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<sst xmlns="http://schemas.openxmlformats.org/spreadsheetml/2006/main" count="2214" uniqueCount="694">
  <si>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</si>
  <si>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</si>
  <si>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</si>
  <si>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</si>
  <si>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</si>
  <si>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</si>
  <si>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</si>
  <si>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</si>
  <si>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</si>
  <si>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</si>
  <si>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</si>
  <si>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</si>
  <si>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</si>
  <si>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</si>
  <si>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</si>
  <si>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</si>
  <si>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</si>
  <si>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</si>
  <si>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</si>
  <si>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</si>
  <si>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</si>
  <si>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</si>
  <si>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</si>
  <si>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</si>
  <si>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</si>
  <si>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</si>
  <si>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</si>
  <si>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</si>
  <si>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</si>
  <si>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</si>
  <si>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</si>
  <si>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</si>
  <si>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</si>
  <si>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</si>
  <si>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</si>
  <si>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</si>
  <si>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</si>
  <si>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</si>
  <si>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</si>
  <si>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</si>
  <si>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</si>
  <si>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</si>
  <si>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</si>
  <si>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</si>
  <si>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</si>
  <si>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</si>
  <si>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</si>
  <si>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</si>
  <si>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</si>
  <si>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</si>
  <si>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</si>
  <si>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</si>
  <si>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</si>
  <si>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</si>
  <si>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</si>
  <si>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</si>
  <si>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</si>
  <si>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</si>
  <si>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</si>
  <si>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</si>
  <si>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</si>
  <si>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</si>
  <si>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</si>
  <si>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</si>
  <si>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</si>
  <si>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</si>
  <si>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</si>
  <si>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</si>
  <si>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</si>
  <si>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</si>
  <si>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</si>
  <si>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</si>
  <si>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</si>
  <si>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</si>
  <si>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</si>
  <si>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</si>
  <si>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</si>
  <si>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</si>
  <si>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</si>
  <si>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</si>
  <si>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</si>
  <si>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</si>
  <si>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</si>
  <si>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</si>
  <si>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</si>
  <si>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</si>
  <si>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</si>
  <si>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</si>
  <si>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</si>
  <si>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</si>
  <si>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</si>
  <si>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</si>
  <si>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</si>
  <si>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</si>
  <si>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</si>
  <si>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</si>
  <si>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</si>
  <si>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</si>
  <si>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</si>
  <si>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</si>
  <si>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</si>
  <si>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</si>
  <si>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</si>
  <si>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</si>
  <si>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</si>
  <si>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</si>
  <si>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</si>
  <si>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</si>
  <si>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</si>
  <si>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</si>
  <si>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</si>
  <si>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</si>
  <si>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</si>
  <si>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</si>
  <si>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</si>
  <si>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</si>
  <si>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</si>
  <si>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</si>
  <si>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</si>
  <si>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</si>
  <si>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</si>
  <si>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</si>
  <si>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</si>
  <si>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</si>
  <si>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</si>
  <si>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</si>
  <si>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</si>
  <si>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</si>
  <si>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</si>
  <si>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</si>
  <si>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</si>
  <si>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</si>
  <si>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</si>
  <si>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</si>
  <si>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</si>
  <si>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</si>
  <si>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</si>
  <si>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</si>
  <si>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</si>
  <si>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</si>
  <si>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</si>
  <si>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</si>
  <si>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</si>
  <si>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</si>
  <si>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</si>
  <si>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</si>
  <si>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</si>
  <si>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</si>
  <si>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</si>
  <si>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</si>
  <si>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</si>
  <si>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</si>
  <si>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</si>
  <si>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</si>
  <si>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</si>
  <si>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</si>
  <si>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</si>
  <si>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</si>
  <si>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</si>
  <si>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</si>
  <si>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</si>
  <si>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</si>
  <si>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</si>
  <si>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</si>
  <si>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</si>
  <si>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</si>
  <si>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</si>
  <si>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</si>
  <si>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</si>
  <si>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</si>
  <si>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</si>
  <si>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</si>
  <si>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</si>
  <si>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</si>
  <si>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</si>
  <si>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</si>
  <si>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</si>
  <si>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</si>
  <si>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</si>
  <si>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</si>
  <si>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</si>
  <si>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</si>
  <si>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</si>
  <si>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</si>
  <si>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</si>
  <si>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</si>
  <si>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</si>
  <si>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</si>
  <si>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</si>
  <si>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</si>
  <si>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</si>
  <si>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</si>
  <si>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</si>
  <si>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</si>
  <si>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</si>
  <si>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</si>
  <si>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</si>
  <si>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</si>
  <si>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</si>
  <si>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</si>
  <si>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</si>
  <si>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</si>
  <si>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</si>
  <si>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</si>
  <si>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</si>
  <si>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</si>
  <si>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</si>
  <si>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</si>
  <si>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</si>
  <si>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</si>
  <si>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</si>
  <si>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</si>
  <si>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gabriel_oguna</t>
  </si>
  <si>
    <t>kirkdborne</t>
  </si>
  <si>
    <t>daylasr</t>
  </si>
  <si>
    <t>theadamgabriel</t>
  </si>
  <si>
    <t>rlingle</t>
  </si>
  <si>
    <t>robotkiller10</t>
  </si>
  <si>
    <t>erkanguntore</t>
  </si>
  <si>
    <t>arkangelscrap</t>
  </si>
  <si>
    <t>max_lyashko</t>
  </si>
  <si>
    <t>stevennjui</t>
  </si>
  <si>
    <t>mcolebrook</t>
  </si>
  <si>
    <t>jayroefren</t>
  </si>
  <si>
    <t>nvidiaai</t>
  </si>
  <si>
    <t>boozallen</t>
  </si>
  <si>
    <t>Mentions</t>
  </si>
  <si>
    <t>RT @KirkDBorne: At #dcsw2019, Margaret Amori of @NvidiaAI now discussing #AI For Social Good — that’s also a huge investment, passion, and…</t>
  </si>
  <si>
    <t>At #dcsw2019, Margaret Amori of @NvidiaAI now discussing #AI For Social Good — that’s also a huge investment, passion, and focus of the @BoozAllen #DataScience and #MachineLearning team: https://t.co/gO0vzOWZzS 
#DataSciBowl #BigData #Data4Good #AI4socialgood https://t.co/EfxjhH4p7M</t>
  </si>
  <si>
    <t>ðŸ’•#DataSciBowl 2018 expedited life-saving research in treatment of diseases including rare disorders and orphan diseases: https://t.co/ZY27B112On
ðŸŒŸ#DataScience Bowl 2019 is coming soon: https://t.co/TDjll3ytv9 by @BoozAllen
#AIXLab #AI #MachineLearning #BigData #AI4socialgood https://t.co/C4aj9scipY</t>
  </si>
  <si>
    <t>RT @KirkDBorne: ðŸ’•#DataSciBowl 2018 expedited life-saving research in treatment of diseases including rare disorders and orphan diseases: htâ€¦</t>
  </si>
  <si>
    <t>HT KirkDBorne :
At #dcsw2019, Margaret Amori of NvidiaAI now discussing #AI For Social Good — that’s also a huge investment, passion, and focus of the BoozAllen #DataScience and #MachineLearning team: https://t.co/hiKfsanlUT #DataSciBowl #BigData #Data4Good #AI4socialgood pic.…</t>
  </si>
  <si>
    <t>HT KirkDBorne :
ðŸ’•#DataSciBowl 2018 expedited life-saving research in treatment of diseases including rare disorders and orphan diseases: https://t.co/LzkRlMu0FZ
ðŸŒŸ#DataScience Bowl 2019 is coming soon: https://t.co/C9tg7bULXK by BoozAllen#AIXLab #AI #MachineLearning #BigDaâ€¦</t>
  </si>
  <si>
    <t>RT KirkDBorne: At #dcsw2019, Margaret Amori of NvidiaAI now discussing #AI For Social Good — that’s also a huge investment, passion, and focus of the BoozAllen #DataScience and #MachineLearning team: https://t.co/vD5a7vO9Hg 
#DataSciBowl #BigData #Data… https://t.co/dp3iOR1L5f</t>
  </si>
  <si>
    <t>RT KirkDBorne: ðŸ’•#DataSciBowl 2018 expedited life-saving research in treatment of diseases including rare disorders and orphan diseases: https://t.co/PXD1ucmmiK
ðŸŒŸ#DataScience Bowl 2019 is coming soon: https://t.co/j4CKJGCoNf by BoozAllen
#AIXLab #AI #Mâ€¦ https://t.co/n7YyjYiH9U</t>
  </si>
  <si>
    <t>https://datasciencebowl.com</t>
  </si>
  <si>
    <t>https://www.boozallen.com/e/media/press-release/2018-data-science-bowl-results.html https://datasciencebowl.com/</t>
  </si>
  <si>
    <t>https://datasciencebowl.com https://twitter.com/KirkDBorne/status/1171060594780360714</t>
  </si>
  <si>
    <t>https://www.boozallen.com/e/media/press-release/2018-data-science-bowl-results.html https://datasciencebowl.com/ https://twitter.com/KirkDBorne/status/1179447398789189632</t>
  </si>
  <si>
    <t>datasciencebowl.com</t>
  </si>
  <si>
    <t>boozallen.com datasciencebowl.com</t>
  </si>
  <si>
    <t>datasciencebowl.com twitter.com</t>
  </si>
  <si>
    <t>boozallen.com datasciencebowl.com twitter.com</t>
  </si>
  <si>
    <t>dcsw2019 ai</t>
  </si>
  <si>
    <t>dcsw2019 ai datascience machinelearning datascibowl bigdata data4good ai4socialgood</t>
  </si>
  <si>
    <t>datascibowl datascience aixlab ai machinelearning bigdata ai4socialgood</t>
  </si>
  <si>
    <t>datascibowl</t>
  </si>
  <si>
    <t>datascibowl datascience ai machinelearning bigda</t>
  </si>
  <si>
    <t>dcsw2019 ai datascience machinelearning datascibowl bigdata data</t>
  </si>
  <si>
    <t>datascibowl datascience aixlab ai m</t>
  </si>
  <si>
    <t>https://pbs.twimg.com/media/EEBxZu-XsAAGnVG.jpg</t>
  </si>
  <si>
    <t>https://pbs.twimg.com/media/EF49J7WXkAERGUy.jpg</t>
  </si>
  <si>
    <t>http://pbs.twimg.com/profile_images/1033995523710246912/Vc8FbS3Q_normal.jpg</t>
  </si>
  <si>
    <t>http://pbs.twimg.com/profile_images/501440606615662593/M93qr2JI_normal.jpeg</t>
  </si>
  <si>
    <t>http://pbs.twimg.com/profile_images/1085994913769111553/dD2ITOEw_normal.jpg</t>
  </si>
  <si>
    <t>http://pbs.twimg.com/profile_images/663792433935814656/rtqXyrRv_normal.jpg</t>
  </si>
  <si>
    <t>http://pbs.twimg.com/profile_images/1042507958981025792/FFIJ2D-V_normal.jpg</t>
  </si>
  <si>
    <t>http://pbs.twimg.com/profile_images/3343078790/0888a4612e139df66290da76fd338507_normal.jpeg</t>
  </si>
  <si>
    <t>http://pbs.twimg.com/profile_images/805006806934323200/KxEGjbqo_normal.jpg</t>
  </si>
  <si>
    <t>http://pbs.twimg.com/profile_images/823521885057118208/OkWFqYqc_normal.jpg</t>
  </si>
  <si>
    <t>http://pbs.twimg.com/profile_images/761312007547187200/jJQwBsfC_normal.jpg</t>
  </si>
  <si>
    <t>http://pbs.twimg.com/profile_images/673842342349156352/bbNaONv5_normal.jpg</t>
  </si>
  <si>
    <t>http://pbs.twimg.com/profile_images/786365457896837120/Cu-WUgYd_normal.jpg</t>
  </si>
  <si>
    <t>https://twitter.com/#!/gabriel_oguna/status/1171060854609055754</t>
  </si>
  <si>
    <t>https://twitter.com/#!/kirkdborne/status/1171060594780360714</t>
  </si>
  <si>
    <t>https://twitter.com/#!/kirkdborne/status/1179447398789189632</t>
  </si>
  <si>
    <t>https://twitter.com/#!/daylasr/status/1179447691425783808</t>
  </si>
  <si>
    <t>https://twitter.com/#!/theadamgabriel/status/1171061636372807682</t>
  </si>
  <si>
    <t>https://twitter.com/#!/theadamgabriel/status/1179448032577884160</t>
  </si>
  <si>
    <t>https://twitter.com/#!/rlingle/status/1171061066392117249</t>
  </si>
  <si>
    <t>https://twitter.com/#!/rlingle/status/1179448738139557888</t>
  </si>
  <si>
    <t>https://twitter.com/#!/robotkiller10/status/1179452658819706881</t>
  </si>
  <si>
    <t>https://twitter.com/#!/erkanguntore/status/1179453308089569283</t>
  </si>
  <si>
    <t>https://twitter.com/#!/arkangelscrap/status/1179458642866790400</t>
  </si>
  <si>
    <t>https://twitter.com/#!/max_lyashko/status/1179459973421686784</t>
  </si>
  <si>
    <t>https://twitter.com/#!/stevennjui/status/1179485820694274048</t>
  </si>
  <si>
    <t>https://twitter.com/#!/mcolebrook/status/1179497087425269764</t>
  </si>
  <si>
    <t>https://twitter.com/#!/jayroefren/status/1179518357214658560</t>
  </si>
  <si>
    <t>1171060854609055754</t>
  </si>
  <si>
    <t>1171060594780360714</t>
  </si>
  <si>
    <t>1179447398789189632</t>
  </si>
  <si>
    <t>1179447691425783808</t>
  </si>
  <si>
    <t>1171061636372807682</t>
  </si>
  <si>
    <t>1179448032577884160</t>
  </si>
  <si>
    <t>1171061066392117249</t>
  </si>
  <si>
    <t>1179448738139557888</t>
  </si>
  <si>
    <t>1179452658819706881</t>
  </si>
  <si>
    <t>1179453308089569283</t>
  </si>
  <si>
    <t>1179458642866790400</t>
  </si>
  <si>
    <t>1179459973421686784</t>
  </si>
  <si>
    <t>1179485820694274048</t>
  </si>
  <si>
    <t>1179497087425269764</t>
  </si>
  <si>
    <t>1179518357214658560</t>
  </si>
  <si>
    <t>1171057665822416902</t>
  </si>
  <si>
    <t/>
  </si>
  <si>
    <t>534563976</t>
  </si>
  <si>
    <t>en</t>
  </si>
  <si>
    <t>Twitter for Android</t>
  </si>
  <si>
    <t>Twitter for iPhone</t>
  </si>
  <si>
    <t>IFTTT</t>
  </si>
  <si>
    <t>friuli data app</t>
  </si>
  <si>
    <t>Twitter Web App</t>
  </si>
  <si>
    <t>Maxim Lyashko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</si>
  <si>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</si>
  <si>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</si>
  <si>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</si>
  <si>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</si>
  <si>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</si>
  <si>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</si>
  <si>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</si>
  <si>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</si>
  <si>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</si>
  <si>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</si>
  <si>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</si>
  <si>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</si>
  <si>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</si>
  <si>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</si>
  <si>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</si>
  <si>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</si>
  <si>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</si>
  <si>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</si>
  <si>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</si>
  <si>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</si>
  <si>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</si>
  <si>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Phuture YungUpstart</t>
  </si>
  <si>
    <t>NVIDIA AI</t>
  </si>
  <si>
    <t>Kirk Borne</t>
  </si>
  <si>
    <t>Booz Allen Hamilton</t>
  </si>
  <si>
    <t>Deyvis Aylas</t>
  </si>
  <si>
    <t>Adam Gabriel, #TOP_xD83D__xDD1D_ #Influencer_xD83D__xDCE1_</t>
  </si>
  <si>
    <t>Reina Lingle</t>
  </si>
  <si>
    <t>Data Sheep</t>
  </si>
  <si>
    <t>BenjaminErkanGuntore</t>
  </si>
  <si>
    <t>ArkangelScrap</t>
  </si>
  <si>
    <t>survey firm</t>
  </si>
  <si>
    <t>Marcos Colebrook</t>
  </si>
  <si>
    <t>jayro efren</t>
  </si>
  <si>
    <t>NuAfrika  Datascience ML &amp; DL</t>
  </si>
  <si>
    <t>Solving the unsolvable with deep learning</t>
  </si>
  <si>
    <t>Principal Data Scientist @BoozAllen. Global Speaker. #BigData #DataScience #AI Influencer. Astrophysicist (Views are my own) http://rocketdatascience.org/ _xD83D__xDCCA__xD83D__xDD2D_</t>
  </si>
  <si>
    <t>Management &amp; tech consulting to US govt in defense, intelligence, and civil markets, &amp; to major corporations, institutions, and non-profit orgs. Here 9am-5pm ET</t>
  </si>
  <si>
    <t>Enjoy traveling, interested in topics such as Renewables energy, e-mobility, cryptocurrency and Artificial Intelligence</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</si>
  <si>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</si>
  <si>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Data Analytics Manager | Social Matters Management | Digital Media evangelist leveraging data-supported campaigns #BigData #UnstructuredData #SNA</t>
  </si>
  <si>
    <t>I'm a baby sheep focussed on data science</t>
  </si>
  <si>
    <t>Astronaut of Spaceship Earth Travelist Entrepreneur Producer Director Comm Media TV Video Photographer _xD83C__xDFA5_ Online Film Sat OTT İPTV Streaming 4K</t>
  </si>
  <si>
    <t>#Innovation #VR #IoT #AI #BigData #Cloud #StartUP #SocialMedia |Top50 #datasecurity #M2M #Blockchain #SMM #ITSM #Connected Home influencer #InsurTech</t>
  </si>
  <si>
    <t>Tech enthusiast. I share news on #IoT, #SmartGrid, #AI, #MachineLearning &amp; #AR. Follow me to track the latest trends! http://www.linkedin.com/in/maximlyashko</t>
  </si>
  <si>
    <t>interested in statistics</t>
  </si>
  <si>
    <t>Univ. La Laguna: @ULL • #Analytics • #DataScience • #BigData • #Bioinformatics: https://t.co/mSLiw0fP62 https://t.co/js8gMrKGly…</t>
  </si>
  <si>
    <t>amante de la ciencia, futuro cientifico y americanista</t>
  </si>
  <si>
    <t>Santa Clara, CA</t>
  </si>
  <si>
    <t>Maryland, USA</t>
  </si>
  <si>
    <t>McLean, VA</t>
  </si>
  <si>
    <t>Peru, Lima</t>
  </si>
  <si>
    <t>Financial District, Manhattan</t>
  </si>
  <si>
    <t>Greater Atlanta Area</t>
  </si>
  <si>
    <t>Zapopan, Jalisco</t>
  </si>
  <si>
    <t>LA SF NYC İST</t>
  </si>
  <si>
    <t>France</t>
  </si>
  <si>
    <t>Nairobi, Kenya</t>
  </si>
  <si>
    <t>Tenerife • Spain</t>
  </si>
  <si>
    <t>https://t.co/UURxCRbsBJ</t>
  </si>
  <si>
    <t>http://www.linkedin.com/in/kirkdborne</t>
  </si>
  <si>
    <t>http://t.co/0q9p4zuiW5</t>
  </si>
  <si>
    <t>https://www.linkedin.com/in/TheAdamGabriel</t>
  </si>
  <si>
    <t>http://www.linkedin.com/in/reinalingle</t>
  </si>
  <si>
    <t>https://t.co/apbU92K8R9</t>
  </si>
  <si>
    <t>http://t.co/4s1obZFn4h</t>
  </si>
  <si>
    <t>https://t.co/jUeezX79vM</t>
  </si>
  <si>
    <t>https://pbs.twimg.com/profile_banners/275508260/1541679196</t>
  </si>
  <si>
    <t>https://pbs.twimg.com/profile_banners/740238495952736256/1512365626</t>
  </si>
  <si>
    <t>https://pbs.twimg.com/profile_banners/534563976/1540268609</t>
  </si>
  <si>
    <t>https://pbs.twimg.com/profile_banners/17375116/1556652886</t>
  </si>
  <si>
    <t>https://pbs.twimg.com/profile_banners/225146768/1407035586</t>
  </si>
  <si>
    <t>https://pbs.twimg.com/profile_banners/408898240/1531047876</t>
  </si>
  <si>
    <t>https://pbs.twimg.com/profile_banners/26833196/1470934268</t>
  </si>
  <si>
    <t>https://pbs.twimg.com/profile_banners/1042507385246384128/1568053898</t>
  </si>
  <si>
    <t>https://pbs.twimg.com/profile_banners/36205037/1398249925</t>
  </si>
  <si>
    <t>https://pbs.twimg.com/profile_banners/204010235/1514766629</t>
  </si>
  <si>
    <t>https://pbs.twimg.com/profile_banners/823520005706883072/1511169127</t>
  </si>
  <si>
    <t>https://pbs.twimg.com/profile_banners/3376024415/1470345900</t>
  </si>
  <si>
    <t>https://pbs.twimg.com/profile_banners/23417129/1454918569</t>
  </si>
  <si>
    <t>https://pbs.twimg.com/profile_banners/629759916/1476319185</t>
  </si>
  <si>
    <t>http://abs.twimg.com/images/themes/theme1/bg.png</t>
  </si>
  <si>
    <t>http://abs.twimg.com/images/themes/theme10/bg.gif</t>
  </si>
  <si>
    <t>http://abs.twimg.com/images/themes/theme5/bg.gif</t>
  </si>
  <si>
    <t>http://abs.twimg.com/images/themes/theme15/bg.png</t>
  </si>
  <si>
    <t>http://abs.twimg.com/images/themes/theme14/bg.gif</t>
  </si>
  <si>
    <t>http://pbs.twimg.com/profile_images/877294444554231809/Wcem1g-S_normal.jpg</t>
  </si>
  <si>
    <t>http://pbs.twimg.com/profile_images/1112733580948635648/s-8d1avb_normal.jpg</t>
  </si>
  <si>
    <t>http://pbs.twimg.com/profile_images/1123309632326393860/TdrhAEp5_normal.png</t>
  </si>
  <si>
    <t>Open Twitter Page for This Person</t>
  </si>
  <si>
    <t>https://twitter.com/gabriel_oguna</t>
  </si>
  <si>
    <t>https://twitter.com/nvidiaai</t>
  </si>
  <si>
    <t>https://twitter.com/kirkdborne</t>
  </si>
  <si>
    <t>https://twitter.com/boozallen</t>
  </si>
  <si>
    <t>https://twitter.com/daylasr</t>
  </si>
  <si>
    <t>https://twitter.com/theadamgabriel</t>
  </si>
  <si>
    <t>https://twitter.com/rlingle</t>
  </si>
  <si>
    <t>https://twitter.com/robotkiller10</t>
  </si>
  <si>
    <t>https://twitter.com/erkanguntore</t>
  </si>
  <si>
    <t>https://twitter.com/arkangelscrap</t>
  </si>
  <si>
    <t>https://twitter.com/max_lyashko</t>
  </si>
  <si>
    <t>https://twitter.com/stevennjui</t>
  </si>
  <si>
    <t>https://twitter.com/mcolebrook</t>
  </si>
  <si>
    <t>https://twitter.com/jayroefren</t>
  </si>
  <si>
    <t>gabriel_oguna
RT @KirkDBorne: At #dcsw2019, Margaret
Amori of @NvidiaAI now discussing
#AI For Social Good — that’s also
a huge investment, passion, and…</t>
  </si>
  <si>
    <t xml:space="preserve">nvidiaai
</t>
  </si>
  <si>
    <t>kirkdborne
ðŸ’•#DataSciBowl 2018 expedited
life-saving research in treatment
of diseases including rare disorders
and orphan diseases: https://t.co/ZY27B112On
ðŸŒŸ#DataScience Bowl 2019 is coming
soon: https://t.co/TDjll3ytv9 by
@BoozAllen #AIXLab #AI #MachineLearning
#BigData #AI4socialgood https://t.co/C4aj9scipY</t>
  </si>
  <si>
    <t xml:space="preserve">boozallen
</t>
  </si>
  <si>
    <t>daylasr
RT @KirkDBorne: ðŸ’•#DataSciBowl
2018 expedited life-saving research
in treatment of diseases including
rare disorders and orphan diseases:
htâ€¦</t>
  </si>
  <si>
    <t>theadamgabriel
HT KirkDBorne : ðŸ’•#DataSciBowl
2018 expedited life-saving research
in treatment of diseases including
rare disorders and orphan diseases:
https://t.co/LzkRlMu0FZ ðŸŒŸ#DataScience
Bowl 2019 is coming soon: https://t.co/C9tg7bULXK
by BoozAllen#AIXLab #AI #MachineLearning
#BigDaâ€¦</t>
  </si>
  <si>
    <t>rlingle
RT KirkDBorne: ðŸ’•#DataSciBowl
2018 expedited life-saving research
in treatment of diseases including
rare disorders and orphan diseases:
https://t.co/PXD1ucmmiK ðŸŒŸ#DataScience
Bowl 2019 is coming soon: https://t.co/j4CKJGCoNf
by BoozAllen #AIXLab #AI #Mâ€¦
https://t.co/n7YyjYiH9U</t>
  </si>
  <si>
    <t>robotkiller10
RT @KirkDBorne: ðŸ’•#DataSciBowl
2018 expedited life-saving research
in treatment of diseases including
rare disorders and orphan diseases:
htâ€¦</t>
  </si>
  <si>
    <t>erkanguntore
RT @KirkDBorne: ðŸ’•#DataSciBowl
2018 expedited life-saving research
in treatment of diseases including
rare disorders and orphan diseases:
htâ€¦</t>
  </si>
  <si>
    <t>arkangelscrap
RT @KirkDBorne: ðŸ’•#DataSciBowl
2018 expedited life-saving research
in treatment of diseases including
rare disorders and orphan diseases:
htâ€¦</t>
  </si>
  <si>
    <t>max_lyashko
RT @KirkDBorne: ðŸ’•#DataSciBowl
2018 expedited life-saving research
in treatment of diseases including
rare disorders and orphan diseases:
htâ€¦</t>
  </si>
  <si>
    <t>stevennjui
RT @KirkDBorne: ðŸ’•#DataSciBowl
2018 expedited life-saving research
in treatment of diseases including
rare disorders and orphan diseases:
htâ€¦</t>
  </si>
  <si>
    <t>mcolebrook
RT @KirkDBorne: ðŸ’•#DataSciBowl
2018 expedited life-saving research
in treatment of diseases including
rare disorders and orphan diseases:
htâ€¦</t>
  </si>
  <si>
    <t>jayroefren
RT @KirkDBorne: ðŸ’•#DataSciBowl
2018 expedited life-saving research
in treatment of diseases including
rare disorders and orphan diseases:
htâ€¦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</si>
  <si>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</si>
  <si>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</si>
  <si>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</si>
  <si>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</si>
  <si>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</si>
  <si>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</si>
  <si>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</si>
  <si>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</si>
  <si>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</si>
  <si>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</si>
  <si>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</si>
  <si>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</si>
  <si>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</si>
  <si>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</si>
  <si>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</si>
  <si>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</si>
  <si>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</si>
  <si>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</si>
  <si>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</si>
  <si>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</si>
  <si>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</si>
  <si>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</si>
  <si>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</si>
  <si>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</si>
  <si>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</si>
  <si>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</si>
  <si>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</si>
  <si>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</si>
  <si>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</si>
  <si>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</si>
  <si>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</si>
  <si>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</si>
  <si>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</si>
  <si>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</si>
  <si>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</si>
  <si>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</si>
  <si>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</si>
  <si>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</si>
  <si>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</si>
  <si>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</si>
  <si>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</si>
  <si>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</si>
  <si>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</si>
  <si>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</si>
  <si>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</si>
  <si>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</si>
  <si>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</si>
  <si>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</si>
  <si>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</si>
  <si>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</si>
  <si>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https://www.boozallen.com/e/media/press-release/2018-data-science-bowl-results.html</t>
  </si>
  <si>
    <t>https://datasciencebowl.com/</t>
  </si>
  <si>
    <t>https://twitter.com/KirkDBorne/status/1179447398789189632</t>
  </si>
  <si>
    <t>https://twitter.com/KirkDBorne/status/1171060594780360714</t>
  </si>
  <si>
    <t>Entire Graph Count</t>
  </si>
  <si>
    <t>Top URLs in Tweet in G1</t>
  </si>
  <si>
    <t>Top URLs in Tweet in G2</t>
  </si>
  <si>
    <t>G1 Count</t>
  </si>
  <si>
    <t>Top URLs in Tweet in G3</t>
  </si>
  <si>
    <t>G2 Count</t>
  </si>
  <si>
    <t>G3 Count</t>
  </si>
  <si>
    <t>Top URLs in Tweet</t>
  </si>
  <si>
    <t>https://www.boozallen.com/e/media/press-release/2018-data-science-bowl-results.html https://datasciencebowl.com/ https://datasciencebowl.com</t>
  </si>
  <si>
    <t>https://www.boozallen.com/e/media/press-release/2018-data-science-bowl-results.html https://datasciencebowl.com/ https://datasciencebowl.com https://twitter.com/KirkDBorne/status/1179447398789189632 https://twitter.com/KirkDBorne/status/1171060594780360714</t>
  </si>
  <si>
    <t>Top Domains in Tweet in Entire Graph</t>
  </si>
  <si>
    <t>boozallen.com</t>
  </si>
  <si>
    <t>twitter.com</t>
  </si>
  <si>
    <t>Top Domains in Tweet in G1</t>
  </si>
  <si>
    <t>Top Domains in Tweet in G2</t>
  </si>
  <si>
    <t>Top Domains in Tweet in G3</t>
  </si>
  <si>
    <t>Top Domains in Tweet</t>
  </si>
  <si>
    <t>datasciencebowl.com boozallen.com</t>
  </si>
  <si>
    <t>datasciencebowl.com boozallen.com twitter.com</t>
  </si>
  <si>
    <t>Top Hashtags in Tweet in Entire Graph</t>
  </si>
  <si>
    <t>ai</t>
  </si>
  <si>
    <t>datascience</t>
  </si>
  <si>
    <t>machinelearning</t>
  </si>
  <si>
    <t>dcsw2019</t>
  </si>
  <si>
    <t>bigdata</t>
  </si>
  <si>
    <t>ai4socialgood</t>
  </si>
  <si>
    <t>aixlab</t>
  </si>
  <si>
    <t>data4good</t>
  </si>
  <si>
    <t>m</t>
  </si>
  <si>
    <t>Top Hashtags in Tweet in G1</t>
  </si>
  <si>
    <t>Top Hashtags in Tweet in G2</t>
  </si>
  <si>
    <t>Top Hashtags in Tweet in G3</t>
  </si>
  <si>
    <t>bigda</t>
  </si>
  <si>
    <t>Top Hashtags in Tweet</t>
  </si>
  <si>
    <t>datascibowl datascience ai machinelearning bigdata ai4socialgood aixlab dcsw2019 data4good</t>
  </si>
  <si>
    <t>datascibowl datascience ai machinelearning dcsw2019 bigdata bigda data4good ai4socialgood aixlab</t>
  </si>
  <si>
    <t>Top Words in Tweet in Entire Graph</t>
  </si>
  <si>
    <t>Words in Sentiment List#1: Positive</t>
  </si>
  <si>
    <t>Words in Sentiment List#2: Negative</t>
  </si>
  <si>
    <t>Words in Sentiment List#3: Angry/Violent</t>
  </si>
  <si>
    <t>Non-categorized Words</t>
  </si>
  <si>
    <t>Total Words</t>
  </si>
  <si>
    <t>diseases</t>
  </si>
  <si>
    <t>#datascibowl</t>
  </si>
  <si>
    <t>ðÿ</t>
  </si>
  <si>
    <t>2018</t>
  </si>
  <si>
    <t>Top Words in Tweet in G1</t>
  </si>
  <si>
    <t>expedited</t>
  </si>
  <si>
    <t>life</t>
  </si>
  <si>
    <t>saving</t>
  </si>
  <si>
    <t>research</t>
  </si>
  <si>
    <t>treatment</t>
  </si>
  <si>
    <t>including</t>
  </si>
  <si>
    <t>Top Words in Tweet in G2</t>
  </si>
  <si>
    <t>Top Words in Tweet in G3</t>
  </si>
  <si>
    <t>#ai</t>
  </si>
  <si>
    <t>#machinelearning</t>
  </si>
  <si>
    <t>ht</t>
  </si>
  <si>
    <t>Top Words in Tweet</t>
  </si>
  <si>
    <t>diseases #datascibowl ðÿ 2018 expedited life saving research treatment including</t>
  </si>
  <si>
    <t>kirkdborne #datascibowl diseases #ai #machinelearning boozallen ht ðÿ 2018 expedited</t>
  </si>
  <si>
    <t>Top Word Pairs in Tweet in Entire Graph</t>
  </si>
  <si>
    <t>ðÿ,#datascibowl</t>
  </si>
  <si>
    <t>#datascibowl,2018</t>
  </si>
  <si>
    <t>2018,expedited</t>
  </si>
  <si>
    <t>expedited,life</t>
  </si>
  <si>
    <t>life,saving</t>
  </si>
  <si>
    <t>saving,research</t>
  </si>
  <si>
    <t>research,treatment</t>
  </si>
  <si>
    <t>treatment,diseases</t>
  </si>
  <si>
    <t>diseases,including</t>
  </si>
  <si>
    <t>including,rare</t>
  </si>
  <si>
    <t>Top Word Pairs in Tweet in G1</t>
  </si>
  <si>
    <t>Top Word Pairs in Tweet in G2</t>
  </si>
  <si>
    <t>Top Word Pairs in Tweet in G3</t>
  </si>
  <si>
    <t>ht,kirkdborne</t>
  </si>
  <si>
    <t>kirkdborne,ðÿ</t>
  </si>
  <si>
    <t>Top Word Pairs in Tweet</t>
  </si>
  <si>
    <t>ðÿ,#datascibowl  #datascibowl,2018  2018,expedited  expedited,life  life,saving  saving,research  research,treatment  treatment,diseases  diseases,including  including,rare</t>
  </si>
  <si>
    <t>ht,kirkdborne  kirkdborne,ðÿ  ðÿ,#datascibowl  #datascibowl,2018  2018,expedited  expedited,life  life,saving  saving,research  research,treatment  treatment,diseases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</si>
  <si>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</si>
  <si>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</si>
  <si>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</si>
  <si>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</si>
  <si>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</si>
  <si>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</si>
  <si>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</si>
  <si>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</si>
  <si>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</si>
  <si>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</si>
  <si>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kirkdborne boozallen nvidiaai</t>
  </si>
  <si>
    <t>kirkdborne nvidiaai</t>
  </si>
  <si>
    <t>Top Tweeters in Entire Graph</t>
  </si>
  <si>
    <t>Top Tweeters in G1</t>
  </si>
  <si>
    <t>Top Tweeters in G2</t>
  </si>
  <si>
    <t>Top Tweeters in G3</t>
  </si>
  <si>
    <t>Top Tweeters</t>
  </si>
  <si>
    <t>arkangelscrap kirkdborne erkanguntore max_lyashko jayroefren boozallen mcolebrook stevennjui daylasr robotkiller10</t>
  </si>
  <si>
    <t>gabriel_oguna nvidiaai</t>
  </si>
  <si>
    <t>theadamgabriel rlingle</t>
  </si>
  <si>
    <t>Top URLs in Tweet by Count</t>
  </si>
  <si>
    <t>https://www.boozallen.com/e/media/press-release/2018-data-science-bowl-results.html https://datasciencebowl.com/ https://twitter.com/KirkDBorne/status/1179447398789189632 https://datasciencebowl.com https://twitter.com/KirkDBorne/status/1171060594780360714</t>
  </si>
  <si>
    <t>Top URLs in Tweet by Salience</t>
  </si>
  <si>
    <t>Top Domains in Tweet by Count</t>
  </si>
  <si>
    <t>datasciencebowl.com twitter.com boozallen.com</t>
  </si>
  <si>
    <t>Top Domains in Tweet by Salience</t>
  </si>
  <si>
    <t>Top Hashtags in Tweet by Count</t>
  </si>
  <si>
    <t>datascibowl datascience ai machinelearning bigda dcsw2019 bigdata data4good ai4socialgood</t>
  </si>
  <si>
    <t>datascibowl datascience ai aixlab m dcsw2019 machinelearning bigdata data</t>
  </si>
  <si>
    <t>Top Hashtags in Tweet by Salience</t>
  </si>
  <si>
    <t>aixlab dcsw2019 data4good datascibowl datascience ai machinelearning bigdata ai4socialgood</t>
  </si>
  <si>
    <t>bigda dcsw2019 bigdata data4good ai4socialgood datascibowl datascience ai machinelearning</t>
  </si>
  <si>
    <t>aixlab m dcsw2019 machinelearning bigdata data datascibowl datascience ai</t>
  </si>
  <si>
    <t>Top Words in Tweet by Count</t>
  </si>
  <si>
    <t>kirkdborne #dcsw2019 margaret amori nvidiaai now discussing #ai social good</t>
  </si>
  <si>
    <t>diseases boozallen #ai #machinelearning #bigdata #ai4socialgood ðÿ 2018 expedited life</t>
  </si>
  <si>
    <t>diseases kirkdborne ðÿ 2018 expedited life saving research treatment including</t>
  </si>
  <si>
    <t>ht kirkdborne diseases #ai #machinelearning ðÿ 2018 expedited life saving</t>
  </si>
  <si>
    <t>kirkdborne diseases boozallen #ai ðÿ 2018 expedited life saving research</t>
  </si>
  <si>
    <t>Top Words in Tweet by Salience</t>
  </si>
  <si>
    <t>diseases ðÿ 2018 expedited life saving research treatment including rare</t>
  </si>
  <si>
    <t>Top Word Pairs in Tweet by Count</t>
  </si>
  <si>
    <t>kirkdborne,#dcsw2019  #dcsw2019,margaret  margaret,amori  amori,nvidiaai  nvidiaai,now  now,discussing  discussing,#ai  #ai,social  social,good  good,s</t>
  </si>
  <si>
    <t>kirkdborne,ðÿ  ðÿ,#datascibowl  #datascibowl,2018  2018,expedited  expedited,life  life,saving  saving,research  research,treatment  treatment,diseases  diseases,including</t>
  </si>
  <si>
    <t>Top Word Pairs in Tweet by Salience</t>
  </si>
  <si>
    <t>Word</t>
  </si>
  <si>
    <t>rare</t>
  </si>
  <si>
    <t>disorders</t>
  </si>
  <si>
    <t>orphan</t>
  </si>
  <si>
    <t>htâ</t>
  </si>
  <si>
    <t>#dcsw2019</t>
  </si>
  <si>
    <t>margaret</t>
  </si>
  <si>
    <t>amori</t>
  </si>
  <si>
    <t>now</t>
  </si>
  <si>
    <t>discussing</t>
  </si>
  <si>
    <t>social</t>
  </si>
  <si>
    <t>good</t>
  </si>
  <si>
    <t>s</t>
  </si>
  <si>
    <t>huge</t>
  </si>
  <si>
    <t>investment</t>
  </si>
  <si>
    <t>passion</t>
  </si>
  <si>
    <t>#bigdata</t>
  </si>
  <si>
    <t>ðÿœÿ#datascience</t>
  </si>
  <si>
    <t>bowl</t>
  </si>
  <si>
    <t>2019</t>
  </si>
  <si>
    <t>coming</t>
  </si>
  <si>
    <t>soon</t>
  </si>
  <si>
    <t>focus</t>
  </si>
  <si>
    <t>#datascience</t>
  </si>
  <si>
    <t>team</t>
  </si>
  <si>
    <t>#ai4socialgood</t>
  </si>
  <si>
    <t>#aixlab</t>
  </si>
  <si>
    <t>#data4good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</si>
  <si>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</si>
  <si>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</si>
  <si>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</si>
  <si>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</si>
  <si>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</si>
  <si>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</si>
  <si>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</si>
  <si>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</si>
  <si>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</si>
  <si>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</si>
  <si>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</si>
  <si>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</si>
  <si>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</si>
  <si>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</si>
  <si>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</si>
  <si>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</si>
  <si>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</si>
  <si>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</si>
  <si>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</si>
  <si>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</si>
  <si>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</si>
  <si>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</si>
  <si>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</si>
  <si>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</si>
  <si>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</si>
  <si>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</si>
  <si>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</si>
  <si>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</si>
  <si>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</si>
  <si>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</si>
  <si>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</si>
  <si>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</si>
  <si>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</si>
  <si>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</si>
  <si>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</si>
  <si>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</si>
  <si>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</si>
  <si>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</si>
  <si>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</si>
  <si>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</si>
  <si>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</si>
  <si>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</si>
  <si>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</si>
  <si>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</si>
  <si>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</si>
  <si>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</si>
  <si>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</si>
  <si>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</si>
  <si>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</si>
  <si>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</si>
  <si>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</si>
  <si>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</si>
  <si>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</si>
  <si>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</si>
  <si>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</si>
  <si>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</si>
  <si>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</si>
  <si>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</si>
  <si>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</si>
  <si>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</si>
  <si>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</si>
  <si>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diseases #datascibowl ðÿ 2018 expedited life saving research treatment including</t>
  </si>
  <si>
    <t>G3: kirkdborne #datascibowl diseases #ai #machinelearning boozallen ht ðÿ 2018 expedited</t>
  </si>
  <si>
    <t>Autofill Workbook Results</t>
  </si>
  <si>
    <t>Edge Weight▓1▓1▓0▓True▓Gray▓Red▓▓Edge Weight▓1▓1▓0▓3▓10▓False▓Edge Weight▓1▓1▓0▓35▓12▓False▓▓0▓0▓0▓True▓Black▓Black▓▓Followers▓79▓50956▓0▓162▓1000▓False▓▓0▓0▓0▓0▓0▓False▓▓0▓0▓0▓0▓0▓False▓▓0▓0▓0▓0▓0▓False</t>
  </si>
  <si>
    <t>GraphSource░GraphServerTwitterSearch▓GraphTerm░#dataSciBowl▓ImportDescription░The graph represents a network of 14 Twitter users whose tweets in the requested range contained "#dataSciBowl", or who were replied to or mentioned in those tweets.  The network was obtained from the NodeXL Graph Server on Monday, 21 October 2019 at 15:00 UTC.
The requested start date was Monday, 21 October 2019 at 00:01 UTC and the maximum number of tweets (going backward in time) was 5,000.
The tweets in the network were tweeted over the 23-day, 8-hour, 8-minute period from Monday, 09 September 2019 at 13:59 UTC to Wednesday, 02 October 2019 at 22:07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</si>
</sst>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655264"/>
        <c:axId val="64788513"/>
      </c:barChart>
      <c:catAx>
        <c:axId val="146552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88513"/>
        <c:crosses val="autoZero"/>
        <c:auto val="1"/>
        <c:lblOffset val="100"/>
        <c:noMultiLvlLbl val="0"/>
      </c:catAx>
      <c:valAx>
        <c:axId val="6478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5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9/9/2019 13:59</c:v>
                </c:pt>
                <c:pt idx="1">
                  <c:v>9/9/2019 14:00</c:v>
                </c:pt>
                <c:pt idx="2">
                  <c:v>9/9/2019 14:01</c:v>
                </c:pt>
                <c:pt idx="3">
                  <c:v>9/9/2019 14:03</c:v>
                </c:pt>
                <c:pt idx="4">
                  <c:v>10/2/2019 17:25</c:v>
                </c:pt>
                <c:pt idx="5">
                  <c:v>10/2/2019 17:26</c:v>
                </c:pt>
                <c:pt idx="6">
                  <c:v>10/2/2019 17:28</c:v>
                </c:pt>
                <c:pt idx="7">
                  <c:v>10/2/2019 17:31</c:v>
                </c:pt>
                <c:pt idx="8">
                  <c:v>10/2/2019 17:46</c:v>
                </c:pt>
                <c:pt idx="9">
                  <c:v>10/2/2019 17:49</c:v>
                </c:pt>
                <c:pt idx="10">
                  <c:v>10/2/2019 18:10</c:v>
                </c:pt>
                <c:pt idx="11">
                  <c:v>10/2/2019 18:15</c:v>
                </c:pt>
                <c:pt idx="12">
                  <c:v>10/2/2019 19:58</c:v>
                </c:pt>
                <c:pt idx="13">
                  <c:v>10/2/2019 20:43</c:v>
                </c:pt>
                <c:pt idx="14">
                  <c:v>10/2/2019 22:07</c:v>
                </c:pt>
              </c:strCache>
            </c:strRef>
          </c:cat>
          <c:val>
            <c:numRef>
              <c:f>'Time Series'!$B$26:$B$41</c:f>
              <c:numCache>
                <c:formatCode>General</c:formatCode>
                <c:ptCount val="15"/>
                <c:pt idx="0">
                  <c:v>2</c:v>
                </c:pt>
                <c:pt idx="1">
                  <c:v>2</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7085690"/>
        <c:axId val="65335755"/>
      </c:barChart>
      <c:catAx>
        <c:axId val="37085690"/>
        <c:scaling>
          <c:orientation val="minMax"/>
        </c:scaling>
        <c:axPos val="b"/>
        <c:delete val="0"/>
        <c:numFmt formatCode="General" sourceLinked="1"/>
        <c:majorTickMark val="out"/>
        <c:minorTickMark val="none"/>
        <c:tickLblPos val="nextTo"/>
        <c:crossAx val="65335755"/>
        <c:crosses val="autoZero"/>
        <c:auto val="1"/>
        <c:lblOffset val="100"/>
        <c:noMultiLvlLbl val="0"/>
      </c:catAx>
      <c:valAx>
        <c:axId val="65335755"/>
        <c:scaling>
          <c:orientation val="minMax"/>
        </c:scaling>
        <c:axPos val="l"/>
        <c:majorGridlines/>
        <c:delete val="0"/>
        <c:numFmt formatCode="General" sourceLinked="1"/>
        <c:majorTickMark val="out"/>
        <c:minorTickMark val="none"/>
        <c:tickLblPos val="nextTo"/>
        <c:crossAx val="37085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225706"/>
        <c:axId val="13378171"/>
      </c:barChart>
      <c:catAx>
        <c:axId val="462257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78171"/>
        <c:crosses val="autoZero"/>
        <c:auto val="1"/>
        <c:lblOffset val="100"/>
        <c:noMultiLvlLbl val="0"/>
      </c:catAx>
      <c:valAx>
        <c:axId val="13378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5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94676"/>
        <c:axId val="9890037"/>
      </c:barChart>
      <c:catAx>
        <c:axId val="53294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90037"/>
        <c:crosses val="autoZero"/>
        <c:auto val="1"/>
        <c:lblOffset val="100"/>
        <c:noMultiLvlLbl val="0"/>
      </c:catAx>
      <c:valAx>
        <c:axId val="9890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4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901470"/>
        <c:axId val="62895503"/>
      </c:barChart>
      <c:catAx>
        <c:axId val="21901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95503"/>
        <c:crosses val="autoZero"/>
        <c:auto val="1"/>
        <c:lblOffset val="100"/>
        <c:noMultiLvlLbl val="0"/>
      </c:catAx>
      <c:valAx>
        <c:axId val="62895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1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188616"/>
        <c:axId val="61370953"/>
      </c:barChart>
      <c:catAx>
        <c:axId val="29188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0953"/>
        <c:crosses val="autoZero"/>
        <c:auto val="1"/>
        <c:lblOffset val="100"/>
        <c:noMultiLvlLbl val="0"/>
      </c:catAx>
      <c:valAx>
        <c:axId val="6137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467666"/>
        <c:axId val="4991267"/>
      </c:barChart>
      <c:catAx>
        <c:axId val="15467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1267"/>
        <c:crosses val="autoZero"/>
        <c:auto val="1"/>
        <c:lblOffset val="100"/>
        <c:noMultiLvlLbl val="0"/>
      </c:catAx>
      <c:valAx>
        <c:axId val="4991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7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921404"/>
        <c:axId val="1639453"/>
      </c:barChart>
      <c:catAx>
        <c:axId val="44921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9453"/>
        <c:crosses val="autoZero"/>
        <c:auto val="1"/>
        <c:lblOffset val="100"/>
        <c:noMultiLvlLbl val="0"/>
      </c:catAx>
      <c:valAx>
        <c:axId val="16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1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755078"/>
        <c:axId val="65686839"/>
      </c:barChart>
      <c:catAx>
        <c:axId val="14755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86839"/>
        <c:crosses val="autoZero"/>
        <c:auto val="1"/>
        <c:lblOffset val="100"/>
        <c:noMultiLvlLbl val="0"/>
      </c:catAx>
      <c:valAx>
        <c:axId val="6568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55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310640"/>
        <c:axId val="19033713"/>
      </c:barChart>
      <c:catAx>
        <c:axId val="54310640"/>
        <c:scaling>
          <c:orientation val="minMax"/>
        </c:scaling>
        <c:axPos val="b"/>
        <c:delete val="1"/>
        <c:majorTickMark val="out"/>
        <c:minorTickMark val="none"/>
        <c:tickLblPos val="none"/>
        <c:crossAx val="19033713"/>
        <c:crosses val="autoZero"/>
        <c:auto val="1"/>
        <c:lblOffset val="100"/>
        <c:noMultiLvlLbl val="0"/>
      </c:catAx>
      <c:valAx>
        <c:axId val="19033713"/>
        <c:scaling>
          <c:orientation val="minMax"/>
        </c:scaling>
        <c:axPos val="l"/>
        <c:delete val="1"/>
        <c:majorTickMark val="out"/>
        <c:minorTickMark val="none"/>
        <c:tickLblPos val="none"/>
        <c:crossAx val="543106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dcsw2019 ai"/>
        <s v="dcsw2019 ai datascience machinelearning datascibowl bigdata data4good ai4socialgood"/>
        <s v="datascibowl datascience aixlab ai machinelearning bigdata ai4socialgood"/>
        <s v="datascibowl"/>
        <s v="datascibowl datascience ai machinelearning bigda"/>
        <s v="dcsw2019 ai datascience machinelearning datascibowl bigdata data"/>
        <s v="datascibowl datascience aixlab ai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19-09-09T14:00:39.000"/>
        <d v="2019-09-09T13:59:37.000"/>
        <d v="2019-10-02T17:25:47.000"/>
        <d v="2019-10-02T17:26:57.000"/>
        <d v="2019-09-09T14:03:46.000"/>
        <d v="2019-10-02T17:28:18.000"/>
        <d v="2019-09-09T14:01:30.000"/>
        <d v="2019-10-02T17:31:06.000"/>
        <d v="2019-10-02T17:46:41.000"/>
        <d v="2019-10-02T17:49:16.000"/>
        <d v="2019-10-02T18:10:28.000"/>
        <d v="2019-10-02T18:15:45.000"/>
        <d v="2019-10-02T19:58:28.000"/>
        <d v="2019-10-02T20:43:14.000"/>
        <d v="2019-10-02T22:07:4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gabriel_oguna"/>
    <s v="nvidiaai"/>
    <m/>
    <m/>
    <m/>
    <m/>
    <m/>
    <m/>
    <m/>
    <m/>
    <s v="No"/>
    <n v="3"/>
    <m/>
    <m/>
    <x v="0"/>
    <d v="2019-09-09T14:00:39.000"/>
    <s v="RT @KirkDBorne: At #dcsw2019, Margaret Amori of @NvidiaAI now discussing #AI For Social Good — that’s also a huge investment, passion, and…"/>
    <m/>
    <m/>
    <x v="0"/>
    <m/>
    <s v="http://pbs.twimg.com/profile_images/1033995523710246912/Vc8FbS3Q_normal.jpg"/>
    <x v="0"/>
    <s v="https://twitter.com/#!/gabriel_oguna/status/1171060854609055754"/>
    <m/>
    <m/>
    <s v="1171060854609055754"/>
    <m/>
    <b v="0"/>
    <n v="0"/>
    <s v=""/>
    <b v="0"/>
    <s v="en"/>
    <m/>
    <s v=""/>
    <b v="0"/>
    <n v="1"/>
    <s v="1171060594780360714"/>
    <s v="Twitter for Android"/>
    <b v="0"/>
    <s v="1171060594780360714"/>
    <s v="Tweet"/>
    <n v="0"/>
    <n v="0"/>
    <m/>
    <m/>
    <m/>
    <m/>
    <m/>
    <m/>
    <m/>
    <m/>
    <n v="1"/>
    <s v="2"/>
    <s v="2"/>
    <m/>
    <m/>
    <m/>
    <m/>
    <m/>
    <m/>
    <m/>
    <m/>
    <m/>
  </r>
  <r>
    <s v="gabriel_oguna"/>
    <s v="kirkdborne"/>
    <m/>
    <m/>
    <m/>
    <m/>
    <m/>
    <m/>
    <m/>
    <m/>
    <s v="No"/>
    <n v="4"/>
    <m/>
    <m/>
    <x v="0"/>
    <d v="2019-09-09T14:00:39.000"/>
    <s v="RT @KirkDBorne: At #dcsw2019, Margaret Amori of @NvidiaAI now discussing #AI For Social Good — that’s also a huge investment, passion, and…"/>
    <m/>
    <m/>
    <x v="0"/>
    <m/>
    <s v="http://pbs.twimg.com/profile_images/1033995523710246912/Vc8FbS3Q_normal.jpg"/>
    <x v="0"/>
    <s v="https://twitter.com/#!/gabriel_oguna/status/1171060854609055754"/>
    <m/>
    <m/>
    <s v="1171060854609055754"/>
    <m/>
    <b v="0"/>
    <n v="0"/>
    <s v=""/>
    <b v="0"/>
    <s v="en"/>
    <m/>
    <s v=""/>
    <b v="0"/>
    <n v="1"/>
    <s v="1171060594780360714"/>
    <s v="Twitter for Android"/>
    <b v="0"/>
    <s v="1171060594780360714"/>
    <s v="Tweet"/>
    <n v="0"/>
    <n v="0"/>
    <m/>
    <m/>
    <m/>
    <m/>
    <m/>
    <m/>
    <m/>
    <m/>
    <n v="1"/>
    <s v="2"/>
    <s v="1"/>
    <n v="2"/>
    <n v="9.090909090909092"/>
    <n v="0"/>
    <n v="0"/>
    <n v="0"/>
    <n v="0"/>
    <n v="20"/>
    <n v="90.9090909090909"/>
    <n v="22"/>
  </r>
  <r>
    <s v="kirkdborne"/>
    <s v="nvidiaai"/>
    <m/>
    <m/>
    <m/>
    <m/>
    <m/>
    <m/>
    <m/>
    <m/>
    <s v="No"/>
    <n v="5"/>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1"/>
    <s v="https://pbs.twimg.com/media/EEBxZu-XsAAGnVG.jpg"/>
    <s v="https://pbs.twimg.com/media/EEBxZu-XsAAGnVG.jpg"/>
    <x v="1"/>
    <s v="https://twitter.com/#!/kirkdborne/status/1171060594780360714"/>
    <m/>
    <m/>
    <s v="1171060594780360714"/>
    <s v="1171057665822416902"/>
    <b v="0"/>
    <n v="2"/>
    <s v="534563976"/>
    <b v="0"/>
    <s v="en"/>
    <m/>
    <s v=""/>
    <b v="0"/>
    <n v="1"/>
    <s v=""/>
    <s v="Twitter for iPhone"/>
    <b v="0"/>
    <s v="1171057665822416902"/>
    <s v="Tweet"/>
    <n v="0"/>
    <n v="0"/>
    <m/>
    <m/>
    <m/>
    <m/>
    <m/>
    <m/>
    <m/>
    <m/>
    <n v="1"/>
    <s v="1"/>
    <s v="2"/>
    <m/>
    <m/>
    <m/>
    <m/>
    <m/>
    <m/>
    <m/>
    <m/>
    <m/>
  </r>
  <r>
    <s v="kirkdborne"/>
    <s v="boozallen"/>
    <m/>
    <m/>
    <m/>
    <m/>
    <m/>
    <m/>
    <m/>
    <m/>
    <s v="No"/>
    <n v="6"/>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1"/>
    <s v="https://pbs.twimg.com/media/EEBxZu-XsAAGnVG.jpg"/>
    <s v="https://pbs.twimg.com/media/EEBxZu-XsAAGnVG.jpg"/>
    <x v="1"/>
    <s v="https://twitter.com/#!/kirkdborne/status/1171060594780360714"/>
    <m/>
    <m/>
    <s v="1171060594780360714"/>
    <s v="1171057665822416902"/>
    <b v="0"/>
    <n v="2"/>
    <s v="534563976"/>
    <b v="0"/>
    <s v="en"/>
    <m/>
    <s v=""/>
    <b v="0"/>
    <n v="1"/>
    <s v=""/>
    <s v="Twitter for iPhone"/>
    <b v="0"/>
    <s v="1171057665822416902"/>
    <s v="Tweet"/>
    <n v="0"/>
    <n v="0"/>
    <m/>
    <m/>
    <m/>
    <m/>
    <m/>
    <m/>
    <m/>
    <m/>
    <n v="2"/>
    <s v="1"/>
    <s v="1"/>
    <n v="2"/>
    <n v="6.25"/>
    <n v="0"/>
    <n v="0"/>
    <n v="0"/>
    <n v="0"/>
    <n v="30"/>
    <n v="93.75"/>
    <n v="32"/>
  </r>
  <r>
    <s v="kirkdborne"/>
    <s v="boozallen"/>
    <m/>
    <m/>
    <m/>
    <m/>
    <m/>
    <m/>
    <m/>
    <m/>
    <s v="No"/>
    <n v="7"/>
    <m/>
    <m/>
    <x v="0"/>
    <d v="2019-10-02T17:25:47.000"/>
    <s v="ðŸ’•#DataSciBowl 2018 expedited life-saving research in treatment of diseases including rare disorders and orphan diseases: https://t.co/ZY27B112On_x000a_ðŸŒŸ#DataScience Bowl 2019 is coming soon: https://t.co/TDjll3ytv9 by @BoozAllen_x000a__x000a_#AIXLab #AI #MachineLearning #BigData #AI4socialgood https://t.co/C4aj9scipY"/>
    <s v="https://www.boozallen.com/e/media/press-release/2018-data-science-bowl-results.html https://datasciencebowl.com/"/>
    <s v="boozallen.com datasciencebowl.com"/>
    <x v="2"/>
    <s v="https://pbs.twimg.com/media/EF49J7WXkAERGUy.jpg"/>
    <s v="https://pbs.twimg.com/media/EF49J7WXkAERGUy.jpg"/>
    <x v="2"/>
    <s v="https://twitter.com/#!/kirkdborne/status/1179447398789189632"/>
    <m/>
    <m/>
    <s v="1179447398789189632"/>
    <m/>
    <b v="0"/>
    <n v="6"/>
    <s v=""/>
    <b v="0"/>
    <s v="en"/>
    <m/>
    <s v=""/>
    <b v="0"/>
    <n v="8"/>
    <s v=""/>
    <s v="Twitter for iPhone"/>
    <b v="0"/>
    <s v="1179447398789189632"/>
    <s v="Tweet"/>
    <n v="0"/>
    <n v="0"/>
    <m/>
    <m/>
    <m/>
    <m/>
    <m/>
    <m/>
    <m/>
    <m/>
    <n v="2"/>
    <s v="1"/>
    <s v="1"/>
    <n v="0"/>
    <n v="0"/>
    <n v="1"/>
    <n v="3.225806451612903"/>
    <n v="0"/>
    <n v="0"/>
    <n v="30"/>
    <n v="96.7741935483871"/>
    <n v="31"/>
  </r>
  <r>
    <s v="daylasr"/>
    <s v="kirkdborne"/>
    <m/>
    <m/>
    <m/>
    <m/>
    <m/>
    <m/>
    <m/>
    <m/>
    <s v="No"/>
    <n v="8"/>
    <m/>
    <m/>
    <x v="0"/>
    <d v="2019-10-02T17:26:57.000"/>
    <s v="RT @KirkDBorne: ðŸ’•#DataSciBowl 2018 expedited life-saving research in treatment of diseases including rare disorders and orphan diseases: htâ€¦"/>
    <m/>
    <m/>
    <x v="3"/>
    <m/>
    <s v="http://pbs.twimg.com/profile_images/501440606615662593/M93qr2JI_normal.jpeg"/>
    <x v="3"/>
    <s v="https://twitter.com/#!/daylasr/status/1179447691425783808"/>
    <m/>
    <m/>
    <s v="1179447691425783808"/>
    <m/>
    <b v="0"/>
    <n v="0"/>
    <s v=""/>
    <b v="0"/>
    <s v="en"/>
    <m/>
    <s v=""/>
    <b v="0"/>
    <n v="8"/>
    <s v="1179447398789189632"/>
    <s v="Twitter for iPhone"/>
    <b v="0"/>
    <s v="1179447398789189632"/>
    <s v="Tweet"/>
    <n v="0"/>
    <n v="0"/>
    <m/>
    <m/>
    <m/>
    <m/>
    <m/>
    <m/>
    <m/>
    <m/>
    <n v="1"/>
    <s v="1"/>
    <s v="1"/>
    <n v="0"/>
    <n v="0"/>
    <n v="1"/>
    <n v="5"/>
    <n v="0"/>
    <n v="0"/>
    <n v="19"/>
    <n v="95"/>
    <n v="20"/>
  </r>
  <r>
    <s v="theadamgabriel"/>
    <s v="theadamgabriel"/>
    <m/>
    <m/>
    <m/>
    <m/>
    <m/>
    <m/>
    <m/>
    <m/>
    <s v="No"/>
    <n v="9"/>
    <m/>
    <m/>
    <x v="1"/>
    <d v="2019-09-09T14:03:46.000"/>
    <s v="HT KirkDBorne :_x000a__x000a_At #dcsw2019, Margaret Amori of NvidiaAI now discussing #AI For Social Good — that’s also a huge investment, passion, and focus of the BoozAllen #DataScience and #MachineLearning team: https://t.co/hiKfsanlUT #DataSciBowl #BigData #Data4Good #AI4socialgood pic.…"/>
    <s v="https://datasciencebowl.com"/>
    <s v="datasciencebowl.com"/>
    <x v="1"/>
    <m/>
    <s v="http://pbs.twimg.com/profile_images/1085994913769111553/dD2ITOEw_normal.jpg"/>
    <x v="4"/>
    <s v="https://twitter.com/#!/theadamgabriel/status/1171061636372807682"/>
    <m/>
    <m/>
    <s v="1171061636372807682"/>
    <m/>
    <b v="0"/>
    <n v="0"/>
    <s v=""/>
    <b v="0"/>
    <s v="en"/>
    <m/>
    <s v=""/>
    <b v="0"/>
    <n v="0"/>
    <s v=""/>
    <s v="IFTTT"/>
    <b v="0"/>
    <s v="1171061636372807682"/>
    <s v="Tweet"/>
    <n v="0"/>
    <n v="0"/>
    <m/>
    <m/>
    <m/>
    <m/>
    <m/>
    <m/>
    <m/>
    <m/>
    <n v="2"/>
    <s v="3"/>
    <s v="3"/>
    <n v="2"/>
    <n v="5.714285714285714"/>
    <n v="0"/>
    <n v="0"/>
    <n v="0"/>
    <n v="0"/>
    <n v="33"/>
    <n v="94.28571428571429"/>
    <n v="35"/>
  </r>
  <r>
    <s v="theadamgabriel"/>
    <s v="theadamgabriel"/>
    <m/>
    <m/>
    <m/>
    <m/>
    <m/>
    <m/>
    <m/>
    <m/>
    <s v="No"/>
    <n v="10"/>
    <m/>
    <m/>
    <x v="1"/>
    <d v="2019-10-02T17:28:18.000"/>
    <s v="HT KirkDBorne :_x000a__x000a_ðŸ’•#DataSciBowl 2018 expedited life-saving research in treatment of diseases including rare disorders and orphan diseases: https://t.co/LzkRlMu0FZ_x000a_ðŸŒŸ#DataScience Bowl 2019 is coming soon: https://t.co/C9tg7bULXK by BoozAllen#AIXLab #AI #MachineLearning #BigDaâ€¦"/>
    <s v="https://www.boozallen.com/e/media/press-release/2018-data-science-bowl-results.html https://datasciencebowl.com/"/>
    <s v="boozallen.com datasciencebowl.com"/>
    <x v="4"/>
    <m/>
    <s v="http://pbs.twimg.com/profile_images/1085994913769111553/dD2ITOEw_normal.jpg"/>
    <x v="5"/>
    <s v="https://twitter.com/#!/theadamgabriel/status/1179448032577884160"/>
    <m/>
    <m/>
    <s v="1179448032577884160"/>
    <m/>
    <b v="0"/>
    <n v="0"/>
    <s v=""/>
    <b v="0"/>
    <s v="en"/>
    <m/>
    <s v=""/>
    <b v="0"/>
    <n v="0"/>
    <s v=""/>
    <s v="IFTTT"/>
    <b v="0"/>
    <s v="1179448032577884160"/>
    <s v="Tweet"/>
    <n v="0"/>
    <n v="0"/>
    <m/>
    <m/>
    <m/>
    <m/>
    <m/>
    <m/>
    <m/>
    <m/>
    <n v="2"/>
    <s v="3"/>
    <s v="3"/>
    <n v="0"/>
    <n v="0"/>
    <n v="1"/>
    <n v="3.125"/>
    <n v="0"/>
    <n v="0"/>
    <n v="31"/>
    <n v="96.875"/>
    <n v="32"/>
  </r>
  <r>
    <s v="rlingle"/>
    <s v="rlingle"/>
    <m/>
    <m/>
    <m/>
    <m/>
    <m/>
    <m/>
    <m/>
    <m/>
    <s v="No"/>
    <n v="11"/>
    <m/>
    <m/>
    <x v="1"/>
    <d v="2019-09-09T14:01:30.000"/>
    <s v="RT KirkDBorne: At #dcsw2019, Margaret Amori of NvidiaAI now discussing #AI For Social Good — that’s also a huge investment, passion, and focus of the BoozAllen #DataScience and #MachineLearning team: https://t.co/vD5a7vO9Hg _x000a__x000a_#DataSciBowl #BigData #Data… https://t.co/dp3iOR1L5f"/>
    <s v="https://datasciencebowl.com https://twitter.com/KirkDBorne/status/1171060594780360714"/>
    <s v="datasciencebowl.com twitter.com"/>
    <x v="5"/>
    <m/>
    <s v="http://pbs.twimg.com/profile_images/663792433935814656/rtqXyrRv_normal.jpg"/>
    <x v="6"/>
    <s v="https://twitter.com/#!/rlingle/status/1171061066392117249"/>
    <m/>
    <m/>
    <s v="1171061066392117249"/>
    <m/>
    <b v="0"/>
    <n v="0"/>
    <s v=""/>
    <b v="1"/>
    <s v="en"/>
    <m/>
    <s v="1171060594780360714"/>
    <b v="0"/>
    <n v="0"/>
    <s v=""/>
    <s v="IFTTT"/>
    <b v="0"/>
    <s v="1171061066392117249"/>
    <s v="Tweet"/>
    <n v="0"/>
    <n v="0"/>
    <m/>
    <m/>
    <m/>
    <m/>
    <m/>
    <m/>
    <m/>
    <m/>
    <n v="2"/>
    <s v="3"/>
    <s v="3"/>
    <n v="2"/>
    <n v="6.0606060606060606"/>
    <n v="0"/>
    <n v="0"/>
    <n v="0"/>
    <n v="0"/>
    <n v="31"/>
    <n v="93.93939393939394"/>
    <n v="33"/>
  </r>
  <r>
    <s v="rlingle"/>
    <s v="rlingle"/>
    <m/>
    <m/>
    <m/>
    <m/>
    <m/>
    <m/>
    <m/>
    <m/>
    <s v="No"/>
    <n v="12"/>
    <m/>
    <m/>
    <x v="1"/>
    <d v="2019-10-02T17:31:06.000"/>
    <s v="RT KirkDBorne: ðŸ’•#DataSciBowl 2018 expedited life-saving research in treatment of diseases including rare disorders and orphan diseases: https://t.co/PXD1ucmmiK_x000a_ðŸŒŸ#DataScience Bowl 2019 is coming soon: https://t.co/j4CKJGCoNf by BoozAllen_x000a__x000a_#AIXLab #AI #Mâ€¦ https://t.co/n7YyjYiH9U"/>
    <s v="https://www.boozallen.com/e/media/press-release/2018-data-science-bowl-results.html https://datasciencebowl.com/ https://twitter.com/KirkDBorne/status/1179447398789189632"/>
    <s v="boozallen.com datasciencebowl.com twitter.com"/>
    <x v="6"/>
    <m/>
    <s v="http://pbs.twimg.com/profile_images/663792433935814656/rtqXyrRv_normal.jpg"/>
    <x v="7"/>
    <s v="https://twitter.com/#!/rlingle/status/1179448738139557888"/>
    <m/>
    <m/>
    <s v="1179448738139557888"/>
    <m/>
    <b v="0"/>
    <n v="1"/>
    <s v=""/>
    <b v="1"/>
    <s v="en"/>
    <m/>
    <s v="1179447398789189632"/>
    <b v="0"/>
    <n v="0"/>
    <s v=""/>
    <s v="IFTTT"/>
    <b v="0"/>
    <s v="1179448738139557888"/>
    <s v="Tweet"/>
    <n v="0"/>
    <n v="0"/>
    <m/>
    <m/>
    <m/>
    <m/>
    <m/>
    <m/>
    <m/>
    <m/>
    <n v="2"/>
    <s v="3"/>
    <s v="3"/>
    <n v="0"/>
    <n v="0"/>
    <n v="1"/>
    <n v="3.225806451612903"/>
    <n v="0"/>
    <n v="0"/>
    <n v="30"/>
    <n v="96.7741935483871"/>
    <n v="31"/>
  </r>
  <r>
    <s v="robotkiller10"/>
    <s v="kirkdborne"/>
    <m/>
    <m/>
    <m/>
    <m/>
    <m/>
    <m/>
    <m/>
    <m/>
    <s v="No"/>
    <n v="13"/>
    <m/>
    <m/>
    <x v="0"/>
    <d v="2019-10-02T17:46:41.000"/>
    <s v="RT @KirkDBorne: ðŸ’•#DataSciBowl 2018 expedited life-saving research in treatment of diseases including rare disorders and orphan diseases: htâ€¦"/>
    <m/>
    <m/>
    <x v="3"/>
    <m/>
    <s v="http://pbs.twimg.com/profile_images/1042507958981025792/FFIJ2D-V_normal.jpg"/>
    <x v="8"/>
    <s v="https://twitter.com/#!/robotkiller10/status/1179452658819706881"/>
    <m/>
    <m/>
    <s v="1179452658819706881"/>
    <m/>
    <b v="0"/>
    <n v="0"/>
    <s v=""/>
    <b v="0"/>
    <s v="en"/>
    <m/>
    <s v=""/>
    <b v="0"/>
    <n v="8"/>
    <s v="1179447398789189632"/>
    <s v="friuli data app"/>
    <b v="0"/>
    <s v="1179447398789189632"/>
    <s v="Tweet"/>
    <n v="0"/>
    <n v="0"/>
    <m/>
    <m/>
    <m/>
    <m/>
    <m/>
    <m/>
    <m/>
    <m/>
    <n v="1"/>
    <s v="1"/>
    <s v="1"/>
    <n v="0"/>
    <n v="0"/>
    <n v="1"/>
    <n v="5"/>
    <n v="0"/>
    <n v="0"/>
    <n v="19"/>
    <n v="95"/>
    <n v="20"/>
  </r>
  <r>
    <s v="erkanguntore"/>
    <s v="kirkdborne"/>
    <m/>
    <m/>
    <m/>
    <m/>
    <m/>
    <m/>
    <m/>
    <m/>
    <s v="No"/>
    <n v="14"/>
    <m/>
    <m/>
    <x v="0"/>
    <d v="2019-10-02T17:49:16.000"/>
    <s v="RT @KirkDBorne: ðŸ’•#DataSciBowl 2018 expedited life-saving research in treatment of diseases including rare disorders and orphan diseases: htâ€¦"/>
    <m/>
    <m/>
    <x v="3"/>
    <m/>
    <s v="http://pbs.twimg.com/profile_images/3343078790/0888a4612e139df66290da76fd338507_normal.jpeg"/>
    <x v="9"/>
    <s v="https://twitter.com/#!/erkanguntore/status/1179453308089569283"/>
    <m/>
    <m/>
    <s v="1179453308089569283"/>
    <m/>
    <b v="0"/>
    <n v="0"/>
    <s v=""/>
    <b v="0"/>
    <s v="en"/>
    <m/>
    <s v=""/>
    <b v="0"/>
    <n v="8"/>
    <s v="1179447398789189632"/>
    <s v="Twitter for iPhone"/>
    <b v="0"/>
    <s v="1179447398789189632"/>
    <s v="Tweet"/>
    <n v="0"/>
    <n v="0"/>
    <m/>
    <m/>
    <m/>
    <m/>
    <m/>
    <m/>
    <m/>
    <m/>
    <n v="1"/>
    <s v="1"/>
    <s v="1"/>
    <n v="0"/>
    <n v="0"/>
    <n v="1"/>
    <n v="5"/>
    <n v="0"/>
    <n v="0"/>
    <n v="19"/>
    <n v="95"/>
    <n v="20"/>
  </r>
  <r>
    <s v="arkangelscrap"/>
    <s v="kirkdborne"/>
    <m/>
    <m/>
    <m/>
    <m/>
    <m/>
    <m/>
    <m/>
    <m/>
    <s v="No"/>
    <n v="15"/>
    <m/>
    <m/>
    <x v="0"/>
    <d v="2019-10-02T18:10:28.000"/>
    <s v="RT @KirkDBorne: ðŸ’•#DataSciBowl 2018 expedited life-saving research in treatment of diseases including rare disorders and orphan diseases: htâ€¦"/>
    <m/>
    <m/>
    <x v="3"/>
    <m/>
    <s v="http://pbs.twimg.com/profile_images/805006806934323200/KxEGjbqo_normal.jpg"/>
    <x v="10"/>
    <s v="https://twitter.com/#!/arkangelscrap/status/1179458642866790400"/>
    <m/>
    <m/>
    <s v="1179458642866790400"/>
    <m/>
    <b v="0"/>
    <n v="0"/>
    <s v=""/>
    <b v="0"/>
    <s v="en"/>
    <m/>
    <s v=""/>
    <b v="0"/>
    <n v="8"/>
    <s v="1179447398789189632"/>
    <s v="Twitter Web App"/>
    <b v="0"/>
    <s v="1179447398789189632"/>
    <s v="Tweet"/>
    <n v="0"/>
    <n v="0"/>
    <m/>
    <m/>
    <m/>
    <m/>
    <m/>
    <m/>
    <m/>
    <m/>
    <n v="1"/>
    <s v="1"/>
    <s v="1"/>
    <n v="0"/>
    <n v="0"/>
    <n v="1"/>
    <n v="5"/>
    <n v="0"/>
    <n v="0"/>
    <n v="19"/>
    <n v="95"/>
    <n v="20"/>
  </r>
  <r>
    <s v="max_lyashko"/>
    <s v="kirkdborne"/>
    <m/>
    <m/>
    <m/>
    <m/>
    <m/>
    <m/>
    <m/>
    <m/>
    <s v="No"/>
    <n v="16"/>
    <m/>
    <m/>
    <x v="0"/>
    <d v="2019-10-02T18:15:45.000"/>
    <s v="RT @KirkDBorne: ðŸ’•#DataSciBowl 2018 expedited life-saving research in treatment of diseases including rare disorders and orphan diseases: htâ€¦"/>
    <m/>
    <m/>
    <x v="3"/>
    <m/>
    <s v="http://pbs.twimg.com/profile_images/823521885057118208/OkWFqYqc_normal.jpg"/>
    <x v="11"/>
    <s v="https://twitter.com/#!/max_lyashko/status/1179459973421686784"/>
    <m/>
    <m/>
    <s v="1179459973421686784"/>
    <m/>
    <b v="0"/>
    <n v="0"/>
    <s v=""/>
    <b v="0"/>
    <s v="en"/>
    <m/>
    <s v=""/>
    <b v="0"/>
    <n v="8"/>
    <s v="1179447398789189632"/>
    <s v="Maxim Lyashko"/>
    <b v="0"/>
    <s v="1179447398789189632"/>
    <s v="Tweet"/>
    <n v="0"/>
    <n v="0"/>
    <m/>
    <m/>
    <m/>
    <m/>
    <m/>
    <m/>
    <m/>
    <m/>
    <n v="1"/>
    <s v="1"/>
    <s v="1"/>
    <n v="0"/>
    <n v="0"/>
    <n v="1"/>
    <n v="5"/>
    <n v="0"/>
    <n v="0"/>
    <n v="19"/>
    <n v="95"/>
    <n v="20"/>
  </r>
  <r>
    <s v="stevennjui"/>
    <s v="kirkdborne"/>
    <m/>
    <m/>
    <m/>
    <m/>
    <m/>
    <m/>
    <m/>
    <m/>
    <s v="No"/>
    <n v="17"/>
    <m/>
    <m/>
    <x v="0"/>
    <d v="2019-10-02T19:58:28.000"/>
    <s v="RT @KirkDBorne: ðŸ’•#DataSciBowl 2018 expedited life-saving research in treatment of diseases including rare disorders and orphan diseases: htâ€¦"/>
    <m/>
    <m/>
    <x v="3"/>
    <m/>
    <s v="http://pbs.twimg.com/profile_images/761312007547187200/jJQwBsfC_normal.jpg"/>
    <x v="12"/>
    <s v="https://twitter.com/#!/stevennjui/status/1179485820694274048"/>
    <m/>
    <m/>
    <s v="1179485820694274048"/>
    <m/>
    <b v="0"/>
    <n v="0"/>
    <s v=""/>
    <b v="0"/>
    <s v="en"/>
    <m/>
    <s v=""/>
    <b v="0"/>
    <n v="8"/>
    <s v="1179447398789189632"/>
    <s v="Twitter for Android"/>
    <b v="0"/>
    <s v="1179447398789189632"/>
    <s v="Tweet"/>
    <n v="0"/>
    <n v="0"/>
    <m/>
    <m/>
    <m/>
    <m/>
    <m/>
    <m/>
    <m/>
    <m/>
    <n v="1"/>
    <s v="1"/>
    <s v="1"/>
    <n v="0"/>
    <n v="0"/>
    <n v="1"/>
    <n v="5"/>
    <n v="0"/>
    <n v="0"/>
    <n v="19"/>
    <n v="95"/>
    <n v="20"/>
  </r>
  <r>
    <s v="mcolebrook"/>
    <s v="kirkdborne"/>
    <m/>
    <m/>
    <m/>
    <m/>
    <m/>
    <m/>
    <m/>
    <m/>
    <s v="No"/>
    <n v="18"/>
    <m/>
    <m/>
    <x v="0"/>
    <d v="2019-10-02T20:43:14.000"/>
    <s v="RT @KirkDBorne: ðŸ’•#DataSciBowl 2018 expedited life-saving research in treatment of diseases including rare disorders and orphan diseases: htâ€¦"/>
    <m/>
    <m/>
    <x v="3"/>
    <m/>
    <s v="http://pbs.twimg.com/profile_images/673842342349156352/bbNaONv5_normal.jpg"/>
    <x v="13"/>
    <s v="https://twitter.com/#!/mcolebrook/status/1179497087425269764"/>
    <m/>
    <m/>
    <s v="1179497087425269764"/>
    <m/>
    <b v="0"/>
    <n v="0"/>
    <s v=""/>
    <b v="0"/>
    <s v="en"/>
    <m/>
    <s v=""/>
    <b v="0"/>
    <n v="8"/>
    <s v="1179447398789189632"/>
    <s v="Twitter for iPhone"/>
    <b v="0"/>
    <s v="1179447398789189632"/>
    <s v="Tweet"/>
    <n v="0"/>
    <n v="0"/>
    <m/>
    <m/>
    <m/>
    <m/>
    <m/>
    <m/>
    <m/>
    <m/>
    <n v="1"/>
    <s v="1"/>
    <s v="1"/>
    <n v="0"/>
    <n v="0"/>
    <n v="1"/>
    <n v="5"/>
    <n v="0"/>
    <n v="0"/>
    <n v="19"/>
    <n v="95"/>
    <n v="20"/>
  </r>
  <r>
    <s v="jayroefren"/>
    <s v="kirkdborne"/>
    <m/>
    <m/>
    <m/>
    <m/>
    <m/>
    <m/>
    <m/>
    <m/>
    <s v="No"/>
    <n v="19"/>
    <m/>
    <m/>
    <x v="0"/>
    <d v="2019-10-02T22:07:45.000"/>
    <s v="RT @KirkDBorne: ðŸ’•#DataSciBowl 2018 expedited life-saving research in treatment of diseases including rare disorders and orphan diseases: htâ€¦"/>
    <m/>
    <m/>
    <x v="3"/>
    <m/>
    <s v="http://pbs.twimg.com/profile_images/786365457896837120/Cu-WUgYd_normal.jpg"/>
    <x v="14"/>
    <s v="https://twitter.com/#!/jayroefren/status/1179518357214658560"/>
    <m/>
    <m/>
    <s v="1179518357214658560"/>
    <m/>
    <b v="0"/>
    <n v="0"/>
    <s v=""/>
    <b v="0"/>
    <s v="en"/>
    <m/>
    <s v=""/>
    <b v="0"/>
    <n v="8"/>
    <s v="1179447398789189632"/>
    <s v="Twitter for Android"/>
    <b v="0"/>
    <s v="1179447398789189632"/>
    <s v="Tweet"/>
    <n v="0"/>
    <n v="0"/>
    <m/>
    <m/>
    <m/>
    <m/>
    <m/>
    <m/>
    <m/>
    <m/>
    <n v="1"/>
    <s v="1"/>
    <s v="1"/>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
        <item x="0"/>
        <item x="6"/>
        <item x="4"/>
        <item x="2"/>
        <item x="3"/>
        <item x="5"/>
        <item x="7"/>
        <item x="8"/>
        <item x="9"/>
        <item x="10"/>
        <item x="11"/>
        <item x="12"/>
        <item x="13"/>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3" s="1"/>
        <i x="4" s="1"/>
        <i x="6" s="1"/>
        <i x="2" s="1"/>
        <i x="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384" dataDxfId="383">
  <autoFilter ref="A2:BL19"/>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6" totalsRowShown="0" headerRowDxfId="239" dataDxfId="238">
  <autoFilter ref="A1:H6"/>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H12" totalsRowShown="0" headerRowDxfId="228" dataDxfId="227">
  <autoFilter ref="A9:H12"/>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25" totalsRowShown="0" headerRowDxfId="217" dataDxfId="216">
  <autoFilter ref="A15:H25"/>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H38" totalsRowShown="0" headerRowDxfId="206" dataDxfId="205">
  <autoFilter ref="A28:H3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H51" totalsRowShown="0" headerRowDxfId="195" dataDxfId="194">
  <autoFilter ref="A41:H51"/>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H55" totalsRowShown="0" headerRowDxfId="184" dataDxfId="183">
  <autoFilter ref="A54:H55"/>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H60" totalsRowShown="0" headerRowDxfId="181" dataDxfId="180">
  <autoFilter ref="A57:H60"/>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H73" totalsRowShown="0" headerRowDxfId="162" dataDxfId="161">
  <autoFilter ref="A63:H73"/>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8" totalsRowShown="0" headerRowDxfId="141" dataDxfId="140">
  <autoFilter ref="A1:G10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31" dataDxfId="330">
  <autoFilter ref="A2:BS16"/>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 totalsRowShown="0" headerRowDxfId="132" dataDxfId="131">
  <autoFilter ref="A1:L10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5" dataDxfId="284">
  <autoFilter ref="A1:C15"/>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sciencebowl.com/" TargetMode="External" /><Relationship Id="rId2" Type="http://schemas.openxmlformats.org/officeDocument/2006/relationships/hyperlink" Target="https://datasciencebowl.com/" TargetMode="External" /><Relationship Id="rId3" Type="http://schemas.openxmlformats.org/officeDocument/2006/relationships/hyperlink" Target="https://datasciencebowl.com/" TargetMode="External" /><Relationship Id="rId4" Type="http://schemas.openxmlformats.org/officeDocument/2006/relationships/hyperlink" Target="https://pbs.twimg.com/media/EEBxZu-XsAAGnVG.jpg" TargetMode="External" /><Relationship Id="rId5" Type="http://schemas.openxmlformats.org/officeDocument/2006/relationships/hyperlink" Target="https://pbs.twimg.com/media/EEBxZu-XsAAGnVG.jpg" TargetMode="External" /><Relationship Id="rId6" Type="http://schemas.openxmlformats.org/officeDocument/2006/relationships/hyperlink" Target="https://pbs.twimg.com/media/EF49J7WXkAERGUy.jpg" TargetMode="External" /><Relationship Id="rId7" Type="http://schemas.openxmlformats.org/officeDocument/2006/relationships/hyperlink" Target="http://pbs.twimg.com/profile_images/1033995523710246912/Vc8FbS3Q_normal.jpg" TargetMode="External" /><Relationship Id="rId8" Type="http://schemas.openxmlformats.org/officeDocument/2006/relationships/hyperlink" Target="http://pbs.twimg.com/profile_images/1033995523710246912/Vc8FbS3Q_normal.jpg" TargetMode="External" /><Relationship Id="rId9" Type="http://schemas.openxmlformats.org/officeDocument/2006/relationships/hyperlink" Target="https://pbs.twimg.com/media/EEBxZu-XsAAGnVG.jp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F49J7WXkAERGUy.jpg" TargetMode="External" /><Relationship Id="rId12" Type="http://schemas.openxmlformats.org/officeDocument/2006/relationships/hyperlink" Target="http://pbs.twimg.com/profile_images/501440606615662593/M93qr2JI_normal.jpeg" TargetMode="External" /><Relationship Id="rId13" Type="http://schemas.openxmlformats.org/officeDocument/2006/relationships/hyperlink" Target="http://pbs.twimg.com/profile_images/1085994913769111553/dD2ITOEw_normal.jpg" TargetMode="External" /><Relationship Id="rId14" Type="http://schemas.openxmlformats.org/officeDocument/2006/relationships/hyperlink" Target="http://pbs.twimg.com/profile_images/1085994913769111553/dD2ITOEw_normal.jpg" TargetMode="External" /><Relationship Id="rId15" Type="http://schemas.openxmlformats.org/officeDocument/2006/relationships/hyperlink" Target="http://pbs.twimg.com/profile_images/663792433935814656/rtqXyrRv_normal.jpg" TargetMode="External" /><Relationship Id="rId16" Type="http://schemas.openxmlformats.org/officeDocument/2006/relationships/hyperlink" Target="http://pbs.twimg.com/profile_images/663792433935814656/rtqXyrRv_normal.jpg" TargetMode="External" /><Relationship Id="rId17" Type="http://schemas.openxmlformats.org/officeDocument/2006/relationships/hyperlink" Target="http://pbs.twimg.com/profile_images/1042507958981025792/FFIJ2D-V_normal.jpg" TargetMode="External" /><Relationship Id="rId18" Type="http://schemas.openxmlformats.org/officeDocument/2006/relationships/hyperlink" Target="http://pbs.twimg.com/profile_images/3343078790/0888a4612e139df66290da76fd338507_normal.jpeg" TargetMode="External" /><Relationship Id="rId19" Type="http://schemas.openxmlformats.org/officeDocument/2006/relationships/hyperlink" Target="http://pbs.twimg.com/profile_images/805006806934323200/KxEGjbqo_normal.jpg" TargetMode="External" /><Relationship Id="rId20" Type="http://schemas.openxmlformats.org/officeDocument/2006/relationships/hyperlink" Target="http://pbs.twimg.com/profile_images/823521885057118208/OkWFqYqc_normal.jpg" TargetMode="External" /><Relationship Id="rId21" Type="http://schemas.openxmlformats.org/officeDocument/2006/relationships/hyperlink" Target="http://pbs.twimg.com/profile_images/761312007547187200/jJQwBsfC_normal.jpg" TargetMode="External" /><Relationship Id="rId22" Type="http://schemas.openxmlformats.org/officeDocument/2006/relationships/hyperlink" Target="http://pbs.twimg.com/profile_images/673842342349156352/bbNaONv5_normal.jpg" TargetMode="External" /><Relationship Id="rId23" Type="http://schemas.openxmlformats.org/officeDocument/2006/relationships/hyperlink" Target="http://pbs.twimg.com/profile_images/786365457896837120/Cu-WUgYd_normal.jpg" TargetMode="External" /><Relationship Id="rId24" Type="http://schemas.openxmlformats.org/officeDocument/2006/relationships/hyperlink" Target="https://twitter.com/#!/gabriel_oguna/status/1171060854609055754" TargetMode="External" /><Relationship Id="rId25" Type="http://schemas.openxmlformats.org/officeDocument/2006/relationships/hyperlink" Target="https://twitter.com/#!/gabriel_oguna/status/1171060854609055754" TargetMode="External" /><Relationship Id="rId26" Type="http://schemas.openxmlformats.org/officeDocument/2006/relationships/hyperlink" Target="https://twitter.com/#!/kirkdborne/status/1171060594780360714" TargetMode="External" /><Relationship Id="rId27" Type="http://schemas.openxmlformats.org/officeDocument/2006/relationships/hyperlink" Target="https://twitter.com/#!/kirkdborne/status/1171060594780360714" TargetMode="External" /><Relationship Id="rId28" Type="http://schemas.openxmlformats.org/officeDocument/2006/relationships/hyperlink" Target="https://twitter.com/#!/kirkdborne/status/1179447398789189632" TargetMode="External" /><Relationship Id="rId29" Type="http://schemas.openxmlformats.org/officeDocument/2006/relationships/hyperlink" Target="https://twitter.com/#!/daylasr/status/1179447691425783808" TargetMode="External" /><Relationship Id="rId30" Type="http://schemas.openxmlformats.org/officeDocument/2006/relationships/hyperlink" Target="https://twitter.com/#!/theadamgabriel/status/1171061636372807682" TargetMode="External" /><Relationship Id="rId31" Type="http://schemas.openxmlformats.org/officeDocument/2006/relationships/hyperlink" Target="https://twitter.com/#!/theadamgabriel/status/1179448032577884160"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rlingle/status/1179448738139557888" TargetMode="External" /><Relationship Id="rId34" Type="http://schemas.openxmlformats.org/officeDocument/2006/relationships/hyperlink" Target="https://twitter.com/#!/robotkiller10/status/1179452658819706881" TargetMode="External" /><Relationship Id="rId35" Type="http://schemas.openxmlformats.org/officeDocument/2006/relationships/hyperlink" Target="https://twitter.com/#!/erkanguntore/status/1179453308089569283" TargetMode="External" /><Relationship Id="rId36" Type="http://schemas.openxmlformats.org/officeDocument/2006/relationships/hyperlink" Target="https://twitter.com/#!/arkangelscrap/status/1179458642866790400" TargetMode="External" /><Relationship Id="rId37" Type="http://schemas.openxmlformats.org/officeDocument/2006/relationships/hyperlink" Target="https://twitter.com/#!/max_lyashko/status/1179459973421686784" TargetMode="External" /><Relationship Id="rId38" Type="http://schemas.openxmlformats.org/officeDocument/2006/relationships/hyperlink" Target="https://twitter.com/#!/stevennjui/status/1179485820694274048" TargetMode="External" /><Relationship Id="rId39" Type="http://schemas.openxmlformats.org/officeDocument/2006/relationships/hyperlink" Target="https://twitter.com/#!/mcolebrook/status/1179497087425269764" TargetMode="External" /><Relationship Id="rId40" Type="http://schemas.openxmlformats.org/officeDocument/2006/relationships/hyperlink" Target="https://twitter.com/#!/jayroefren/status/1179518357214658560"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atasciencebowl.com/" TargetMode="External" /><Relationship Id="rId2" Type="http://schemas.openxmlformats.org/officeDocument/2006/relationships/hyperlink" Target="https://datasciencebowl.com/" TargetMode="External" /><Relationship Id="rId3" Type="http://schemas.openxmlformats.org/officeDocument/2006/relationships/hyperlink" Target="https://datasciencebowl.com/" TargetMode="External" /><Relationship Id="rId4" Type="http://schemas.openxmlformats.org/officeDocument/2006/relationships/hyperlink" Target="https://pbs.twimg.com/media/EEBxZu-XsAAGnVG.jpg" TargetMode="External" /><Relationship Id="rId5" Type="http://schemas.openxmlformats.org/officeDocument/2006/relationships/hyperlink" Target="https://pbs.twimg.com/media/EEBxZu-XsAAGnVG.jpg" TargetMode="External" /><Relationship Id="rId6" Type="http://schemas.openxmlformats.org/officeDocument/2006/relationships/hyperlink" Target="https://pbs.twimg.com/media/EF49J7WXkAERGUy.jpg" TargetMode="External" /><Relationship Id="rId7" Type="http://schemas.openxmlformats.org/officeDocument/2006/relationships/hyperlink" Target="http://pbs.twimg.com/profile_images/1033995523710246912/Vc8FbS3Q_normal.jpg" TargetMode="External" /><Relationship Id="rId8" Type="http://schemas.openxmlformats.org/officeDocument/2006/relationships/hyperlink" Target="http://pbs.twimg.com/profile_images/1033995523710246912/Vc8FbS3Q_normal.jpg" TargetMode="External" /><Relationship Id="rId9" Type="http://schemas.openxmlformats.org/officeDocument/2006/relationships/hyperlink" Target="https://pbs.twimg.com/media/EEBxZu-XsAAGnVG.jp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F49J7WXkAERGUy.jpg" TargetMode="External" /><Relationship Id="rId12" Type="http://schemas.openxmlformats.org/officeDocument/2006/relationships/hyperlink" Target="http://pbs.twimg.com/profile_images/501440606615662593/M93qr2JI_normal.jpeg" TargetMode="External" /><Relationship Id="rId13" Type="http://schemas.openxmlformats.org/officeDocument/2006/relationships/hyperlink" Target="http://pbs.twimg.com/profile_images/1085994913769111553/dD2ITOEw_normal.jpg" TargetMode="External" /><Relationship Id="rId14" Type="http://schemas.openxmlformats.org/officeDocument/2006/relationships/hyperlink" Target="http://pbs.twimg.com/profile_images/1085994913769111553/dD2ITOEw_normal.jpg" TargetMode="External" /><Relationship Id="rId15" Type="http://schemas.openxmlformats.org/officeDocument/2006/relationships/hyperlink" Target="http://pbs.twimg.com/profile_images/663792433935814656/rtqXyrRv_normal.jpg" TargetMode="External" /><Relationship Id="rId16" Type="http://schemas.openxmlformats.org/officeDocument/2006/relationships/hyperlink" Target="http://pbs.twimg.com/profile_images/663792433935814656/rtqXyrRv_normal.jpg" TargetMode="External" /><Relationship Id="rId17" Type="http://schemas.openxmlformats.org/officeDocument/2006/relationships/hyperlink" Target="http://pbs.twimg.com/profile_images/1042507958981025792/FFIJ2D-V_normal.jpg" TargetMode="External" /><Relationship Id="rId18" Type="http://schemas.openxmlformats.org/officeDocument/2006/relationships/hyperlink" Target="http://pbs.twimg.com/profile_images/3343078790/0888a4612e139df66290da76fd338507_normal.jpeg" TargetMode="External" /><Relationship Id="rId19" Type="http://schemas.openxmlformats.org/officeDocument/2006/relationships/hyperlink" Target="http://pbs.twimg.com/profile_images/805006806934323200/KxEGjbqo_normal.jpg" TargetMode="External" /><Relationship Id="rId20" Type="http://schemas.openxmlformats.org/officeDocument/2006/relationships/hyperlink" Target="http://pbs.twimg.com/profile_images/823521885057118208/OkWFqYqc_normal.jpg" TargetMode="External" /><Relationship Id="rId21" Type="http://schemas.openxmlformats.org/officeDocument/2006/relationships/hyperlink" Target="http://pbs.twimg.com/profile_images/761312007547187200/jJQwBsfC_normal.jpg" TargetMode="External" /><Relationship Id="rId22" Type="http://schemas.openxmlformats.org/officeDocument/2006/relationships/hyperlink" Target="http://pbs.twimg.com/profile_images/673842342349156352/bbNaONv5_normal.jpg" TargetMode="External" /><Relationship Id="rId23" Type="http://schemas.openxmlformats.org/officeDocument/2006/relationships/hyperlink" Target="http://pbs.twimg.com/profile_images/786365457896837120/Cu-WUgYd_normal.jpg" TargetMode="External" /><Relationship Id="rId24" Type="http://schemas.openxmlformats.org/officeDocument/2006/relationships/hyperlink" Target="https://twitter.com/#!/gabriel_oguna/status/1171060854609055754" TargetMode="External" /><Relationship Id="rId25" Type="http://schemas.openxmlformats.org/officeDocument/2006/relationships/hyperlink" Target="https://twitter.com/#!/gabriel_oguna/status/1171060854609055754" TargetMode="External" /><Relationship Id="rId26" Type="http://schemas.openxmlformats.org/officeDocument/2006/relationships/hyperlink" Target="https://twitter.com/#!/kirkdborne/status/1171060594780360714" TargetMode="External" /><Relationship Id="rId27" Type="http://schemas.openxmlformats.org/officeDocument/2006/relationships/hyperlink" Target="https://twitter.com/#!/kirkdborne/status/1171060594780360714" TargetMode="External" /><Relationship Id="rId28" Type="http://schemas.openxmlformats.org/officeDocument/2006/relationships/hyperlink" Target="https://twitter.com/#!/kirkdborne/status/1179447398789189632" TargetMode="External" /><Relationship Id="rId29" Type="http://schemas.openxmlformats.org/officeDocument/2006/relationships/hyperlink" Target="https://twitter.com/#!/daylasr/status/1179447691425783808" TargetMode="External" /><Relationship Id="rId30" Type="http://schemas.openxmlformats.org/officeDocument/2006/relationships/hyperlink" Target="https://twitter.com/#!/theadamgabriel/status/1171061636372807682" TargetMode="External" /><Relationship Id="rId31" Type="http://schemas.openxmlformats.org/officeDocument/2006/relationships/hyperlink" Target="https://twitter.com/#!/theadamgabriel/status/1179448032577884160"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rlingle/status/1179448738139557888" TargetMode="External" /><Relationship Id="rId34" Type="http://schemas.openxmlformats.org/officeDocument/2006/relationships/hyperlink" Target="https://twitter.com/#!/robotkiller10/status/1179452658819706881" TargetMode="External" /><Relationship Id="rId35" Type="http://schemas.openxmlformats.org/officeDocument/2006/relationships/hyperlink" Target="https://twitter.com/#!/erkanguntore/status/1179453308089569283" TargetMode="External" /><Relationship Id="rId36" Type="http://schemas.openxmlformats.org/officeDocument/2006/relationships/hyperlink" Target="https://twitter.com/#!/arkangelscrap/status/1179458642866790400" TargetMode="External" /><Relationship Id="rId37" Type="http://schemas.openxmlformats.org/officeDocument/2006/relationships/hyperlink" Target="https://twitter.com/#!/max_lyashko/status/1179459973421686784" TargetMode="External" /><Relationship Id="rId38" Type="http://schemas.openxmlformats.org/officeDocument/2006/relationships/hyperlink" Target="https://twitter.com/#!/stevennjui/status/1179485820694274048" TargetMode="External" /><Relationship Id="rId39" Type="http://schemas.openxmlformats.org/officeDocument/2006/relationships/hyperlink" Target="https://twitter.com/#!/mcolebrook/status/1179497087425269764" TargetMode="External" /><Relationship Id="rId40" Type="http://schemas.openxmlformats.org/officeDocument/2006/relationships/hyperlink" Target="https://twitter.com/#!/jayroefren/status/1179518357214658560" TargetMode="External" /><Relationship Id="rId41" Type="http://schemas.openxmlformats.org/officeDocument/2006/relationships/comments" Target="../comments13.xml" /><Relationship Id="rId42" Type="http://schemas.openxmlformats.org/officeDocument/2006/relationships/vmlDrawing" Target="../drawings/vmlDrawing6.vml" /><Relationship Id="rId43" Type="http://schemas.openxmlformats.org/officeDocument/2006/relationships/table" Target="../tables/table23.xml" /><Relationship Id="rId4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URxCRbsBJ" TargetMode="External" /><Relationship Id="rId2" Type="http://schemas.openxmlformats.org/officeDocument/2006/relationships/hyperlink" Target="http://www.linkedin.com/in/kirkdborne" TargetMode="External" /><Relationship Id="rId3" Type="http://schemas.openxmlformats.org/officeDocument/2006/relationships/hyperlink" Target="http://t.co/0q9p4zuiW5" TargetMode="External" /><Relationship Id="rId4" Type="http://schemas.openxmlformats.org/officeDocument/2006/relationships/hyperlink" Target="https://www.linkedin.com/in/TheAdamGabriel" TargetMode="External" /><Relationship Id="rId5" Type="http://schemas.openxmlformats.org/officeDocument/2006/relationships/hyperlink" Target="http://www.linkedin.com/in/reinalingle" TargetMode="External" /><Relationship Id="rId6" Type="http://schemas.openxmlformats.org/officeDocument/2006/relationships/hyperlink" Target="https://t.co/apbU92K8R9" TargetMode="External" /><Relationship Id="rId7" Type="http://schemas.openxmlformats.org/officeDocument/2006/relationships/hyperlink" Target="http://t.co/4s1obZFn4h" TargetMode="External" /><Relationship Id="rId8" Type="http://schemas.openxmlformats.org/officeDocument/2006/relationships/hyperlink" Target="https://t.co/jUeezX79vM" TargetMode="External" /><Relationship Id="rId9" Type="http://schemas.openxmlformats.org/officeDocument/2006/relationships/hyperlink" Target="https://pbs.twimg.com/profile_banners/275508260/1541679196" TargetMode="External" /><Relationship Id="rId10" Type="http://schemas.openxmlformats.org/officeDocument/2006/relationships/hyperlink" Target="https://pbs.twimg.com/profile_banners/740238495952736256/1512365626" TargetMode="External" /><Relationship Id="rId11" Type="http://schemas.openxmlformats.org/officeDocument/2006/relationships/hyperlink" Target="https://pbs.twimg.com/profile_banners/534563976/1540268609" TargetMode="External" /><Relationship Id="rId12" Type="http://schemas.openxmlformats.org/officeDocument/2006/relationships/hyperlink" Target="https://pbs.twimg.com/profile_banners/17375116/1556652886" TargetMode="External" /><Relationship Id="rId13" Type="http://schemas.openxmlformats.org/officeDocument/2006/relationships/hyperlink" Target="https://pbs.twimg.com/profile_banners/225146768/1407035586" TargetMode="External" /><Relationship Id="rId14" Type="http://schemas.openxmlformats.org/officeDocument/2006/relationships/hyperlink" Target="https://pbs.twimg.com/profile_banners/408898240/1531047876" TargetMode="External" /><Relationship Id="rId15" Type="http://schemas.openxmlformats.org/officeDocument/2006/relationships/hyperlink" Target="https://pbs.twimg.com/profile_banners/26833196/1470934268" TargetMode="External" /><Relationship Id="rId16" Type="http://schemas.openxmlformats.org/officeDocument/2006/relationships/hyperlink" Target="https://pbs.twimg.com/profile_banners/1042507385246384128/1568053898" TargetMode="External" /><Relationship Id="rId17" Type="http://schemas.openxmlformats.org/officeDocument/2006/relationships/hyperlink" Target="https://pbs.twimg.com/profile_banners/36205037/1398249925" TargetMode="External" /><Relationship Id="rId18" Type="http://schemas.openxmlformats.org/officeDocument/2006/relationships/hyperlink" Target="https://pbs.twimg.com/profile_banners/204010235/1514766629" TargetMode="External" /><Relationship Id="rId19" Type="http://schemas.openxmlformats.org/officeDocument/2006/relationships/hyperlink" Target="https://pbs.twimg.com/profile_banners/823520005706883072/1511169127" TargetMode="External" /><Relationship Id="rId20" Type="http://schemas.openxmlformats.org/officeDocument/2006/relationships/hyperlink" Target="https://pbs.twimg.com/profile_banners/3376024415/1470345900" TargetMode="External" /><Relationship Id="rId21" Type="http://schemas.openxmlformats.org/officeDocument/2006/relationships/hyperlink" Target="https://pbs.twimg.com/profile_banners/23417129/1454918569" TargetMode="External" /><Relationship Id="rId22" Type="http://schemas.openxmlformats.org/officeDocument/2006/relationships/hyperlink" Target="https://pbs.twimg.com/profile_banners/629759916/1476319185"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0/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5/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5/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pbs.twimg.com/profile_images/1033995523710246912/Vc8FbS3Q_normal.jpg" TargetMode="External" /><Relationship Id="rId36" Type="http://schemas.openxmlformats.org/officeDocument/2006/relationships/hyperlink" Target="http://pbs.twimg.com/profile_images/877294444554231809/Wcem1g-S_normal.jpg" TargetMode="External" /><Relationship Id="rId37" Type="http://schemas.openxmlformats.org/officeDocument/2006/relationships/hyperlink" Target="http://pbs.twimg.com/profile_images/1112733580948635648/s-8d1avb_normal.jpg" TargetMode="External" /><Relationship Id="rId38" Type="http://schemas.openxmlformats.org/officeDocument/2006/relationships/hyperlink" Target="http://pbs.twimg.com/profile_images/1123309632326393860/TdrhAEp5_normal.png" TargetMode="External" /><Relationship Id="rId39" Type="http://schemas.openxmlformats.org/officeDocument/2006/relationships/hyperlink" Target="http://pbs.twimg.com/profile_images/501440606615662593/M93qr2JI_normal.jpeg" TargetMode="External" /><Relationship Id="rId40" Type="http://schemas.openxmlformats.org/officeDocument/2006/relationships/hyperlink" Target="http://pbs.twimg.com/profile_images/1085994913769111553/dD2ITOEw_normal.jpg" TargetMode="External" /><Relationship Id="rId41" Type="http://schemas.openxmlformats.org/officeDocument/2006/relationships/hyperlink" Target="http://pbs.twimg.com/profile_images/663792433935814656/rtqXyrRv_normal.jpg" TargetMode="External" /><Relationship Id="rId42" Type="http://schemas.openxmlformats.org/officeDocument/2006/relationships/hyperlink" Target="http://pbs.twimg.com/profile_images/1042507958981025792/FFIJ2D-V_normal.jpg" TargetMode="External" /><Relationship Id="rId43" Type="http://schemas.openxmlformats.org/officeDocument/2006/relationships/hyperlink" Target="http://pbs.twimg.com/profile_images/3343078790/0888a4612e139df66290da76fd338507_normal.jpeg" TargetMode="External" /><Relationship Id="rId44" Type="http://schemas.openxmlformats.org/officeDocument/2006/relationships/hyperlink" Target="http://pbs.twimg.com/profile_images/805006806934323200/KxEGjbqo_normal.jpg" TargetMode="External" /><Relationship Id="rId45" Type="http://schemas.openxmlformats.org/officeDocument/2006/relationships/hyperlink" Target="http://pbs.twimg.com/profile_images/823521885057118208/OkWFqYqc_normal.jpg" TargetMode="External" /><Relationship Id="rId46" Type="http://schemas.openxmlformats.org/officeDocument/2006/relationships/hyperlink" Target="http://pbs.twimg.com/profile_images/761312007547187200/jJQwBsfC_normal.jpg" TargetMode="External" /><Relationship Id="rId47" Type="http://schemas.openxmlformats.org/officeDocument/2006/relationships/hyperlink" Target="http://pbs.twimg.com/profile_images/673842342349156352/bbNaONv5_normal.jpg" TargetMode="External" /><Relationship Id="rId48" Type="http://schemas.openxmlformats.org/officeDocument/2006/relationships/hyperlink" Target="http://pbs.twimg.com/profile_images/786365457896837120/Cu-WUgYd_normal.jpg" TargetMode="External" /><Relationship Id="rId49" Type="http://schemas.openxmlformats.org/officeDocument/2006/relationships/hyperlink" Target="https://twitter.com/gabriel_oguna" TargetMode="External" /><Relationship Id="rId50" Type="http://schemas.openxmlformats.org/officeDocument/2006/relationships/hyperlink" Target="https://twitter.com/nvidiaai" TargetMode="External" /><Relationship Id="rId51" Type="http://schemas.openxmlformats.org/officeDocument/2006/relationships/hyperlink" Target="https://twitter.com/kirkdborne" TargetMode="External" /><Relationship Id="rId52" Type="http://schemas.openxmlformats.org/officeDocument/2006/relationships/hyperlink" Target="https://twitter.com/boozallen" TargetMode="External" /><Relationship Id="rId53" Type="http://schemas.openxmlformats.org/officeDocument/2006/relationships/hyperlink" Target="https://twitter.com/daylasr" TargetMode="External" /><Relationship Id="rId54" Type="http://schemas.openxmlformats.org/officeDocument/2006/relationships/hyperlink" Target="https://twitter.com/theadamgabriel" TargetMode="External" /><Relationship Id="rId55" Type="http://schemas.openxmlformats.org/officeDocument/2006/relationships/hyperlink" Target="https://twitter.com/rlingle" TargetMode="External" /><Relationship Id="rId56" Type="http://schemas.openxmlformats.org/officeDocument/2006/relationships/hyperlink" Target="https://twitter.com/robotkiller10" TargetMode="External" /><Relationship Id="rId57" Type="http://schemas.openxmlformats.org/officeDocument/2006/relationships/hyperlink" Target="https://twitter.com/erkanguntore" TargetMode="External" /><Relationship Id="rId58" Type="http://schemas.openxmlformats.org/officeDocument/2006/relationships/hyperlink" Target="https://twitter.com/arkangelscrap" TargetMode="External" /><Relationship Id="rId59" Type="http://schemas.openxmlformats.org/officeDocument/2006/relationships/hyperlink" Target="https://twitter.com/max_lyashko" TargetMode="External" /><Relationship Id="rId60" Type="http://schemas.openxmlformats.org/officeDocument/2006/relationships/hyperlink" Target="https://twitter.com/stevennjui" TargetMode="External" /><Relationship Id="rId61" Type="http://schemas.openxmlformats.org/officeDocument/2006/relationships/hyperlink" Target="https://twitter.com/mcolebrook" TargetMode="External" /><Relationship Id="rId62" Type="http://schemas.openxmlformats.org/officeDocument/2006/relationships/hyperlink" Target="https://twitter.com/jayroefren" TargetMode="External" /><Relationship Id="rId63" Type="http://schemas.openxmlformats.org/officeDocument/2006/relationships/comments" Target="../comments2.xml" /><Relationship Id="rId64" Type="http://schemas.openxmlformats.org/officeDocument/2006/relationships/vmlDrawing" Target="../drawings/vmlDrawing2.vml" /><Relationship Id="rId65" Type="http://schemas.openxmlformats.org/officeDocument/2006/relationships/table" Target="../tables/table2.x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oozallen.com/e/media/press-release/2018-data-science-bowl-results.html" TargetMode="External" /><Relationship Id="rId2" Type="http://schemas.openxmlformats.org/officeDocument/2006/relationships/hyperlink" Target="https://datasciencebowl.com/" TargetMode="External" /><Relationship Id="rId3" Type="http://schemas.openxmlformats.org/officeDocument/2006/relationships/hyperlink" Target="https://datasciencebowl.com/" TargetMode="External" /><Relationship Id="rId4" Type="http://schemas.openxmlformats.org/officeDocument/2006/relationships/hyperlink" Target="https://twitter.com/KirkDBorne/status/1179447398789189632" TargetMode="External" /><Relationship Id="rId5" Type="http://schemas.openxmlformats.org/officeDocument/2006/relationships/hyperlink" Target="https://twitter.com/KirkDBorne/status/1171060594780360714" TargetMode="External" /><Relationship Id="rId6" Type="http://schemas.openxmlformats.org/officeDocument/2006/relationships/hyperlink" Target="https://www.boozallen.com/e/media/press-release/2018-data-science-bowl-results.html" TargetMode="External" /><Relationship Id="rId7" Type="http://schemas.openxmlformats.org/officeDocument/2006/relationships/hyperlink" Target="https://datasciencebowl.com/" TargetMode="External" /><Relationship Id="rId8" Type="http://schemas.openxmlformats.org/officeDocument/2006/relationships/hyperlink" Target="https://datasciencebowl.com/" TargetMode="External" /><Relationship Id="rId9" Type="http://schemas.openxmlformats.org/officeDocument/2006/relationships/hyperlink" Target="https://www.boozallen.com/e/media/press-release/2018-data-science-bowl-results.html" TargetMode="External" /><Relationship Id="rId10" Type="http://schemas.openxmlformats.org/officeDocument/2006/relationships/hyperlink" Target="https://datasciencebowl.com/" TargetMode="External" /><Relationship Id="rId11" Type="http://schemas.openxmlformats.org/officeDocument/2006/relationships/hyperlink" Target="https://datasciencebowl.com/" TargetMode="External" /><Relationship Id="rId12" Type="http://schemas.openxmlformats.org/officeDocument/2006/relationships/hyperlink" Target="https://twitter.com/KirkDBorne/status/1179447398789189632" TargetMode="External" /><Relationship Id="rId13" Type="http://schemas.openxmlformats.org/officeDocument/2006/relationships/hyperlink" Target="https://twitter.com/KirkDBorne/status/1171060594780360714"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459</v>
      </c>
      <c r="BB2" s="13" t="s">
        <v>467</v>
      </c>
      <c r="BC2" s="13" t="s">
        <v>468</v>
      </c>
      <c r="BD2" s="67" t="s">
        <v>643</v>
      </c>
      <c r="BE2" s="67" t="s">
        <v>644</v>
      </c>
      <c r="BF2" s="67" t="s">
        <v>645</v>
      </c>
      <c r="BG2" s="67" t="s">
        <v>646</v>
      </c>
      <c r="BH2" s="67" t="s">
        <v>647</v>
      </c>
      <c r="BI2" s="67" t="s">
        <v>648</v>
      </c>
      <c r="BJ2" s="67" t="s">
        <v>649</v>
      </c>
      <c r="BK2" s="67" t="s">
        <v>650</v>
      </c>
      <c r="BL2" s="67" t="s">
        <v>651</v>
      </c>
    </row>
    <row r="3" spans="1:64" ht="15" customHeight="1">
      <c r="A3" s="84" t="s">
        <v>212</v>
      </c>
      <c r="B3" s="84" t="s">
        <v>224</v>
      </c>
      <c r="C3" s="53" t="s">
        <v>687</v>
      </c>
      <c r="D3" s="54">
        <v>3</v>
      </c>
      <c r="E3" s="65" t="s">
        <v>132</v>
      </c>
      <c r="F3" s="55">
        <v>35</v>
      </c>
      <c r="G3" s="53"/>
      <c r="H3" s="57"/>
      <c r="I3" s="56"/>
      <c r="J3" s="56"/>
      <c r="K3" s="36" t="s">
        <v>65</v>
      </c>
      <c r="L3" s="62">
        <v>3</v>
      </c>
      <c r="M3" s="62"/>
      <c r="N3" s="63"/>
      <c r="O3" s="85" t="s">
        <v>226</v>
      </c>
      <c r="P3" s="87">
        <v>43717.58378472222</v>
      </c>
      <c r="Q3" s="85" t="s">
        <v>227</v>
      </c>
      <c r="R3" s="85"/>
      <c r="S3" s="85"/>
      <c r="T3" s="85" t="s">
        <v>243</v>
      </c>
      <c r="U3" s="85"/>
      <c r="V3" s="90" t="s">
        <v>252</v>
      </c>
      <c r="W3" s="87">
        <v>43717.58378472222</v>
      </c>
      <c r="X3" s="90" t="s">
        <v>263</v>
      </c>
      <c r="Y3" s="85"/>
      <c r="Z3" s="85"/>
      <c r="AA3" s="91" t="s">
        <v>278</v>
      </c>
      <c r="AB3" s="85"/>
      <c r="AC3" s="85" t="b">
        <v>0</v>
      </c>
      <c r="AD3" s="85">
        <v>0</v>
      </c>
      <c r="AE3" s="91" t="s">
        <v>294</v>
      </c>
      <c r="AF3" s="85" t="b">
        <v>0</v>
      </c>
      <c r="AG3" s="85" t="s">
        <v>296</v>
      </c>
      <c r="AH3" s="85"/>
      <c r="AI3" s="91" t="s">
        <v>294</v>
      </c>
      <c r="AJ3" s="85" t="b">
        <v>0</v>
      </c>
      <c r="AK3" s="85">
        <v>1</v>
      </c>
      <c r="AL3" s="91" t="s">
        <v>279</v>
      </c>
      <c r="AM3" s="85" t="s">
        <v>297</v>
      </c>
      <c r="AN3" s="85" t="b">
        <v>0</v>
      </c>
      <c r="AO3" s="91" t="s">
        <v>279</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213</v>
      </c>
      <c r="C4" s="53" t="s">
        <v>687</v>
      </c>
      <c r="D4" s="54">
        <v>3</v>
      </c>
      <c r="E4" s="65" t="s">
        <v>132</v>
      </c>
      <c r="F4" s="55">
        <v>35</v>
      </c>
      <c r="G4" s="53"/>
      <c r="H4" s="57"/>
      <c r="I4" s="56"/>
      <c r="J4" s="56"/>
      <c r="K4" s="36" t="s">
        <v>65</v>
      </c>
      <c r="L4" s="83">
        <v>4</v>
      </c>
      <c r="M4" s="83"/>
      <c r="N4" s="63"/>
      <c r="O4" s="86" t="s">
        <v>226</v>
      </c>
      <c r="P4" s="88">
        <v>43717.58378472222</v>
      </c>
      <c r="Q4" s="86" t="s">
        <v>227</v>
      </c>
      <c r="R4" s="86"/>
      <c r="S4" s="86"/>
      <c r="T4" s="86" t="s">
        <v>243</v>
      </c>
      <c r="U4" s="86"/>
      <c r="V4" s="89" t="s">
        <v>252</v>
      </c>
      <c r="W4" s="88">
        <v>43717.58378472222</v>
      </c>
      <c r="X4" s="89" t="s">
        <v>263</v>
      </c>
      <c r="Y4" s="86"/>
      <c r="Z4" s="86"/>
      <c r="AA4" s="92" t="s">
        <v>278</v>
      </c>
      <c r="AB4" s="86"/>
      <c r="AC4" s="86" t="b">
        <v>0</v>
      </c>
      <c r="AD4" s="86">
        <v>0</v>
      </c>
      <c r="AE4" s="92" t="s">
        <v>294</v>
      </c>
      <c r="AF4" s="86" t="b">
        <v>0</v>
      </c>
      <c r="AG4" s="86" t="s">
        <v>296</v>
      </c>
      <c r="AH4" s="86"/>
      <c r="AI4" s="92" t="s">
        <v>294</v>
      </c>
      <c r="AJ4" s="86" t="b">
        <v>0</v>
      </c>
      <c r="AK4" s="86">
        <v>1</v>
      </c>
      <c r="AL4" s="92" t="s">
        <v>279</v>
      </c>
      <c r="AM4" s="86" t="s">
        <v>297</v>
      </c>
      <c r="AN4" s="86" t="b">
        <v>0</v>
      </c>
      <c r="AO4" s="92" t="s">
        <v>279</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2</v>
      </c>
      <c r="BE4" s="52">
        <v>9.090909090909092</v>
      </c>
      <c r="BF4" s="51">
        <v>0</v>
      </c>
      <c r="BG4" s="52">
        <v>0</v>
      </c>
      <c r="BH4" s="51">
        <v>0</v>
      </c>
      <c r="BI4" s="52">
        <v>0</v>
      </c>
      <c r="BJ4" s="51">
        <v>20</v>
      </c>
      <c r="BK4" s="52">
        <v>90.9090909090909</v>
      </c>
      <c r="BL4" s="51">
        <v>22</v>
      </c>
    </row>
    <row r="5" spans="1:64" ht="45">
      <c r="A5" s="84" t="s">
        <v>213</v>
      </c>
      <c r="B5" s="84" t="s">
        <v>224</v>
      </c>
      <c r="C5" s="53" t="s">
        <v>687</v>
      </c>
      <c r="D5" s="54">
        <v>3</v>
      </c>
      <c r="E5" s="65" t="s">
        <v>132</v>
      </c>
      <c r="F5" s="55">
        <v>35</v>
      </c>
      <c r="G5" s="53"/>
      <c r="H5" s="57"/>
      <c r="I5" s="56"/>
      <c r="J5" s="56"/>
      <c r="K5" s="36" t="s">
        <v>65</v>
      </c>
      <c r="L5" s="83">
        <v>5</v>
      </c>
      <c r="M5" s="83"/>
      <c r="N5" s="63"/>
      <c r="O5" s="86" t="s">
        <v>226</v>
      </c>
      <c r="P5" s="88">
        <v>43717.58306712963</v>
      </c>
      <c r="Q5" s="86" t="s">
        <v>228</v>
      </c>
      <c r="R5" s="89" t="s">
        <v>235</v>
      </c>
      <c r="S5" s="86" t="s">
        <v>239</v>
      </c>
      <c r="T5" s="86" t="s">
        <v>244</v>
      </c>
      <c r="U5" s="89" t="s">
        <v>250</v>
      </c>
      <c r="V5" s="89" t="s">
        <v>250</v>
      </c>
      <c r="W5" s="88">
        <v>43717.58306712963</v>
      </c>
      <c r="X5" s="89" t="s">
        <v>264</v>
      </c>
      <c r="Y5" s="86"/>
      <c r="Z5" s="86"/>
      <c r="AA5" s="92" t="s">
        <v>279</v>
      </c>
      <c r="AB5" s="92" t="s">
        <v>293</v>
      </c>
      <c r="AC5" s="86" t="b">
        <v>0</v>
      </c>
      <c r="AD5" s="86">
        <v>2</v>
      </c>
      <c r="AE5" s="92" t="s">
        <v>295</v>
      </c>
      <c r="AF5" s="86" t="b">
        <v>0</v>
      </c>
      <c r="AG5" s="86" t="s">
        <v>296</v>
      </c>
      <c r="AH5" s="86"/>
      <c r="AI5" s="92" t="s">
        <v>294</v>
      </c>
      <c r="AJ5" s="86" t="b">
        <v>0</v>
      </c>
      <c r="AK5" s="86">
        <v>1</v>
      </c>
      <c r="AL5" s="92" t="s">
        <v>294</v>
      </c>
      <c r="AM5" s="86" t="s">
        <v>298</v>
      </c>
      <c r="AN5" s="86" t="b">
        <v>0</v>
      </c>
      <c r="AO5" s="92" t="s">
        <v>293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2</v>
      </c>
      <c r="BD5" s="51"/>
      <c r="BE5" s="52"/>
      <c r="BF5" s="51"/>
      <c r="BG5" s="52"/>
      <c r="BH5" s="51"/>
      <c r="BI5" s="52"/>
      <c r="BJ5" s="51"/>
      <c r="BK5" s="52"/>
      <c r="BL5" s="51"/>
    </row>
    <row r="6" spans="1:64" ht="30">
      <c r="A6" s="84" t="s">
        <v>213</v>
      </c>
      <c r="B6" s="84" t="s">
        <v>225</v>
      </c>
      <c r="C6" s="53" t="s">
        <v>688</v>
      </c>
      <c r="D6" s="54">
        <v>3</v>
      </c>
      <c r="E6" s="65" t="s">
        <v>136</v>
      </c>
      <c r="F6" s="55">
        <v>35</v>
      </c>
      <c r="G6" s="53"/>
      <c r="H6" s="57"/>
      <c r="I6" s="56"/>
      <c r="J6" s="56"/>
      <c r="K6" s="36" t="s">
        <v>65</v>
      </c>
      <c r="L6" s="83">
        <v>6</v>
      </c>
      <c r="M6" s="83"/>
      <c r="N6" s="63"/>
      <c r="O6" s="86" t="s">
        <v>226</v>
      </c>
      <c r="P6" s="88">
        <v>43717.58306712963</v>
      </c>
      <c r="Q6" s="86" t="s">
        <v>228</v>
      </c>
      <c r="R6" s="89" t="s">
        <v>235</v>
      </c>
      <c r="S6" s="86" t="s">
        <v>239</v>
      </c>
      <c r="T6" s="86" t="s">
        <v>244</v>
      </c>
      <c r="U6" s="89" t="s">
        <v>250</v>
      </c>
      <c r="V6" s="89" t="s">
        <v>250</v>
      </c>
      <c r="W6" s="88">
        <v>43717.58306712963</v>
      </c>
      <c r="X6" s="89" t="s">
        <v>264</v>
      </c>
      <c r="Y6" s="86"/>
      <c r="Z6" s="86"/>
      <c r="AA6" s="92" t="s">
        <v>279</v>
      </c>
      <c r="AB6" s="92" t="s">
        <v>293</v>
      </c>
      <c r="AC6" s="86" t="b">
        <v>0</v>
      </c>
      <c r="AD6" s="86">
        <v>2</v>
      </c>
      <c r="AE6" s="92" t="s">
        <v>295</v>
      </c>
      <c r="AF6" s="86" t="b">
        <v>0</v>
      </c>
      <c r="AG6" s="86" t="s">
        <v>296</v>
      </c>
      <c r="AH6" s="86"/>
      <c r="AI6" s="92" t="s">
        <v>294</v>
      </c>
      <c r="AJ6" s="86" t="b">
        <v>0</v>
      </c>
      <c r="AK6" s="86">
        <v>1</v>
      </c>
      <c r="AL6" s="92" t="s">
        <v>294</v>
      </c>
      <c r="AM6" s="86" t="s">
        <v>298</v>
      </c>
      <c r="AN6" s="86" t="b">
        <v>0</v>
      </c>
      <c r="AO6" s="92" t="s">
        <v>293</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2</v>
      </c>
      <c r="BE6" s="52">
        <v>6.25</v>
      </c>
      <c r="BF6" s="51">
        <v>0</v>
      </c>
      <c r="BG6" s="52">
        <v>0</v>
      </c>
      <c r="BH6" s="51">
        <v>0</v>
      </c>
      <c r="BI6" s="52">
        <v>0</v>
      </c>
      <c r="BJ6" s="51">
        <v>30</v>
      </c>
      <c r="BK6" s="52">
        <v>93.75</v>
      </c>
      <c r="BL6" s="51">
        <v>32</v>
      </c>
    </row>
    <row r="7" spans="1:64" ht="30">
      <c r="A7" s="84" t="s">
        <v>213</v>
      </c>
      <c r="B7" s="84" t="s">
        <v>225</v>
      </c>
      <c r="C7" s="53" t="s">
        <v>688</v>
      </c>
      <c r="D7" s="54">
        <v>3</v>
      </c>
      <c r="E7" s="65" t="s">
        <v>136</v>
      </c>
      <c r="F7" s="55">
        <v>35</v>
      </c>
      <c r="G7" s="53"/>
      <c r="H7" s="57"/>
      <c r="I7" s="56"/>
      <c r="J7" s="56"/>
      <c r="K7" s="36" t="s">
        <v>65</v>
      </c>
      <c r="L7" s="83">
        <v>7</v>
      </c>
      <c r="M7" s="83"/>
      <c r="N7" s="63"/>
      <c r="O7" s="86" t="s">
        <v>226</v>
      </c>
      <c r="P7" s="88">
        <v>43740.72623842592</v>
      </c>
      <c r="Q7" s="86" t="s">
        <v>229</v>
      </c>
      <c r="R7" s="86" t="s">
        <v>236</v>
      </c>
      <c r="S7" s="86" t="s">
        <v>240</v>
      </c>
      <c r="T7" s="86" t="s">
        <v>245</v>
      </c>
      <c r="U7" s="89" t="s">
        <v>251</v>
      </c>
      <c r="V7" s="89" t="s">
        <v>251</v>
      </c>
      <c r="W7" s="88">
        <v>43740.72623842592</v>
      </c>
      <c r="X7" s="89" t="s">
        <v>265</v>
      </c>
      <c r="Y7" s="86"/>
      <c r="Z7" s="86"/>
      <c r="AA7" s="92" t="s">
        <v>280</v>
      </c>
      <c r="AB7" s="86"/>
      <c r="AC7" s="86" t="b">
        <v>0</v>
      </c>
      <c r="AD7" s="86">
        <v>6</v>
      </c>
      <c r="AE7" s="92" t="s">
        <v>294</v>
      </c>
      <c r="AF7" s="86" t="b">
        <v>0</v>
      </c>
      <c r="AG7" s="86" t="s">
        <v>296</v>
      </c>
      <c r="AH7" s="86"/>
      <c r="AI7" s="92" t="s">
        <v>294</v>
      </c>
      <c r="AJ7" s="86" t="b">
        <v>0</v>
      </c>
      <c r="AK7" s="86">
        <v>8</v>
      </c>
      <c r="AL7" s="92" t="s">
        <v>294</v>
      </c>
      <c r="AM7" s="86" t="s">
        <v>298</v>
      </c>
      <c r="AN7" s="86" t="b">
        <v>0</v>
      </c>
      <c r="AO7" s="92" t="s">
        <v>280</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1</v>
      </c>
      <c r="BG7" s="52">
        <v>3.225806451612903</v>
      </c>
      <c r="BH7" s="51">
        <v>0</v>
      </c>
      <c r="BI7" s="52">
        <v>0</v>
      </c>
      <c r="BJ7" s="51">
        <v>30</v>
      </c>
      <c r="BK7" s="52">
        <v>96.7741935483871</v>
      </c>
      <c r="BL7" s="51">
        <v>31</v>
      </c>
    </row>
    <row r="8" spans="1:64" ht="45">
      <c r="A8" s="84" t="s">
        <v>214</v>
      </c>
      <c r="B8" s="84" t="s">
        <v>213</v>
      </c>
      <c r="C8" s="53" t="s">
        <v>687</v>
      </c>
      <c r="D8" s="54">
        <v>3</v>
      </c>
      <c r="E8" s="65" t="s">
        <v>132</v>
      </c>
      <c r="F8" s="55">
        <v>35</v>
      </c>
      <c r="G8" s="53"/>
      <c r="H8" s="57"/>
      <c r="I8" s="56"/>
      <c r="J8" s="56"/>
      <c r="K8" s="36" t="s">
        <v>65</v>
      </c>
      <c r="L8" s="83">
        <v>8</v>
      </c>
      <c r="M8" s="83"/>
      <c r="N8" s="63"/>
      <c r="O8" s="86" t="s">
        <v>226</v>
      </c>
      <c r="P8" s="88">
        <v>43740.72704861111</v>
      </c>
      <c r="Q8" s="86" t="s">
        <v>230</v>
      </c>
      <c r="R8" s="86"/>
      <c r="S8" s="86"/>
      <c r="T8" s="86" t="s">
        <v>246</v>
      </c>
      <c r="U8" s="86"/>
      <c r="V8" s="89" t="s">
        <v>253</v>
      </c>
      <c r="W8" s="88">
        <v>43740.72704861111</v>
      </c>
      <c r="X8" s="89" t="s">
        <v>266</v>
      </c>
      <c r="Y8" s="86"/>
      <c r="Z8" s="86"/>
      <c r="AA8" s="92" t="s">
        <v>281</v>
      </c>
      <c r="AB8" s="86"/>
      <c r="AC8" s="86" t="b">
        <v>0</v>
      </c>
      <c r="AD8" s="86">
        <v>0</v>
      </c>
      <c r="AE8" s="92" t="s">
        <v>294</v>
      </c>
      <c r="AF8" s="86" t="b">
        <v>0</v>
      </c>
      <c r="AG8" s="86" t="s">
        <v>296</v>
      </c>
      <c r="AH8" s="86"/>
      <c r="AI8" s="92" t="s">
        <v>294</v>
      </c>
      <c r="AJ8" s="86" t="b">
        <v>0</v>
      </c>
      <c r="AK8" s="86">
        <v>8</v>
      </c>
      <c r="AL8" s="92" t="s">
        <v>280</v>
      </c>
      <c r="AM8" s="86" t="s">
        <v>298</v>
      </c>
      <c r="AN8" s="86" t="b">
        <v>0</v>
      </c>
      <c r="AO8" s="92" t="s">
        <v>280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1</v>
      </c>
      <c r="BG8" s="52">
        <v>5</v>
      </c>
      <c r="BH8" s="51">
        <v>0</v>
      </c>
      <c r="BI8" s="52">
        <v>0</v>
      </c>
      <c r="BJ8" s="51">
        <v>19</v>
      </c>
      <c r="BK8" s="52">
        <v>95</v>
      </c>
      <c r="BL8" s="51">
        <v>20</v>
      </c>
    </row>
    <row r="9" spans="1:64" ht="30">
      <c r="A9" s="84" t="s">
        <v>215</v>
      </c>
      <c r="B9" s="84" t="s">
        <v>215</v>
      </c>
      <c r="C9" s="53" t="s">
        <v>688</v>
      </c>
      <c r="D9" s="54">
        <v>3</v>
      </c>
      <c r="E9" s="65" t="s">
        <v>136</v>
      </c>
      <c r="F9" s="55">
        <v>35</v>
      </c>
      <c r="G9" s="53"/>
      <c r="H9" s="57"/>
      <c r="I9" s="56"/>
      <c r="J9" s="56"/>
      <c r="K9" s="36" t="s">
        <v>65</v>
      </c>
      <c r="L9" s="83">
        <v>9</v>
      </c>
      <c r="M9" s="83"/>
      <c r="N9" s="63"/>
      <c r="O9" s="86" t="s">
        <v>176</v>
      </c>
      <c r="P9" s="88">
        <v>43717.58594907408</v>
      </c>
      <c r="Q9" s="86" t="s">
        <v>231</v>
      </c>
      <c r="R9" s="89" t="s">
        <v>235</v>
      </c>
      <c r="S9" s="86" t="s">
        <v>239</v>
      </c>
      <c r="T9" s="86" t="s">
        <v>244</v>
      </c>
      <c r="U9" s="86"/>
      <c r="V9" s="89" t="s">
        <v>254</v>
      </c>
      <c r="W9" s="88">
        <v>43717.58594907408</v>
      </c>
      <c r="X9" s="89" t="s">
        <v>267</v>
      </c>
      <c r="Y9" s="86"/>
      <c r="Z9" s="86"/>
      <c r="AA9" s="92" t="s">
        <v>282</v>
      </c>
      <c r="AB9" s="86"/>
      <c r="AC9" s="86" t="b">
        <v>0</v>
      </c>
      <c r="AD9" s="86">
        <v>0</v>
      </c>
      <c r="AE9" s="92" t="s">
        <v>294</v>
      </c>
      <c r="AF9" s="86" t="b">
        <v>0</v>
      </c>
      <c r="AG9" s="86" t="s">
        <v>296</v>
      </c>
      <c r="AH9" s="86"/>
      <c r="AI9" s="92" t="s">
        <v>294</v>
      </c>
      <c r="AJ9" s="86" t="b">
        <v>0</v>
      </c>
      <c r="AK9" s="86">
        <v>0</v>
      </c>
      <c r="AL9" s="92" t="s">
        <v>294</v>
      </c>
      <c r="AM9" s="86" t="s">
        <v>299</v>
      </c>
      <c r="AN9" s="86" t="b">
        <v>0</v>
      </c>
      <c r="AO9" s="92" t="s">
        <v>282</v>
      </c>
      <c r="AP9" s="86" t="s">
        <v>176</v>
      </c>
      <c r="AQ9" s="86">
        <v>0</v>
      </c>
      <c r="AR9" s="86">
        <v>0</v>
      </c>
      <c r="AS9" s="86"/>
      <c r="AT9" s="86"/>
      <c r="AU9" s="86"/>
      <c r="AV9" s="86"/>
      <c r="AW9" s="86"/>
      <c r="AX9" s="86"/>
      <c r="AY9" s="86"/>
      <c r="AZ9" s="86"/>
      <c r="BA9">
        <v>2</v>
      </c>
      <c r="BB9" s="85" t="str">
        <f>REPLACE(INDEX(GroupVertices[Group],MATCH(Edges[[#This Row],[Vertex 1]],GroupVertices[Vertex],0)),1,1,"")</f>
        <v>3</v>
      </c>
      <c r="BC9" s="85" t="str">
        <f>REPLACE(INDEX(GroupVertices[Group],MATCH(Edges[[#This Row],[Vertex 2]],GroupVertices[Vertex],0)),1,1,"")</f>
        <v>3</v>
      </c>
      <c r="BD9" s="51">
        <v>2</v>
      </c>
      <c r="BE9" s="52">
        <v>5.714285714285714</v>
      </c>
      <c r="BF9" s="51">
        <v>0</v>
      </c>
      <c r="BG9" s="52">
        <v>0</v>
      </c>
      <c r="BH9" s="51">
        <v>0</v>
      </c>
      <c r="BI9" s="52">
        <v>0</v>
      </c>
      <c r="BJ9" s="51">
        <v>33</v>
      </c>
      <c r="BK9" s="52">
        <v>94.28571428571429</v>
      </c>
      <c r="BL9" s="51">
        <v>35</v>
      </c>
    </row>
    <row r="10" spans="1:64" ht="30">
      <c r="A10" s="84" t="s">
        <v>215</v>
      </c>
      <c r="B10" s="84" t="s">
        <v>215</v>
      </c>
      <c r="C10" s="53" t="s">
        <v>688</v>
      </c>
      <c r="D10" s="54">
        <v>3</v>
      </c>
      <c r="E10" s="65" t="s">
        <v>136</v>
      </c>
      <c r="F10" s="55">
        <v>35</v>
      </c>
      <c r="G10" s="53"/>
      <c r="H10" s="57"/>
      <c r="I10" s="56"/>
      <c r="J10" s="56"/>
      <c r="K10" s="36" t="s">
        <v>65</v>
      </c>
      <c r="L10" s="83">
        <v>10</v>
      </c>
      <c r="M10" s="83"/>
      <c r="N10" s="63"/>
      <c r="O10" s="86" t="s">
        <v>176</v>
      </c>
      <c r="P10" s="88">
        <v>43740.72798611111</v>
      </c>
      <c r="Q10" s="86" t="s">
        <v>232</v>
      </c>
      <c r="R10" s="86" t="s">
        <v>236</v>
      </c>
      <c r="S10" s="86" t="s">
        <v>240</v>
      </c>
      <c r="T10" s="86" t="s">
        <v>247</v>
      </c>
      <c r="U10" s="86"/>
      <c r="V10" s="89" t="s">
        <v>254</v>
      </c>
      <c r="W10" s="88">
        <v>43740.72798611111</v>
      </c>
      <c r="X10" s="89" t="s">
        <v>268</v>
      </c>
      <c r="Y10" s="86"/>
      <c r="Z10" s="86"/>
      <c r="AA10" s="92" t="s">
        <v>283</v>
      </c>
      <c r="AB10" s="86"/>
      <c r="AC10" s="86" t="b">
        <v>0</v>
      </c>
      <c r="AD10" s="86">
        <v>0</v>
      </c>
      <c r="AE10" s="92" t="s">
        <v>294</v>
      </c>
      <c r="AF10" s="86" t="b">
        <v>0</v>
      </c>
      <c r="AG10" s="86" t="s">
        <v>296</v>
      </c>
      <c r="AH10" s="86"/>
      <c r="AI10" s="92" t="s">
        <v>294</v>
      </c>
      <c r="AJ10" s="86" t="b">
        <v>0</v>
      </c>
      <c r="AK10" s="86">
        <v>0</v>
      </c>
      <c r="AL10" s="92" t="s">
        <v>294</v>
      </c>
      <c r="AM10" s="86" t="s">
        <v>299</v>
      </c>
      <c r="AN10" s="86" t="b">
        <v>0</v>
      </c>
      <c r="AO10" s="92" t="s">
        <v>283</v>
      </c>
      <c r="AP10" s="86" t="s">
        <v>176</v>
      </c>
      <c r="AQ10" s="86">
        <v>0</v>
      </c>
      <c r="AR10" s="86">
        <v>0</v>
      </c>
      <c r="AS10" s="86"/>
      <c r="AT10" s="86"/>
      <c r="AU10" s="86"/>
      <c r="AV10" s="86"/>
      <c r="AW10" s="86"/>
      <c r="AX10" s="86"/>
      <c r="AY10" s="86"/>
      <c r="AZ10" s="86"/>
      <c r="BA10">
        <v>2</v>
      </c>
      <c r="BB10" s="85" t="str">
        <f>REPLACE(INDEX(GroupVertices[Group],MATCH(Edges[[#This Row],[Vertex 1]],GroupVertices[Vertex],0)),1,1,"")</f>
        <v>3</v>
      </c>
      <c r="BC10" s="85" t="str">
        <f>REPLACE(INDEX(GroupVertices[Group],MATCH(Edges[[#This Row],[Vertex 2]],GroupVertices[Vertex],0)),1,1,"")</f>
        <v>3</v>
      </c>
      <c r="BD10" s="51">
        <v>0</v>
      </c>
      <c r="BE10" s="52">
        <v>0</v>
      </c>
      <c r="BF10" s="51">
        <v>1</v>
      </c>
      <c r="BG10" s="52">
        <v>3.125</v>
      </c>
      <c r="BH10" s="51">
        <v>0</v>
      </c>
      <c r="BI10" s="52">
        <v>0</v>
      </c>
      <c r="BJ10" s="51">
        <v>31</v>
      </c>
      <c r="BK10" s="52">
        <v>96.875</v>
      </c>
      <c r="BL10" s="51">
        <v>32</v>
      </c>
    </row>
    <row r="11" spans="1:64" ht="30">
      <c r="A11" s="84" t="s">
        <v>216</v>
      </c>
      <c r="B11" s="84" t="s">
        <v>216</v>
      </c>
      <c r="C11" s="53" t="s">
        <v>688</v>
      </c>
      <c r="D11" s="54">
        <v>3</v>
      </c>
      <c r="E11" s="65" t="s">
        <v>136</v>
      </c>
      <c r="F11" s="55">
        <v>35</v>
      </c>
      <c r="G11" s="53"/>
      <c r="H11" s="57"/>
      <c r="I11" s="56"/>
      <c r="J11" s="56"/>
      <c r="K11" s="36" t="s">
        <v>65</v>
      </c>
      <c r="L11" s="83">
        <v>11</v>
      </c>
      <c r="M11" s="83"/>
      <c r="N11" s="63"/>
      <c r="O11" s="86" t="s">
        <v>176</v>
      </c>
      <c r="P11" s="88">
        <v>43717.584375</v>
      </c>
      <c r="Q11" s="86" t="s">
        <v>233</v>
      </c>
      <c r="R11" s="86" t="s">
        <v>237</v>
      </c>
      <c r="S11" s="86" t="s">
        <v>241</v>
      </c>
      <c r="T11" s="86" t="s">
        <v>248</v>
      </c>
      <c r="U11" s="86"/>
      <c r="V11" s="89" t="s">
        <v>255</v>
      </c>
      <c r="W11" s="88">
        <v>43717.584375</v>
      </c>
      <c r="X11" s="89" t="s">
        <v>269</v>
      </c>
      <c r="Y11" s="86"/>
      <c r="Z11" s="86"/>
      <c r="AA11" s="92" t="s">
        <v>284</v>
      </c>
      <c r="AB11" s="86"/>
      <c r="AC11" s="86" t="b">
        <v>0</v>
      </c>
      <c r="AD11" s="86">
        <v>0</v>
      </c>
      <c r="AE11" s="92" t="s">
        <v>294</v>
      </c>
      <c r="AF11" s="86" t="b">
        <v>1</v>
      </c>
      <c r="AG11" s="86" t="s">
        <v>296</v>
      </c>
      <c r="AH11" s="86"/>
      <c r="AI11" s="92" t="s">
        <v>279</v>
      </c>
      <c r="AJ11" s="86" t="b">
        <v>0</v>
      </c>
      <c r="AK11" s="86">
        <v>0</v>
      </c>
      <c r="AL11" s="92" t="s">
        <v>294</v>
      </c>
      <c r="AM11" s="86" t="s">
        <v>299</v>
      </c>
      <c r="AN11" s="86" t="b">
        <v>0</v>
      </c>
      <c r="AO11" s="92" t="s">
        <v>284</v>
      </c>
      <c r="AP11" s="86" t="s">
        <v>176</v>
      </c>
      <c r="AQ11" s="86">
        <v>0</v>
      </c>
      <c r="AR11" s="86">
        <v>0</v>
      </c>
      <c r="AS11" s="86"/>
      <c r="AT11" s="86"/>
      <c r="AU11" s="86"/>
      <c r="AV11" s="86"/>
      <c r="AW11" s="86"/>
      <c r="AX11" s="86"/>
      <c r="AY11" s="86"/>
      <c r="AZ11" s="86"/>
      <c r="BA11">
        <v>2</v>
      </c>
      <c r="BB11" s="85" t="str">
        <f>REPLACE(INDEX(GroupVertices[Group],MATCH(Edges[[#This Row],[Vertex 1]],GroupVertices[Vertex],0)),1,1,"")</f>
        <v>3</v>
      </c>
      <c r="BC11" s="85" t="str">
        <f>REPLACE(INDEX(GroupVertices[Group],MATCH(Edges[[#This Row],[Vertex 2]],GroupVertices[Vertex],0)),1,1,"")</f>
        <v>3</v>
      </c>
      <c r="BD11" s="51">
        <v>2</v>
      </c>
      <c r="BE11" s="52">
        <v>6.0606060606060606</v>
      </c>
      <c r="BF11" s="51">
        <v>0</v>
      </c>
      <c r="BG11" s="52">
        <v>0</v>
      </c>
      <c r="BH11" s="51">
        <v>0</v>
      </c>
      <c r="BI11" s="52">
        <v>0</v>
      </c>
      <c r="BJ11" s="51">
        <v>31</v>
      </c>
      <c r="BK11" s="52">
        <v>93.93939393939394</v>
      </c>
      <c r="BL11" s="51">
        <v>33</v>
      </c>
    </row>
    <row r="12" spans="1:64" ht="30">
      <c r="A12" s="84" t="s">
        <v>216</v>
      </c>
      <c r="B12" s="84" t="s">
        <v>216</v>
      </c>
      <c r="C12" s="53" t="s">
        <v>688</v>
      </c>
      <c r="D12" s="54">
        <v>3</v>
      </c>
      <c r="E12" s="65" t="s">
        <v>136</v>
      </c>
      <c r="F12" s="55">
        <v>35</v>
      </c>
      <c r="G12" s="53"/>
      <c r="H12" s="57"/>
      <c r="I12" s="56"/>
      <c r="J12" s="56"/>
      <c r="K12" s="36" t="s">
        <v>65</v>
      </c>
      <c r="L12" s="83">
        <v>12</v>
      </c>
      <c r="M12" s="83"/>
      <c r="N12" s="63"/>
      <c r="O12" s="86" t="s">
        <v>176</v>
      </c>
      <c r="P12" s="88">
        <v>43740.72993055556</v>
      </c>
      <c r="Q12" s="86" t="s">
        <v>234</v>
      </c>
      <c r="R12" s="86" t="s">
        <v>238</v>
      </c>
      <c r="S12" s="86" t="s">
        <v>242</v>
      </c>
      <c r="T12" s="86" t="s">
        <v>249</v>
      </c>
      <c r="U12" s="86"/>
      <c r="V12" s="89" t="s">
        <v>255</v>
      </c>
      <c r="W12" s="88">
        <v>43740.72993055556</v>
      </c>
      <c r="X12" s="89" t="s">
        <v>270</v>
      </c>
      <c r="Y12" s="86"/>
      <c r="Z12" s="86"/>
      <c r="AA12" s="92" t="s">
        <v>285</v>
      </c>
      <c r="AB12" s="86"/>
      <c r="AC12" s="86" t="b">
        <v>0</v>
      </c>
      <c r="AD12" s="86">
        <v>1</v>
      </c>
      <c r="AE12" s="92" t="s">
        <v>294</v>
      </c>
      <c r="AF12" s="86" t="b">
        <v>1</v>
      </c>
      <c r="AG12" s="86" t="s">
        <v>296</v>
      </c>
      <c r="AH12" s="86"/>
      <c r="AI12" s="92" t="s">
        <v>280</v>
      </c>
      <c r="AJ12" s="86" t="b">
        <v>0</v>
      </c>
      <c r="AK12" s="86">
        <v>0</v>
      </c>
      <c r="AL12" s="92" t="s">
        <v>294</v>
      </c>
      <c r="AM12" s="86" t="s">
        <v>299</v>
      </c>
      <c r="AN12" s="86" t="b">
        <v>0</v>
      </c>
      <c r="AO12" s="92" t="s">
        <v>285</v>
      </c>
      <c r="AP12" s="86" t="s">
        <v>176</v>
      </c>
      <c r="AQ12" s="86">
        <v>0</v>
      </c>
      <c r="AR12" s="86">
        <v>0</v>
      </c>
      <c r="AS12" s="86"/>
      <c r="AT12" s="86"/>
      <c r="AU12" s="86"/>
      <c r="AV12" s="86"/>
      <c r="AW12" s="86"/>
      <c r="AX12" s="86"/>
      <c r="AY12" s="86"/>
      <c r="AZ12" s="86"/>
      <c r="BA12">
        <v>2</v>
      </c>
      <c r="BB12" s="85" t="str">
        <f>REPLACE(INDEX(GroupVertices[Group],MATCH(Edges[[#This Row],[Vertex 1]],GroupVertices[Vertex],0)),1,1,"")</f>
        <v>3</v>
      </c>
      <c r="BC12" s="85" t="str">
        <f>REPLACE(INDEX(GroupVertices[Group],MATCH(Edges[[#This Row],[Vertex 2]],GroupVertices[Vertex],0)),1,1,"")</f>
        <v>3</v>
      </c>
      <c r="BD12" s="51">
        <v>0</v>
      </c>
      <c r="BE12" s="52">
        <v>0</v>
      </c>
      <c r="BF12" s="51">
        <v>1</v>
      </c>
      <c r="BG12" s="52">
        <v>3.225806451612903</v>
      </c>
      <c r="BH12" s="51">
        <v>0</v>
      </c>
      <c r="BI12" s="52">
        <v>0</v>
      </c>
      <c r="BJ12" s="51">
        <v>30</v>
      </c>
      <c r="BK12" s="52">
        <v>96.7741935483871</v>
      </c>
      <c r="BL12" s="51">
        <v>31</v>
      </c>
    </row>
    <row r="13" spans="1:64" ht="45">
      <c r="A13" s="84" t="s">
        <v>217</v>
      </c>
      <c r="B13" s="84" t="s">
        <v>213</v>
      </c>
      <c r="C13" s="53" t="s">
        <v>687</v>
      </c>
      <c r="D13" s="54">
        <v>3</v>
      </c>
      <c r="E13" s="65" t="s">
        <v>132</v>
      </c>
      <c r="F13" s="55">
        <v>35</v>
      </c>
      <c r="G13" s="53"/>
      <c r="H13" s="57"/>
      <c r="I13" s="56"/>
      <c r="J13" s="56"/>
      <c r="K13" s="36" t="s">
        <v>65</v>
      </c>
      <c r="L13" s="83">
        <v>13</v>
      </c>
      <c r="M13" s="83"/>
      <c r="N13" s="63"/>
      <c r="O13" s="86" t="s">
        <v>226</v>
      </c>
      <c r="P13" s="88">
        <v>43740.740752314814</v>
      </c>
      <c r="Q13" s="86" t="s">
        <v>230</v>
      </c>
      <c r="R13" s="86"/>
      <c r="S13" s="86"/>
      <c r="T13" s="86" t="s">
        <v>246</v>
      </c>
      <c r="U13" s="86"/>
      <c r="V13" s="89" t="s">
        <v>256</v>
      </c>
      <c r="W13" s="88">
        <v>43740.740752314814</v>
      </c>
      <c r="X13" s="89" t="s">
        <v>271</v>
      </c>
      <c r="Y13" s="86"/>
      <c r="Z13" s="86"/>
      <c r="AA13" s="92" t="s">
        <v>286</v>
      </c>
      <c r="AB13" s="86"/>
      <c r="AC13" s="86" t="b">
        <v>0</v>
      </c>
      <c r="AD13" s="86">
        <v>0</v>
      </c>
      <c r="AE13" s="92" t="s">
        <v>294</v>
      </c>
      <c r="AF13" s="86" t="b">
        <v>0</v>
      </c>
      <c r="AG13" s="86" t="s">
        <v>296</v>
      </c>
      <c r="AH13" s="86"/>
      <c r="AI13" s="92" t="s">
        <v>294</v>
      </c>
      <c r="AJ13" s="86" t="b">
        <v>0</v>
      </c>
      <c r="AK13" s="86">
        <v>8</v>
      </c>
      <c r="AL13" s="92" t="s">
        <v>280</v>
      </c>
      <c r="AM13" s="86" t="s">
        <v>300</v>
      </c>
      <c r="AN13" s="86" t="b">
        <v>0</v>
      </c>
      <c r="AO13" s="92" t="s">
        <v>280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1</v>
      </c>
      <c r="BG13" s="52">
        <v>5</v>
      </c>
      <c r="BH13" s="51">
        <v>0</v>
      </c>
      <c r="BI13" s="52">
        <v>0</v>
      </c>
      <c r="BJ13" s="51">
        <v>19</v>
      </c>
      <c r="BK13" s="52">
        <v>95</v>
      </c>
      <c r="BL13" s="51">
        <v>20</v>
      </c>
    </row>
    <row r="14" spans="1:64" ht="45">
      <c r="A14" s="84" t="s">
        <v>218</v>
      </c>
      <c r="B14" s="84" t="s">
        <v>213</v>
      </c>
      <c r="C14" s="53" t="s">
        <v>687</v>
      </c>
      <c r="D14" s="54">
        <v>3</v>
      </c>
      <c r="E14" s="65" t="s">
        <v>132</v>
      </c>
      <c r="F14" s="55">
        <v>35</v>
      </c>
      <c r="G14" s="53"/>
      <c r="H14" s="57"/>
      <c r="I14" s="56"/>
      <c r="J14" s="56"/>
      <c r="K14" s="36" t="s">
        <v>65</v>
      </c>
      <c r="L14" s="83">
        <v>14</v>
      </c>
      <c r="M14" s="83"/>
      <c r="N14" s="63"/>
      <c r="O14" s="86" t="s">
        <v>226</v>
      </c>
      <c r="P14" s="88">
        <v>43740.74254629629</v>
      </c>
      <c r="Q14" s="86" t="s">
        <v>230</v>
      </c>
      <c r="R14" s="86"/>
      <c r="S14" s="86"/>
      <c r="T14" s="86" t="s">
        <v>246</v>
      </c>
      <c r="U14" s="86"/>
      <c r="V14" s="89" t="s">
        <v>257</v>
      </c>
      <c r="W14" s="88">
        <v>43740.74254629629</v>
      </c>
      <c r="X14" s="89" t="s">
        <v>272</v>
      </c>
      <c r="Y14" s="86"/>
      <c r="Z14" s="86"/>
      <c r="AA14" s="92" t="s">
        <v>287</v>
      </c>
      <c r="AB14" s="86"/>
      <c r="AC14" s="86" t="b">
        <v>0</v>
      </c>
      <c r="AD14" s="86">
        <v>0</v>
      </c>
      <c r="AE14" s="92" t="s">
        <v>294</v>
      </c>
      <c r="AF14" s="86" t="b">
        <v>0</v>
      </c>
      <c r="AG14" s="86" t="s">
        <v>296</v>
      </c>
      <c r="AH14" s="86"/>
      <c r="AI14" s="92" t="s">
        <v>294</v>
      </c>
      <c r="AJ14" s="86" t="b">
        <v>0</v>
      </c>
      <c r="AK14" s="86">
        <v>8</v>
      </c>
      <c r="AL14" s="92" t="s">
        <v>280</v>
      </c>
      <c r="AM14" s="86" t="s">
        <v>298</v>
      </c>
      <c r="AN14" s="86" t="b">
        <v>0</v>
      </c>
      <c r="AO14" s="92" t="s">
        <v>280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1</v>
      </c>
      <c r="BG14" s="52">
        <v>5</v>
      </c>
      <c r="BH14" s="51">
        <v>0</v>
      </c>
      <c r="BI14" s="52">
        <v>0</v>
      </c>
      <c r="BJ14" s="51">
        <v>19</v>
      </c>
      <c r="BK14" s="52">
        <v>95</v>
      </c>
      <c r="BL14" s="51">
        <v>20</v>
      </c>
    </row>
    <row r="15" spans="1:64" ht="45">
      <c r="A15" s="84" t="s">
        <v>219</v>
      </c>
      <c r="B15" s="84" t="s">
        <v>213</v>
      </c>
      <c r="C15" s="53" t="s">
        <v>687</v>
      </c>
      <c r="D15" s="54">
        <v>3</v>
      </c>
      <c r="E15" s="65" t="s">
        <v>132</v>
      </c>
      <c r="F15" s="55">
        <v>35</v>
      </c>
      <c r="G15" s="53"/>
      <c r="H15" s="57"/>
      <c r="I15" s="56"/>
      <c r="J15" s="56"/>
      <c r="K15" s="36" t="s">
        <v>65</v>
      </c>
      <c r="L15" s="83">
        <v>15</v>
      </c>
      <c r="M15" s="83"/>
      <c r="N15" s="63"/>
      <c r="O15" s="86" t="s">
        <v>226</v>
      </c>
      <c r="P15" s="88">
        <v>43740.757268518515</v>
      </c>
      <c r="Q15" s="86" t="s">
        <v>230</v>
      </c>
      <c r="R15" s="86"/>
      <c r="S15" s="86"/>
      <c r="T15" s="86" t="s">
        <v>246</v>
      </c>
      <c r="U15" s="86"/>
      <c r="V15" s="89" t="s">
        <v>258</v>
      </c>
      <c r="W15" s="88">
        <v>43740.757268518515</v>
      </c>
      <c r="X15" s="89" t="s">
        <v>273</v>
      </c>
      <c r="Y15" s="86"/>
      <c r="Z15" s="86"/>
      <c r="AA15" s="92" t="s">
        <v>288</v>
      </c>
      <c r="AB15" s="86"/>
      <c r="AC15" s="86" t="b">
        <v>0</v>
      </c>
      <c r="AD15" s="86">
        <v>0</v>
      </c>
      <c r="AE15" s="92" t="s">
        <v>294</v>
      </c>
      <c r="AF15" s="86" t="b">
        <v>0</v>
      </c>
      <c r="AG15" s="86" t="s">
        <v>296</v>
      </c>
      <c r="AH15" s="86"/>
      <c r="AI15" s="92" t="s">
        <v>294</v>
      </c>
      <c r="AJ15" s="86" t="b">
        <v>0</v>
      </c>
      <c r="AK15" s="86">
        <v>8</v>
      </c>
      <c r="AL15" s="92" t="s">
        <v>280</v>
      </c>
      <c r="AM15" s="86" t="s">
        <v>301</v>
      </c>
      <c r="AN15" s="86" t="b">
        <v>0</v>
      </c>
      <c r="AO15" s="92" t="s">
        <v>280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1</v>
      </c>
      <c r="BG15" s="52">
        <v>5</v>
      </c>
      <c r="BH15" s="51">
        <v>0</v>
      </c>
      <c r="BI15" s="52">
        <v>0</v>
      </c>
      <c r="BJ15" s="51">
        <v>19</v>
      </c>
      <c r="BK15" s="52">
        <v>95</v>
      </c>
      <c r="BL15" s="51">
        <v>20</v>
      </c>
    </row>
    <row r="16" spans="1:64" ht="45">
      <c r="A16" s="84" t="s">
        <v>220</v>
      </c>
      <c r="B16" s="84" t="s">
        <v>213</v>
      </c>
      <c r="C16" s="53" t="s">
        <v>687</v>
      </c>
      <c r="D16" s="54">
        <v>3</v>
      </c>
      <c r="E16" s="65" t="s">
        <v>132</v>
      </c>
      <c r="F16" s="55">
        <v>35</v>
      </c>
      <c r="G16" s="53"/>
      <c r="H16" s="57"/>
      <c r="I16" s="56"/>
      <c r="J16" s="56"/>
      <c r="K16" s="36" t="s">
        <v>65</v>
      </c>
      <c r="L16" s="83">
        <v>16</v>
      </c>
      <c r="M16" s="83"/>
      <c r="N16" s="63"/>
      <c r="O16" s="86" t="s">
        <v>226</v>
      </c>
      <c r="P16" s="88">
        <v>43740.7609375</v>
      </c>
      <c r="Q16" s="86" t="s">
        <v>230</v>
      </c>
      <c r="R16" s="86"/>
      <c r="S16" s="86"/>
      <c r="T16" s="86" t="s">
        <v>246</v>
      </c>
      <c r="U16" s="86"/>
      <c r="V16" s="89" t="s">
        <v>259</v>
      </c>
      <c r="W16" s="88">
        <v>43740.7609375</v>
      </c>
      <c r="X16" s="89" t="s">
        <v>274</v>
      </c>
      <c r="Y16" s="86"/>
      <c r="Z16" s="86"/>
      <c r="AA16" s="92" t="s">
        <v>289</v>
      </c>
      <c r="AB16" s="86"/>
      <c r="AC16" s="86" t="b">
        <v>0</v>
      </c>
      <c r="AD16" s="86">
        <v>0</v>
      </c>
      <c r="AE16" s="92" t="s">
        <v>294</v>
      </c>
      <c r="AF16" s="86" t="b">
        <v>0</v>
      </c>
      <c r="AG16" s="86" t="s">
        <v>296</v>
      </c>
      <c r="AH16" s="86"/>
      <c r="AI16" s="92" t="s">
        <v>294</v>
      </c>
      <c r="AJ16" s="86" t="b">
        <v>0</v>
      </c>
      <c r="AK16" s="86">
        <v>8</v>
      </c>
      <c r="AL16" s="92" t="s">
        <v>280</v>
      </c>
      <c r="AM16" s="86" t="s">
        <v>302</v>
      </c>
      <c r="AN16" s="86" t="b">
        <v>0</v>
      </c>
      <c r="AO16" s="92" t="s">
        <v>280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1</v>
      </c>
      <c r="BG16" s="52">
        <v>5</v>
      </c>
      <c r="BH16" s="51">
        <v>0</v>
      </c>
      <c r="BI16" s="52">
        <v>0</v>
      </c>
      <c r="BJ16" s="51">
        <v>19</v>
      </c>
      <c r="BK16" s="52">
        <v>95</v>
      </c>
      <c r="BL16" s="51">
        <v>20</v>
      </c>
    </row>
    <row r="17" spans="1:64" ht="45">
      <c r="A17" s="84" t="s">
        <v>221</v>
      </c>
      <c r="B17" s="84" t="s">
        <v>213</v>
      </c>
      <c r="C17" s="53" t="s">
        <v>687</v>
      </c>
      <c r="D17" s="54">
        <v>3</v>
      </c>
      <c r="E17" s="65" t="s">
        <v>132</v>
      </c>
      <c r="F17" s="55">
        <v>35</v>
      </c>
      <c r="G17" s="53"/>
      <c r="H17" s="57"/>
      <c r="I17" s="56"/>
      <c r="J17" s="56"/>
      <c r="K17" s="36" t="s">
        <v>65</v>
      </c>
      <c r="L17" s="83">
        <v>17</v>
      </c>
      <c r="M17" s="83"/>
      <c r="N17" s="63"/>
      <c r="O17" s="86" t="s">
        <v>226</v>
      </c>
      <c r="P17" s="88">
        <v>43740.83226851852</v>
      </c>
      <c r="Q17" s="86" t="s">
        <v>230</v>
      </c>
      <c r="R17" s="86"/>
      <c r="S17" s="86"/>
      <c r="T17" s="86" t="s">
        <v>246</v>
      </c>
      <c r="U17" s="86"/>
      <c r="V17" s="89" t="s">
        <v>260</v>
      </c>
      <c r="W17" s="88">
        <v>43740.83226851852</v>
      </c>
      <c r="X17" s="89" t="s">
        <v>275</v>
      </c>
      <c r="Y17" s="86"/>
      <c r="Z17" s="86"/>
      <c r="AA17" s="92" t="s">
        <v>290</v>
      </c>
      <c r="AB17" s="86"/>
      <c r="AC17" s="86" t="b">
        <v>0</v>
      </c>
      <c r="AD17" s="86">
        <v>0</v>
      </c>
      <c r="AE17" s="92" t="s">
        <v>294</v>
      </c>
      <c r="AF17" s="86" t="b">
        <v>0</v>
      </c>
      <c r="AG17" s="86" t="s">
        <v>296</v>
      </c>
      <c r="AH17" s="86"/>
      <c r="AI17" s="92" t="s">
        <v>294</v>
      </c>
      <c r="AJ17" s="86" t="b">
        <v>0</v>
      </c>
      <c r="AK17" s="86">
        <v>8</v>
      </c>
      <c r="AL17" s="92" t="s">
        <v>280</v>
      </c>
      <c r="AM17" s="86" t="s">
        <v>297</v>
      </c>
      <c r="AN17" s="86" t="b">
        <v>0</v>
      </c>
      <c r="AO17" s="92" t="s">
        <v>280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1</v>
      </c>
      <c r="BG17" s="52">
        <v>5</v>
      </c>
      <c r="BH17" s="51">
        <v>0</v>
      </c>
      <c r="BI17" s="52">
        <v>0</v>
      </c>
      <c r="BJ17" s="51">
        <v>19</v>
      </c>
      <c r="BK17" s="52">
        <v>95</v>
      </c>
      <c r="BL17" s="51">
        <v>20</v>
      </c>
    </row>
    <row r="18" spans="1:64" ht="45">
      <c r="A18" s="84" t="s">
        <v>222</v>
      </c>
      <c r="B18" s="84" t="s">
        <v>213</v>
      </c>
      <c r="C18" s="53" t="s">
        <v>687</v>
      </c>
      <c r="D18" s="54">
        <v>3</v>
      </c>
      <c r="E18" s="65" t="s">
        <v>132</v>
      </c>
      <c r="F18" s="55">
        <v>35</v>
      </c>
      <c r="G18" s="53"/>
      <c r="H18" s="57"/>
      <c r="I18" s="56"/>
      <c r="J18" s="56"/>
      <c r="K18" s="36" t="s">
        <v>65</v>
      </c>
      <c r="L18" s="83">
        <v>18</v>
      </c>
      <c r="M18" s="83"/>
      <c r="N18" s="63"/>
      <c r="O18" s="86" t="s">
        <v>226</v>
      </c>
      <c r="P18" s="88">
        <v>43740.86335648148</v>
      </c>
      <c r="Q18" s="86" t="s">
        <v>230</v>
      </c>
      <c r="R18" s="86"/>
      <c r="S18" s="86"/>
      <c r="T18" s="86" t="s">
        <v>246</v>
      </c>
      <c r="U18" s="86"/>
      <c r="V18" s="89" t="s">
        <v>261</v>
      </c>
      <c r="W18" s="88">
        <v>43740.86335648148</v>
      </c>
      <c r="X18" s="89" t="s">
        <v>276</v>
      </c>
      <c r="Y18" s="86"/>
      <c r="Z18" s="86"/>
      <c r="AA18" s="92" t="s">
        <v>291</v>
      </c>
      <c r="AB18" s="86"/>
      <c r="AC18" s="86" t="b">
        <v>0</v>
      </c>
      <c r="AD18" s="86">
        <v>0</v>
      </c>
      <c r="AE18" s="92" t="s">
        <v>294</v>
      </c>
      <c r="AF18" s="86" t="b">
        <v>0</v>
      </c>
      <c r="AG18" s="86" t="s">
        <v>296</v>
      </c>
      <c r="AH18" s="86"/>
      <c r="AI18" s="92" t="s">
        <v>294</v>
      </c>
      <c r="AJ18" s="86" t="b">
        <v>0</v>
      </c>
      <c r="AK18" s="86">
        <v>8</v>
      </c>
      <c r="AL18" s="92" t="s">
        <v>280</v>
      </c>
      <c r="AM18" s="86" t="s">
        <v>298</v>
      </c>
      <c r="AN18" s="86" t="b">
        <v>0</v>
      </c>
      <c r="AO18" s="92" t="s">
        <v>280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1</v>
      </c>
      <c r="BG18" s="52">
        <v>5</v>
      </c>
      <c r="BH18" s="51">
        <v>0</v>
      </c>
      <c r="BI18" s="52">
        <v>0</v>
      </c>
      <c r="BJ18" s="51">
        <v>19</v>
      </c>
      <c r="BK18" s="52">
        <v>95</v>
      </c>
      <c r="BL18" s="51">
        <v>20</v>
      </c>
    </row>
    <row r="19" spans="1:64" ht="45">
      <c r="A19" s="84" t="s">
        <v>223</v>
      </c>
      <c r="B19" s="84" t="s">
        <v>213</v>
      </c>
      <c r="C19" s="53" t="s">
        <v>687</v>
      </c>
      <c r="D19" s="54">
        <v>3</v>
      </c>
      <c r="E19" s="65" t="s">
        <v>132</v>
      </c>
      <c r="F19" s="55">
        <v>35</v>
      </c>
      <c r="G19" s="53"/>
      <c r="H19" s="57"/>
      <c r="I19" s="56"/>
      <c r="J19" s="56"/>
      <c r="K19" s="36" t="s">
        <v>65</v>
      </c>
      <c r="L19" s="83">
        <v>19</v>
      </c>
      <c r="M19" s="83"/>
      <c r="N19" s="63"/>
      <c r="O19" s="86" t="s">
        <v>226</v>
      </c>
      <c r="P19" s="88">
        <v>43740.92204861111</v>
      </c>
      <c r="Q19" s="86" t="s">
        <v>230</v>
      </c>
      <c r="R19" s="86"/>
      <c r="S19" s="86"/>
      <c r="T19" s="86" t="s">
        <v>246</v>
      </c>
      <c r="U19" s="86"/>
      <c r="V19" s="89" t="s">
        <v>262</v>
      </c>
      <c r="W19" s="88">
        <v>43740.92204861111</v>
      </c>
      <c r="X19" s="89" t="s">
        <v>277</v>
      </c>
      <c r="Y19" s="86"/>
      <c r="Z19" s="86"/>
      <c r="AA19" s="92" t="s">
        <v>292</v>
      </c>
      <c r="AB19" s="86"/>
      <c r="AC19" s="86" t="b">
        <v>0</v>
      </c>
      <c r="AD19" s="86">
        <v>0</v>
      </c>
      <c r="AE19" s="92" t="s">
        <v>294</v>
      </c>
      <c r="AF19" s="86" t="b">
        <v>0</v>
      </c>
      <c r="AG19" s="86" t="s">
        <v>296</v>
      </c>
      <c r="AH19" s="86"/>
      <c r="AI19" s="92" t="s">
        <v>294</v>
      </c>
      <c r="AJ19" s="86" t="b">
        <v>0</v>
      </c>
      <c r="AK19" s="86">
        <v>8</v>
      </c>
      <c r="AL19" s="92" t="s">
        <v>280</v>
      </c>
      <c r="AM19" s="86" t="s">
        <v>297</v>
      </c>
      <c r="AN19" s="86" t="b">
        <v>0</v>
      </c>
      <c r="AO19" s="92" t="s">
        <v>280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1</v>
      </c>
      <c r="BG19" s="52">
        <v>5</v>
      </c>
      <c r="BH19" s="51">
        <v>0</v>
      </c>
      <c r="BI19" s="52">
        <v>0</v>
      </c>
      <c r="BJ19" s="51">
        <v>19</v>
      </c>
      <c r="BK19" s="52">
        <v>95</v>
      </c>
      <c r="BL19"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5" r:id="rId1" display="https://datasciencebowl.com/"/>
    <hyperlink ref="R6" r:id="rId2" display="https://datasciencebowl.com/"/>
    <hyperlink ref="R9" r:id="rId3" display="https://datasciencebowl.com/"/>
    <hyperlink ref="U5" r:id="rId4" display="https://pbs.twimg.com/media/EEBxZu-XsAAGnVG.jpg"/>
    <hyperlink ref="U6" r:id="rId5" display="https://pbs.twimg.com/media/EEBxZu-XsAAGnVG.jpg"/>
    <hyperlink ref="U7" r:id="rId6" display="https://pbs.twimg.com/media/EF49J7WXkAERGUy.jpg"/>
    <hyperlink ref="V3" r:id="rId7" display="http://pbs.twimg.com/profile_images/1033995523710246912/Vc8FbS3Q_normal.jpg"/>
    <hyperlink ref="V4" r:id="rId8" display="http://pbs.twimg.com/profile_images/1033995523710246912/Vc8FbS3Q_normal.jpg"/>
    <hyperlink ref="V5" r:id="rId9" display="https://pbs.twimg.com/media/EEBxZu-XsAAGnVG.jpg"/>
    <hyperlink ref="V6" r:id="rId10" display="https://pbs.twimg.com/media/EEBxZu-XsAAGnVG.jpg"/>
    <hyperlink ref="V7" r:id="rId11" display="https://pbs.twimg.com/media/EF49J7WXkAERGUy.jpg"/>
    <hyperlink ref="V8" r:id="rId12" display="http://pbs.twimg.com/profile_images/501440606615662593/M93qr2JI_normal.jpeg"/>
    <hyperlink ref="V9" r:id="rId13" display="http://pbs.twimg.com/profile_images/1085994913769111553/dD2ITOEw_normal.jpg"/>
    <hyperlink ref="V10" r:id="rId14" display="http://pbs.twimg.com/profile_images/1085994913769111553/dD2ITOEw_normal.jpg"/>
    <hyperlink ref="V11" r:id="rId15" display="http://pbs.twimg.com/profile_images/663792433935814656/rtqXyrRv_normal.jpg"/>
    <hyperlink ref="V12" r:id="rId16" display="http://pbs.twimg.com/profile_images/663792433935814656/rtqXyrRv_normal.jpg"/>
    <hyperlink ref="V13" r:id="rId17" display="http://pbs.twimg.com/profile_images/1042507958981025792/FFIJ2D-V_normal.jpg"/>
    <hyperlink ref="V14" r:id="rId18" display="http://pbs.twimg.com/profile_images/3343078790/0888a4612e139df66290da76fd338507_normal.jpeg"/>
    <hyperlink ref="V15" r:id="rId19" display="http://pbs.twimg.com/profile_images/805006806934323200/KxEGjbqo_normal.jpg"/>
    <hyperlink ref="V16" r:id="rId20" display="http://pbs.twimg.com/profile_images/823521885057118208/OkWFqYqc_normal.jpg"/>
    <hyperlink ref="V17" r:id="rId21" display="http://pbs.twimg.com/profile_images/761312007547187200/jJQwBsfC_normal.jpg"/>
    <hyperlink ref="V18" r:id="rId22" display="http://pbs.twimg.com/profile_images/673842342349156352/bbNaONv5_normal.jpg"/>
    <hyperlink ref="V19" r:id="rId23" display="http://pbs.twimg.com/profile_images/786365457896837120/Cu-WUgYd_normal.jpg"/>
    <hyperlink ref="X3" r:id="rId24" display="https://twitter.com/#!/gabriel_oguna/status/1171060854609055754"/>
    <hyperlink ref="X4" r:id="rId25" display="https://twitter.com/#!/gabriel_oguna/status/1171060854609055754"/>
    <hyperlink ref="X5" r:id="rId26" display="https://twitter.com/#!/kirkdborne/status/1171060594780360714"/>
    <hyperlink ref="X6" r:id="rId27" display="https://twitter.com/#!/kirkdborne/status/1171060594780360714"/>
    <hyperlink ref="X7" r:id="rId28" display="https://twitter.com/#!/kirkdborne/status/1179447398789189632"/>
    <hyperlink ref="X8" r:id="rId29" display="https://twitter.com/#!/daylasr/status/1179447691425783808"/>
    <hyperlink ref="X9" r:id="rId30" display="https://twitter.com/#!/theadamgabriel/status/1171061636372807682"/>
    <hyperlink ref="X10" r:id="rId31" display="https://twitter.com/#!/theadamgabriel/status/1179448032577884160"/>
    <hyperlink ref="X11" r:id="rId32" display="https://twitter.com/#!/rlingle/status/1171061066392117249"/>
    <hyperlink ref="X12" r:id="rId33" display="https://twitter.com/#!/rlingle/status/1179448738139557888"/>
    <hyperlink ref="X13" r:id="rId34" display="https://twitter.com/#!/robotkiller10/status/1179452658819706881"/>
    <hyperlink ref="X14" r:id="rId35" display="https://twitter.com/#!/erkanguntore/status/1179453308089569283"/>
    <hyperlink ref="X15" r:id="rId36" display="https://twitter.com/#!/arkangelscrap/status/1179458642866790400"/>
    <hyperlink ref="X16" r:id="rId37" display="https://twitter.com/#!/max_lyashko/status/1179459973421686784"/>
    <hyperlink ref="X17" r:id="rId38" display="https://twitter.com/#!/stevennjui/status/1179485820694274048"/>
    <hyperlink ref="X18" r:id="rId39" display="https://twitter.com/#!/mcolebrook/status/1179497087425269764"/>
    <hyperlink ref="X19" r:id="rId40" display="https://twitter.com/#!/jayroefren/status/1179518357214658560"/>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634</v>
      </c>
      <c r="B1" s="13" t="s">
        <v>635</v>
      </c>
      <c r="C1" s="13" t="s">
        <v>628</v>
      </c>
      <c r="D1" s="13" t="s">
        <v>629</v>
      </c>
      <c r="E1" s="13" t="s">
        <v>636</v>
      </c>
      <c r="F1" s="13" t="s">
        <v>144</v>
      </c>
      <c r="G1" s="13" t="s">
        <v>637</v>
      </c>
      <c r="H1" s="13" t="s">
        <v>638</v>
      </c>
      <c r="I1" s="13" t="s">
        <v>639</v>
      </c>
      <c r="J1" s="13" t="s">
        <v>640</v>
      </c>
      <c r="K1" s="13" t="s">
        <v>641</v>
      </c>
      <c r="L1" s="13" t="s">
        <v>642</v>
      </c>
    </row>
    <row r="2" spans="1:12" ht="15">
      <c r="A2" s="91" t="s">
        <v>519</v>
      </c>
      <c r="B2" s="91" t="s">
        <v>518</v>
      </c>
      <c r="C2" s="91">
        <v>11</v>
      </c>
      <c r="D2" s="130">
        <v>0.00519889232586673</v>
      </c>
      <c r="E2" s="130">
        <v>1.2852357284807494</v>
      </c>
      <c r="F2" s="91" t="s">
        <v>630</v>
      </c>
      <c r="G2" s="91" t="b">
        <v>0</v>
      </c>
      <c r="H2" s="91" t="b">
        <v>0</v>
      </c>
      <c r="I2" s="91" t="b">
        <v>0</v>
      </c>
      <c r="J2" s="91" t="b">
        <v>0</v>
      </c>
      <c r="K2" s="91" t="b">
        <v>0</v>
      </c>
      <c r="L2" s="91" t="b">
        <v>0</v>
      </c>
    </row>
    <row r="3" spans="1:12" ht="15">
      <c r="A3" s="91" t="s">
        <v>518</v>
      </c>
      <c r="B3" s="91" t="s">
        <v>520</v>
      </c>
      <c r="C3" s="91">
        <v>11</v>
      </c>
      <c r="D3" s="130">
        <v>0.00519889232586673</v>
      </c>
      <c r="E3" s="130">
        <v>1.2852357284807494</v>
      </c>
      <c r="F3" s="91" t="s">
        <v>630</v>
      </c>
      <c r="G3" s="91" t="b">
        <v>0</v>
      </c>
      <c r="H3" s="91" t="b">
        <v>0</v>
      </c>
      <c r="I3" s="91" t="b">
        <v>0</v>
      </c>
      <c r="J3" s="91" t="b">
        <v>0</v>
      </c>
      <c r="K3" s="91" t="b">
        <v>0</v>
      </c>
      <c r="L3" s="91" t="b">
        <v>0</v>
      </c>
    </row>
    <row r="4" spans="1:12" ht="15">
      <c r="A4" s="91" t="s">
        <v>520</v>
      </c>
      <c r="B4" s="91" t="s">
        <v>522</v>
      </c>
      <c r="C4" s="91">
        <v>11</v>
      </c>
      <c r="D4" s="130">
        <v>0.00519889232586673</v>
      </c>
      <c r="E4" s="130">
        <v>1.3899710790007622</v>
      </c>
      <c r="F4" s="91" t="s">
        <v>630</v>
      </c>
      <c r="G4" s="91" t="b">
        <v>0</v>
      </c>
      <c r="H4" s="91" t="b">
        <v>0</v>
      </c>
      <c r="I4" s="91" t="b">
        <v>0</v>
      </c>
      <c r="J4" s="91" t="b">
        <v>0</v>
      </c>
      <c r="K4" s="91" t="b">
        <v>0</v>
      </c>
      <c r="L4" s="91" t="b">
        <v>0</v>
      </c>
    </row>
    <row r="5" spans="1:12" ht="15">
      <c r="A5" s="91" t="s">
        <v>522</v>
      </c>
      <c r="B5" s="91" t="s">
        <v>523</v>
      </c>
      <c r="C5" s="91">
        <v>11</v>
      </c>
      <c r="D5" s="130">
        <v>0.00519889232586673</v>
      </c>
      <c r="E5" s="130">
        <v>1.3899710790007622</v>
      </c>
      <c r="F5" s="91" t="s">
        <v>630</v>
      </c>
      <c r="G5" s="91" t="b">
        <v>0</v>
      </c>
      <c r="H5" s="91" t="b">
        <v>0</v>
      </c>
      <c r="I5" s="91" t="b">
        <v>0</v>
      </c>
      <c r="J5" s="91" t="b">
        <v>0</v>
      </c>
      <c r="K5" s="91" t="b">
        <v>0</v>
      </c>
      <c r="L5" s="91" t="b">
        <v>0</v>
      </c>
    </row>
    <row r="6" spans="1:12" ht="15">
      <c r="A6" s="91" t="s">
        <v>523</v>
      </c>
      <c r="B6" s="91" t="s">
        <v>524</v>
      </c>
      <c r="C6" s="91">
        <v>11</v>
      </c>
      <c r="D6" s="130">
        <v>0.00519889232586673</v>
      </c>
      <c r="E6" s="130">
        <v>1.3899710790007622</v>
      </c>
      <c r="F6" s="91" t="s">
        <v>630</v>
      </c>
      <c r="G6" s="91" t="b">
        <v>0</v>
      </c>
      <c r="H6" s="91" t="b">
        <v>0</v>
      </c>
      <c r="I6" s="91" t="b">
        <v>0</v>
      </c>
      <c r="J6" s="91" t="b">
        <v>0</v>
      </c>
      <c r="K6" s="91" t="b">
        <v>0</v>
      </c>
      <c r="L6" s="91" t="b">
        <v>0</v>
      </c>
    </row>
    <row r="7" spans="1:12" ht="15">
      <c r="A7" s="91" t="s">
        <v>524</v>
      </c>
      <c r="B7" s="91" t="s">
        <v>525</v>
      </c>
      <c r="C7" s="91">
        <v>11</v>
      </c>
      <c r="D7" s="130">
        <v>0.00519889232586673</v>
      </c>
      <c r="E7" s="130">
        <v>1.3899710790007622</v>
      </c>
      <c r="F7" s="91" t="s">
        <v>630</v>
      </c>
      <c r="G7" s="91" t="b">
        <v>0</v>
      </c>
      <c r="H7" s="91" t="b">
        <v>0</v>
      </c>
      <c r="I7" s="91" t="b">
        <v>0</v>
      </c>
      <c r="J7" s="91" t="b">
        <v>0</v>
      </c>
      <c r="K7" s="91" t="b">
        <v>0</v>
      </c>
      <c r="L7" s="91" t="b">
        <v>0</v>
      </c>
    </row>
    <row r="8" spans="1:12" ht="15">
      <c r="A8" s="91" t="s">
        <v>525</v>
      </c>
      <c r="B8" s="91" t="s">
        <v>526</v>
      </c>
      <c r="C8" s="91">
        <v>11</v>
      </c>
      <c r="D8" s="130">
        <v>0.00519889232586673</v>
      </c>
      <c r="E8" s="130">
        <v>1.3899710790007622</v>
      </c>
      <c r="F8" s="91" t="s">
        <v>630</v>
      </c>
      <c r="G8" s="91" t="b">
        <v>0</v>
      </c>
      <c r="H8" s="91" t="b">
        <v>0</v>
      </c>
      <c r="I8" s="91" t="b">
        <v>0</v>
      </c>
      <c r="J8" s="91" t="b">
        <v>0</v>
      </c>
      <c r="K8" s="91" t="b">
        <v>0</v>
      </c>
      <c r="L8" s="91" t="b">
        <v>0</v>
      </c>
    </row>
    <row r="9" spans="1:12" ht="15">
      <c r="A9" s="91" t="s">
        <v>526</v>
      </c>
      <c r="B9" s="91" t="s">
        <v>517</v>
      </c>
      <c r="C9" s="91">
        <v>11</v>
      </c>
      <c r="D9" s="130">
        <v>0.00519889232586673</v>
      </c>
      <c r="E9" s="130">
        <v>1.088941083336781</v>
      </c>
      <c r="F9" s="91" t="s">
        <v>630</v>
      </c>
      <c r="G9" s="91" t="b">
        <v>0</v>
      </c>
      <c r="H9" s="91" t="b">
        <v>0</v>
      </c>
      <c r="I9" s="91" t="b">
        <v>0</v>
      </c>
      <c r="J9" s="91" t="b">
        <v>0</v>
      </c>
      <c r="K9" s="91" t="b">
        <v>0</v>
      </c>
      <c r="L9" s="91" t="b">
        <v>0</v>
      </c>
    </row>
    <row r="10" spans="1:12" ht="15">
      <c r="A10" s="91" t="s">
        <v>517</v>
      </c>
      <c r="B10" s="91" t="s">
        <v>527</v>
      </c>
      <c r="C10" s="91">
        <v>11</v>
      </c>
      <c r="D10" s="130">
        <v>0.00519889232586673</v>
      </c>
      <c r="E10" s="130">
        <v>1.088941083336781</v>
      </c>
      <c r="F10" s="91" t="s">
        <v>630</v>
      </c>
      <c r="G10" s="91" t="b">
        <v>0</v>
      </c>
      <c r="H10" s="91" t="b">
        <v>0</v>
      </c>
      <c r="I10" s="91" t="b">
        <v>0</v>
      </c>
      <c r="J10" s="91" t="b">
        <v>0</v>
      </c>
      <c r="K10" s="91" t="b">
        <v>0</v>
      </c>
      <c r="L10" s="91" t="b">
        <v>0</v>
      </c>
    </row>
    <row r="11" spans="1:12" ht="15">
      <c r="A11" s="91" t="s">
        <v>527</v>
      </c>
      <c r="B11" s="91" t="s">
        <v>601</v>
      </c>
      <c r="C11" s="91">
        <v>11</v>
      </c>
      <c r="D11" s="130">
        <v>0.00519889232586673</v>
      </c>
      <c r="E11" s="130">
        <v>1.3899710790007622</v>
      </c>
      <c r="F11" s="91" t="s">
        <v>630</v>
      </c>
      <c r="G11" s="91" t="b">
        <v>0</v>
      </c>
      <c r="H11" s="91" t="b">
        <v>0</v>
      </c>
      <c r="I11" s="91" t="b">
        <v>0</v>
      </c>
      <c r="J11" s="91" t="b">
        <v>0</v>
      </c>
      <c r="K11" s="91" t="b">
        <v>0</v>
      </c>
      <c r="L11" s="91" t="b">
        <v>0</v>
      </c>
    </row>
    <row r="12" spans="1:12" ht="15">
      <c r="A12" s="91" t="s">
        <v>601</v>
      </c>
      <c r="B12" s="91" t="s">
        <v>602</v>
      </c>
      <c r="C12" s="91">
        <v>11</v>
      </c>
      <c r="D12" s="130">
        <v>0.00519889232586673</v>
      </c>
      <c r="E12" s="130">
        <v>1.3899710790007622</v>
      </c>
      <c r="F12" s="91" t="s">
        <v>630</v>
      </c>
      <c r="G12" s="91" t="b">
        <v>0</v>
      </c>
      <c r="H12" s="91" t="b">
        <v>0</v>
      </c>
      <c r="I12" s="91" t="b">
        <v>0</v>
      </c>
      <c r="J12" s="91" t="b">
        <v>0</v>
      </c>
      <c r="K12" s="91" t="b">
        <v>0</v>
      </c>
      <c r="L12" s="91" t="b">
        <v>0</v>
      </c>
    </row>
    <row r="13" spans="1:12" ht="15">
      <c r="A13" s="91" t="s">
        <v>602</v>
      </c>
      <c r="B13" s="91" t="s">
        <v>603</v>
      </c>
      <c r="C13" s="91">
        <v>11</v>
      </c>
      <c r="D13" s="130">
        <v>0.00519889232586673</v>
      </c>
      <c r="E13" s="130">
        <v>1.3899710790007622</v>
      </c>
      <c r="F13" s="91" t="s">
        <v>630</v>
      </c>
      <c r="G13" s="91" t="b">
        <v>0</v>
      </c>
      <c r="H13" s="91" t="b">
        <v>0</v>
      </c>
      <c r="I13" s="91" t="b">
        <v>0</v>
      </c>
      <c r="J13" s="91" t="b">
        <v>0</v>
      </c>
      <c r="K13" s="91" t="b">
        <v>1</v>
      </c>
      <c r="L13" s="91" t="b">
        <v>0</v>
      </c>
    </row>
    <row r="14" spans="1:12" ht="15">
      <c r="A14" s="91" t="s">
        <v>603</v>
      </c>
      <c r="B14" s="91" t="s">
        <v>517</v>
      </c>
      <c r="C14" s="91">
        <v>11</v>
      </c>
      <c r="D14" s="130">
        <v>0.00519889232586673</v>
      </c>
      <c r="E14" s="130">
        <v>1.088941083336781</v>
      </c>
      <c r="F14" s="91" t="s">
        <v>630</v>
      </c>
      <c r="G14" s="91" t="b">
        <v>0</v>
      </c>
      <c r="H14" s="91" t="b">
        <v>1</v>
      </c>
      <c r="I14" s="91" t="b">
        <v>0</v>
      </c>
      <c r="J14" s="91" t="b">
        <v>0</v>
      </c>
      <c r="K14" s="91" t="b">
        <v>0</v>
      </c>
      <c r="L14" s="91" t="b">
        <v>0</v>
      </c>
    </row>
    <row r="15" spans="1:12" ht="15">
      <c r="A15" s="91" t="s">
        <v>213</v>
      </c>
      <c r="B15" s="91" t="s">
        <v>519</v>
      </c>
      <c r="C15" s="91">
        <v>10</v>
      </c>
      <c r="D15" s="130">
        <v>0.006178640668620394</v>
      </c>
      <c r="E15" s="130">
        <v>1.3174204118521506</v>
      </c>
      <c r="F15" s="91" t="s">
        <v>630</v>
      </c>
      <c r="G15" s="91" t="b">
        <v>0</v>
      </c>
      <c r="H15" s="91" t="b">
        <v>0</v>
      </c>
      <c r="I15" s="91" t="b">
        <v>0</v>
      </c>
      <c r="J15" s="91" t="b">
        <v>0</v>
      </c>
      <c r="K15" s="91" t="b">
        <v>0</v>
      </c>
      <c r="L15" s="91" t="b">
        <v>0</v>
      </c>
    </row>
    <row r="16" spans="1:12" ht="15">
      <c r="A16" s="91" t="s">
        <v>517</v>
      </c>
      <c r="B16" s="91" t="s">
        <v>604</v>
      </c>
      <c r="C16" s="91">
        <v>8</v>
      </c>
      <c r="D16" s="130">
        <v>0.007663193601789127</v>
      </c>
      <c r="E16" s="130">
        <v>1.088941083336781</v>
      </c>
      <c r="F16" s="91" t="s">
        <v>630</v>
      </c>
      <c r="G16" s="91" t="b">
        <v>0</v>
      </c>
      <c r="H16" s="91" t="b">
        <v>0</v>
      </c>
      <c r="I16" s="91" t="b">
        <v>0</v>
      </c>
      <c r="J16" s="91" t="b">
        <v>0</v>
      </c>
      <c r="K16" s="91" t="b">
        <v>0</v>
      </c>
      <c r="L16" s="91" t="b">
        <v>0</v>
      </c>
    </row>
    <row r="17" spans="1:12" ht="15">
      <c r="A17" s="91" t="s">
        <v>605</v>
      </c>
      <c r="B17" s="91" t="s">
        <v>606</v>
      </c>
      <c r="C17" s="91">
        <v>4</v>
      </c>
      <c r="D17" s="130">
        <v>0.00805657919617851</v>
      </c>
      <c r="E17" s="130">
        <v>1.8293037728310249</v>
      </c>
      <c r="F17" s="91" t="s">
        <v>630</v>
      </c>
      <c r="G17" s="91" t="b">
        <v>0</v>
      </c>
      <c r="H17" s="91" t="b">
        <v>0</v>
      </c>
      <c r="I17" s="91" t="b">
        <v>0</v>
      </c>
      <c r="J17" s="91" t="b">
        <v>0</v>
      </c>
      <c r="K17" s="91" t="b">
        <v>0</v>
      </c>
      <c r="L17" s="91" t="b">
        <v>0</v>
      </c>
    </row>
    <row r="18" spans="1:12" ht="15">
      <c r="A18" s="91" t="s">
        <v>606</v>
      </c>
      <c r="B18" s="91" t="s">
        <v>607</v>
      </c>
      <c r="C18" s="91">
        <v>4</v>
      </c>
      <c r="D18" s="130">
        <v>0.00805657919617851</v>
      </c>
      <c r="E18" s="130">
        <v>1.8293037728310249</v>
      </c>
      <c r="F18" s="91" t="s">
        <v>630</v>
      </c>
      <c r="G18" s="91" t="b">
        <v>0</v>
      </c>
      <c r="H18" s="91" t="b">
        <v>0</v>
      </c>
      <c r="I18" s="91" t="b">
        <v>0</v>
      </c>
      <c r="J18" s="91" t="b">
        <v>0</v>
      </c>
      <c r="K18" s="91" t="b">
        <v>0</v>
      </c>
      <c r="L18" s="91" t="b">
        <v>0</v>
      </c>
    </row>
    <row r="19" spans="1:12" ht="15">
      <c r="A19" s="91" t="s">
        <v>607</v>
      </c>
      <c r="B19" s="91" t="s">
        <v>224</v>
      </c>
      <c r="C19" s="91">
        <v>4</v>
      </c>
      <c r="D19" s="130">
        <v>0.00805657919617851</v>
      </c>
      <c r="E19" s="130">
        <v>1.8293037728310249</v>
      </c>
      <c r="F19" s="91" t="s">
        <v>630</v>
      </c>
      <c r="G19" s="91" t="b">
        <v>0</v>
      </c>
      <c r="H19" s="91" t="b">
        <v>0</v>
      </c>
      <c r="I19" s="91" t="b">
        <v>0</v>
      </c>
      <c r="J19" s="91" t="b">
        <v>0</v>
      </c>
      <c r="K19" s="91" t="b">
        <v>0</v>
      </c>
      <c r="L19" s="91" t="b">
        <v>0</v>
      </c>
    </row>
    <row r="20" spans="1:12" ht="15">
      <c r="A20" s="91" t="s">
        <v>224</v>
      </c>
      <c r="B20" s="91" t="s">
        <v>608</v>
      </c>
      <c r="C20" s="91">
        <v>4</v>
      </c>
      <c r="D20" s="130">
        <v>0.00805657919617851</v>
      </c>
      <c r="E20" s="130">
        <v>1.8293037728310249</v>
      </c>
      <c r="F20" s="91" t="s">
        <v>630</v>
      </c>
      <c r="G20" s="91" t="b">
        <v>0</v>
      </c>
      <c r="H20" s="91" t="b">
        <v>0</v>
      </c>
      <c r="I20" s="91" t="b">
        <v>0</v>
      </c>
      <c r="J20" s="91" t="b">
        <v>0</v>
      </c>
      <c r="K20" s="91" t="b">
        <v>0</v>
      </c>
      <c r="L20" s="91" t="b">
        <v>0</v>
      </c>
    </row>
    <row r="21" spans="1:12" ht="15">
      <c r="A21" s="91" t="s">
        <v>608</v>
      </c>
      <c r="B21" s="91" t="s">
        <v>609</v>
      </c>
      <c r="C21" s="91">
        <v>4</v>
      </c>
      <c r="D21" s="130">
        <v>0.00805657919617851</v>
      </c>
      <c r="E21" s="130">
        <v>1.8293037728310249</v>
      </c>
      <c r="F21" s="91" t="s">
        <v>630</v>
      </c>
      <c r="G21" s="91" t="b">
        <v>0</v>
      </c>
      <c r="H21" s="91" t="b">
        <v>0</v>
      </c>
      <c r="I21" s="91" t="b">
        <v>0</v>
      </c>
      <c r="J21" s="91" t="b">
        <v>0</v>
      </c>
      <c r="K21" s="91" t="b">
        <v>0</v>
      </c>
      <c r="L21" s="91" t="b">
        <v>0</v>
      </c>
    </row>
    <row r="22" spans="1:12" ht="15">
      <c r="A22" s="91" t="s">
        <v>609</v>
      </c>
      <c r="B22" s="91" t="s">
        <v>530</v>
      </c>
      <c r="C22" s="91">
        <v>4</v>
      </c>
      <c r="D22" s="130">
        <v>0.00805657919617851</v>
      </c>
      <c r="E22" s="130">
        <v>1.5862657241447304</v>
      </c>
      <c r="F22" s="91" t="s">
        <v>630</v>
      </c>
      <c r="G22" s="91" t="b">
        <v>0</v>
      </c>
      <c r="H22" s="91" t="b">
        <v>0</v>
      </c>
      <c r="I22" s="91" t="b">
        <v>0</v>
      </c>
      <c r="J22" s="91" t="b">
        <v>0</v>
      </c>
      <c r="K22" s="91" t="b">
        <v>0</v>
      </c>
      <c r="L22" s="91" t="b">
        <v>0</v>
      </c>
    </row>
    <row r="23" spans="1:12" ht="15">
      <c r="A23" s="91" t="s">
        <v>530</v>
      </c>
      <c r="B23" s="91" t="s">
        <v>610</v>
      </c>
      <c r="C23" s="91">
        <v>4</v>
      </c>
      <c r="D23" s="130">
        <v>0.00805657919617851</v>
      </c>
      <c r="E23" s="130">
        <v>1.5862657241447304</v>
      </c>
      <c r="F23" s="91" t="s">
        <v>630</v>
      </c>
      <c r="G23" s="91" t="b">
        <v>0</v>
      </c>
      <c r="H23" s="91" t="b">
        <v>0</v>
      </c>
      <c r="I23" s="91" t="b">
        <v>0</v>
      </c>
      <c r="J23" s="91" t="b">
        <v>0</v>
      </c>
      <c r="K23" s="91" t="b">
        <v>0</v>
      </c>
      <c r="L23" s="91" t="b">
        <v>0</v>
      </c>
    </row>
    <row r="24" spans="1:12" ht="15">
      <c r="A24" s="91" t="s">
        <v>610</v>
      </c>
      <c r="B24" s="91" t="s">
        <v>611</v>
      </c>
      <c r="C24" s="91">
        <v>4</v>
      </c>
      <c r="D24" s="130">
        <v>0.00805657919617851</v>
      </c>
      <c r="E24" s="130">
        <v>1.8293037728310249</v>
      </c>
      <c r="F24" s="91" t="s">
        <v>630</v>
      </c>
      <c r="G24" s="91" t="b">
        <v>0</v>
      </c>
      <c r="H24" s="91" t="b">
        <v>0</v>
      </c>
      <c r="I24" s="91" t="b">
        <v>0</v>
      </c>
      <c r="J24" s="91" t="b">
        <v>1</v>
      </c>
      <c r="K24" s="91" t="b">
        <v>0</v>
      </c>
      <c r="L24" s="91" t="b">
        <v>0</v>
      </c>
    </row>
    <row r="25" spans="1:12" ht="15">
      <c r="A25" s="91" t="s">
        <v>611</v>
      </c>
      <c r="B25" s="91" t="s">
        <v>612</v>
      </c>
      <c r="C25" s="91">
        <v>4</v>
      </c>
      <c r="D25" s="130">
        <v>0.00805657919617851</v>
      </c>
      <c r="E25" s="130">
        <v>1.8293037728310249</v>
      </c>
      <c r="F25" s="91" t="s">
        <v>630</v>
      </c>
      <c r="G25" s="91" t="b">
        <v>1</v>
      </c>
      <c r="H25" s="91" t="b">
        <v>0</v>
      </c>
      <c r="I25" s="91" t="b">
        <v>0</v>
      </c>
      <c r="J25" s="91" t="b">
        <v>0</v>
      </c>
      <c r="K25" s="91" t="b">
        <v>0</v>
      </c>
      <c r="L25" s="91" t="b">
        <v>0</v>
      </c>
    </row>
    <row r="26" spans="1:12" ht="15">
      <c r="A26" s="91" t="s">
        <v>612</v>
      </c>
      <c r="B26" s="91" t="s">
        <v>613</v>
      </c>
      <c r="C26" s="91">
        <v>4</v>
      </c>
      <c r="D26" s="130">
        <v>0.00805657919617851</v>
      </c>
      <c r="E26" s="130">
        <v>1.8293037728310249</v>
      </c>
      <c r="F26" s="91" t="s">
        <v>630</v>
      </c>
      <c r="G26" s="91" t="b">
        <v>0</v>
      </c>
      <c r="H26" s="91" t="b">
        <v>0</v>
      </c>
      <c r="I26" s="91" t="b">
        <v>0</v>
      </c>
      <c r="J26" s="91" t="b">
        <v>0</v>
      </c>
      <c r="K26" s="91" t="b">
        <v>0</v>
      </c>
      <c r="L26" s="91" t="b">
        <v>0</v>
      </c>
    </row>
    <row r="27" spans="1:12" ht="15">
      <c r="A27" s="91" t="s">
        <v>613</v>
      </c>
      <c r="B27" s="91" t="s">
        <v>614</v>
      </c>
      <c r="C27" s="91">
        <v>4</v>
      </c>
      <c r="D27" s="130">
        <v>0.00805657919617851</v>
      </c>
      <c r="E27" s="130">
        <v>1.8293037728310249</v>
      </c>
      <c r="F27" s="91" t="s">
        <v>630</v>
      </c>
      <c r="G27" s="91" t="b">
        <v>0</v>
      </c>
      <c r="H27" s="91" t="b">
        <v>0</v>
      </c>
      <c r="I27" s="91" t="b">
        <v>0</v>
      </c>
      <c r="J27" s="91" t="b">
        <v>0</v>
      </c>
      <c r="K27" s="91" t="b">
        <v>0</v>
      </c>
      <c r="L27" s="91" t="b">
        <v>0</v>
      </c>
    </row>
    <row r="28" spans="1:12" ht="15">
      <c r="A28" s="91" t="s">
        <v>614</v>
      </c>
      <c r="B28" s="91" t="s">
        <v>615</v>
      </c>
      <c r="C28" s="91">
        <v>4</v>
      </c>
      <c r="D28" s="130">
        <v>0.00805657919617851</v>
      </c>
      <c r="E28" s="130">
        <v>1.8293037728310249</v>
      </c>
      <c r="F28" s="91" t="s">
        <v>630</v>
      </c>
      <c r="G28" s="91" t="b">
        <v>0</v>
      </c>
      <c r="H28" s="91" t="b">
        <v>0</v>
      </c>
      <c r="I28" s="91" t="b">
        <v>0</v>
      </c>
      <c r="J28" s="91" t="b">
        <v>1</v>
      </c>
      <c r="K28" s="91" t="b">
        <v>0</v>
      </c>
      <c r="L28" s="91" t="b">
        <v>0</v>
      </c>
    </row>
    <row r="29" spans="1:12" ht="15">
      <c r="A29" s="91" t="s">
        <v>517</v>
      </c>
      <c r="B29" s="91" t="s">
        <v>617</v>
      </c>
      <c r="C29" s="91">
        <v>3</v>
      </c>
      <c r="D29" s="130">
        <v>0.007357578993010725</v>
      </c>
      <c r="E29" s="130">
        <v>1.088941083336781</v>
      </c>
      <c r="F29" s="91" t="s">
        <v>630</v>
      </c>
      <c r="G29" s="91" t="b">
        <v>0</v>
      </c>
      <c r="H29" s="91" t="b">
        <v>0</v>
      </c>
      <c r="I29" s="91" t="b">
        <v>0</v>
      </c>
      <c r="J29" s="91" t="b">
        <v>0</v>
      </c>
      <c r="K29" s="91" t="b">
        <v>0</v>
      </c>
      <c r="L29" s="91" t="b">
        <v>0</v>
      </c>
    </row>
    <row r="30" spans="1:12" ht="15">
      <c r="A30" s="91" t="s">
        <v>617</v>
      </c>
      <c r="B30" s="91" t="s">
        <v>618</v>
      </c>
      <c r="C30" s="91">
        <v>3</v>
      </c>
      <c r="D30" s="130">
        <v>0.007357578993010725</v>
      </c>
      <c r="E30" s="130">
        <v>1.954242509439325</v>
      </c>
      <c r="F30" s="91" t="s">
        <v>630</v>
      </c>
      <c r="G30" s="91" t="b">
        <v>0</v>
      </c>
      <c r="H30" s="91" t="b">
        <v>0</v>
      </c>
      <c r="I30" s="91" t="b">
        <v>0</v>
      </c>
      <c r="J30" s="91" t="b">
        <v>0</v>
      </c>
      <c r="K30" s="91" t="b">
        <v>0</v>
      </c>
      <c r="L30" s="91" t="b">
        <v>0</v>
      </c>
    </row>
    <row r="31" spans="1:12" ht="15">
      <c r="A31" s="91" t="s">
        <v>618</v>
      </c>
      <c r="B31" s="91" t="s">
        <v>619</v>
      </c>
      <c r="C31" s="91">
        <v>3</v>
      </c>
      <c r="D31" s="130">
        <v>0.007357578993010725</v>
      </c>
      <c r="E31" s="130">
        <v>1.954242509439325</v>
      </c>
      <c r="F31" s="91" t="s">
        <v>630</v>
      </c>
      <c r="G31" s="91" t="b">
        <v>0</v>
      </c>
      <c r="H31" s="91" t="b">
        <v>0</v>
      </c>
      <c r="I31" s="91" t="b">
        <v>0</v>
      </c>
      <c r="J31" s="91" t="b">
        <v>0</v>
      </c>
      <c r="K31" s="91" t="b">
        <v>0</v>
      </c>
      <c r="L31" s="91" t="b">
        <v>0</v>
      </c>
    </row>
    <row r="32" spans="1:12" ht="15">
      <c r="A32" s="91" t="s">
        <v>619</v>
      </c>
      <c r="B32" s="91" t="s">
        <v>620</v>
      </c>
      <c r="C32" s="91">
        <v>3</v>
      </c>
      <c r="D32" s="130">
        <v>0.007357578993010725</v>
      </c>
      <c r="E32" s="130">
        <v>1.954242509439325</v>
      </c>
      <c r="F32" s="91" t="s">
        <v>630</v>
      </c>
      <c r="G32" s="91" t="b">
        <v>0</v>
      </c>
      <c r="H32" s="91" t="b">
        <v>0</v>
      </c>
      <c r="I32" s="91" t="b">
        <v>0</v>
      </c>
      <c r="J32" s="91" t="b">
        <v>0</v>
      </c>
      <c r="K32" s="91" t="b">
        <v>0</v>
      </c>
      <c r="L32" s="91" t="b">
        <v>0</v>
      </c>
    </row>
    <row r="33" spans="1:12" ht="15">
      <c r="A33" s="91" t="s">
        <v>620</v>
      </c>
      <c r="B33" s="91" t="s">
        <v>621</v>
      </c>
      <c r="C33" s="91">
        <v>3</v>
      </c>
      <c r="D33" s="130">
        <v>0.007357578993010725</v>
      </c>
      <c r="E33" s="130">
        <v>1.954242509439325</v>
      </c>
      <c r="F33" s="91" t="s">
        <v>630</v>
      </c>
      <c r="G33" s="91" t="b">
        <v>0</v>
      </c>
      <c r="H33" s="91" t="b">
        <v>0</v>
      </c>
      <c r="I33" s="91" t="b">
        <v>0</v>
      </c>
      <c r="J33" s="91" t="b">
        <v>0</v>
      </c>
      <c r="K33" s="91" t="b">
        <v>0</v>
      </c>
      <c r="L33" s="91" t="b">
        <v>0</v>
      </c>
    </row>
    <row r="34" spans="1:12" ht="15">
      <c r="A34" s="91" t="s">
        <v>213</v>
      </c>
      <c r="B34" s="91" t="s">
        <v>605</v>
      </c>
      <c r="C34" s="91">
        <v>3</v>
      </c>
      <c r="D34" s="130">
        <v>0.007357578993010725</v>
      </c>
      <c r="E34" s="130">
        <v>1.3174204118521506</v>
      </c>
      <c r="F34" s="91" t="s">
        <v>630</v>
      </c>
      <c r="G34" s="91" t="b">
        <v>0</v>
      </c>
      <c r="H34" s="91" t="b">
        <v>0</v>
      </c>
      <c r="I34" s="91" t="b">
        <v>0</v>
      </c>
      <c r="J34" s="91" t="b">
        <v>0</v>
      </c>
      <c r="K34" s="91" t="b">
        <v>0</v>
      </c>
      <c r="L34" s="91" t="b">
        <v>0</v>
      </c>
    </row>
    <row r="35" spans="1:12" ht="15">
      <c r="A35" s="91" t="s">
        <v>615</v>
      </c>
      <c r="B35" s="91" t="s">
        <v>622</v>
      </c>
      <c r="C35" s="91">
        <v>3</v>
      </c>
      <c r="D35" s="130">
        <v>0.007357578993010725</v>
      </c>
      <c r="E35" s="130">
        <v>1.954242509439325</v>
      </c>
      <c r="F35" s="91" t="s">
        <v>630</v>
      </c>
      <c r="G35" s="91" t="b">
        <v>1</v>
      </c>
      <c r="H35" s="91" t="b">
        <v>0</v>
      </c>
      <c r="I35" s="91" t="b">
        <v>0</v>
      </c>
      <c r="J35" s="91" t="b">
        <v>0</v>
      </c>
      <c r="K35" s="91" t="b">
        <v>0</v>
      </c>
      <c r="L35" s="91" t="b">
        <v>0</v>
      </c>
    </row>
    <row r="36" spans="1:12" ht="15">
      <c r="A36" s="91" t="s">
        <v>622</v>
      </c>
      <c r="B36" s="91" t="s">
        <v>225</v>
      </c>
      <c r="C36" s="91">
        <v>3</v>
      </c>
      <c r="D36" s="130">
        <v>0.007357578993010725</v>
      </c>
      <c r="E36" s="130">
        <v>1.7323937598229686</v>
      </c>
      <c r="F36" s="91" t="s">
        <v>630</v>
      </c>
      <c r="G36" s="91" t="b">
        <v>0</v>
      </c>
      <c r="H36" s="91" t="b">
        <v>0</v>
      </c>
      <c r="I36" s="91" t="b">
        <v>0</v>
      </c>
      <c r="J36" s="91" t="b">
        <v>0</v>
      </c>
      <c r="K36" s="91" t="b">
        <v>0</v>
      </c>
      <c r="L36" s="91" t="b">
        <v>0</v>
      </c>
    </row>
    <row r="37" spans="1:12" ht="15">
      <c r="A37" s="91" t="s">
        <v>225</v>
      </c>
      <c r="B37" s="91" t="s">
        <v>623</v>
      </c>
      <c r="C37" s="91">
        <v>3</v>
      </c>
      <c r="D37" s="130">
        <v>0.007357578993010725</v>
      </c>
      <c r="E37" s="130">
        <v>1.7323937598229686</v>
      </c>
      <c r="F37" s="91" t="s">
        <v>630</v>
      </c>
      <c r="G37" s="91" t="b">
        <v>0</v>
      </c>
      <c r="H37" s="91" t="b">
        <v>0</v>
      </c>
      <c r="I37" s="91" t="b">
        <v>0</v>
      </c>
      <c r="J37" s="91" t="b">
        <v>0</v>
      </c>
      <c r="K37" s="91" t="b">
        <v>0</v>
      </c>
      <c r="L37" s="91" t="b">
        <v>0</v>
      </c>
    </row>
    <row r="38" spans="1:12" ht="15">
      <c r="A38" s="91" t="s">
        <v>623</v>
      </c>
      <c r="B38" s="91" t="s">
        <v>531</v>
      </c>
      <c r="C38" s="91">
        <v>3</v>
      </c>
      <c r="D38" s="130">
        <v>0.007357578993010725</v>
      </c>
      <c r="E38" s="130">
        <v>1.7323937598229686</v>
      </c>
      <c r="F38" s="91" t="s">
        <v>630</v>
      </c>
      <c r="G38" s="91" t="b">
        <v>0</v>
      </c>
      <c r="H38" s="91" t="b">
        <v>0</v>
      </c>
      <c r="I38" s="91" t="b">
        <v>0</v>
      </c>
      <c r="J38" s="91" t="b">
        <v>0</v>
      </c>
      <c r="K38" s="91" t="b">
        <v>0</v>
      </c>
      <c r="L38" s="91" t="b">
        <v>0</v>
      </c>
    </row>
    <row r="39" spans="1:12" ht="15">
      <c r="A39" s="91" t="s">
        <v>531</v>
      </c>
      <c r="B39" s="91" t="s">
        <v>624</v>
      </c>
      <c r="C39" s="91">
        <v>3</v>
      </c>
      <c r="D39" s="130">
        <v>0.007357578993010725</v>
      </c>
      <c r="E39" s="130">
        <v>1.7323937598229686</v>
      </c>
      <c r="F39" s="91" t="s">
        <v>630</v>
      </c>
      <c r="G39" s="91" t="b">
        <v>0</v>
      </c>
      <c r="H39" s="91" t="b">
        <v>0</v>
      </c>
      <c r="I39" s="91" t="b">
        <v>0</v>
      </c>
      <c r="J39" s="91" t="b">
        <v>0</v>
      </c>
      <c r="K39" s="91" t="b">
        <v>0</v>
      </c>
      <c r="L39" s="91" t="b">
        <v>0</v>
      </c>
    </row>
    <row r="40" spans="1:12" ht="15">
      <c r="A40" s="91" t="s">
        <v>624</v>
      </c>
      <c r="B40" s="91" t="s">
        <v>518</v>
      </c>
      <c r="C40" s="91">
        <v>3</v>
      </c>
      <c r="D40" s="130">
        <v>0.007357578993010725</v>
      </c>
      <c r="E40" s="130">
        <v>1.2852357284807492</v>
      </c>
      <c r="F40" s="91" t="s">
        <v>630</v>
      </c>
      <c r="G40" s="91" t="b">
        <v>0</v>
      </c>
      <c r="H40" s="91" t="b">
        <v>0</v>
      </c>
      <c r="I40" s="91" t="b">
        <v>0</v>
      </c>
      <c r="J40" s="91" t="b">
        <v>0</v>
      </c>
      <c r="K40" s="91" t="b">
        <v>0</v>
      </c>
      <c r="L40" s="91" t="b">
        <v>0</v>
      </c>
    </row>
    <row r="41" spans="1:12" ht="15">
      <c r="A41" s="91" t="s">
        <v>518</v>
      </c>
      <c r="B41" s="91" t="s">
        <v>616</v>
      </c>
      <c r="C41" s="91">
        <v>3</v>
      </c>
      <c r="D41" s="130">
        <v>0.007357578993010725</v>
      </c>
      <c r="E41" s="130">
        <v>1.1602969918724493</v>
      </c>
      <c r="F41" s="91" t="s">
        <v>630</v>
      </c>
      <c r="G41" s="91" t="b">
        <v>0</v>
      </c>
      <c r="H41" s="91" t="b">
        <v>0</v>
      </c>
      <c r="I41" s="91" t="b">
        <v>0</v>
      </c>
      <c r="J41" s="91" t="b">
        <v>0</v>
      </c>
      <c r="K41" s="91" t="b">
        <v>0</v>
      </c>
      <c r="L41" s="91" t="b">
        <v>0</v>
      </c>
    </row>
    <row r="42" spans="1:12" ht="15">
      <c r="A42" s="91" t="s">
        <v>621</v>
      </c>
      <c r="B42" s="91" t="s">
        <v>225</v>
      </c>
      <c r="C42" s="91">
        <v>2</v>
      </c>
      <c r="D42" s="130">
        <v>0.0061407807957312285</v>
      </c>
      <c r="E42" s="130">
        <v>1.5563025007672873</v>
      </c>
      <c r="F42" s="91" t="s">
        <v>630</v>
      </c>
      <c r="G42" s="91" t="b">
        <v>0</v>
      </c>
      <c r="H42" s="91" t="b">
        <v>0</v>
      </c>
      <c r="I42" s="91" t="b">
        <v>0</v>
      </c>
      <c r="J42" s="91" t="b">
        <v>0</v>
      </c>
      <c r="K42" s="91" t="b">
        <v>0</v>
      </c>
      <c r="L42" s="91" t="b">
        <v>0</v>
      </c>
    </row>
    <row r="43" spans="1:12" ht="15">
      <c r="A43" s="91" t="s">
        <v>225</v>
      </c>
      <c r="B43" s="91" t="s">
        <v>626</v>
      </c>
      <c r="C43" s="91">
        <v>2</v>
      </c>
      <c r="D43" s="130">
        <v>0.0061407807957312285</v>
      </c>
      <c r="E43" s="130">
        <v>1.7323937598229686</v>
      </c>
      <c r="F43" s="91" t="s">
        <v>630</v>
      </c>
      <c r="G43" s="91" t="b">
        <v>0</v>
      </c>
      <c r="H43" s="91" t="b">
        <v>0</v>
      </c>
      <c r="I43" s="91" t="b">
        <v>0</v>
      </c>
      <c r="J43" s="91" t="b">
        <v>0</v>
      </c>
      <c r="K43" s="91" t="b">
        <v>0</v>
      </c>
      <c r="L43" s="91" t="b">
        <v>0</v>
      </c>
    </row>
    <row r="44" spans="1:12" ht="15">
      <c r="A44" s="91" t="s">
        <v>626</v>
      </c>
      <c r="B44" s="91" t="s">
        <v>530</v>
      </c>
      <c r="C44" s="91">
        <v>2</v>
      </c>
      <c r="D44" s="130">
        <v>0.0061407807957312285</v>
      </c>
      <c r="E44" s="130">
        <v>1.5862657241447304</v>
      </c>
      <c r="F44" s="91" t="s">
        <v>630</v>
      </c>
      <c r="G44" s="91" t="b">
        <v>0</v>
      </c>
      <c r="H44" s="91" t="b">
        <v>0</v>
      </c>
      <c r="I44" s="91" t="b">
        <v>0</v>
      </c>
      <c r="J44" s="91" t="b">
        <v>0</v>
      </c>
      <c r="K44" s="91" t="b">
        <v>0</v>
      </c>
      <c r="L44" s="91" t="b">
        <v>0</v>
      </c>
    </row>
    <row r="45" spans="1:12" ht="15">
      <c r="A45" s="91" t="s">
        <v>532</v>
      </c>
      <c r="B45" s="91" t="s">
        <v>213</v>
      </c>
      <c r="C45" s="91">
        <v>2</v>
      </c>
      <c r="D45" s="130">
        <v>0.0061407807957312285</v>
      </c>
      <c r="E45" s="130">
        <v>2.130333768495006</v>
      </c>
      <c r="F45" s="91" t="s">
        <v>630</v>
      </c>
      <c r="G45" s="91" t="b">
        <v>0</v>
      </c>
      <c r="H45" s="91" t="b">
        <v>0</v>
      </c>
      <c r="I45" s="91" t="b">
        <v>0</v>
      </c>
      <c r="J45" s="91" t="b">
        <v>0</v>
      </c>
      <c r="K45" s="91" t="b">
        <v>0</v>
      </c>
      <c r="L45" s="91" t="b">
        <v>0</v>
      </c>
    </row>
    <row r="46" spans="1:12" ht="15">
      <c r="A46" s="91" t="s">
        <v>530</v>
      </c>
      <c r="B46" s="91" t="s">
        <v>531</v>
      </c>
      <c r="C46" s="91">
        <v>2</v>
      </c>
      <c r="D46" s="130">
        <v>0.0061407807957312285</v>
      </c>
      <c r="E46" s="130">
        <v>1.188325715472693</v>
      </c>
      <c r="F46" s="91" t="s">
        <v>630</v>
      </c>
      <c r="G46" s="91" t="b">
        <v>0</v>
      </c>
      <c r="H46" s="91" t="b">
        <v>0</v>
      </c>
      <c r="I46" s="91" t="b">
        <v>0</v>
      </c>
      <c r="J46" s="91" t="b">
        <v>0</v>
      </c>
      <c r="K46" s="91" t="b">
        <v>0</v>
      </c>
      <c r="L46" s="91" t="b">
        <v>0</v>
      </c>
    </row>
    <row r="47" spans="1:12" ht="15">
      <c r="A47" s="91" t="s">
        <v>616</v>
      </c>
      <c r="B47" s="91" t="s">
        <v>627</v>
      </c>
      <c r="C47" s="91">
        <v>2</v>
      </c>
      <c r="D47" s="130">
        <v>0.0061407807957312285</v>
      </c>
      <c r="E47" s="130">
        <v>1.8293037728310249</v>
      </c>
      <c r="F47" s="91" t="s">
        <v>630</v>
      </c>
      <c r="G47" s="91" t="b">
        <v>0</v>
      </c>
      <c r="H47" s="91" t="b">
        <v>0</v>
      </c>
      <c r="I47" s="91" t="b">
        <v>0</v>
      </c>
      <c r="J47" s="91" t="b">
        <v>0</v>
      </c>
      <c r="K47" s="91" t="b">
        <v>0</v>
      </c>
      <c r="L47" s="91" t="b">
        <v>0</v>
      </c>
    </row>
    <row r="48" spans="1:12" ht="15">
      <c r="A48" s="91" t="s">
        <v>627</v>
      </c>
      <c r="B48" s="91" t="s">
        <v>625</v>
      </c>
      <c r="C48" s="91">
        <v>2</v>
      </c>
      <c r="D48" s="130">
        <v>0.0061407807957312285</v>
      </c>
      <c r="E48" s="130">
        <v>1.954242509439325</v>
      </c>
      <c r="F48" s="91" t="s">
        <v>630</v>
      </c>
      <c r="G48" s="91" t="b">
        <v>0</v>
      </c>
      <c r="H48" s="91" t="b">
        <v>0</v>
      </c>
      <c r="I48" s="91" t="b">
        <v>0</v>
      </c>
      <c r="J48" s="91" t="b">
        <v>0</v>
      </c>
      <c r="K48" s="91" t="b">
        <v>0</v>
      </c>
      <c r="L48" s="91" t="b">
        <v>0</v>
      </c>
    </row>
    <row r="49" spans="1:12" ht="15">
      <c r="A49" s="91" t="s">
        <v>519</v>
      </c>
      <c r="B49" s="91" t="s">
        <v>518</v>
      </c>
      <c r="C49" s="91">
        <v>9</v>
      </c>
      <c r="D49" s="130">
        <v>0.0023532423716918645</v>
      </c>
      <c r="E49" s="130">
        <v>1.2174839442139063</v>
      </c>
      <c r="F49" s="91" t="s">
        <v>460</v>
      </c>
      <c r="G49" s="91" t="b">
        <v>0</v>
      </c>
      <c r="H49" s="91" t="b">
        <v>0</v>
      </c>
      <c r="I49" s="91" t="b">
        <v>0</v>
      </c>
      <c r="J49" s="91" t="b">
        <v>0</v>
      </c>
      <c r="K49" s="91" t="b">
        <v>0</v>
      </c>
      <c r="L49" s="91" t="b">
        <v>0</v>
      </c>
    </row>
    <row r="50" spans="1:12" ht="15">
      <c r="A50" s="91" t="s">
        <v>518</v>
      </c>
      <c r="B50" s="91" t="s">
        <v>520</v>
      </c>
      <c r="C50" s="91">
        <v>9</v>
      </c>
      <c r="D50" s="130">
        <v>0.0023532423716918645</v>
      </c>
      <c r="E50" s="130">
        <v>1.2174839442139063</v>
      </c>
      <c r="F50" s="91" t="s">
        <v>460</v>
      </c>
      <c r="G50" s="91" t="b">
        <v>0</v>
      </c>
      <c r="H50" s="91" t="b">
        <v>0</v>
      </c>
      <c r="I50" s="91" t="b">
        <v>0</v>
      </c>
      <c r="J50" s="91" t="b">
        <v>0</v>
      </c>
      <c r="K50" s="91" t="b">
        <v>0</v>
      </c>
      <c r="L50" s="91" t="b">
        <v>0</v>
      </c>
    </row>
    <row r="51" spans="1:12" ht="15">
      <c r="A51" s="91" t="s">
        <v>520</v>
      </c>
      <c r="B51" s="91" t="s">
        <v>522</v>
      </c>
      <c r="C51" s="91">
        <v>9</v>
      </c>
      <c r="D51" s="130">
        <v>0.0023532423716918645</v>
      </c>
      <c r="E51" s="130">
        <v>1.2632414347745813</v>
      </c>
      <c r="F51" s="91" t="s">
        <v>460</v>
      </c>
      <c r="G51" s="91" t="b">
        <v>0</v>
      </c>
      <c r="H51" s="91" t="b">
        <v>0</v>
      </c>
      <c r="I51" s="91" t="b">
        <v>0</v>
      </c>
      <c r="J51" s="91" t="b">
        <v>0</v>
      </c>
      <c r="K51" s="91" t="b">
        <v>0</v>
      </c>
      <c r="L51" s="91" t="b">
        <v>0</v>
      </c>
    </row>
    <row r="52" spans="1:12" ht="15">
      <c r="A52" s="91" t="s">
        <v>522</v>
      </c>
      <c r="B52" s="91" t="s">
        <v>523</v>
      </c>
      <c r="C52" s="91">
        <v>9</v>
      </c>
      <c r="D52" s="130">
        <v>0.0023532423716918645</v>
      </c>
      <c r="E52" s="130">
        <v>1.2632414347745813</v>
      </c>
      <c r="F52" s="91" t="s">
        <v>460</v>
      </c>
      <c r="G52" s="91" t="b">
        <v>0</v>
      </c>
      <c r="H52" s="91" t="b">
        <v>0</v>
      </c>
      <c r="I52" s="91" t="b">
        <v>0</v>
      </c>
      <c r="J52" s="91" t="b">
        <v>0</v>
      </c>
      <c r="K52" s="91" t="b">
        <v>0</v>
      </c>
      <c r="L52" s="91" t="b">
        <v>0</v>
      </c>
    </row>
    <row r="53" spans="1:12" ht="15">
      <c r="A53" s="91" t="s">
        <v>523</v>
      </c>
      <c r="B53" s="91" t="s">
        <v>524</v>
      </c>
      <c r="C53" s="91">
        <v>9</v>
      </c>
      <c r="D53" s="130">
        <v>0.0023532423716918645</v>
      </c>
      <c r="E53" s="130">
        <v>1.2632414347745813</v>
      </c>
      <c r="F53" s="91" t="s">
        <v>460</v>
      </c>
      <c r="G53" s="91" t="b">
        <v>0</v>
      </c>
      <c r="H53" s="91" t="b">
        <v>0</v>
      </c>
      <c r="I53" s="91" t="b">
        <v>0</v>
      </c>
      <c r="J53" s="91" t="b">
        <v>0</v>
      </c>
      <c r="K53" s="91" t="b">
        <v>0</v>
      </c>
      <c r="L53" s="91" t="b">
        <v>0</v>
      </c>
    </row>
    <row r="54" spans="1:12" ht="15">
      <c r="A54" s="91" t="s">
        <v>524</v>
      </c>
      <c r="B54" s="91" t="s">
        <v>525</v>
      </c>
      <c r="C54" s="91">
        <v>9</v>
      </c>
      <c r="D54" s="130">
        <v>0.0023532423716918645</v>
      </c>
      <c r="E54" s="130">
        <v>1.2632414347745813</v>
      </c>
      <c r="F54" s="91" t="s">
        <v>460</v>
      </c>
      <c r="G54" s="91" t="b">
        <v>0</v>
      </c>
      <c r="H54" s="91" t="b">
        <v>0</v>
      </c>
      <c r="I54" s="91" t="b">
        <v>0</v>
      </c>
      <c r="J54" s="91" t="b">
        <v>0</v>
      </c>
      <c r="K54" s="91" t="b">
        <v>0</v>
      </c>
      <c r="L54" s="91" t="b">
        <v>0</v>
      </c>
    </row>
    <row r="55" spans="1:12" ht="15">
      <c r="A55" s="91" t="s">
        <v>525</v>
      </c>
      <c r="B55" s="91" t="s">
        <v>526</v>
      </c>
      <c r="C55" s="91">
        <v>9</v>
      </c>
      <c r="D55" s="130">
        <v>0.0023532423716918645</v>
      </c>
      <c r="E55" s="130">
        <v>1.2632414347745813</v>
      </c>
      <c r="F55" s="91" t="s">
        <v>460</v>
      </c>
      <c r="G55" s="91" t="b">
        <v>0</v>
      </c>
      <c r="H55" s="91" t="b">
        <v>0</v>
      </c>
      <c r="I55" s="91" t="b">
        <v>0</v>
      </c>
      <c r="J55" s="91" t="b">
        <v>0</v>
      </c>
      <c r="K55" s="91" t="b">
        <v>0</v>
      </c>
      <c r="L55" s="91" t="b">
        <v>0</v>
      </c>
    </row>
    <row r="56" spans="1:12" ht="15">
      <c r="A56" s="91" t="s">
        <v>526</v>
      </c>
      <c r="B56" s="91" t="s">
        <v>517</v>
      </c>
      <c r="C56" s="91">
        <v>9</v>
      </c>
      <c r="D56" s="130">
        <v>0.0023532423716918645</v>
      </c>
      <c r="E56" s="130">
        <v>0.9622114391106001</v>
      </c>
      <c r="F56" s="91" t="s">
        <v>460</v>
      </c>
      <c r="G56" s="91" t="b">
        <v>0</v>
      </c>
      <c r="H56" s="91" t="b">
        <v>0</v>
      </c>
      <c r="I56" s="91" t="b">
        <v>0</v>
      </c>
      <c r="J56" s="91" t="b">
        <v>0</v>
      </c>
      <c r="K56" s="91" t="b">
        <v>0</v>
      </c>
      <c r="L56" s="91" t="b">
        <v>0</v>
      </c>
    </row>
    <row r="57" spans="1:12" ht="15">
      <c r="A57" s="91" t="s">
        <v>517</v>
      </c>
      <c r="B57" s="91" t="s">
        <v>527</v>
      </c>
      <c r="C57" s="91">
        <v>9</v>
      </c>
      <c r="D57" s="130">
        <v>0.0023532423716918645</v>
      </c>
      <c r="E57" s="130">
        <v>0.9622114391106001</v>
      </c>
      <c r="F57" s="91" t="s">
        <v>460</v>
      </c>
      <c r="G57" s="91" t="b">
        <v>0</v>
      </c>
      <c r="H57" s="91" t="b">
        <v>0</v>
      </c>
      <c r="I57" s="91" t="b">
        <v>0</v>
      </c>
      <c r="J57" s="91" t="b">
        <v>0</v>
      </c>
      <c r="K57" s="91" t="b">
        <v>0</v>
      </c>
      <c r="L57" s="91" t="b">
        <v>0</v>
      </c>
    </row>
    <row r="58" spans="1:12" ht="15">
      <c r="A58" s="91" t="s">
        <v>527</v>
      </c>
      <c r="B58" s="91" t="s">
        <v>601</v>
      </c>
      <c r="C58" s="91">
        <v>9</v>
      </c>
      <c r="D58" s="130">
        <v>0.0023532423716918645</v>
      </c>
      <c r="E58" s="130">
        <v>1.2632414347745813</v>
      </c>
      <c r="F58" s="91" t="s">
        <v>460</v>
      </c>
      <c r="G58" s="91" t="b">
        <v>0</v>
      </c>
      <c r="H58" s="91" t="b">
        <v>0</v>
      </c>
      <c r="I58" s="91" t="b">
        <v>0</v>
      </c>
      <c r="J58" s="91" t="b">
        <v>0</v>
      </c>
      <c r="K58" s="91" t="b">
        <v>0</v>
      </c>
      <c r="L58" s="91" t="b">
        <v>0</v>
      </c>
    </row>
    <row r="59" spans="1:12" ht="15">
      <c r="A59" s="91" t="s">
        <v>601</v>
      </c>
      <c r="B59" s="91" t="s">
        <v>602</v>
      </c>
      <c r="C59" s="91">
        <v>9</v>
      </c>
      <c r="D59" s="130">
        <v>0.0023532423716918645</v>
      </c>
      <c r="E59" s="130">
        <v>1.2632414347745813</v>
      </c>
      <c r="F59" s="91" t="s">
        <v>460</v>
      </c>
      <c r="G59" s="91" t="b">
        <v>0</v>
      </c>
      <c r="H59" s="91" t="b">
        <v>0</v>
      </c>
      <c r="I59" s="91" t="b">
        <v>0</v>
      </c>
      <c r="J59" s="91" t="b">
        <v>0</v>
      </c>
      <c r="K59" s="91" t="b">
        <v>0</v>
      </c>
      <c r="L59" s="91" t="b">
        <v>0</v>
      </c>
    </row>
    <row r="60" spans="1:12" ht="15">
      <c r="A60" s="91" t="s">
        <v>602</v>
      </c>
      <c r="B60" s="91" t="s">
        <v>603</v>
      </c>
      <c r="C60" s="91">
        <v>9</v>
      </c>
      <c r="D60" s="130">
        <v>0.0023532423716918645</v>
      </c>
      <c r="E60" s="130">
        <v>1.2632414347745813</v>
      </c>
      <c r="F60" s="91" t="s">
        <v>460</v>
      </c>
      <c r="G60" s="91" t="b">
        <v>0</v>
      </c>
      <c r="H60" s="91" t="b">
        <v>0</v>
      </c>
      <c r="I60" s="91" t="b">
        <v>0</v>
      </c>
      <c r="J60" s="91" t="b">
        <v>0</v>
      </c>
      <c r="K60" s="91" t="b">
        <v>1</v>
      </c>
      <c r="L60" s="91" t="b">
        <v>0</v>
      </c>
    </row>
    <row r="61" spans="1:12" ht="15">
      <c r="A61" s="91" t="s">
        <v>603</v>
      </c>
      <c r="B61" s="91" t="s">
        <v>517</v>
      </c>
      <c r="C61" s="91">
        <v>9</v>
      </c>
      <c r="D61" s="130">
        <v>0.0023532423716918645</v>
      </c>
      <c r="E61" s="130">
        <v>0.9622114391106001</v>
      </c>
      <c r="F61" s="91" t="s">
        <v>460</v>
      </c>
      <c r="G61" s="91" t="b">
        <v>0</v>
      </c>
      <c r="H61" s="91" t="b">
        <v>1</v>
      </c>
      <c r="I61" s="91" t="b">
        <v>0</v>
      </c>
      <c r="J61" s="91" t="b">
        <v>0</v>
      </c>
      <c r="K61" s="91" t="b">
        <v>0</v>
      </c>
      <c r="L61" s="91" t="b">
        <v>0</v>
      </c>
    </row>
    <row r="62" spans="1:12" ht="15">
      <c r="A62" s="91" t="s">
        <v>213</v>
      </c>
      <c r="B62" s="91" t="s">
        <v>519</v>
      </c>
      <c r="C62" s="91">
        <v>8</v>
      </c>
      <c r="D62" s="130">
        <v>0.004430172023225436</v>
      </c>
      <c r="E62" s="130">
        <v>1.3143939572219627</v>
      </c>
      <c r="F62" s="91" t="s">
        <v>460</v>
      </c>
      <c r="G62" s="91" t="b">
        <v>0</v>
      </c>
      <c r="H62" s="91" t="b">
        <v>0</v>
      </c>
      <c r="I62" s="91" t="b">
        <v>0</v>
      </c>
      <c r="J62" s="91" t="b">
        <v>0</v>
      </c>
      <c r="K62" s="91" t="b">
        <v>0</v>
      </c>
      <c r="L62" s="91" t="b">
        <v>0</v>
      </c>
    </row>
    <row r="63" spans="1:12" ht="15">
      <c r="A63" s="91" t="s">
        <v>517</v>
      </c>
      <c r="B63" s="91" t="s">
        <v>604</v>
      </c>
      <c r="C63" s="91">
        <v>8</v>
      </c>
      <c r="D63" s="130">
        <v>0.004430172023225436</v>
      </c>
      <c r="E63" s="130">
        <v>0.9622114391106003</v>
      </c>
      <c r="F63" s="91" t="s">
        <v>460</v>
      </c>
      <c r="G63" s="91" t="b">
        <v>0</v>
      </c>
      <c r="H63" s="91" t="b">
        <v>0</v>
      </c>
      <c r="I63" s="91" t="b">
        <v>0</v>
      </c>
      <c r="J63" s="91" t="b">
        <v>0</v>
      </c>
      <c r="K63" s="91" t="b">
        <v>0</v>
      </c>
      <c r="L63" s="91" t="b">
        <v>0</v>
      </c>
    </row>
    <row r="64" spans="1:12" ht="15">
      <c r="A64" s="91" t="s">
        <v>532</v>
      </c>
      <c r="B64" s="91" t="s">
        <v>213</v>
      </c>
      <c r="C64" s="91">
        <v>2</v>
      </c>
      <c r="D64" s="130">
        <v>0.006271458242999608</v>
      </c>
      <c r="E64" s="130">
        <v>1.662757831681574</v>
      </c>
      <c r="F64" s="91" t="s">
        <v>462</v>
      </c>
      <c r="G64" s="91" t="b">
        <v>0</v>
      </c>
      <c r="H64" s="91" t="b">
        <v>0</v>
      </c>
      <c r="I64" s="91" t="b">
        <v>0</v>
      </c>
      <c r="J64" s="91" t="b">
        <v>0</v>
      </c>
      <c r="K64" s="91" t="b">
        <v>0</v>
      </c>
      <c r="L64" s="91" t="b">
        <v>0</v>
      </c>
    </row>
    <row r="65" spans="1:12" ht="15">
      <c r="A65" s="91" t="s">
        <v>213</v>
      </c>
      <c r="B65" s="91" t="s">
        <v>519</v>
      </c>
      <c r="C65" s="91">
        <v>2</v>
      </c>
      <c r="D65" s="130">
        <v>0.006271458242999608</v>
      </c>
      <c r="E65" s="130">
        <v>1.3617278360175928</v>
      </c>
      <c r="F65" s="91" t="s">
        <v>462</v>
      </c>
      <c r="G65" s="91" t="b">
        <v>0</v>
      </c>
      <c r="H65" s="91" t="b">
        <v>0</v>
      </c>
      <c r="I65" s="91" t="b">
        <v>0</v>
      </c>
      <c r="J65" s="91" t="b">
        <v>0</v>
      </c>
      <c r="K65" s="91" t="b">
        <v>0</v>
      </c>
      <c r="L65" s="91" t="b">
        <v>0</v>
      </c>
    </row>
    <row r="66" spans="1:12" ht="15">
      <c r="A66" s="91" t="s">
        <v>519</v>
      </c>
      <c r="B66" s="91" t="s">
        <v>518</v>
      </c>
      <c r="C66" s="91">
        <v>2</v>
      </c>
      <c r="D66" s="130">
        <v>0.006271458242999608</v>
      </c>
      <c r="E66" s="130">
        <v>1.3617278360175928</v>
      </c>
      <c r="F66" s="91" t="s">
        <v>462</v>
      </c>
      <c r="G66" s="91" t="b">
        <v>0</v>
      </c>
      <c r="H66" s="91" t="b">
        <v>0</v>
      </c>
      <c r="I66" s="91" t="b">
        <v>0</v>
      </c>
      <c r="J66" s="91" t="b">
        <v>0</v>
      </c>
      <c r="K66" s="91" t="b">
        <v>0</v>
      </c>
      <c r="L66" s="91" t="b">
        <v>0</v>
      </c>
    </row>
    <row r="67" spans="1:12" ht="15">
      <c r="A67" s="91" t="s">
        <v>518</v>
      </c>
      <c r="B67" s="91" t="s">
        <v>520</v>
      </c>
      <c r="C67" s="91">
        <v>2</v>
      </c>
      <c r="D67" s="130">
        <v>0.006271458242999608</v>
      </c>
      <c r="E67" s="130">
        <v>1.3617278360175928</v>
      </c>
      <c r="F67" s="91" t="s">
        <v>462</v>
      </c>
      <c r="G67" s="91" t="b">
        <v>0</v>
      </c>
      <c r="H67" s="91" t="b">
        <v>0</v>
      </c>
      <c r="I67" s="91" t="b">
        <v>0</v>
      </c>
      <c r="J67" s="91" t="b">
        <v>0</v>
      </c>
      <c r="K67" s="91" t="b">
        <v>0</v>
      </c>
      <c r="L67" s="91" t="b">
        <v>0</v>
      </c>
    </row>
    <row r="68" spans="1:12" ht="15">
      <c r="A68" s="91" t="s">
        <v>520</v>
      </c>
      <c r="B68" s="91" t="s">
        <v>522</v>
      </c>
      <c r="C68" s="91">
        <v>2</v>
      </c>
      <c r="D68" s="130">
        <v>0.006271458242999608</v>
      </c>
      <c r="E68" s="130">
        <v>1.662757831681574</v>
      </c>
      <c r="F68" s="91" t="s">
        <v>462</v>
      </c>
      <c r="G68" s="91" t="b">
        <v>0</v>
      </c>
      <c r="H68" s="91" t="b">
        <v>0</v>
      </c>
      <c r="I68" s="91" t="b">
        <v>0</v>
      </c>
      <c r="J68" s="91" t="b">
        <v>0</v>
      </c>
      <c r="K68" s="91" t="b">
        <v>0</v>
      </c>
      <c r="L68" s="91" t="b">
        <v>0</v>
      </c>
    </row>
    <row r="69" spans="1:12" ht="15">
      <c r="A69" s="91" t="s">
        <v>522</v>
      </c>
      <c r="B69" s="91" t="s">
        <v>523</v>
      </c>
      <c r="C69" s="91">
        <v>2</v>
      </c>
      <c r="D69" s="130">
        <v>0.006271458242999608</v>
      </c>
      <c r="E69" s="130">
        <v>1.662757831681574</v>
      </c>
      <c r="F69" s="91" t="s">
        <v>462</v>
      </c>
      <c r="G69" s="91" t="b">
        <v>0</v>
      </c>
      <c r="H69" s="91" t="b">
        <v>0</v>
      </c>
      <c r="I69" s="91" t="b">
        <v>0</v>
      </c>
      <c r="J69" s="91" t="b">
        <v>0</v>
      </c>
      <c r="K69" s="91" t="b">
        <v>0</v>
      </c>
      <c r="L69" s="91" t="b">
        <v>0</v>
      </c>
    </row>
    <row r="70" spans="1:12" ht="15">
      <c r="A70" s="91" t="s">
        <v>523</v>
      </c>
      <c r="B70" s="91" t="s">
        <v>524</v>
      </c>
      <c r="C70" s="91">
        <v>2</v>
      </c>
      <c r="D70" s="130">
        <v>0.006271458242999608</v>
      </c>
      <c r="E70" s="130">
        <v>1.662757831681574</v>
      </c>
      <c r="F70" s="91" t="s">
        <v>462</v>
      </c>
      <c r="G70" s="91" t="b">
        <v>0</v>
      </c>
      <c r="H70" s="91" t="b">
        <v>0</v>
      </c>
      <c r="I70" s="91" t="b">
        <v>0</v>
      </c>
      <c r="J70" s="91" t="b">
        <v>0</v>
      </c>
      <c r="K70" s="91" t="b">
        <v>0</v>
      </c>
      <c r="L70" s="91" t="b">
        <v>0</v>
      </c>
    </row>
    <row r="71" spans="1:12" ht="15">
      <c r="A71" s="91" t="s">
        <v>524</v>
      </c>
      <c r="B71" s="91" t="s">
        <v>525</v>
      </c>
      <c r="C71" s="91">
        <v>2</v>
      </c>
      <c r="D71" s="130">
        <v>0.006271458242999608</v>
      </c>
      <c r="E71" s="130">
        <v>1.662757831681574</v>
      </c>
      <c r="F71" s="91" t="s">
        <v>462</v>
      </c>
      <c r="G71" s="91" t="b">
        <v>0</v>
      </c>
      <c r="H71" s="91" t="b">
        <v>0</v>
      </c>
      <c r="I71" s="91" t="b">
        <v>0</v>
      </c>
      <c r="J71" s="91" t="b">
        <v>0</v>
      </c>
      <c r="K71" s="91" t="b">
        <v>0</v>
      </c>
      <c r="L71" s="91" t="b">
        <v>0</v>
      </c>
    </row>
    <row r="72" spans="1:12" ht="15">
      <c r="A72" s="91" t="s">
        <v>525</v>
      </c>
      <c r="B72" s="91" t="s">
        <v>526</v>
      </c>
      <c r="C72" s="91">
        <v>2</v>
      </c>
      <c r="D72" s="130">
        <v>0.006271458242999608</v>
      </c>
      <c r="E72" s="130">
        <v>1.662757831681574</v>
      </c>
      <c r="F72" s="91" t="s">
        <v>462</v>
      </c>
      <c r="G72" s="91" t="b">
        <v>0</v>
      </c>
      <c r="H72" s="91" t="b">
        <v>0</v>
      </c>
      <c r="I72" s="91" t="b">
        <v>0</v>
      </c>
      <c r="J72" s="91" t="b">
        <v>0</v>
      </c>
      <c r="K72" s="91" t="b">
        <v>0</v>
      </c>
      <c r="L72" s="91" t="b">
        <v>0</v>
      </c>
    </row>
    <row r="73" spans="1:12" ht="15">
      <c r="A73" s="91" t="s">
        <v>526</v>
      </c>
      <c r="B73" s="91" t="s">
        <v>517</v>
      </c>
      <c r="C73" s="91">
        <v>2</v>
      </c>
      <c r="D73" s="130">
        <v>0.006271458242999608</v>
      </c>
      <c r="E73" s="130">
        <v>1.3617278360175928</v>
      </c>
      <c r="F73" s="91" t="s">
        <v>462</v>
      </c>
      <c r="G73" s="91" t="b">
        <v>0</v>
      </c>
      <c r="H73" s="91" t="b">
        <v>0</v>
      </c>
      <c r="I73" s="91" t="b">
        <v>0</v>
      </c>
      <c r="J73" s="91" t="b">
        <v>0</v>
      </c>
      <c r="K73" s="91" t="b">
        <v>0</v>
      </c>
      <c r="L73" s="91" t="b">
        <v>0</v>
      </c>
    </row>
    <row r="74" spans="1:12" ht="15">
      <c r="A74" s="91" t="s">
        <v>517</v>
      </c>
      <c r="B74" s="91" t="s">
        <v>527</v>
      </c>
      <c r="C74" s="91">
        <v>2</v>
      </c>
      <c r="D74" s="130">
        <v>0.006271458242999608</v>
      </c>
      <c r="E74" s="130">
        <v>1.3617278360175928</v>
      </c>
      <c r="F74" s="91" t="s">
        <v>462</v>
      </c>
      <c r="G74" s="91" t="b">
        <v>0</v>
      </c>
      <c r="H74" s="91" t="b">
        <v>0</v>
      </c>
      <c r="I74" s="91" t="b">
        <v>0</v>
      </c>
      <c r="J74" s="91" t="b">
        <v>0</v>
      </c>
      <c r="K74" s="91" t="b">
        <v>0</v>
      </c>
      <c r="L74" s="91" t="b">
        <v>0</v>
      </c>
    </row>
    <row r="75" spans="1:12" ht="15">
      <c r="A75" s="91" t="s">
        <v>527</v>
      </c>
      <c r="B75" s="91" t="s">
        <v>601</v>
      </c>
      <c r="C75" s="91">
        <v>2</v>
      </c>
      <c r="D75" s="130">
        <v>0.006271458242999608</v>
      </c>
      <c r="E75" s="130">
        <v>1.662757831681574</v>
      </c>
      <c r="F75" s="91" t="s">
        <v>462</v>
      </c>
      <c r="G75" s="91" t="b">
        <v>0</v>
      </c>
      <c r="H75" s="91" t="b">
        <v>0</v>
      </c>
      <c r="I75" s="91" t="b">
        <v>0</v>
      </c>
      <c r="J75" s="91" t="b">
        <v>0</v>
      </c>
      <c r="K75" s="91" t="b">
        <v>0</v>
      </c>
      <c r="L75" s="91" t="b">
        <v>0</v>
      </c>
    </row>
    <row r="76" spans="1:12" ht="15">
      <c r="A76" s="91" t="s">
        <v>601</v>
      </c>
      <c r="B76" s="91" t="s">
        <v>602</v>
      </c>
      <c r="C76" s="91">
        <v>2</v>
      </c>
      <c r="D76" s="130">
        <v>0.006271458242999608</v>
      </c>
      <c r="E76" s="130">
        <v>1.662757831681574</v>
      </c>
      <c r="F76" s="91" t="s">
        <v>462</v>
      </c>
      <c r="G76" s="91" t="b">
        <v>0</v>
      </c>
      <c r="H76" s="91" t="b">
        <v>0</v>
      </c>
      <c r="I76" s="91" t="b">
        <v>0</v>
      </c>
      <c r="J76" s="91" t="b">
        <v>0</v>
      </c>
      <c r="K76" s="91" t="b">
        <v>0</v>
      </c>
      <c r="L76" s="91" t="b">
        <v>0</v>
      </c>
    </row>
    <row r="77" spans="1:12" ht="15">
      <c r="A77" s="91" t="s">
        <v>602</v>
      </c>
      <c r="B77" s="91" t="s">
        <v>603</v>
      </c>
      <c r="C77" s="91">
        <v>2</v>
      </c>
      <c r="D77" s="130">
        <v>0.006271458242999608</v>
      </c>
      <c r="E77" s="130">
        <v>1.662757831681574</v>
      </c>
      <c r="F77" s="91" t="s">
        <v>462</v>
      </c>
      <c r="G77" s="91" t="b">
        <v>0</v>
      </c>
      <c r="H77" s="91" t="b">
        <v>0</v>
      </c>
      <c r="I77" s="91" t="b">
        <v>0</v>
      </c>
      <c r="J77" s="91" t="b">
        <v>0</v>
      </c>
      <c r="K77" s="91" t="b">
        <v>1</v>
      </c>
      <c r="L77" s="91" t="b">
        <v>0</v>
      </c>
    </row>
    <row r="78" spans="1:12" ht="15">
      <c r="A78" s="91" t="s">
        <v>603</v>
      </c>
      <c r="B78" s="91" t="s">
        <v>517</v>
      </c>
      <c r="C78" s="91">
        <v>2</v>
      </c>
      <c r="D78" s="130">
        <v>0.006271458242999608</v>
      </c>
      <c r="E78" s="130">
        <v>1.3617278360175928</v>
      </c>
      <c r="F78" s="91" t="s">
        <v>462</v>
      </c>
      <c r="G78" s="91" t="b">
        <v>0</v>
      </c>
      <c r="H78" s="91" t="b">
        <v>1</v>
      </c>
      <c r="I78" s="91" t="b">
        <v>0</v>
      </c>
      <c r="J78" s="91" t="b">
        <v>0</v>
      </c>
      <c r="K78" s="91" t="b">
        <v>0</v>
      </c>
      <c r="L78" s="91" t="b">
        <v>0</v>
      </c>
    </row>
    <row r="79" spans="1:12" ht="15">
      <c r="A79" s="91" t="s">
        <v>517</v>
      </c>
      <c r="B79" s="91" t="s">
        <v>617</v>
      </c>
      <c r="C79" s="91">
        <v>2</v>
      </c>
      <c r="D79" s="130">
        <v>0.006271458242999608</v>
      </c>
      <c r="E79" s="130">
        <v>1.3617278360175928</v>
      </c>
      <c r="F79" s="91" t="s">
        <v>462</v>
      </c>
      <c r="G79" s="91" t="b">
        <v>0</v>
      </c>
      <c r="H79" s="91" t="b">
        <v>0</v>
      </c>
      <c r="I79" s="91" t="b">
        <v>0</v>
      </c>
      <c r="J79" s="91" t="b">
        <v>0</v>
      </c>
      <c r="K79" s="91" t="b">
        <v>0</v>
      </c>
      <c r="L79" s="91" t="b">
        <v>0</v>
      </c>
    </row>
    <row r="80" spans="1:12" ht="15">
      <c r="A80" s="91" t="s">
        <v>617</v>
      </c>
      <c r="B80" s="91" t="s">
        <v>618</v>
      </c>
      <c r="C80" s="91">
        <v>2</v>
      </c>
      <c r="D80" s="130">
        <v>0.006271458242999608</v>
      </c>
      <c r="E80" s="130">
        <v>1.662757831681574</v>
      </c>
      <c r="F80" s="91" t="s">
        <v>462</v>
      </c>
      <c r="G80" s="91" t="b">
        <v>0</v>
      </c>
      <c r="H80" s="91" t="b">
        <v>0</v>
      </c>
      <c r="I80" s="91" t="b">
        <v>0</v>
      </c>
      <c r="J80" s="91" t="b">
        <v>0</v>
      </c>
      <c r="K80" s="91" t="b">
        <v>0</v>
      </c>
      <c r="L80" s="91" t="b">
        <v>0</v>
      </c>
    </row>
    <row r="81" spans="1:12" ht="15">
      <c r="A81" s="91" t="s">
        <v>618</v>
      </c>
      <c r="B81" s="91" t="s">
        <v>619</v>
      </c>
      <c r="C81" s="91">
        <v>2</v>
      </c>
      <c r="D81" s="130">
        <v>0.006271458242999608</v>
      </c>
      <c r="E81" s="130">
        <v>1.662757831681574</v>
      </c>
      <c r="F81" s="91" t="s">
        <v>462</v>
      </c>
      <c r="G81" s="91" t="b">
        <v>0</v>
      </c>
      <c r="H81" s="91" t="b">
        <v>0</v>
      </c>
      <c r="I81" s="91" t="b">
        <v>0</v>
      </c>
      <c r="J81" s="91" t="b">
        <v>0</v>
      </c>
      <c r="K81" s="91" t="b">
        <v>0</v>
      </c>
      <c r="L81" s="91" t="b">
        <v>0</v>
      </c>
    </row>
    <row r="82" spans="1:12" ht="15">
      <c r="A82" s="91" t="s">
        <v>619</v>
      </c>
      <c r="B82" s="91" t="s">
        <v>620</v>
      </c>
      <c r="C82" s="91">
        <v>2</v>
      </c>
      <c r="D82" s="130">
        <v>0.006271458242999608</v>
      </c>
      <c r="E82" s="130">
        <v>1.662757831681574</v>
      </c>
      <c r="F82" s="91" t="s">
        <v>462</v>
      </c>
      <c r="G82" s="91" t="b">
        <v>0</v>
      </c>
      <c r="H82" s="91" t="b">
        <v>0</v>
      </c>
      <c r="I82" s="91" t="b">
        <v>0</v>
      </c>
      <c r="J82" s="91" t="b">
        <v>0</v>
      </c>
      <c r="K82" s="91" t="b">
        <v>0</v>
      </c>
      <c r="L82" s="91" t="b">
        <v>0</v>
      </c>
    </row>
    <row r="83" spans="1:12" ht="15">
      <c r="A83" s="91" t="s">
        <v>620</v>
      </c>
      <c r="B83" s="91" t="s">
        <v>621</v>
      </c>
      <c r="C83" s="91">
        <v>2</v>
      </c>
      <c r="D83" s="130">
        <v>0.006271458242999608</v>
      </c>
      <c r="E83" s="130">
        <v>1.662757831681574</v>
      </c>
      <c r="F83" s="91" t="s">
        <v>462</v>
      </c>
      <c r="G83" s="91" t="b">
        <v>0</v>
      </c>
      <c r="H83" s="91" t="b">
        <v>0</v>
      </c>
      <c r="I83" s="91" t="b">
        <v>0</v>
      </c>
      <c r="J83" s="91" t="b">
        <v>0</v>
      </c>
      <c r="K83" s="91" t="b">
        <v>0</v>
      </c>
      <c r="L83" s="91" t="b">
        <v>0</v>
      </c>
    </row>
    <row r="84" spans="1:12" ht="15">
      <c r="A84" s="91" t="s">
        <v>213</v>
      </c>
      <c r="B84" s="91" t="s">
        <v>605</v>
      </c>
      <c r="C84" s="91">
        <v>2</v>
      </c>
      <c r="D84" s="130">
        <v>0.006271458242999608</v>
      </c>
      <c r="E84" s="130">
        <v>1.3617278360175928</v>
      </c>
      <c r="F84" s="91" t="s">
        <v>462</v>
      </c>
      <c r="G84" s="91" t="b">
        <v>0</v>
      </c>
      <c r="H84" s="91" t="b">
        <v>0</v>
      </c>
      <c r="I84" s="91" t="b">
        <v>0</v>
      </c>
      <c r="J84" s="91" t="b">
        <v>0</v>
      </c>
      <c r="K84" s="91" t="b">
        <v>0</v>
      </c>
      <c r="L84" s="91" t="b">
        <v>0</v>
      </c>
    </row>
    <row r="85" spans="1:12" ht="15">
      <c r="A85" s="91" t="s">
        <v>605</v>
      </c>
      <c r="B85" s="91" t="s">
        <v>606</v>
      </c>
      <c r="C85" s="91">
        <v>2</v>
      </c>
      <c r="D85" s="130">
        <v>0.006271458242999608</v>
      </c>
      <c r="E85" s="130">
        <v>1.662757831681574</v>
      </c>
      <c r="F85" s="91" t="s">
        <v>462</v>
      </c>
      <c r="G85" s="91" t="b">
        <v>0</v>
      </c>
      <c r="H85" s="91" t="b">
        <v>0</v>
      </c>
      <c r="I85" s="91" t="b">
        <v>0</v>
      </c>
      <c r="J85" s="91" t="b">
        <v>0</v>
      </c>
      <c r="K85" s="91" t="b">
        <v>0</v>
      </c>
      <c r="L85" s="91" t="b">
        <v>0</v>
      </c>
    </row>
    <row r="86" spans="1:12" ht="15">
      <c r="A86" s="91" t="s">
        <v>606</v>
      </c>
      <c r="B86" s="91" t="s">
        <v>607</v>
      </c>
      <c r="C86" s="91">
        <v>2</v>
      </c>
      <c r="D86" s="130">
        <v>0.006271458242999608</v>
      </c>
      <c r="E86" s="130">
        <v>1.662757831681574</v>
      </c>
      <c r="F86" s="91" t="s">
        <v>462</v>
      </c>
      <c r="G86" s="91" t="b">
        <v>0</v>
      </c>
      <c r="H86" s="91" t="b">
        <v>0</v>
      </c>
      <c r="I86" s="91" t="b">
        <v>0</v>
      </c>
      <c r="J86" s="91" t="b">
        <v>0</v>
      </c>
      <c r="K86" s="91" t="b">
        <v>0</v>
      </c>
      <c r="L86" s="91" t="b">
        <v>0</v>
      </c>
    </row>
    <row r="87" spans="1:12" ht="15">
      <c r="A87" s="91" t="s">
        <v>607</v>
      </c>
      <c r="B87" s="91" t="s">
        <v>224</v>
      </c>
      <c r="C87" s="91">
        <v>2</v>
      </c>
      <c r="D87" s="130">
        <v>0.006271458242999608</v>
      </c>
      <c r="E87" s="130">
        <v>1.662757831681574</v>
      </c>
      <c r="F87" s="91" t="s">
        <v>462</v>
      </c>
      <c r="G87" s="91" t="b">
        <v>0</v>
      </c>
      <c r="H87" s="91" t="b">
        <v>0</v>
      </c>
      <c r="I87" s="91" t="b">
        <v>0</v>
      </c>
      <c r="J87" s="91" t="b">
        <v>0</v>
      </c>
      <c r="K87" s="91" t="b">
        <v>0</v>
      </c>
      <c r="L87" s="91" t="b">
        <v>0</v>
      </c>
    </row>
    <row r="88" spans="1:12" ht="15">
      <c r="A88" s="91" t="s">
        <v>224</v>
      </c>
      <c r="B88" s="91" t="s">
        <v>608</v>
      </c>
      <c r="C88" s="91">
        <v>2</v>
      </c>
      <c r="D88" s="130">
        <v>0.006271458242999608</v>
      </c>
      <c r="E88" s="130">
        <v>1.662757831681574</v>
      </c>
      <c r="F88" s="91" t="s">
        <v>462</v>
      </c>
      <c r="G88" s="91" t="b">
        <v>0</v>
      </c>
      <c r="H88" s="91" t="b">
        <v>0</v>
      </c>
      <c r="I88" s="91" t="b">
        <v>0</v>
      </c>
      <c r="J88" s="91" t="b">
        <v>0</v>
      </c>
      <c r="K88" s="91" t="b">
        <v>0</v>
      </c>
      <c r="L88" s="91" t="b">
        <v>0</v>
      </c>
    </row>
    <row r="89" spans="1:12" ht="15">
      <c r="A89" s="91" t="s">
        <v>608</v>
      </c>
      <c r="B89" s="91" t="s">
        <v>609</v>
      </c>
      <c r="C89" s="91">
        <v>2</v>
      </c>
      <c r="D89" s="130">
        <v>0.006271458242999608</v>
      </c>
      <c r="E89" s="130">
        <v>1.662757831681574</v>
      </c>
      <c r="F89" s="91" t="s">
        <v>462</v>
      </c>
      <c r="G89" s="91" t="b">
        <v>0</v>
      </c>
      <c r="H89" s="91" t="b">
        <v>0</v>
      </c>
      <c r="I89" s="91" t="b">
        <v>0</v>
      </c>
      <c r="J89" s="91" t="b">
        <v>0</v>
      </c>
      <c r="K89" s="91" t="b">
        <v>0</v>
      </c>
      <c r="L89" s="91" t="b">
        <v>0</v>
      </c>
    </row>
    <row r="90" spans="1:12" ht="15">
      <c r="A90" s="91" t="s">
        <v>609</v>
      </c>
      <c r="B90" s="91" t="s">
        <v>530</v>
      </c>
      <c r="C90" s="91">
        <v>2</v>
      </c>
      <c r="D90" s="130">
        <v>0.006271458242999608</v>
      </c>
      <c r="E90" s="130">
        <v>1.3617278360175928</v>
      </c>
      <c r="F90" s="91" t="s">
        <v>462</v>
      </c>
      <c r="G90" s="91" t="b">
        <v>0</v>
      </c>
      <c r="H90" s="91" t="b">
        <v>0</v>
      </c>
      <c r="I90" s="91" t="b">
        <v>0</v>
      </c>
      <c r="J90" s="91" t="b">
        <v>0</v>
      </c>
      <c r="K90" s="91" t="b">
        <v>0</v>
      </c>
      <c r="L90" s="91" t="b">
        <v>0</v>
      </c>
    </row>
    <row r="91" spans="1:12" ht="15">
      <c r="A91" s="91" t="s">
        <v>530</v>
      </c>
      <c r="B91" s="91" t="s">
        <v>610</v>
      </c>
      <c r="C91" s="91">
        <v>2</v>
      </c>
      <c r="D91" s="130">
        <v>0.006271458242999608</v>
      </c>
      <c r="E91" s="130">
        <v>1.3617278360175928</v>
      </c>
      <c r="F91" s="91" t="s">
        <v>462</v>
      </c>
      <c r="G91" s="91" t="b">
        <v>0</v>
      </c>
      <c r="H91" s="91" t="b">
        <v>0</v>
      </c>
      <c r="I91" s="91" t="b">
        <v>0</v>
      </c>
      <c r="J91" s="91" t="b">
        <v>0</v>
      </c>
      <c r="K91" s="91" t="b">
        <v>0</v>
      </c>
      <c r="L91" s="91" t="b">
        <v>0</v>
      </c>
    </row>
    <row r="92" spans="1:12" ht="15">
      <c r="A92" s="91" t="s">
        <v>610</v>
      </c>
      <c r="B92" s="91" t="s">
        <v>611</v>
      </c>
      <c r="C92" s="91">
        <v>2</v>
      </c>
      <c r="D92" s="130">
        <v>0.006271458242999608</v>
      </c>
      <c r="E92" s="130">
        <v>1.662757831681574</v>
      </c>
      <c r="F92" s="91" t="s">
        <v>462</v>
      </c>
      <c r="G92" s="91" t="b">
        <v>0</v>
      </c>
      <c r="H92" s="91" t="b">
        <v>0</v>
      </c>
      <c r="I92" s="91" t="b">
        <v>0</v>
      </c>
      <c r="J92" s="91" t="b">
        <v>1</v>
      </c>
      <c r="K92" s="91" t="b">
        <v>0</v>
      </c>
      <c r="L92" s="91" t="b">
        <v>0</v>
      </c>
    </row>
    <row r="93" spans="1:12" ht="15">
      <c r="A93" s="91" t="s">
        <v>611</v>
      </c>
      <c r="B93" s="91" t="s">
        <v>612</v>
      </c>
      <c r="C93" s="91">
        <v>2</v>
      </c>
      <c r="D93" s="130">
        <v>0.006271458242999608</v>
      </c>
      <c r="E93" s="130">
        <v>1.662757831681574</v>
      </c>
      <c r="F93" s="91" t="s">
        <v>462</v>
      </c>
      <c r="G93" s="91" t="b">
        <v>1</v>
      </c>
      <c r="H93" s="91" t="b">
        <v>0</v>
      </c>
      <c r="I93" s="91" t="b">
        <v>0</v>
      </c>
      <c r="J93" s="91" t="b">
        <v>0</v>
      </c>
      <c r="K93" s="91" t="b">
        <v>0</v>
      </c>
      <c r="L93" s="91" t="b">
        <v>0</v>
      </c>
    </row>
    <row r="94" spans="1:12" ht="15">
      <c r="A94" s="91" t="s">
        <v>612</v>
      </c>
      <c r="B94" s="91" t="s">
        <v>613</v>
      </c>
      <c r="C94" s="91">
        <v>2</v>
      </c>
      <c r="D94" s="130">
        <v>0.006271458242999608</v>
      </c>
      <c r="E94" s="130">
        <v>1.662757831681574</v>
      </c>
      <c r="F94" s="91" t="s">
        <v>462</v>
      </c>
      <c r="G94" s="91" t="b">
        <v>0</v>
      </c>
      <c r="H94" s="91" t="b">
        <v>0</v>
      </c>
      <c r="I94" s="91" t="b">
        <v>0</v>
      </c>
      <c r="J94" s="91" t="b">
        <v>0</v>
      </c>
      <c r="K94" s="91" t="b">
        <v>0</v>
      </c>
      <c r="L94" s="91" t="b">
        <v>0</v>
      </c>
    </row>
    <row r="95" spans="1:12" ht="15">
      <c r="A95" s="91" t="s">
        <v>613</v>
      </c>
      <c r="B95" s="91" t="s">
        <v>614</v>
      </c>
      <c r="C95" s="91">
        <v>2</v>
      </c>
      <c r="D95" s="130">
        <v>0.006271458242999608</v>
      </c>
      <c r="E95" s="130">
        <v>1.662757831681574</v>
      </c>
      <c r="F95" s="91" t="s">
        <v>462</v>
      </c>
      <c r="G95" s="91" t="b">
        <v>0</v>
      </c>
      <c r="H95" s="91" t="b">
        <v>0</v>
      </c>
      <c r="I95" s="91" t="b">
        <v>0</v>
      </c>
      <c r="J95" s="91" t="b">
        <v>0</v>
      </c>
      <c r="K95" s="91" t="b">
        <v>0</v>
      </c>
      <c r="L95" s="91" t="b">
        <v>0</v>
      </c>
    </row>
    <row r="96" spans="1:12" ht="15">
      <c r="A96" s="91" t="s">
        <v>614</v>
      </c>
      <c r="B96" s="91" t="s">
        <v>615</v>
      </c>
      <c r="C96" s="91">
        <v>2</v>
      </c>
      <c r="D96" s="130">
        <v>0.006271458242999608</v>
      </c>
      <c r="E96" s="130">
        <v>1.662757831681574</v>
      </c>
      <c r="F96" s="91" t="s">
        <v>462</v>
      </c>
      <c r="G96" s="91" t="b">
        <v>0</v>
      </c>
      <c r="H96" s="91" t="b">
        <v>0</v>
      </c>
      <c r="I96" s="91" t="b">
        <v>0</v>
      </c>
      <c r="J96" s="91" t="b">
        <v>1</v>
      </c>
      <c r="K96" s="91" t="b">
        <v>0</v>
      </c>
      <c r="L96" s="91" t="b">
        <v>0</v>
      </c>
    </row>
    <row r="97" spans="1:12" ht="15">
      <c r="A97" s="91" t="s">
        <v>615</v>
      </c>
      <c r="B97" s="91" t="s">
        <v>622</v>
      </c>
      <c r="C97" s="91">
        <v>2</v>
      </c>
      <c r="D97" s="130">
        <v>0.006271458242999608</v>
      </c>
      <c r="E97" s="130">
        <v>1.662757831681574</v>
      </c>
      <c r="F97" s="91" t="s">
        <v>462</v>
      </c>
      <c r="G97" s="91" t="b">
        <v>1</v>
      </c>
      <c r="H97" s="91" t="b">
        <v>0</v>
      </c>
      <c r="I97" s="91" t="b">
        <v>0</v>
      </c>
      <c r="J97" s="91" t="b">
        <v>0</v>
      </c>
      <c r="K97" s="91" t="b">
        <v>0</v>
      </c>
      <c r="L97" s="91" t="b">
        <v>0</v>
      </c>
    </row>
    <row r="98" spans="1:12" ht="15">
      <c r="A98" s="91" t="s">
        <v>622</v>
      </c>
      <c r="B98" s="91" t="s">
        <v>225</v>
      </c>
      <c r="C98" s="91">
        <v>2</v>
      </c>
      <c r="D98" s="130">
        <v>0.006271458242999608</v>
      </c>
      <c r="E98" s="130">
        <v>1.4866665726258927</v>
      </c>
      <c r="F98" s="91" t="s">
        <v>462</v>
      </c>
      <c r="G98" s="91" t="b">
        <v>0</v>
      </c>
      <c r="H98" s="91" t="b">
        <v>0</v>
      </c>
      <c r="I98" s="91" t="b">
        <v>0</v>
      </c>
      <c r="J98" s="91" t="b">
        <v>0</v>
      </c>
      <c r="K98" s="91" t="b">
        <v>0</v>
      </c>
      <c r="L98" s="91" t="b">
        <v>0</v>
      </c>
    </row>
    <row r="99" spans="1:12" ht="15">
      <c r="A99" s="91" t="s">
        <v>225</v>
      </c>
      <c r="B99" s="91" t="s">
        <v>623</v>
      </c>
      <c r="C99" s="91">
        <v>2</v>
      </c>
      <c r="D99" s="130">
        <v>0.006271458242999608</v>
      </c>
      <c r="E99" s="130">
        <v>1.4866665726258927</v>
      </c>
      <c r="F99" s="91" t="s">
        <v>462</v>
      </c>
      <c r="G99" s="91" t="b">
        <v>0</v>
      </c>
      <c r="H99" s="91" t="b">
        <v>0</v>
      </c>
      <c r="I99" s="91" t="b">
        <v>0</v>
      </c>
      <c r="J99" s="91" t="b">
        <v>0</v>
      </c>
      <c r="K99" s="91" t="b">
        <v>0</v>
      </c>
      <c r="L99" s="91" t="b">
        <v>0</v>
      </c>
    </row>
    <row r="100" spans="1:12" ht="15">
      <c r="A100" s="91" t="s">
        <v>623</v>
      </c>
      <c r="B100" s="91" t="s">
        <v>531</v>
      </c>
      <c r="C100" s="91">
        <v>2</v>
      </c>
      <c r="D100" s="130">
        <v>0.006271458242999608</v>
      </c>
      <c r="E100" s="130">
        <v>1.4866665726258927</v>
      </c>
      <c r="F100" s="91" t="s">
        <v>462</v>
      </c>
      <c r="G100" s="91" t="b">
        <v>0</v>
      </c>
      <c r="H100" s="91" t="b">
        <v>0</v>
      </c>
      <c r="I100" s="91" t="b">
        <v>0</v>
      </c>
      <c r="J100" s="91" t="b">
        <v>0</v>
      </c>
      <c r="K100" s="91" t="b">
        <v>0</v>
      </c>
      <c r="L100" s="91" t="b">
        <v>0</v>
      </c>
    </row>
    <row r="101" spans="1:12" ht="15">
      <c r="A101" s="91" t="s">
        <v>531</v>
      </c>
      <c r="B101" s="91" t="s">
        <v>624</v>
      </c>
      <c r="C101" s="91">
        <v>2</v>
      </c>
      <c r="D101" s="130">
        <v>0.006271458242999608</v>
      </c>
      <c r="E101" s="130">
        <v>1.4866665726258927</v>
      </c>
      <c r="F101" s="91" t="s">
        <v>462</v>
      </c>
      <c r="G101" s="91" t="b">
        <v>0</v>
      </c>
      <c r="H101" s="91" t="b">
        <v>0</v>
      </c>
      <c r="I101" s="91" t="b">
        <v>0</v>
      </c>
      <c r="J101" s="91" t="b">
        <v>0</v>
      </c>
      <c r="K101" s="91" t="b">
        <v>0</v>
      </c>
      <c r="L101" s="91" t="b">
        <v>0</v>
      </c>
    </row>
    <row r="102" spans="1:12" ht="15">
      <c r="A102" s="91" t="s">
        <v>624</v>
      </c>
      <c r="B102" s="91" t="s">
        <v>518</v>
      </c>
      <c r="C102" s="91">
        <v>2</v>
      </c>
      <c r="D102" s="130">
        <v>0.006271458242999608</v>
      </c>
      <c r="E102" s="130">
        <v>1.3617278360175928</v>
      </c>
      <c r="F102" s="91" t="s">
        <v>462</v>
      </c>
      <c r="G102" s="91" t="b">
        <v>0</v>
      </c>
      <c r="H102" s="91" t="b">
        <v>0</v>
      </c>
      <c r="I102" s="91" t="b">
        <v>0</v>
      </c>
      <c r="J102" s="91" t="b">
        <v>0</v>
      </c>
      <c r="K102" s="91" t="b">
        <v>0</v>
      </c>
      <c r="L102" s="91" t="b">
        <v>0</v>
      </c>
    </row>
    <row r="103" spans="1:12" ht="15">
      <c r="A103" s="91" t="s">
        <v>518</v>
      </c>
      <c r="B103" s="91" t="s">
        <v>616</v>
      </c>
      <c r="C103" s="91">
        <v>2</v>
      </c>
      <c r="D103" s="130">
        <v>0.006271458242999608</v>
      </c>
      <c r="E103" s="130">
        <v>1.3617278360175928</v>
      </c>
      <c r="F103" s="91" t="s">
        <v>462</v>
      </c>
      <c r="G103" s="91" t="b">
        <v>0</v>
      </c>
      <c r="H103" s="91" t="b">
        <v>0</v>
      </c>
      <c r="I103" s="91" t="b">
        <v>0</v>
      </c>
      <c r="J103" s="91" t="b">
        <v>0</v>
      </c>
      <c r="K103" s="91" t="b">
        <v>0</v>
      </c>
      <c r="L10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654</v>
      </c>
      <c r="B2" s="133" t="s">
        <v>655</v>
      </c>
      <c r="C2" s="67" t="s">
        <v>656</v>
      </c>
    </row>
    <row r="3" spans="1:3" ht="15">
      <c r="A3" s="132" t="s">
        <v>460</v>
      </c>
      <c r="B3" s="132" t="s">
        <v>460</v>
      </c>
      <c r="C3" s="36">
        <v>10</v>
      </c>
    </row>
    <row r="4" spans="1:3" ht="15">
      <c r="A4" s="132" t="s">
        <v>460</v>
      </c>
      <c r="B4" s="132" t="s">
        <v>461</v>
      </c>
      <c r="C4" s="36">
        <v>1</v>
      </c>
    </row>
    <row r="5" spans="1:3" ht="15">
      <c r="A5" s="132" t="s">
        <v>461</v>
      </c>
      <c r="B5" s="132" t="s">
        <v>460</v>
      </c>
      <c r="C5" s="36">
        <v>1</v>
      </c>
    </row>
    <row r="6" spans="1:3" ht="15">
      <c r="A6" s="132" t="s">
        <v>461</v>
      </c>
      <c r="B6" s="132" t="s">
        <v>461</v>
      </c>
      <c r="C6" s="36">
        <v>1</v>
      </c>
    </row>
    <row r="7" spans="1:3" ht="15">
      <c r="A7" s="132" t="s">
        <v>462</v>
      </c>
      <c r="B7" s="132" t="s">
        <v>462</v>
      </c>
      <c r="C7"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671</v>
      </c>
      <c r="B1" s="13" t="s">
        <v>17</v>
      </c>
    </row>
    <row r="2" spans="1:2" ht="15">
      <c r="A2" s="85" t="s">
        <v>672</v>
      </c>
      <c r="B2" s="85" t="s">
        <v>678</v>
      </c>
    </row>
    <row r="3" spans="1:2" ht="15">
      <c r="A3" s="85" t="s">
        <v>673</v>
      </c>
      <c r="B3" s="85" t="s">
        <v>679</v>
      </c>
    </row>
    <row r="4" spans="1:2" ht="15">
      <c r="A4" s="85" t="s">
        <v>674</v>
      </c>
      <c r="B4" s="85" t="s">
        <v>680</v>
      </c>
    </row>
    <row r="5" spans="1:2" ht="15">
      <c r="A5" s="85" t="s">
        <v>675</v>
      </c>
      <c r="B5" s="85" t="s">
        <v>681</v>
      </c>
    </row>
    <row r="6" spans="1:2" ht="15">
      <c r="A6" s="85" t="s">
        <v>676</v>
      </c>
      <c r="B6" s="85" t="s">
        <v>682</v>
      </c>
    </row>
    <row r="7" spans="1:2" ht="15">
      <c r="A7" s="85" t="s">
        <v>677</v>
      </c>
      <c r="B7" s="85" t="s">
        <v>679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459</v>
      </c>
      <c r="BB2" s="13" t="s">
        <v>467</v>
      </c>
      <c r="BC2" s="13" t="s">
        <v>468</v>
      </c>
      <c r="BD2" s="67" t="s">
        <v>643</v>
      </c>
      <c r="BE2" s="67" t="s">
        <v>644</v>
      </c>
      <c r="BF2" s="67" t="s">
        <v>645</v>
      </c>
      <c r="BG2" s="67" t="s">
        <v>646</v>
      </c>
      <c r="BH2" s="67" t="s">
        <v>647</v>
      </c>
      <c r="BI2" s="67" t="s">
        <v>648</v>
      </c>
      <c r="BJ2" s="67" t="s">
        <v>649</v>
      </c>
      <c r="BK2" s="67" t="s">
        <v>650</v>
      </c>
      <c r="BL2" s="67" t="s">
        <v>651</v>
      </c>
    </row>
    <row r="3" spans="1:64" ht="15" customHeight="1">
      <c r="A3" s="84" t="s">
        <v>212</v>
      </c>
      <c r="B3" s="84" t="s">
        <v>224</v>
      </c>
      <c r="C3" s="53"/>
      <c r="D3" s="54"/>
      <c r="E3" s="65"/>
      <c r="F3" s="55"/>
      <c r="G3" s="53"/>
      <c r="H3" s="57"/>
      <c r="I3" s="56"/>
      <c r="J3" s="56"/>
      <c r="K3" s="36" t="s">
        <v>65</v>
      </c>
      <c r="L3" s="62">
        <v>3</v>
      </c>
      <c r="M3" s="62"/>
      <c r="N3" s="63"/>
      <c r="O3" s="85" t="s">
        <v>226</v>
      </c>
      <c r="P3" s="87">
        <v>43717.58378472222</v>
      </c>
      <c r="Q3" s="85" t="s">
        <v>227</v>
      </c>
      <c r="R3" s="85"/>
      <c r="S3" s="85"/>
      <c r="T3" s="85" t="s">
        <v>243</v>
      </c>
      <c r="U3" s="85"/>
      <c r="V3" s="90" t="s">
        <v>252</v>
      </c>
      <c r="W3" s="87">
        <v>43717.58378472222</v>
      </c>
      <c r="X3" s="90" t="s">
        <v>263</v>
      </c>
      <c r="Y3" s="85"/>
      <c r="Z3" s="85"/>
      <c r="AA3" s="91" t="s">
        <v>278</v>
      </c>
      <c r="AB3" s="85"/>
      <c r="AC3" s="85" t="b">
        <v>0</v>
      </c>
      <c r="AD3" s="85">
        <v>0</v>
      </c>
      <c r="AE3" s="91" t="s">
        <v>294</v>
      </c>
      <c r="AF3" s="85" t="b">
        <v>0</v>
      </c>
      <c r="AG3" s="85" t="s">
        <v>296</v>
      </c>
      <c r="AH3" s="85"/>
      <c r="AI3" s="91" t="s">
        <v>294</v>
      </c>
      <c r="AJ3" s="85" t="b">
        <v>0</v>
      </c>
      <c r="AK3" s="85">
        <v>1</v>
      </c>
      <c r="AL3" s="91" t="s">
        <v>279</v>
      </c>
      <c r="AM3" s="85" t="s">
        <v>297</v>
      </c>
      <c r="AN3" s="85" t="b">
        <v>0</v>
      </c>
      <c r="AO3" s="91" t="s">
        <v>279</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213</v>
      </c>
      <c r="C4" s="53"/>
      <c r="D4" s="54"/>
      <c r="E4" s="65"/>
      <c r="F4" s="55"/>
      <c r="G4" s="53"/>
      <c r="H4" s="57"/>
      <c r="I4" s="56"/>
      <c r="J4" s="56"/>
      <c r="K4" s="36" t="s">
        <v>65</v>
      </c>
      <c r="L4" s="83">
        <v>4</v>
      </c>
      <c r="M4" s="83"/>
      <c r="N4" s="63"/>
      <c r="O4" s="86" t="s">
        <v>226</v>
      </c>
      <c r="P4" s="88">
        <v>43717.58378472222</v>
      </c>
      <c r="Q4" s="86" t="s">
        <v>227</v>
      </c>
      <c r="R4" s="86"/>
      <c r="S4" s="86"/>
      <c r="T4" s="86" t="s">
        <v>243</v>
      </c>
      <c r="U4" s="86"/>
      <c r="V4" s="89" t="s">
        <v>252</v>
      </c>
      <c r="W4" s="88">
        <v>43717.58378472222</v>
      </c>
      <c r="X4" s="89" t="s">
        <v>263</v>
      </c>
      <c r="Y4" s="86"/>
      <c r="Z4" s="86"/>
      <c r="AA4" s="92" t="s">
        <v>278</v>
      </c>
      <c r="AB4" s="86"/>
      <c r="AC4" s="86" t="b">
        <v>0</v>
      </c>
      <c r="AD4" s="86">
        <v>0</v>
      </c>
      <c r="AE4" s="92" t="s">
        <v>294</v>
      </c>
      <c r="AF4" s="86" t="b">
        <v>0</v>
      </c>
      <c r="AG4" s="86" t="s">
        <v>296</v>
      </c>
      <c r="AH4" s="86"/>
      <c r="AI4" s="92" t="s">
        <v>294</v>
      </c>
      <c r="AJ4" s="86" t="b">
        <v>0</v>
      </c>
      <c r="AK4" s="86">
        <v>1</v>
      </c>
      <c r="AL4" s="92" t="s">
        <v>279</v>
      </c>
      <c r="AM4" s="86" t="s">
        <v>297</v>
      </c>
      <c r="AN4" s="86" t="b">
        <v>0</v>
      </c>
      <c r="AO4" s="92" t="s">
        <v>279</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1</v>
      </c>
      <c r="BD4" s="51">
        <v>2</v>
      </c>
      <c r="BE4" s="52">
        <v>9.090909090909092</v>
      </c>
      <c r="BF4" s="51">
        <v>0</v>
      </c>
      <c r="BG4" s="52">
        <v>0</v>
      </c>
      <c r="BH4" s="51">
        <v>0</v>
      </c>
      <c r="BI4" s="52">
        <v>0</v>
      </c>
      <c r="BJ4" s="51">
        <v>20</v>
      </c>
      <c r="BK4" s="52">
        <v>90.9090909090909</v>
      </c>
      <c r="BL4" s="51">
        <v>22</v>
      </c>
    </row>
    <row r="5" spans="1:64" ht="15">
      <c r="A5" s="84" t="s">
        <v>213</v>
      </c>
      <c r="B5" s="84" t="s">
        <v>224</v>
      </c>
      <c r="C5" s="53"/>
      <c r="D5" s="54"/>
      <c r="E5" s="65"/>
      <c r="F5" s="55"/>
      <c r="G5" s="53"/>
      <c r="H5" s="57"/>
      <c r="I5" s="56"/>
      <c r="J5" s="56"/>
      <c r="K5" s="36" t="s">
        <v>65</v>
      </c>
      <c r="L5" s="83">
        <v>5</v>
      </c>
      <c r="M5" s="83"/>
      <c r="N5" s="63"/>
      <c r="O5" s="86" t="s">
        <v>226</v>
      </c>
      <c r="P5" s="88">
        <v>43717.58306712963</v>
      </c>
      <c r="Q5" s="86" t="s">
        <v>228</v>
      </c>
      <c r="R5" s="89" t="s">
        <v>235</v>
      </c>
      <c r="S5" s="86" t="s">
        <v>239</v>
      </c>
      <c r="T5" s="86" t="s">
        <v>244</v>
      </c>
      <c r="U5" s="89" t="s">
        <v>250</v>
      </c>
      <c r="V5" s="89" t="s">
        <v>250</v>
      </c>
      <c r="W5" s="88">
        <v>43717.58306712963</v>
      </c>
      <c r="X5" s="89" t="s">
        <v>264</v>
      </c>
      <c r="Y5" s="86"/>
      <c r="Z5" s="86"/>
      <c r="AA5" s="92" t="s">
        <v>279</v>
      </c>
      <c r="AB5" s="92" t="s">
        <v>293</v>
      </c>
      <c r="AC5" s="86" t="b">
        <v>0</v>
      </c>
      <c r="AD5" s="86">
        <v>2</v>
      </c>
      <c r="AE5" s="92" t="s">
        <v>295</v>
      </c>
      <c r="AF5" s="86" t="b">
        <v>0</v>
      </c>
      <c r="AG5" s="86" t="s">
        <v>296</v>
      </c>
      <c r="AH5" s="86"/>
      <c r="AI5" s="92" t="s">
        <v>294</v>
      </c>
      <c r="AJ5" s="86" t="b">
        <v>0</v>
      </c>
      <c r="AK5" s="86">
        <v>1</v>
      </c>
      <c r="AL5" s="92" t="s">
        <v>294</v>
      </c>
      <c r="AM5" s="86" t="s">
        <v>298</v>
      </c>
      <c r="AN5" s="86" t="b">
        <v>0</v>
      </c>
      <c r="AO5" s="92" t="s">
        <v>293</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2</v>
      </c>
      <c r="BD5" s="51"/>
      <c r="BE5" s="52"/>
      <c r="BF5" s="51"/>
      <c r="BG5" s="52"/>
      <c r="BH5" s="51"/>
      <c r="BI5" s="52"/>
      <c r="BJ5" s="51"/>
      <c r="BK5" s="52"/>
      <c r="BL5" s="51"/>
    </row>
    <row r="6" spans="1:64" ht="15">
      <c r="A6" s="84" t="s">
        <v>213</v>
      </c>
      <c r="B6" s="84" t="s">
        <v>225</v>
      </c>
      <c r="C6" s="53"/>
      <c r="D6" s="54"/>
      <c r="E6" s="65"/>
      <c r="F6" s="55"/>
      <c r="G6" s="53"/>
      <c r="H6" s="57"/>
      <c r="I6" s="56"/>
      <c r="J6" s="56"/>
      <c r="K6" s="36" t="s">
        <v>65</v>
      </c>
      <c r="L6" s="83">
        <v>6</v>
      </c>
      <c r="M6" s="83"/>
      <c r="N6" s="63"/>
      <c r="O6" s="86" t="s">
        <v>226</v>
      </c>
      <c r="P6" s="88">
        <v>43717.58306712963</v>
      </c>
      <c r="Q6" s="86" t="s">
        <v>228</v>
      </c>
      <c r="R6" s="89" t="s">
        <v>235</v>
      </c>
      <c r="S6" s="86" t="s">
        <v>239</v>
      </c>
      <c r="T6" s="86" t="s">
        <v>244</v>
      </c>
      <c r="U6" s="89" t="s">
        <v>250</v>
      </c>
      <c r="V6" s="89" t="s">
        <v>250</v>
      </c>
      <c r="W6" s="88">
        <v>43717.58306712963</v>
      </c>
      <c r="X6" s="89" t="s">
        <v>264</v>
      </c>
      <c r="Y6" s="86"/>
      <c r="Z6" s="86"/>
      <c r="AA6" s="92" t="s">
        <v>279</v>
      </c>
      <c r="AB6" s="92" t="s">
        <v>293</v>
      </c>
      <c r="AC6" s="86" t="b">
        <v>0</v>
      </c>
      <c r="AD6" s="86">
        <v>2</v>
      </c>
      <c r="AE6" s="92" t="s">
        <v>295</v>
      </c>
      <c r="AF6" s="86" t="b">
        <v>0</v>
      </c>
      <c r="AG6" s="86" t="s">
        <v>296</v>
      </c>
      <c r="AH6" s="86"/>
      <c r="AI6" s="92" t="s">
        <v>294</v>
      </c>
      <c r="AJ6" s="86" t="b">
        <v>0</v>
      </c>
      <c r="AK6" s="86">
        <v>1</v>
      </c>
      <c r="AL6" s="92" t="s">
        <v>294</v>
      </c>
      <c r="AM6" s="86" t="s">
        <v>298</v>
      </c>
      <c r="AN6" s="86" t="b">
        <v>0</v>
      </c>
      <c r="AO6" s="92" t="s">
        <v>293</v>
      </c>
      <c r="AP6" s="86" t="s">
        <v>176</v>
      </c>
      <c r="AQ6" s="86">
        <v>0</v>
      </c>
      <c r="AR6" s="86">
        <v>0</v>
      </c>
      <c r="AS6" s="86"/>
      <c r="AT6" s="86"/>
      <c r="AU6" s="86"/>
      <c r="AV6" s="86"/>
      <c r="AW6" s="86"/>
      <c r="AX6" s="86"/>
      <c r="AY6" s="86"/>
      <c r="AZ6" s="86"/>
      <c r="BA6">
        <v>2</v>
      </c>
      <c r="BB6" s="85" t="str">
        <f>REPLACE(INDEX(GroupVertices[Group],MATCH(Edges25[[#This Row],[Vertex 1]],GroupVertices[Vertex],0)),1,1,"")</f>
        <v>1</v>
      </c>
      <c r="BC6" s="85" t="str">
        <f>REPLACE(INDEX(GroupVertices[Group],MATCH(Edges25[[#This Row],[Vertex 2]],GroupVertices[Vertex],0)),1,1,"")</f>
        <v>1</v>
      </c>
      <c r="BD6" s="51">
        <v>2</v>
      </c>
      <c r="BE6" s="52">
        <v>6.25</v>
      </c>
      <c r="BF6" s="51">
        <v>0</v>
      </c>
      <c r="BG6" s="52">
        <v>0</v>
      </c>
      <c r="BH6" s="51">
        <v>0</v>
      </c>
      <c r="BI6" s="52">
        <v>0</v>
      </c>
      <c r="BJ6" s="51">
        <v>30</v>
      </c>
      <c r="BK6" s="52">
        <v>93.75</v>
      </c>
      <c r="BL6" s="51">
        <v>32</v>
      </c>
    </row>
    <row r="7" spans="1:64" ht="15">
      <c r="A7" s="84" t="s">
        <v>213</v>
      </c>
      <c r="B7" s="84" t="s">
        <v>225</v>
      </c>
      <c r="C7" s="53"/>
      <c r="D7" s="54"/>
      <c r="E7" s="65"/>
      <c r="F7" s="55"/>
      <c r="G7" s="53"/>
      <c r="H7" s="57"/>
      <c r="I7" s="56"/>
      <c r="J7" s="56"/>
      <c r="K7" s="36" t="s">
        <v>65</v>
      </c>
      <c r="L7" s="83">
        <v>7</v>
      </c>
      <c r="M7" s="83"/>
      <c r="N7" s="63"/>
      <c r="O7" s="86" t="s">
        <v>226</v>
      </c>
      <c r="P7" s="88">
        <v>43740.72623842592</v>
      </c>
      <c r="Q7" s="86" t="s">
        <v>229</v>
      </c>
      <c r="R7" s="86" t="s">
        <v>236</v>
      </c>
      <c r="S7" s="86" t="s">
        <v>240</v>
      </c>
      <c r="T7" s="86" t="s">
        <v>245</v>
      </c>
      <c r="U7" s="89" t="s">
        <v>251</v>
      </c>
      <c r="V7" s="89" t="s">
        <v>251</v>
      </c>
      <c r="W7" s="88">
        <v>43740.72623842592</v>
      </c>
      <c r="X7" s="89" t="s">
        <v>265</v>
      </c>
      <c r="Y7" s="86"/>
      <c r="Z7" s="86"/>
      <c r="AA7" s="92" t="s">
        <v>280</v>
      </c>
      <c r="AB7" s="86"/>
      <c r="AC7" s="86" t="b">
        <v>0</v>
      </c>
      <c r="AD7" s="86">
        <v>6</v>
      </c>
      <c r="AE7" s="92" t="s">
        <v>294</v>
      </c>
      <c r="AF7" s="86" t="b">
        <v>0</v>
      </c>
      <c r="AG7" s="86" t="s">
        <v>296</v>
      </c>
      <c r="AH7" s="86"/>
      <c r="AI7" s="92" t="s">
        <v>294</v>
      </c>
      <c r="AJ7" s="86" t="b">
        <v>0</v>
      </c>
      <c r="AK7" s="86">
        <v>8</v>
      </c>
      <c r="AL7" s="92" t="s">
        <v>294</v>
      </c>
      <c r="AM7" s="86" t="s">
        <v>298</v>
      </c>
      <c r="AN7" s="86" t="b">
        <v>0</v>
      </c>
      <c r="AO7" s="92" t="s">
        <v>280</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1</v>
      </c>
      <c r="BG7" s="52">
        <v>3.225806451612903</v>
      </c>
      <c r="BH7" s="51">
        <v>0</v>
      </c>
      <c r="BI7" s="52">
        <v>0</v>
      </c>
      <c r="BJ7" s="51">
        <v>30</v>
      </c>
      <c r="BK7" s="52">
        <v>96.7741935483871</v>
      </c>
      <c r="BL7" s="51">
        <v>31</v>
      </c>
    </row>
    <row r="8" spans="1:64" ht="15">
      <c r="A8" s="84" t="s">
        <v>214</v>
      </c>
      <c r="B8" s="84" t="s">
        <v>213</v>
      </c>
      <c r="C8" s="53"/>
      <c r="D8" s="54"/>
      <c r="E8" s="65"/>
      <c r="F8" s="55"/>
      <c r="G8" s="53"/>
      <c r="H8" s="57"/>
      <c r="I8" s="56"/>
      <c r="J8" s="56"/>
      <c r="K8" s="36" t="s">
        <v>65</v>
      </c>
      <c r="L8" s="83">
        <v>8</v>
      </c>
      <c r="M8" s="83"/>
      <c r="N8" s="63"/>
      <c r="O8" s="86" t="s">
        <v>226</v>
      </c>
      <c r="P8" s="88">
        <v>43740.72704861111</v>
      </c>
      <c r="Q8" s="86" t="s">
        <v>230</v>
      </c>
      <c r="R8" s="86"/>
      <c r="S8" s="86"/>
      <c r="T8" s="86" t="s">
        <v>246</v>
      </c>
      <c r="U8" s="86"/>
      <c r="V8" s="89" t="s">
        <v>253</v>
      </c>
      <c r="W8" s="88">
        <v>43740.72704861111</v>
      </c>
      <c r="X8" s="89" t="s">
        <v>266</v>
      </c>
      <c r="Y8" s="86"/>
      <c r="Z8" s="86"/>
      <c r="AA8" s="92" t="s">
        <v>281</v>
      </c>
      <c r="AB8" s="86"/>
      <c r="AC8" s="86" t="b">
        <v>0</v>
      </c>
      <c r="AD8" s="86">
        <v>0</v>
      </c>
      <c r="AE8" s="92" t="s">
        <v>294</v>
      </c>
      <c r="AF8" s="86" t="b">
        <v>0</v>
      </c>
      <c r="AG8" s="86" t="s">
        <v>296</v>
      </c>
      <c r="AH8" s="86"/>
      <c r="AI8" s="92" t="s">
        <v>294</v>
      </c>
      <c r="AJ8" s="86" t="b">
        <v>0</v>
      </c>
      <c r="AK8" s="86">
        <v>8</v>
      </c>
      <c r="AL8" s="92" t="s">
        <v>280</v>
      </c>
      <c r="AM8" s="86" t="s">
        <v>298</v>
      </c>
      <c r="AN8" s="86" t="b">
        <v>0</v>
      </c>
      <c r="AO8" s="92" t="s">
        <v>280</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1</v>
      </c>
      <c r="BG8" s="52">
        <v>5</v>
      </c>
      <c r="BH8" s="51">
        <v>0</v>
      </c>
      <c r="BI8" s="52">
        <v>0</v>
      </c>
      <c r="BJ8" s="51">
        <v>19</v>
      </c>
      <c r="BK8" s="52">
        <v>95</v>
      </c>
      <c r="BL8" s="51">
        <v>20</v>
      </c>
    </row>
    <row r="9" spans="1:64" ht="15">
      <c r="A9" s="84" t="s">
        <v>215</v>
      </c>
      <c r="B9" s="84" t="s">
        <v>215</v>
      </c>
      <c r="C9" s="53"/>
      <c r="D9" s="54"/>
      <c r="E9" s="65"/>
      <c r="F9" s="55"/>
      <c r="G9" s="53"/>
      <c r="H9" s="57"/>
      <c r="I9" s="56"/>
      <c r="J9" s="56"/>
      <c r="K9" s="36" t="s">
        <v>65</v>
      </c>
      <c r="L9" s="83">
        <v>9</v>
      </c>
      <c r="M9" s="83"/>
      <c r="N9" s="63"/>
      <c r="O9" s="86" t="s">
        <v>176</v>
      </c>
      <c r="P9" s="88">
        <v>43717.58594907408</v>
      </c>
      <c r="Q9" s="86" t="s">
        <v>231</v>
      </c>
      <c r="R9" s="89" t="s">
        <v>235</v>
      </c>
      <c r="S9" s="86" t="s">
        <v>239</v>
      </c>
      <c r="T9" s="86" t="s">
        <v>244</v>
      </c>
      <c r="U9" s="86"/>
      <c r="V9" s="89" t="s">
        <v>254</v>
      </c>
      <c r="W9" s="88">
        <v>43717.58594907408</v>
      </c>
      <c r="X9" s="89" t="s">
        <v>267</v>
      </c>
      <c r="Y9" s="86"/>
      <c r="Z9" s="86"/>
      <c r="AA9" s="92" t="s">
        <v>282</v>
      </c>
      <c r="AB9" s="86"/>
      <c r="AC9" s="86" t="b">
        <v>0</v>
      </c>
      <c r="AD9" s="86">
        <v>0</v>
      </c>
      <c r="AE9" s="92" t="s">
        <v>294</v>
      </c>
      <c r="AF9" s="86" t="b">
        <v>0</v>
      </c>
      <c r="AG9" s="86" t="s">
        <v>296</v>
      </c>
      <c r="AH9" s="86"/>
      <c r="AI9" s="92" t="s">
        <v>294</v>
      </c>
      <c r="AJ9" s="86" t="b">
        <v>0</v>
      </c>
      <c r="AK9" s="86">
        <v>0</v>
      </c>
      <c r="AL9" s="92" t="s">
        <v>294</v>
      </c>
      <c r="AM9" s="86" t="s">
        <v>299</v>
      </c>
      <c r="AN9" s="86" t="b">
        <v>0</v>
      </c>
      <c r="AO9" s="92" t="s">
        <v>282</v>
      </c>
      <c r="AP9" s="86" t="s">
        <v>176</v>
      </c>
      <c r="AQ9" s="86">
        <v>0</v>
      </c>
      <c r="AR9" s="86">
        <v>0</v>
      </c>
      <c r="AS9" s="86"/>
      <c r="AT9" s="86"/>
      <c r="AU9" s="86"/>
      <c r="AV9" s="86"/>
      <c r="AW9" s="86"/>
      <c r="AX9" s="86"/>
      <c r="AY9" s="86"/>
      <c r="AZ9" s="86"/>
      <c r="BA9">
        <v>2</v>
      </c>
      <c r="BB9" s="85" t="str">
        <f>REPLACE(INDEX(GroupVertices[Group],MATCH(Edges25[[#This Row],[Vertex 1]],GroupVertices[Vertex],0)),1,1,"")</f>
        <v>3</v>
      </c>
      <c r="BC9" s="85" t="str">
        <f>REPLACE(INDEX(GroupVertices[Group],MATCH(Edges25[[#This Row],[Vertex 2]],GroupVertices[Vertex],0)),1,1,"")</f>
        <v>3</v>
      </c>
      <c r="BD9" s="51">
        <v>2</v>
      </c>
      <c r="BE9" s="52">
        <v>5.714285714285714</v>
      </c>
      <c r="BF9" s="51">
        <v>0</v>
      </c>
      <c r="BG9" s="52">
        <v>0</v>
      </c>
      <c r="BH9" s="51">
        <v>0</v>
      </c>
      <c r="BI9" s="52">
        <v>0</v>
      </c>
      <c r="BJ9" s="51">
        <v>33</v>
      </c>
      <c r="BK9" s="52">
        <v>94.28571428571429</v>
      </c>
      <c r="BL9" s="51">
        <v>35</v>
      </c>
    </row>
    <row r="10" spans="1:64" ht="15">
      <c r="A10" s="84" t="s">
        <v>215</v>
      </c>
      <c r="B10" s="84" t="s">
        <v>215</v>
      </c>
      <c r="C10" s="53"/>
      <c r="D10" s="54"/>
      <c r="E10" s="65"/>
      <c r="F10" s="55"/>
      <c r="G10" s="53"/>
      <c r="H10" s="57"/>
      <c r="I10" s="56"/>
      <c r="J10" s="56"/>
      <c r="K10" s="36" t="s">
        <v>65</v>
      </c>
      <c r="L10" s="83">
        <v>10</v>
      </c>
      <c r="M10" s="83"/>
      <c r="N10" s="63"/>
      <c r="O10" s="86" t="s">
        <v>176</v>
      </c>
      <c r="P10" s="88">
        <v>43740.72798611111</v>
      </c>
      <c r="Q10" s="86" t="s">
        <v>232</v>
      </c>
      <c r="R10" s="86" t="s">
        <v>236</v>
      </c>
      <c r="S10" s="86" t="s">
        <v>240</v>
      </c>
      <c r="T10" s="86" t="s">
        <v>247</v>
      </c>
      <c r="U10" s="86"/>
      <c r="V10" s="89" t="s">
        <v>254</v>
      </c>
      <c r="W10" s="88">
        <v>43740.72798611111</v>
      </c>
      <c r="X10" s="89" t="s">
        <v>268</v>
      </c>
      <c r="Y10" s="86"/>
      <c r="Z10" s="86"/>
      <c r="AA10" s="92" t="s">
        <v>283</v>
      </c>
      <c r="AB10" s="86"/>
      <c r="AC10" s="86" t="b">
        <v>0</v>
      </c>
      <c r="AD10" s="86">
        <v>0</v>
      </c>
      <c r="AE10" s="92" t="s">
        <v>294</v>
      </c>
      <c r="AF10" s="86" t="b">
        <v>0</v>
      </c>
      <c r="AG10" s="86" t="s">
        <v>296</v>
      </c>
      <c r="AH10" s="86"/>
      <c r="AI10" s="92" t="s">
        <v>294</v>
      </c>
      <c r="AJ10" s="86" t="b">
        <v>0</v>
      </c>
      <c r="AK10" s="86">
        <v>0</v>
      </c>
      <c r="AL10" s="92" t="s">
        <v>294</v>
      </c>
      <c r="AM10" s="86" t="s">
        <v>299</v>
      </c>
      <c r="AN10" s="86" t="b">
        <v>0</v>
      </c>
      <c r="AO10" s="92" t="s">
        <v>283</v>
      </c>
      <c r="AP10" s="86" t="s">
        <v>176</v>
      </c>
      <c r="AQ10" s="86">
        <v>0</v>
      </c>
      <c r="AR10" s="86">
        <v>0</v>
      </c>
      <c r="AS10" s="86"/>
      <c r="AT10" s="86"/>
      <c r="AU10" s="86"/>
      <c r="AV10" s="86"/>
      <c r="AW10" s="86"/>
      <c r="AX10" s="86"/>
      <c r="AY10" s="86"/>
      <c r="AZ10" s="86"/>
      <c r="BA10">
        <v>2</v>
      </c>
      <c r="BB10" s="85" t="str">
        <f>REPLACE(INDEX(GroupVertices[Group],MATCH(Edges25[[#This Row],[Vertex 1]],GroupVertices[Vertex],0)),1,1,"")</f>
        <v>3</v>
      </c>
      <c r="BC10" s="85" t="str">
        <f>REPLACE(INDEX(GroupVertices[Group],MATCH(Edges25[[#This Row],[Vertex 2]],GroupVertices[Vertex],0)),1,1,"")</f>
        <v>3</v>
      </c>
      <c r="BD10" s="51">
        <v>0</v>
      </c>
      <c r="BE10" s="52">
        <v>0</v>
      </c>
      <c r="BF10" s="51">
        <v>1</v>
      </c>
      <c r="BG10" s="52">
        <v>3.125</v>
      </c>
      <c r="BH10" s="51">
        <v>0</v>
      </c>
      <c r="BI10" s="52">
        <v>0</v>
      </c>
      <c r="BJ10" s="51">
        <v>31</v>
      </c>
      <c r="BK10" s="52">
        <v>96.875</v>
      </c>
      <c r="BL10" s="51">
        <v>32</v>
      </c>
    </row>
    <row r="11" spans="1:64" ht="15">
      <c r="A11" s="84" t="s">
        <v>216</v>
      </c>
      <c r="B11" s="84" t="s">
        <v>216</v>
      </c>
      <c r="C11" s="53"/>
      <c r="D11" s="54"/>
      <c r="E11" s="65"/>
      <c r="F11" s="55"/>
      <c r="G11" s="53"/>
      <c r="H11" s="57"/>
      <c r="I11" s="56"/>
      <c r="J11" s="56"/>
      <c r="K11" s="36" t="s">
        <v>65</v>
      </c>
      <c r="L11" s="83">
        <v>11</v>
      </c>
      <c r="M11" s="83"/>
      <c r="N11" s="63"/>
      <c r="O11" s="86" t="s">
        <v>176</v>
      </c>
      <c r="P11" s="88">
        <v>43717.584375</v>
      </c>
      <c r="Q11" s="86" t="s">
        <v>233</v>
      </c>
      <c r="R11" s="86" t="s">
        <v>237</v>
      </c>
      <c r="S11" s="86" t="s">
        <v>241</v>
      </c>
      <c r="T11" s="86" t="s">
        <v>248</v>
      </c>
      <c r="U11" s="86"/>
      <c r="V11" s="89" t="s">
        <v>255</v>
      </c>
      <c r="W11" s="88">
        <v>43717.584375</v>
      </c>
      <c r="X11" s="89" t="s">
        <v>269</v>
      </c>
      <c r="Y11" s="86"/>
      <c r="Z11" s="86"/>
      <c r="AA11" s="92" t="s">
        <v>284</v>
      </c>
      <c r="AB11" s="86"/>
      <c r="AC11" s="86" t="b">
        <v>0</v>
      </c>
      <c r="AD11" s="86">
        <v>0</v>
      </c>
      <c r="AE11" s="92" t="s">
        <v>294</v>
      </c>
      <c r="AF11" s="86" t="b">
        <v>1</v>
      </c>
      <c r="AG11" s="86" t="s">
        <v>296</v>
      </c>
      <c r="AH11" s="86"/>
      <c r="AI11" s="92" t="s">
        <v>279</v>
      </c>
      <c r="AJ11" s="86" t="b">
        <v>0</v>
      </c>
      <c r="AK11" s="86">
        <v>0</v>
      </c>
      <c r="AL11" s="92" t="s">
        <v>294</v>
      </c>
      <c r="AM11" s="86" t="s">
        <v>299</v>
      </c>
      <c r="AN11" s="86" t="b">
        <v>0</v>
      </c>
      <c r="AO11" s="92" t="s">
        <v>284</v>
      </c>
      <c r="AP11" s="86" t="s">
        <v>176</v>
      </c>
      <c r="AQ11" s="86">
        <v>0</v>
      </c>
      <c r="AR11" s="86">
        <v>0</v>
      </c>
      <c r="AS11" s="86"/>
      <c r="AT11" s="86"/>
      <c r="AU11" s="86"/>
      <c r="AV11" s="86"/>
      <c r="AW11" s="86"/>
      <c r="AX11" s="86"/>
      <c r="AY11" s="86"/>
      <c r="AZ11" s="86"/>
      <c r="BA11">
        <v>2</v>
      </c>
      <c r="BB11" s="85" t="str">
        <f>REPLACE(INDEX(GroupVertices[Group],MATCH(Edges25[[#This Row],[Vertex 1]],GroupVertices[Vertex],0)),1,1,"")</f>
        <v>3</v>
      </c>
      <c r="BC11" s="85" t="str">
        <f>REPLACE(INDEX(GroupVertices[Group],MATCH(Edges25[[#This Row],[Vertex 2]],GroupVertices[Vertex],0)),1,1,"")</f>
        <v>3</v>
      </c>
      <c r="BD11" s="51">
        <v>2</v>
      </c>
      <c r="BE11" s="52">
        <v>6.0606060606060606</v>
      </c>
      <c r="BF11" s="51">
        <v>0</v>
      </c>
      <c r="BG11" s="52">
        <v>0</v>
      </c>
      <c r="BH11" s="51">
        <v>0</v>
      </c>
      <c r="BI11" s="52">
        <v>0</v>
      </c>
      <c r="BJ11" s="51">
        <v>31</v>
      </c>
      <c r="BK11" s="52">
        <v>93.93939393939394</v>
      </c>
      <c r="BL11" s="51">
        <v>33</v>
      </c>
    </row>
    <row r="12" spans="1:64" ht="15">
      <c r="A12" s="84" t="s">
        <v>216</v>
      </c>
      <c r="B12" s="84" t="s">
        <v>216</v>
      </c>
      <c r="C12" s="53"/>
      <c r="D12" s="54"/>
      <c r="E12" s="65"/>
      <c r="F12" s="55"/>
      <c r="G12" s="53"/>
      <c r="H12" s="57"/>
      <c r="I12" s="56"/>
      <c r="J12" s="56"/>
      <c r="K12" s="36" t="s">
        <v>65</v>
      </c>
      <c r="L12" s="83">
        <v>12</v>
      </c>
      <c r="M12" s="83"/>
      <c r="N12" s="63"/>
      <c r="O12" s="86" t="s">
        <v>176</v>
      </c>
      <c r="P12" s="88">
        <v>43740.72993055556</v>
      </c>
      <c r="Q12" s="86" t="s">
        <v>234</v>
      </c>
      <c r="R12" s="86" t="s">
        <v>238</v>
      </c>
      <c r="S12" s="86" t="s">
        <v>242</v>
      </c>
      <c r="T12" s="86" t="s">
        <v>249</v>
      </c>
      <c r="U12" s="86"/>
      <c r="V12" s="89" t="s">
        <v>255</v>
      </c>
      <c r="W12" s="88">
        <v>43740.72993055556</v>
      </c>
      <c r="X12" s="89" t="s">
        <v>270</v>
      </c>
      <c r="Y12" s="86"/>
      <c r="Z12" s="86"/>
      <c r="AA12" s="92" t="s">
        <v>285</v>
      </c>
      <c r="AB12" s="86"/>
      <c r="AC12" s="86" t="b">
        <v>0</v>
      </c>
      <c r="AD12" s="86">
        <v>1</v>
      </c>
      <c r="AE12" s="92" t="s">
        <v>294</v>
      </c>
      <c r="AF12" s="86" t="b">
        <v>1</v>
      </c>
      <c r="AG12" s="86" t="s">
        <v>296</v>
      </c>
      <c r="AH12" s="86"/>
      <c r="AI12" s="92" t="s">
        <v>280</v>
      </c>
      <c r="AJ12" s="86" t="b">
        <v>0</v>
      </c>
      <c r="AK12" s="86">
        <v>0</v>
      </c>
      <c r="AL12" s="92" t="s">
        <v>294</v>
      </c>
      <c r="AM12" s="86" t="s">
        <v>299</v>
      </c>
      <c r="AN12" s="86" t="b">
        <v>0</v>
      </c>
      <c r="AO12" s="92" t="s">
        <v>285</v>
      </c>
      <c r="AP12" s="86" t="s">
        <v>176</v>
      </c>
      <c r="AQ12" s="86">
        <v>0</v>
      </c>
      <c r="AR12" s="86">
        <v>0</v>
      </c>
      <c r="AS12" s="86"/>
      <c r="AT12" s="86"/>
      <c r="AU12" s="86"/>
      <c r="AV12" s="86"/>
      <c r="AW12" s="86"/>
      <c r="AX12" s="86"/>
      <c r="AY12" s="86"/>
      <c r="AZ12" s="86"/>
      <c r="BA12">
        <v>2</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3.225806451612903</v>
      </c>
      <c r="BH12" s="51">
        <v>0</v>
      </c>
      <c r="BI12" s="52">
        <v>0</v>
      </c>
      <c r="BJ12" s="51">
        <v>30</v>
      </c>
      <c r="BK12" s="52">
        <v>96.7741935483871</v>
      </c>
      <c r="BL12" s="51">
        <v>31</v>
      </c>
    </row>
    <row r="13" spans="1:64" ht="15">
      <c r="A13" s="84" t="s">
        <v>217</v>
      </c>
      <c r="B13" s="84" t="s">
        <v>213</v>
      </c>
      <c r="C13" s="53"/>
      <c r="D13" s="54"/>
      <c r="E13" s="65"/>
      <c r="F13" s="55"/>
      <c r="G13" s="53"/>
      <c r="H13" s="57"/>
      <c r="I13" s="56"/>
      <c r="J13" s="56"/>
      <c r="K13" s="36" t="s">
        <v>65</v>
      </c>
      <c r="L13" s="83">
        <v>13</v>
      </c>
      <c r="M13" s="83"/>
      <c r="N13" s="63"/>
      <c r="O13" s="86" t="s">
        <v>226</v>
      </c>
      <c r="P13" s="88">
        <v>43740.740752314814</v>
      </c>
      <c r="Q13" s="86" t="s">
        <v>230</v>
      </c>
      <c r="R13" s="86"/>
      <c r="S13" s="86"/>
      <c r="T13" s="86" t="s">
        <v>246</v>
      </c>
      <c r="U13" s="86"/>
      <c r="V13" s="89" t="s">
        <v>256</v>
      </c>
      <c r="W13" s="88">
        <v>43740.740752314814</v>
      </c>
      <c r="X13" s="89" t="s">
        <v>271</v>
      </c>
      <c r="Y13" s="86"/>
      <c r="Z13" s="86"/>
      <c r="AA13" s="92" t="s">
        <v>286</v>
      </c>
      <c r="AB13" s="86"/>
      <c r="AC13" s="86" t="b">
        <v>0</v>
      </c>
      <c r="AD13" s="86">
        <v>0</v>
      </c>
      <c r="AE13" s="92" t="s">
        <v>294</v>
      </c>
      <c r="AF13" s="86" t="b">
        <v>0</v>
      </c>
      <c r="AG13" s="86" t="s">
        <v>296</v>
      </c>
      <c r="AH13" s="86"/>
      <c r="AI13" s="92" t="s">
        <v>294</v>
      </c>
      <c r="AJ13" s="86" t="b">
        <v>0</v>
      </c>
      <c r="AK13" s="86">
        <v>8</v>
      </c>
      <c r="AL13" s="92" t="s">
        <v>280</v>
      </c>
      <c r="AM13" s="86" t="s">
        <v>300</v>
      </c>
      <c r="AN13" s="86" t="b">
        <v>0</v>
      </c>
      <c r="AO13" s="92" t="s">
        <v>280</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1</v>
      </c>
      <c r="BG13" s="52">
        <v>5</v>
      </c>
      <c r="BH13" s="51">
        <v>0</v>
      </c>
      <c r="BI13" s="52">
        <v>0</v>
      </c>
      <c r="BJ13" s="51">
        <v>19</v>
      </c>
      <c r="BK13" s="52">
        <v>95</v>
      </c>
      <c r="BL13" s="51">
        <v>20</v>
      </c>
    </row>
    <row r="14" spans="1:64" ht="15">
      <c r="A14" s="84" t="s">
        <v>218</v>
      </c>
      <c r="B14" s="84" t="s">
        <v>213</v>
      </c>
      <c r="C14" s="53"/>
      <c r="D14" s="54"/>
      <c r="E14" s="65"/>
      <c r="F14" s="55"/>
      <c r="G14" s="53"/>
      <c r="H14" s="57"/>
      <c r="I14" s="56"/>
      <c r="J14" s="56"/>
      <c r="K14" s="36" t="s">
        <v>65</v>
      </c>
      <c r="L14" s="83">
        <v>14</v>
      </c>
      <c r="M14" s="83"/>
      <c r="N14" s="63"/>
      <c r="O14" s="86" t="s">
        <v>226</v>
      </c>
      <c r="P14" s="88">
        <v>43740.74254629629</v>
      </c>
      <c r="Q14" s="86" t="s">
        <v>230</v>
      </c>
      <c r="R14" s="86"/>
      <c r="S14" s="86"/>
      <c r="T14" s="86" t="s">
        <v>246</v>
      </c>
      <c r="U14" s="86"/>
      <c r="V14" s="89" t="s">
        <v>257</v>
      </c>
      <c r="W14" s="88">
        <v>43740.74254629629</v>
      </c>
      <c r="X14" s="89" t="s">
        <v>272</v>
      </c>
      <c r="Y14" s="86"/>
      <c r="Z14" s="86"/>
      <c r="AA14" s="92" t="s">
        <v>287</v>
      </c>
      <c r="AB14" s="86"/>
      <c r="AC14" s="86" t="b">
        <v>0</v>
      </c>
      <c r="AD14" s="86">
        <v>0</v>
      </c>
      <c r="AE14" s="92" t="s">
        <v>294</v>
      </c>
      <c r="AF14" s="86" t="b">
        <v>0</v>
      </c>
      <c r="AG14" s="86" t="s">
        <v>296</v>
      </c>
      <c r="AH14" s="86"/>
      <c r="AI14" s="92" t="s">
        <v>294</v>
      </c>
      <c r="AJ14" s="86" t="b">
        <v>0</v>
      </c>
      <c r="AK14" s="86">
        <v>8</v>
      </c>
      <c r="AL14" s="92" t="s">
        <v>280</v>
      </c>
      <c r="AM14" s="86" t="s">
        <v>298</v>
      </c>
      <c r="AN14" s="86" t="b">
        <v>0</v>
      </c>
      <c r="AO14" s="92" t="s">
        <v>280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1</v>
      </c>
      <c r="BG14" s="52">
        <v>5</v>
      </c>
      <c r="BH14" s="51">
        <v>0</v>
      </c>
      <c r="BI14" s="52">
        <v>0</v>
      </c>
      <c r="BJ14" s="51">
        <v>19</v>
      </c>
      <c r="BK14" s="52">
        <v>95</v>
      </c>
      <c r="BL14" s="51">
        <v>20</v>
      </c>
    </row>
    <row r="15" spans="1:64" ht="15">
      <c r="A15" s="84" t="s">
        <v>219</v>
      </c>
      <c r="B15" s="84" t="s">
        <v>213</v>
      </c>
      <c r="C15" s="53"/>
      <c r="D15" s="54"/>
      <c r="E15" s="65"/>
      <c r="F15" s="55"/>
      <c r="G15" s="53"/>
      <c r="H15" s="57"/>
      <c r="I15" s="56"/>
      <c r="J15" s="56"/>
      <c r="K15" s="36" t="s">
        <v>65</v>
      </c>
      <c r="L15" s="83">
        <v>15</v>
      </c>
      <c r="M15" s="83"/>
      <c r="N15" s="63"/>
      <c r="O15" s="86" t="s">
        <v>226</v>
      </c>
      <c r="P15" s="88">
        <v>43740.757268518515</v>
      </c>
      <c r="Q15" s="86" t="s">
        <v>230</v>
      </c>
      <c r="R15" s="86"/>
      <c r="S15" s="86"/>
      <c r="T15" s="86" t="s">
        <v>246</v>
      </c>
      <c r="U15" s="86"/>
      <c r="V15" s="89" t="s">
        <v>258</v>
      </c>
      <c r="W15" s="88">
        <v>43740.757268518515</v>
      </c>
      <c r="X15" s="89" t="s">
        <v>273</v>
      </c>
      <c r="Y15" s="86"/>
      <c r="Z15" s="86"/>
      <c r="AA15" s="92" t="s">
        <v>288</v>
      </c>
      <c r="AB15" s="86"/>
      <c r="AC15" s="86" t="b">
        <v>0</v>
      </c>
      <c r="AD15" s="86">
        <v>0</v>
      </c>
      <c r="AE15" s="92" t="s">
        <v>294</v>
      </c>
      <c r="AF15" s="86" t="b">
        <v>0</v>
      </c>
      <c r="AG15" s="86" t="s">
        <v>296</v>
      </c>
      <c r="AH15" s="86"/>
      <c r="AI15" s="92" t="s">
        <v>294</v>
      </c>
      <c r="AJ15" s="86" t="b">
        <v>0</v>
      </c>
      <c r="AK15" s="86">
        <v>8</v>
      </c>
      <c r="AL15" s="92" t="s">
        <v>280</v>
      </c>
      <c r="AM15" s="86" t="s">
        <v>301</v>
      </c>
      <c r="AN15" s="86" t="b">
        <v>0</v>
      </c>
      <c r="AO15" s="92" t="s">
        <v>280</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5</v>
      </c>
      <c r="BH15" s="51">
        <v>0</v>
      </c>
      <c r="BI15" s="52">
        <v>0</v>
      </c>
      <c r="BJ15" s="51">
        <v>19</v>
      </c>
      <c r="BK15" s="52">
        <v>95</v>
      </c>
      <c r="BL15" s="51">
        <v>20</v>
      </c>
    </row>
    <row r="16" spans="1:64" ht="15">
      <c r="A16" s="84" t="s">
        <v>220</v>
      </c>
      <c r="B16" s="84" t="s">
        <v>213</v>
      </c>
      <c r="C16" s="53"/>
      <c r="D16" s="54"/>
      <c r="E16" s="65"/>
      <c r="F16" s="55"/>
      <c r="G16" s="53"/>
      <c r="H16" s="57"/>
      <c r="I16" s="56"/>
      <c r="J16" s="56"/>
      <c r="K16" s="36" t="s">
        <v>65</v>
      </c>
      <c r="L16" s="83">
        <v>16</v>
      </c>
      <c r="M16" s="83"/>
      <c r="N16" s="63"/>
      <c r="O16" s="86" t="s">
        <v>226</v>
      </c>
      <c r="P16" s="88">
        <v>43740.7609375</v>
      </c>
      <c r="Q16" s="86" t="s">
        <v>230</v>
      </c>
      <c r="R16" s="86"/>
      <c r="S16" s="86"/>
      <c r="T16" s="86" t="s">
        <v>246</v>
      </c>
      <c r="U16" s="86"/>
      <c r="V16" s="89" t="s">
        <v>259</v>
      </c>
      <c r="W16" s="88">
        <v>43740.7609375</v>
      </c>
      <c r="X16" s="89" t="s">
        <v>274</v>
      </c>
      <c r="Y16" s="86"/>
      <c r="Z16" s="86"/>
      <c r="AA16" s="92" t="s">
        <v>289</v>
      </c>
      <c r="AB16" s="86"/>
      <c r="AC16" s="86" t="b">
        <v>0</v>
      </c>
      <c r="AD16" s="86">
        <v>0</v>
      </c>
      <c r="AE16" s="92" t="s">
        <v>294</v>
      </c>
      <c r="AF16" s="86" t="b">
        <v>0</v>
      </c>
      <c r="AG16" s="86" t="s">
        <v>296</v>
      </c>
      <c r="AH16" s="86"/>
      <c r="AI16" s="92" t="s">
        <v>294</v>
      </c>
      <c r="AJ16" s="86" t="b">
        <v>0</v>
      </c>
      <c r="AK16" s="86">
        <v>8</v>
      </c>
      <c r="AL16" s="92" t="s">
        <v>280</v>
      </c>
      <c r="AM16" s="86" t="s">
        <v>302</v>
      </c>
      <c r="AN16" s="86" t="b">
        <v>0</v>
      </c>
      <c r="AO16" s="92" t="s">
        <v>280</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1</v>
      </c>
      <c r="BG16" s="52">
        <v>5</v>
      </c>
      <c r="BH16" s="51">
        <v>0</v>
      </c>
      <c r="BI16" s="52">
        <v>0</v>
      </c>
      <c r="BJ16" s="51">
        <v>19</v>
      </c>
      <c r="BK16" s="52">
        <v>95</v>
      </c>
      <c r="BL16" s="51">
        <v>20</v>
      </c>
    </row>
    <row r="17" spans="1:64" ht="15">
      <c r="A17" s="84" t="s">
        <v>221</v>
      </c>
      <c r="B17" s="84" t="s">
        <v>213</v>
      </c>
      <c r="C17" s="53"/>
      <c r="D17" s="54"/>
      <c r="E17" s="65"/>
      <c r="F17" s="55"/>
      <c r="G17" s="53"/>
      <c r="H17" s="57"/>
      <c r="I17" s="56"/>
      <c r="J17" s="56"/>
      <c r="K17" s="36" t="s">
        <v>65</v>
      </c>
      <c r="L17" s="83">
        <v>17</v>
      </c>
      <c r="M17" s="83"/>
      <c r="N17" s="63"/>
      <c r="O17" s="86" t="s">
        <v>226</v>
      </c>
      <c r="P17" s="88">
        <v>43740.83226851852</v>
      </c>
      <c r="Q17" s="86" t="s">
        <v>230</v>
      </c>
      <c r="R17" s="86"/>
      <c r="S17" s="86"/>
      <c r="T17" s="86" t="s">
        <v>246</v>
      </c>
      <c r="U17" s="86"/>
      <c r="V17" s="89" t="s">
        <v>260</v>
      </c>
      <c r="W17" s="88">
        <v>43740.83226851852</v>
      </c>
      <c r="X17" s="89" t="s">
        <v>275</v>
      </c>
      <c r="Y17" s="86"/>
      <c r="Z17" s="86"/>
      <c r="AA17" s="92" t="s">
        <v>290</v>
      </c>
      <c r="AB17" s="86"/>
      <c r="AC17" s="86" t="b">
        <v>0</v>
      </c>
      <c r="AD17" s="86">
        <v>0</v>
      </c>
      <c r="AE17" s="92" t="s">
        <v>294</v>
      </c>
      <c r="AF17" s="86" t="b">
        <v>0</v>
      </c>
      <c r="AG17" s="86" t="s">
        <v>296</v>
      </c>
      <c r="AH17" s="86"/>
      <c r="AI17" s="92" t="s">
        <v>294</v>
      </c>
      <c r="AJ17" s="86" t="b">
        <v>0</v>
      </c>
      <c r="AK17" s="86">
        <v>8</v>
      </c>
      <c r="AL17" s="92" t="s">
        <v>280</v>
      </c>
      <c r="AM17" s="86" t="s">
        <v>297</v>
      </c>
      <c r="AN17" s="86" t="b">
        <v>0</v>
      </c>
      <c r="AO17" s="92" t="s">
        <v>280</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1</v>
      </c>
      <c r="BG17" s="52">
        <v>5</v>
      </c>
      <c r="BH17" s="51">
        <v>0</v>
      </c>
      <c r="BI17" s="52">
        <v>0</v>
      </c>
      <c r="BJ17" s="51">
        <v>19</v>
      </c>
      <c r="BK17" s="52">
        <v>95</v>
      </c>
      <c r="BL17" s="51">
        <v>20</v>
      </c>
    </row>
    <row r="18" spans="1:64" ht="15">
      <c r="A18" s="84" t="s">
        <v>222</v>
      </c>
      <c r="B18" s="84" t="s">
        <v>213</v>
      </c>
      <c r="C18" s="53"/>
      <c r="D18" s="54"/>
      <c r="E18" s="65"/>
      <c r="F18" s="55"/>
      <c r="G18" s="53"/>
      <c r="H18" s="57"/>
      <c r="I18" s="56"/>
      <c r="J18" s="56"/>
      <c r="K18" s="36" t="s">
        <v>65</v>
      </c>
      <c r="L18" s="83">
        <v>18</v>
      </c>
      <c r="M18" s="83"/>
      <c r="N18" s="63"/>
      <c r="O18" s="86" t="s">
        <v>226</v>
      </c>
      <c r="P18" s="88">
        <v>43740.86335648148</v>
      </c>
      <c r="Q18" s="86" t="s">
        <v>230</v>
      </c>
      <c r="R18" s="86"/>
      <c r="S18" s="86"/>
      <c r="T18" s="86" t="s">
        <v>246</v>
      </c>
      <c r="U18" s="86"/>
      <c r="V18" s="89" t="s">
        <v>261</v>
      </c>
      <c r="W18" s="88">
        <v>43740.86335648148</v>
      </c>
      <c r="X18" s="89" t="s">
        <v>276</v>
      </c>
      <c r="Y18" s="86"/>
      <c r="Z18" s="86"/>
      <c r="AA18" s="92" t="s">
        <v>291</v>
      </c>
      <c r="AB18" s="86"/>
      <c r="AC18" s="86" t="b">
        <v>0</v>
      </c>
      <c r="AD18" s="86">
        <v>0</v>
      </c>
      <c r="AE18" s="92" t="s">
        <v>294</v>
      </c>
      <c r="AF18" s="86" t="b">
        <v>0</v>
      </c>
      <c r="AG18" s="86" t="s">
        <v>296</v>
      </c>
      <c r="AH18" s="86"/>
      <c r="AI18" s="92" t="s">
        <v>294</v>
      </c>
      <c r="AJ18" s="86" t="b">
        <v>0</v>
      </c>
      <c r="AK18" s="86">
        <v>8</v>
      </c>
      <c r="AL18" s="92" t="s">
        <v>280</v>
      </c>
      <c r="AM18" s="86" t="s">
        <v>298</v>
      </c>
      <c r="AN18" s="86" t="b">
        <v>0</v>
      </c>
      <c r="AO18" s="92" t="s">
        <v>280</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1</v>
      </c>
      <c r="BG18" s="52">
        <v>5</v>
      </c>
      <c r="BH18" s="51">
        <v>0</v>
      </c>
      <c r="BI18" s="52">
        <v>0</v>
      </c>
      <c r="BJ18" s="51">
        <v>19</v>
      </c>
      <c r="BK18" s="52">
        <v>95</v>
      </c>
      <c r="BL18" s="51">
        <v>20</v>
      </c>
    </row>
    <row r="19" spans="1:64" ht="15">
      <c r="A19" s="84" t="s">
        <v>223</v>
      </c>
      <c r="B19" s="84" t="s">
        <v>213</v>
      </c>
      <c r="C19" s="53"/>
      <c r="D19" s="54"/>
      <c r="E19" s="65"/>
      <c r="F19" s="55"/>
      <c r="G19" s="53"/>
      <c r="H19" s="57"/>
      <c r="I19" s="56"/>
      <c r="J19" s="56"/>
      <c r="K19" s="36" t="s">
        <v>65</v>
      </c>
      <c r="L19" s="83">
        <v>19</v>
      </c>
      <c r="M19" s="83"/>
      <c r="N19" s="63"/>
      <c r="O19" s="86" t="s">
        <v>226</v>
      </c>
      <c r="P19" s="88">
        <v>43740.92204861111</v>
      </c>
      <c r="Q19" s="86" t="s">
        <v>230</v>
      </c>
      <c r="R19" s="86"/>
      <c r="S19" s="86"/>
      <c r="T19" s="86" t="s">
        <v>246</v>
      </c>
      <c r="U19" s="86"/>
      <c r="V19" s="89" t="s">
        <v>262</v>
      </c>
      <c r="W19" s="88">
        <v>43740.92204861111</v>
      </c>
      <c r="X19" s="89" t="s">
        <v>277</v>
      </c>
      <c r="Y19" s="86"/>
      <c r="Z19" s="86"/>
      <c r="AA19" s="92" t="s">
        <v>292</v>
      </c>
      <c r="AB19" s="86"/>
      <c r="AC19" s="86" t="b">
        <v>0</v>
      </c>
      <c r="AD19" s="86">
        <v>0</v>
      </c>
      <c r="AE19" s="92" t="s">
        <v>294</v>
      </c>
      <c r="AF19" s="86" t="b">
        <v>0</v>
      </c>
      <c r="AG19" s="86" t="s">
        <v>296</v>
      </c>
      <c r="AH19" s="86"/>
      <c r="AI19" s="92" t="s">
        <v>294</v>
      </c>
      <c r="AJ19" s="86" t="b">
        <v>0</v>
      </c>
      <c r="AK19" s="86">
        <v>8</v>
      </c>
      <c r="AL19" s="92" t="s">
        <v>280</v>
      </c>
      <c r="AM19" s="86" t="s">
        <v>297</v>
      </c>
      <c r="AN19" s="86" t="b">
        <v>0</v>
      </c>
      <c r="AO19" s="92" t="s">
        <v>280</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1</v>
      </c>
      <c r="BG19" s="52">
        <v>5</v>
      </c>
      <c r="BH19" s="51">
        <v>0</v>
      </c>
      <c r="BI19" s="52">
        <v>0</v>
      </c>
      <c r="BJ19" s="51">
        <v>19</v>
      </c>
      <c r="BK19" s="52">
        <v>95</v>
      </c>
      <c r="BL19"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5" r:id="rId1" display="https://datasciencebowl.com/"/>
    <hyperlink ref="R6" r:id="rId2" display="https://datasciencebowl.com/"/>
    <hyperlink ref="R9" r:id="rId3" display="https://datasciencebowl.com/"/>
    <hyperlink ref="U5" r:id="rId4" display="https://pbs.twimg.com/media/EEBxZu-XsAAGnVG.jpg"/>
    <hyperlink ref="U6" r:id="rId5" display="https://pbs.twimg.com/media/EEBxZu-XsAAGnVG.jpg"/>
    <hyperlink ref="U7" r:id="rId6" display="https://pbs.twimg.com/media/EF49J7WXkAERGUy.jpg"/>
    <hyperlink ref="V3" r:id="rId7" display="http://pbs.twimg.com/profile_images/1033995523710246912/Vc8FbS3Q_normal.jpg"/>
    <hyperlink ref="V4" r:id="rId8" display="http://pbs.twimg.com/profile_images/1033995523710246912/Vc8FbS3Q_normal.jpg"/>
    <hyperlink ref="V5" r:id="rId9" display="https://pbs.twimg.com/media/EEBxZu-XsAAGnVG.jpg"/>
    <hyperlink ref="V6" r:id="rId10" display="https://pbs.twimg.com/media/EEBxZu-XsAAGnVG.jpg"/>
    <hyperlink ref="V7" r:id="rId11" display="https://pbs.twimg.com/media/EF49J7WXkAERGUy.jpg"/>
    <hyperlink ref="V8" r:id="rId12" display="http://pbs.twimg.com/profile_images/501440606615662593/M93qr2JI_normal.jpeg"/>
    <hyperlink ref="V9" r:id="rId13" display="http://pbs.twimg.com/profile_images/1085994913769111553/dD2ITOEw_normal.jpg"/>
    <hyperlink ref="V10" r:id="rId14" display="http://pbs.twimg.com/profile_images/1085994913769111553/dD2ITOEw_normal.jpg"/>
    <hyperlink ref="V11" r:id="rId15" display="http://pbs.twimg.com/profile_images/663792433935814656/rtqXyrRv_normal.jpg"/>
    <hyperlink ref="V12" r:id="rId16" display="http://pbs.twimg.com/profile_images/663792433935814656/rtqXyrRv_normal.jpg"/>
    <hyperlink ref="V13" r:id="rId17" display="http://pbs.twimg.com/profile_images/1042507958981025792/FFIJ2D-V_normal.jpg"/>
    <hyperlink ref="V14" r:id="rId18" display="http://pbs.twimg.com/profile_images/3343078790/0888a4612e139df66290da76fd338507_normal.jpeg"/>
    <hyperlink ref="V15" r:id="rId19" display="http://pbs.twimg.com/profile_images/805006806934323200/KxEGjbqo_normal.jpg"/>
    <hyperlink ref="V16" r:id="rId20" display="http://pbs.twimg.com/profile_images/823521885057118208/OkWFqYqc_normal.jpg"/>
    <hyperlink ref="V17" r:id="rId21" display="http://pbs.twimg.com/profile_images/761312007547187200/jJQwBsfC_normal.jpg"/>
    <hyperlink ref="V18" r:id="rId22" display="http://pbs.twimg.com/profile_images/673842342349156352/bbNaONv5_normal.jpg"/>
    <hyperlink ref="V19" r:id="rId23" display="http://pbs.twimg.com/profile_images/786365457896837120/Cu-WUgYd_normal.jpg"/>
    <hyperlink ref="X3" r:id="rId24" display="https://twitter.com/#!/gabriel_oguna/status/1171060854609055754"/>
    <hyperlink ref="X4" r:id="rId25" display="https://twitter.com/#!/gabriel_oguna/status/1171060854609055754"/>
    <hyperlink ref="X5" r:id="rId26" display="https://twitter.com/#!/kirkdborne/status/1171060594780360714"/>
    <hyperlink ref="X6" r:id="rId27" display="https://twitter.com/#!/kirkdborne/status/1171060594780360714"/>
    <hyperlink ref="X7" r:id="rId28" display="https://twitter.com/#!/kirkdborne/status/1179447398789189632"/>
    <hyperlink ref="X8" r:id="rId29" display="https://twitter.com/#!/daylasr/status/1179447691425783808"/>
    <hyperlink ref="X9" r:id="rId30" display="https://twitter.com/#!/theadamgabriel/status/1171061636372807682"/>
    <hyperlink ref="X10" r:id="rId31" display="https://twitter.com/#!/theadamgabriel/status/1179448032577884160"/>
    <hyperlink ref="X11" r:id="rId32" display="https://twitter.com/#!/rlingle/status/1171061066392117249"/>
    <hyperlink ref="X12" r:id="rId33" display="https://twitter.com/#!/rlingle/status/1179448738139557888"/>
    <hyperlink ref="X13" r:id="rId34" display="https://twitter.com/#!/robotkiller10/status/1179452658819706881"/>
    <hyperlink ref="X14" r:id="rId35" display="https://twitter.com/#!/erkanguntore/status/1179453308089569283"/>
    <hyperlink ref="X15" r:id="rId36" display="https://twitter.com/#!/arkangelscrap/status/1179458642866790400"/>
    <hyperlink ref="X16" r:id="rId37" display="https://twitter.com/#!/max_lyashko/status/1179459973421686784"/>
    <hyperlink ref="X17" r:id="rId38" display="https://twitter.com/#!/stevennjui/status/1179485820694274048"/>
    <hyperlink ref="X18" r:id="rId39" display="https://twitter.com/#!/mcolebrook/status/1179497087425269764"/>
    <hyperlink ref="X19" r:id="rId40" display="https://twitter.com/#!/jayroefren/status/1179518357214658560"/>
  </hyperlinks>
  <printOptions/>
  <pageMargins left="0.7" right="0.7" top="0.75" bottom="0.75" header="0.3" footer="0.3"/>
  <pageSetup horizontalDpi="600" verticalDpi="600" orientation="portrait" r:id="rId44"/>
  <legacyDrawing r:id="rId42"/>
  <tableParts>
    <tablePart r:id="rId4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683</v>
      </c>
      <c r="B1" s="13" t="s">
        <v>34</v>
      </c>
    </row>
    <row r="2" spans="1:2" ht="15">
      <c r="A2" s="124" t="s">
        <v>213</v>
      </c>
      <c r="B2" s="85">
        <v>108</v>
      </c>
    </row>
    <row r="3" spans="1:2" ht="15">
      <c r="A3" s="124" t="s">
        <v>220</v>
      </c>
      <c r="B3" s="85">
        <v>0</v>
      </c>
    </row>
    <row r="4" spans="1:2" ht="15">
      <c r="A4" s="124" t="s">
        <v>218</v>
      </c>
      <c r="B4" s="85">
        <v>0</v>
      </c>
    </row>
    <row r="5" spans="1:2" ht="15">
      <c r="A5" s="124" t="s">
        <v>219</v>
      </c>
      <c r="B5" s="85">
        <v>0</v>
      </c>
    </row>
    <row r="6" spans="1:2" ht="15">
      <c r="A6" s="124" t="s">
        <v>223</v>
      </c>
      <c r="B6" s="85">
        <v>0</v>
      </c>
    </row>
    <row r="7" spans="1:2" ht="15">
      <c r="A7" s="124" t="s">
        <v>222</v>
      </c>
      <c r="B7" s="85">
        <v>0</v>
      </c>
    </row>
    <row r="8" spans="1:2" ht="15">
      <c r="A8" s="124" t="s">
        <v>221</v>
      </c>
      <c r="B8" s="85">
        <v>0</v>
      </c>
    </row>
    <row r="9" spans="1:2" ht="15">
      <c r="A9" s="124" t="s">
        <v>217</v>
      </c>
      <c r="B9" s="85">
        <v>0</v>
      </c>
    </row>
    <row r="10" spans="1:2" ht="15">
      <c r="A10" s="124" t="s">
        <v>225</v>
      </c>
      <c r="B10" s="85">
        <v>0</v>
      </c>
    </row>
    <row r="11" spans="1:2" ht="15">
      <c r="A11" s="124" t="s">
        <v>224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685</v>
      </c>
      <c r="B25" t="s">
        <v>684</v>
      </c>
    </row>
    <row r="26" spans="1:2" ht="15">
      <c r="A26" s="136">
        <v>43717.58306712963</v>
      </c>
      <c r="B26" s="3">
        <v>2</v>
      </c>
    </row>
    <row r="27" spans="1:2" ht="15">
      <c r="A27" s="136">
        <v>43717.58378472222</v>
      </c>
      <c r="B27" s="3">
        <v>2</v>
      </c>
    </row>
    <row r="28" spans="1:2" ht="15">
      <c r="A28" s="136">
        <v>43717.584375</v>
      </c>
      <c r="B28" s="3">
        <v>1</v>
      </c>
    </row>
    <row r="29" spans="1:2" ht="15">
      <c r="A29" s="136">
        <v>43717.58594907408</v>
      </c>
      <c r="B29" s="3">
        <v>1</v>
      </c>
    </row>
    <row r="30" spans="1:2" ht="15">
      <c r="A30" s="136">
        <v>43740.72623842592</v>
      </c>
      <c r="B30" s="3">
        <v>1</v>
      </c>
    </row>
    <row r="31" spans="1:2" ht="15">
      <c r="A31" s="136">
        <v>43740.72704861111</v>
      </c>
      <c r="B31" s="3">
        <v>1</v>
      </c>
    </row>
    <row r="32" spans="1:2" ht="15">
      <c r="A32" s="136">
        <v>43740.72798611111</v>
      </c>
      <c r="B32" s="3">
        <v>1</v>
      </c>
    </row>
    <row r="33" spans="1:2" ht="15">
      <c r="A33" s="136">
        <v>43740.72993055556</v>
      </c>
      <c r="B33" s="3">
        <v>1</v>
      </c>
    </row>
    <row r="34" spans="1:2" ht="15">
      <c r="A34" s="136">
        <v>43740.740752314814</v>
      </c>
      <c r="B34" s="3">
        <v>1</v>
      </c>
    </row>
    <row r="35" spans="1:2" ht="15">
      <c r="A35" s="136">
        <v>43740.74254629629</v>
      </c>
      <c r="B35" s="3">
        <v>1</v>
      </c>
    </row>
    <row r="36" spans="1:2" ht="15">
      <c r="A36" s="136">
        <v>43740.757268518515</v>
      </c>
      <c r="B36" s="3">
        <v>1</v>
      </c>
    </row>
    <row r="37" spans="1:2" ht="15">
      <c r="A37" s="136">
        <v>43740.7609375</v>
      </c>
      <c r="B37" s="3">
        <v>1</v>
      </c>
    </row>
    <row r="38" spans="1:2" ht="15">
      <c r="A38" s="136">
        <v>43740.83226851852</v>
      </c>
      <c r="B38" s="3">
        <v>1</v>
      </c>
    </row>
    <row r="39" spans="1:2" ht="15">
      <c r="A39" s="136">
        <v>43740.86335648148</v>
      </c>
      <c r="B39" s="3">
        <v>1</v>
      </c>
    </row>
    <row r="40" spans="1:2" ht="15">
      <c r="A40" s="136">
        <v>43740.92204861111</v>
      </c>
      <c r="B40" s="3">
        <v>1</v>
      </c>
    </row>
    <row r="41" spans="1:2" ht="15">
      <c r="A41" s="136" t="s">
        <v>686</v>
      </c>
      <c r="B41"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192</v>
      </c>
      <c r="AT2" s="13" t="s">
        <v>318</v>
      </c>
      <c r="AU2" s="13" t="s">
        <v>319</v>
      </c>
      <c r="AV2" s="13" t="s">
        <v>320</v>
      </c>
      <c r="AW2" s="13" t="s">
        <v>321</v>
      </c>
      <c r="AX2" s="13" t="s">
        <v>322</v>
      </c>
      <c r="AY2" s="13" t="s">
        <v>323</v>
      </c>
      <c r="AZ2" s="13" t="s">
        <v>466</v>
      </c>
      <c r="BA2" s="127" t="s">
        <v>575</v>
      </c>
      <c r="BB2" s="127" t="s">
        <v>577</v>
      </c>
      <c r="BC2" s="127" t="s">
        <v>578</v>
      </c>
      <c r="BD2" s="127" t="s">
        <v>580</v>
      </c>
      <c r="BE2" s="127" t="s">
        <v>581</v>
      </c>
      <c r="BF2" s="127" t="s">
        <v>584</v>
      </c>
      <c r="BG2" s="127" t="s">
        <v>588</v>
      </c>
      <c r="BH2" s="127" t="s">
        <v>594</v>
      </c>
      <c r="BI2" s="127" t="s">
        <v>596</v>
      </c>
      <c r="BJ2" s="127" t="s">
        <v>599</v>
      </c>
      <c r="BK2" s="127" t="s">
        <v>643</v>
      </c>
      <c r="BL2" s="127" t="s">
        <v>644</v>
      </c>
      <c r="BM2" s="127" t="s">
        <v>645</v>
      </c>
      <c r="BN2" s="127" t="s">
        <v>646</v>
      </c>
      <c r="BO2" s="127" t="s">
        <v>647</v>
      </c>
      <c r="BP2" s="127" t="s">
        <v>648</v>
      </c>
      <c r="BQ2" s="127" t="s">
        <v>649</v>
      </c>
      <c r="BR2" s="127" t="s">
        <v>650</v>
      </c>
      <c r="BS2" s="127" t="s">
        <v>652</v>
      </c>
      <c r="BT2" s="3"/>
      <c r="BU2" s="3"/>
    </row>
    <row r="3" spans="1:73" ht="15" customHeight="1">
      <c r="A3" s="50" t="s">
        <v>212</v>
      </c>
      <c r="B3" s="53"/>
      <c r="C3" s="53" t="s">
        <v>64</v>
      </c>
      <c r="D3" s="54">
        <v>184.97718025826995</v>
      </c>
      <c r="E3" s="55"/>
      <c r="F3" s="112" t="s">
        <v>252</v>
      </c>
      <c r="G3" s="53"/>
      <c r="H3" s="57" t="s">
        <v>212</v>
      </c>
      <c r="I3" s="56"/>
      <c r="J3" s="56"/>
      <c r="K3" s="114" t="s">
        <v>407</v>
      </c>
      <c r="L3" s="59">
        <v>1</v>
      </c>
      <c r="M3" s="60">
        <v>8501.423828125</v>
      </c>
      <c r="N3" s="60">
        <v>3705.51171875</v>
      </c>
      <c r="O3" s="58"/>
      <c r="P3" s="61"/>
      <c r="Q3" s="61"/>
      <c r="R3" s="51"/>
      <c r="S3" s="51">
        <v>0</v>
      </c>
      <c r="T3" s="51">
        <v>2</v>
      </c>
      <c r="U3" s="52">
        <v>0</v>
      </c>
      <c r="V3" s="52">
        <v>0.05</v>
      </c>
      <c r="W3" s="52">
        <v>0.092429</v>
      </c>
      <c r="X3" s="52">
        <v>0.953779</v>
      </c>
      <c r="Y3" s="52">
        <v>0.5</v>
      </c>
      <c r="Z3" s="52">
        <v>0</v>
      </c>
      <c r="AA3" s="62">
        <v>3</v>
      </c>
      <c r="AB3" s="62"/>
      <c r="AC3" s="63"/>
      <c r="AD3" s="85" t="s">
        <v>324</v>
      </c>
      <c r="AE3" s="85">
        <v>3743</v>
      </c>
      <c r="AF3" s="85">
        <v>1474</v>
      </c>
      <c r="AG3" s="85">
        <v>10295</v>
      </c>
      <c r="AH3" s="85">
        <v>10102</v>
      </c>
      <c r="AI3" s="85"/>
      <c r="AJ3" s="85" t="s">
        <v>337</v>
      </c>
      <c r="AK3" s="85"/>
      <c r="AL3" s="85"/>
      <c r="AM3" s="85"/>
      <c r="AN3" s="87">
        <v>40634.51621527778</v>
      </c>
      <c r="AO3" s="90" t="s">
        <v>370</v>
      </c>
      <c r="AP3" s="85" t="b">
        <v>0</v>
      </c>
      <c r="AQ3" s="85" t="b">
        <v>0</v>
      </c>
      <c r="AR3" s="85" t="b">
        <v>0</v>
      </c>
      <c r="AS3" s="85"/>
      <c r="AT3" s="85">
        <v>7</v>
      </c>
      <c r="AU3" s="90" t="s">
        <v>384</v>
      </c>
      <c r="AV3" s="85" t="b">
        <v>0</v>
      </c>
      <c r="AW3" s="85" t="s">
        <v>392</v>
      </c>
      <c r="AX3" s="90" t="s">
        <v>393</v>
      </c>
      <c r="AY3" s="85" t="s">
        <v>66</v>
      </c>
      <c r="AZ3" s="85" t="str">
        <f>REPLACE(INDEX(GroupVertices[Group],MATCH(Vertices[[#This Row],[Vertex]],GroupVertices[Vertex],0)),1,1,"")</f>
        <v>2</v>
      </c>
      <c r="BA3" s="51"/>
      <c r="BB3" s="51"/>
      <c r="BC3" s="51"/>
      <c r="BD3" s="51"/>
      <c r="BE3" s="51" t="s">
        <v>243</v>
      </c>
      <c r="BF3" s="51" t="s">
        <v>243</v>
      </c>
      <c r="BG3" s="128" t="s">
        <v>589</v>
      </c>
      <c r="BH3" s="128" t="s">
        <v>589</v>
      </c>
      <c r="BI3" s="128" t="s">
        <v>597</v>
      </c>
      <c r="BJ3" s="128" t="s">
        <v>597</v>
      </c>
      <c r="BK3" s="128">
        <v>2</v>
      </c>
      <c r="BL3" s="131">
        <v>9.090909090909092</v>
      </c>
      <c r="BM3" s="128">
        <v>0</v>
      </c>
      <c r="BN3" s="131">
        <v>0</v>
      </c>
      <c r="BO3" s="128">
        <v>0</v>
      </c>
      <c r="BP3" s="131">
        <v>0</v>
      </c>
      <c r="BQ3" s="128">
        <v>20</v>
      </c>
      <c r="BR3" s="131">
        <v>90.9090909090909</v>
      </c>
      <c r="BS3" s="128">
        <v>22</v>
      </c>
      <c r="BT3" s="3"/>
      <c r="BU3" s="3"/>
    </row>
    <row r="4" spans="1:76" ht="15">
      <c r="A4" s="14" t="s">
        <v>224</v>
      </c>
      <c r="B4" s="15"/>
      <c r="C4" s="15" t="s">
        <v>64</v>
      </c>
      <c r="D4" s="93">
        <v>941.6758456670008</v>
      </c>
      <c r="E4" s="81"/>
      <c r="F4" s="112" t="s">
        <v>389</v>
      </c>
      <c r="G4" s="15"/>
      <c r="H4" s="16" t="s">
        <v>224</v>
      </c>
      <c r="I4" s="66"/>
      <c r="J4" s="66"/>
      <c r="K4" s="114" t="s">
        <v>408</v>
      </c>
      <c r="L4" s="94">
        <v>1</v>
      </c>
      <c r="M4" s="95">
        <v>8501.423828125</v>
      </c>
      <c r="N4" s="95">
        <v>1470.441162109375</v>
      </c>
      <c r="O4" s="77"/>
      <c r="P4" s="96"/>
      <c r="Q4" s="96"/>
      <c r="R4" s="97"/>
      <c r="S4" s="51">
        <v>2</v>
      </c>
      <c r="T4" s="51">
        <v>0</v>
      </c>
      <c r="U4" s="52">
        <v>0</v>
      </c>
      <c r="V4" s="52">
        <v>0.05</v>
      </c>
      <c r="W4" s="52">
        <v>0.092429</v>
      </c>
      <c r="X4" s="52">
        <v>0.953779</v>
      </c>
      <c r="Y4" s="52">
        <v>0.5</v>
      </c>
      <c r="Z4" s="52">
        <v>0</v>
      </c>
      <c r="AA4" s="82">
        <v>4</v>
      </c>
      <c r="AB4" s="82"/>
      <c r="AC4" s="98"/>
      <c r="AD4" s="85" t="s">
        <v>325</v>
      </c>
      <c r="AE4" s="85">
        <v>764</v>
      </c>
      <c r="AF4" s="85">
        <v>47415</v>
      </c>
      <c r="AG4" s="85">
        <v>4696</v>
      </c>
      <c r="AH4" s="85">
        <v>2889</v>
      </c>
      <c r="AI4" s="85"/>
      <c r="AJ4" s="85" t="s">
        <v>338</v>
      </c>
      <c r="AK4" s="85" t="s">
        <v>351</v>
      </c>
      <c r="AL4" s="90" t="s">
        <v>362</v>
      </c>
      <c r="AM4" s="85"/>
      <c r="AN4" s="87">
        <v>42528.74056712963</v>
      </c>
      <c r="AO4" s="90" t="s">
        <v>371</v>
      </c>
      <c r="AP4" s="85" t="b">
        <v>1</v>
      </c>
      <c r="AQ4" s="85" t="b">
        <v>0</v>
      </c>
      <c r="AR4" s="85" t="b">
        <v>1</v>
      </c>
      <c r="AS4" s="85"/>
      <c r="AT4" s="85">
        <v>920</v>
      </c>
      <c r="AU4" s="85"/>
      <c r="AV4" s="85" t="b">
        <v>1</v>
      </c>
      <c r="AW4" s="85" t="s">
        <v>392</v>
      </c>
      <c r="AX4" s="90" t="s">
        <v>394</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390</v>
      </c>
      <c r="G5" s="15"/>
      <c r="H5" s="16" t="s">
        <v>213</v>
      </c>
      <c r="I5" s="66"/>
      <c r="J5" s="66"/>
      <c r="K5" s="114" t="s">
        <v>409</v>
      </c>
      <c r="L5" s="94">
        <v>9999</v>
      </c>
      <c r="M5" s="95">
        <v>3522.607421875</v>
      </c>
      <c r="N5" s="95">
        <v>5038.72705078125</v>
      </c>
      <c r="O5" s="77"/>
      <c r="P5" s="96"/>
      <c r="Q5" s="96"/>
      <c r="R5" s="97"/>
      <c r="S5" s="51">
        <v>9</v>
      </c>
      <c r="T5" s="51">
        <v>2</v>
      </c>
      <c r="U5" s="52">
        <v>108</v>
      </c>
      <c r="V5" s="52">
        <v>0.090909</v>
      </c>
      <c r="W5" s="52">
        <v>0.224761</v>
      </c>
      <c r="X5" s="52">
        <v>5.156139</v>
      </c>
      <c r="Y5" s="52">
        <v>0.00909090909090909</v>
      </c>
      <c r="Z5" s="52">
        <v>0</v>
      </c>
      <c r="AA5" s="82">
        <v>5</v>
      </c>
      <c r="AB5" s="82"/>
      <c r="AC5" s="98"/>
      <c r="AD5" s="85" t="s">
        <v>326</v>
      </c>
      <c r="AE5" s="85">
        <v>15144</v>
      </c>
      <c r="AF5" s="85">
        <v>245190</v>
      </c>
      <c r="AG5" s="85">
        <v>109640</v>
      </c>
      <c r="AH5" s="85">
        <v>194370</v>
      </c>
      <c r="AI5" s="85"/>
      <c r="AJ5" s="85" t="s">
        <v>339</v>
      </c>
      <c r="AK5" s="85" t="s">
        <v>352</v>
      </c>
      <c r="AL5" s="90" t="s">
        <v>363</v>
      </c>
      <c r="AM5" s="85"/>
      <c r="AN5" s="87">
        <v>40991.69116898148</v>
      </c>
      <c r="AO5" s="90" t="s">
        <v>372</v>
      </c>
      <c r="AP5" s="85" t="b">
        <v>0</v>
      </c>
      <c r="AQ5" s="85" t="b">
        <v>0</v>
      </c>
      <c r="AR5" s="85" t="b">
        <v>0</v>
      </c>
      <c r="AS5" s="85"/>
      <c r="AT5" s="85">
        <v>7966</v>
      </c>
      <c r="AU5" s="90" t="s">
        <v>384</v>
      </c>
      <c r="AV5" s="85" t="b">
        <v>1</v>
      </c>
      <c r="AW5" s="85" t="s">
        <v>392</v>
      </c>
      <c r="AX5" s="90" t="s">
        <v>395</v>
      </c>
      <c r="AY5" s="85" t="s">
        <v>66</v>
      </c>
      <c r="AZ5" s="85" t="str">
        <f>REPLACE(INDEX(GroupVertices[Group],MATCH(Vertices[[#This Row],[Vertex]],GroupVertices[Vertex],0)),1,1,"")</f>
        <v>1</v>
      </c>
      <c r="BA5" s="51" t="s">
        <v>483</v>
      </c>
      <c r="BB5" s="51" t="s">
        <v>483</v>
      </c>
      <c r="BC5" s="51" t="s">
        <v>492</v>
      </c>
      <c r="BD5" s="51" t="s">
        <v>240</v>
      </c>
      <c r="BE5" s="51" t="s">
        <v>509</v>
      </c>
      <c r="BF5" s="51" t="s">
        <v>585</v>
      </c>
      <c r="BG5" s="128" t="s">
        <v>590</v>
      </c>
      <c r="BH5" s="128" t="s">
        <v>595</v>
      </c>
      <c r="BI5" s="128" t="s">
        <v>553</v>
      </c>
      <c r="BJ5" s="128" t="s">
        <v>553</v>
      </c>
      <c r="BK5" s="128">
        <v>2</v>
      </c>
      <c r="BL5" s="131">
        <v>3.1746031746031744</v>
      </c>
      <c r="BM5" s="128">
        <v>1</v>
      </c>
      <c r="BN5" s="131">
        <v>1.5873015873015872</v>
      </c>
      <c r="BO5" s="128">
        <v>0</v>
      </c>
      <c r="BP5" s="131">
        <v>0</v>
      </c>
      <c r="BQ5" s="128">
        <v>60</v>
      </c>
      <c r="BR5" s="131">
        <v>95.23809523809524</v>
      </c>
      <c r="BS5" s="128">
        <v>63</v>
      </c>
      <c r="BT5" s="2"/>
      <c r="BU5" s="3"/>
      <c r="BV5" s="3"/>
      <c r="BW5" s="3"/>
      <c r="BX5" s="3"/>
    </row>
    <row r="6" spans="1:76" ht="15">
      <c r="A6" s="14" t="s">
        <v>225</v>
      </c>
      <c r="B6" s="15"/>
      <c r="C6" s="15" t="s">
        <v>64</v>
      </c>
      <c r="D6" s="93">
        <v>1000</v>
      </c>
      <c r="E6" s="81"/>
      <c r="F6" s="112" t="s">
        <v>391</v>
      </c>
      <c r="G6" s="15"/>
      <c r="H6" s="16" t="s">
        <v>225</v>
      </c>
      <c r="I6" s="66"/>
      <c r="J6" s="66"/>
      <c r="K6" s="114" t="s">
        <v>410</v>
      </c>
      <c r="L6" s="94">
        <v>1</v>
      </c>
      <c r="M6" s="95">
        <v>1923.34326171875</v>
      </c>
      <c r="N6" s="95">
        <v>9181.3173828125</v>
      </c>
      <c r="O6" s="77"/>
      <c r="P6" s="96"/>
      <c r="Q6" s="96"/>
      <c r="R6" s="97"/>
      <c r="S6" s="51">
        <v>1</v>
      </c>
      <c r="T6" s="51">
        <v>0</v>
      </c>
      <c r="U6" s="52">
        <v>0</v>
      </c>
      <c r="V6" s="52">
        <v>0.047619</v>
      </c>
      <c r="W6" s="52">
        <v>0.065598</v>
      </c>
      <c r="X6" s="52">
        <v>0.548426</v>
      </c>
      <c r="Y6" s="52">
        <v>0</v>
      </c>
      <c r="Z6" s="52">
        <v>0</v>
      </c>
      <c r="AA6" s="82">
        <v>6</v>
      </c>
      <c r="AB6" s="82"/>
      <c r="AC6" s="98"/>
      <c r="AD6" s="85" t="s">
        <v>327</v>
      </c>
      <c r="AE6" s="85">
        <v>933</v>
      </c>
      <c r="AF6" s="85">
        <v>50956</v>
      </c>
      <c r="AG6" s="85">
        <v>16862</v>
      </c>
      <c r="AH6" s="85">
        <v>7157</v>
      </c>
      <c r="AI6" s="85"/>
      <c r="AJ6" s="85" t="s">
        <v>340</v>
      </c>
      <c r="AK6" s="85" t="s">
        <v>353</v>
      </c>
      <c r="AL6" s="90" t="s">
        <v>364</v>
      </c>
      <c r="AM6" s="85"/>
      <c r="AN6" s="87">
        <v>39765.96344907407</v>
      </c>
      <c r="AO6" s="90" t="s">
        <v>373</v>
      </c>
      <c r="AP6" s="85" t="b">
        <v>0</v>
      </c>
      <c r="AQ6" s="85" t="b">
        <v>0</v>
      </c>
      <c r="AR6" s="85" t="b">
        <v>0</v>
      </c>
      <c r="AS6" s="85"/>
      <c r="AT6" s="85">
        <v>2033</v>
      </c>
      <c r="AU6" s="90" t="s">
        <v>384</v>
      </c>
      <c r="AV6" s="85" t="b">
        <v>1</v>
      </c>
      <c r="AW6" s="85" t="s">
        <v>392</v>
      </c>
      <c r="AX6" s="90" t="s">
        <v>396</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165.24480610098865</v>
      </c>
      <c r="E7" s="81"/>
      <c r="F7" s="112" t="s">
        <v>253</v>
      </c>
      <c r="G7" s="15"/>
      <c r="H7" s="16" t="s">
        <v>214</v>
      </c>
      <c r="I7" s="66"/>
      <c r="J7" s="66"/>
      <c r="K7" s="114" t="s">
        <v>411</v>
      </c>
      <c r="L7" s="94">
        <v>1</v>
      </c>
      <c r="M7" s="95">
        <v>7003.84814453125</v>
      </c>
      <c r="N7" s="95">
        <v>4816.72021484375</v>
      </c>
      <c r="O7" s="77"/>
      <c r="P7" s="96"/>
      <c r="Q7" s="96"/>
      <c r="R7" s="97"/>
      <c r="S7" s="51">
        <v>0</v>
      </c>
      <c r="T7" s="51">
        <v>1</v>
      </c>
      <c r="U7" s="52">
        <v>0</v>
      </c>
      <c r="V7" s="52">
        <v>0.047619</v>
      </c>
      <c r="W7" s="52">
        <v>0.065598</v>
      </c>
      <c r="X7" s="52">
        <v>0.548426</v>
      </c>
      <c r="Y7" s="52">
        <v>0</v>
      </c>
      <c r="Z7" s="52">
        <v>0</v>
      </c>
      <c r="AA7" s="82">
        <v>7</v>
      </c>
      <c r="AB7" s="82"/>
      <c r="AC7" s="98"/>
      <c r="AD7" s="85" t="s">
        <v>328</v>
      </c>
      <c r="AE7" s="85">
        <v>1266</v>
      </c>
      <c r="AF7" s="85">
        <v>276</v>
      </c>
      <c r="AG7" s="85">
        <v>4663</v>
      </c>
      <c r="AH7" s="85">
        <v>5968</v>
      </c>
      <c r="AI7" s="85"/>
      <c r="AJ7" s="85" t="s">
        <v>341</v>
      </c>
      <c r="AK7" s="85" t="s">
        <v>354</v>
      </c>
      <c r="AL7" s="85"/>
      <c r="AM7" s="85"/>
      <c r="AN7" s="87">
        <v>40522.85556712963</v>
      </c>
      <c r="AO7" s="90" t="s">
        <v>374</v>
      </c>
      <c r="AP7" s="85" t="b">
        <v>1</v>
      </c>
      <c r="AQ7" s="85" t="b">
        <v>0</v>
      </c>
      <c r="AR7" s="85" t="b">
        <v>0</v>
      </c>
      <c r="AS7" s="85"/>
      <c r="AT7" s="85">
        <v>7</v>
      </c>
      <c r="AU7" s="90" t="s">
        <v>384</v>
      </c>
      <c r="AV7" s="85" t="b">
        <v>0</v>
      </c>
      <c r="AW7" s="85" t="s">
        <v>392</v>
      </c>
      <c r="AX7" s="90" t="s">
        <v>397</v>
      </c>
      <c r="AY7" s="85" t="s">
        <v>66</v>
      </c>
      <c r="AZ7" s="85" t="str">
        <f>REPLACE(INDEX(GroupVertices[Group],MATCH(Vertices[[#This Row],[Vertex]],GroupVertices[Vertex],0)),1,1,"")</f>
        <v>1</v>
      </c>
      <c r="BA7" s="51"/>
      <c r="BB7" s="51"/>
      <c r="BC7" s="51"/>
      <c r="BD7" s="51"/>
      <c r="BE7" s="51" t="s">
        <v>246</v>
      </c>
      <c r="BF7" s="51" t="s">
        <v>246</v>
      </c>
      <c r="BG7" s="128" t="s">
        <v>591</v>
      </c>
      <c r="BH7" s="128" t="s">
        <v>591</v>
      </c>
      <c r="BI7" s="128" t="s">
        <v>598</v>
      </c>
      <c r="BJ7" s="128" t="s">
        <v>598</v>
      </c>
      <c r="BK7" s="128">
        <v>0</v>
      </c>
      <c r="BL7" s="131">
        <v>0</v>
      </c>
      <c r="BM7" s="128">
        <v>1</v>
      </c>
      <c r="BN7" s="131">
        <v>5</v>
      </c>
      <c r="BO7" s="128">
        <v>0</v>
      </c>
      <c r="BP7" s="131">
        <v>0</v>
      </c>
      <c r="BQ7" s="128">
        <v>19</v>
      </c>
      <c r="BR7" s="131">
        <v>95</v>
      </c>
      <c r="BS7" s="128">
        <v>20</v>
      </c>
      <c r="BT7" s="2"/>
      <c r="BU7" s="3"/>
      <c r="BV7" s="3"/>
      <c r="BW7" s="3"/>
      <c r="BX7" s="3"/>
    </row>
    <row r="8" spans="1:76" ht="15">
      <c r="A8" s="14" t="s">
        <v>215</v>
      </c>
      <c r="B8" s="15"/>
      <c r="C8" s="15" t="s">
        <v>64</v>
      </c>
      <c r="D8" s="93">
        <v>551.6896829608663</v>
      </c>
      <c r="E8" s="81"/>
      <c r="F8" s="112" t="s">
        <v>254</v>
      </c>
      <c r="G8" s="15"/>
      <c r="H8" s="16" t="s">
        <v>215</v>
      </c>
      <c r="I8" s="66"/>
      <c r="J8" s="66"/>
      <c r="K8" s="114" t="s">
        <v>412</v>
      </c>
      <c r="L8" s="94">
        <v>1</v>
      </c>
      <c r="M8" s="95">
        <v>8501.423828125</v>
      </c>
      <c r="N8" s="95">
        <v>6293.48828125</v>
      </c>
      <c r="O8" s="77"/>
      <c r="P8" s="96"/>
      <c r="Q8" s="96"/>
      <c r="R8" s="97"/>
      <c r="S8" s="51">
        <v>1</v>
      </c>
      <c r="T8" s="51">
        <v>1</v>
      </c>
      <c r="U8" s="52">
        <v>0</v>
      </c>
      <c r="V8" s="52">
        <v>0</v>
      </c>
      <c r="W8" s="52">
        <v>0</v>
      </c>
      <c r="X8" s="52">
        <v>0.999961</v>
      </c>
      <c r="Y8" s="52">
        <v>0</v>
      </c>
      <c r="Z8" s="52" t="s">
        <v>469</v>
      </c>
      <c r="AA8" s="82">
        <v>8</v>
      </c>
      <c r="AB8" s="82"/>
      <c r="AC8" s="98"/>
      <c r="AD8" s="85" t="s">
        <v>329</v>
      </c>
      <c r="AE8" s="85">
        <v>140</v>
      </c>
      <c r="AF8" s="85">
        <v>23738</v>
      </c>
      <c r="AG8" s="85">
        <v>31652</v>
      </c>
      <c r="AH8" s="85">
        <v>15982</v>
      </c>
      <c r="AI8" s="85"/>
      <c r="AJ8" s="85" t="s">
        <v>342</v>
      </c>
      <c r="AK8" s="85" t="s">
        <v>355</v>
      </c>
      <c r="AL8" s="90" t="s">
        <v>365</v>
      </c>
      <c r="AM8" s="85"/>
      <c r="AN8" s="87">
        <v>40857.05613425926</v>
      </c>
      <c r="AO8" s="90" t="s">
        <v>375</v>
      </c>
      <c r="AP8" s="85" t="b">
        <v>0</v>
      </c>
      <c r="AQ8" s="85" t="b">
        <v>0</v>
      </c>
      <c r="AR8" s="85" t="b">
        <v>1</v>
      </c>
      <c r="AS8" s="85"/>
      <c r="AT8" s="85">
        <v>369</v>
      </c>
      <c r="AU8" s="90" t="s">
        <v>384</v>
      </c>
      <c r="AV8" s="85" t="b">
        <v>0</v>
      </c>
      <c r="AW8" s="85" t="s">
        <v>392</v>
      </c>
      <c r="AX8" s="90" t="s">
        <v>398</v>
      </c>
      <c r="AY8" s="85" t="s">
        <v>66</v>
      </c>
      <c r="AZ8" s="85" t="str">
        <f>REPLACE(INDEX(GroupVertices[Group],MATCH(Vertices[[#This Row],[Vertex]],GroupVertices[Vertex],0)),1,1,"")</f>
        <v>3</v>
      </c>
      <c r="BA8" s="51" t="s">
        <v>483</v>
      </c>
      <c r="BB8" s="51" t="s">
        <v>483</v>
      </c>
      <c r="BC8" s="51" t="s">
        <v>492</v>
      </c>
      <c r="BD8" s="51" t="s">
        <v>240</v>
      </c>
      <c r="BE8" s="51" t="s">
        <v>582</v>
      </c>
      <c r="BF8" s="51" t="s">
        <v>586</v>
      </c>
      <c r="BG8" s="128" t="s">
        <v>592</v>
      </c>
      <c r="BH8" s="128" t="s">
        <v>595</v>
      </c>
      <c r="BI8" s="128" t="s">
        <v>554</v>
      </c>
      <c r="BJ8" s="128" t="s">
        <v>598</v>
      </c>
      <c r="BK8" s="128">
        <v>2</v>
      </c>
      <c r="BL8" s="131">
        <v>2.985074626865672</v>
      </c>
      <c r="BM8" s="128">
        <v>1</v>
      </c>
      <c r="BN8" s="131">
        <v>1.492537313432836</v>
      </c>
      <c r="BO8" s="128">
        <v>0</v>
      </c>
      <c r="BP8" s="131">
        <v>0</v>
      </c>
      <c r="BQ8" s="128">
        <v>64</v>
      </c>
      <c r="BR8" s="131">
        <v>95.5223880597015</v>
      </c>
      <c r="BS8" s="128">
        <v>67</v>
      </c>
      <c r="BT8" s="2"/>
      <c r="BU8" s="3"/>
      <c r="BV8" s="3"/>
      <c r="BW8" s="3"/>
      <c r="BX8" s="3"/>
    </row>
    <row r="9" spans="1:76" ht="15">
      <c r="A9" s="14" t="s">
        <v>216</v>
      </c>
      <c r="B9" s="15"/>
      <c r="C9" s="15" t="s">
        <v>64</v>
      </c>
      <c r="D9" s="93">
        <v>180.59586846708729</v>
      </c>
      <c r="E9" s="81"/>
      <c r="F9" s="112" t="s">
        <v>255</v>
      </c>
      <c r="G9" s="15"/>
      <c r="H9" s="16" t="s">
        <v>216</v>
      </c>
      <c r="I9" s="66"/>
      <c r="J9" s="66"/>
      <c r="K9" s="114" t="s">
        <v>413</v>
      </c>
      <c r="L9" s="94">
        <v>1</v>
      </c>
      <c r="M9" s="95">
        <v>8501.423828125</v>
      </c>
      <c r="N9" s="95">
        <v>8528.55859375</v>
      </c>
      <c r="O9" s="77"/>
      <c r="P9" s="96"/>
      <c r="Q9" s="96"/>
      <c r="R9" s="97"/>
      <c r="S9" s="51">
        <v>1</v>
      </c>
      <c r="T9" s="51">
        <v>1</v>
      </c>
      <c r="U9" s="52">
        <v>0</v>
      </c>
      <c r="V9" s="52">
        <v>0</v>
      </c>
      <c r="W9" s="52">
        <v>0</v>
      </c>
      <c r="X9" s="52">
        <v>0.999961</v>
      </c>
      <c r="Y9" s="52">
        <v>0</v>
      </c>
      <c r="Z9" s="52" t="s">
        <v>469</v>
      </c>
      <c r="AA9" s="82">
        <v>9</v>
      </c>
      <c r="AB9" s="82"/>
      <c r="AC9" s="98"/>
      <c r="AD9" s="85" t="s">
        <v>330</v>
      </c>
      <c r="AE9" s="85">
        <v>1084</v>
      </c>
      <c r="AF9" s="85">
        <v>1208</v>
      </c>
      <c r="AG9" s="85">
        <v>15808</v>
      </c>
      <c r="AH9" s="85">
        <v>3335</v>
      </c>
      <c r="AI9" s="85"/>
      <c r="AJ9" s="85" t="s">
        <v>343</v>
      </c>
      <c r="AK9" s="85" t="s">
        <v>356</v>
      </c>
      <c r="AL9" s="90" t="s">
        <v>366</v>
      </c>
      <c r="AM9" s="85"/>
      <c r="AN9" s="87">
        <v>39898.82958333333</v>
      </c>
      <c r="AO9" s="90" t="s">
        <v>376</v>
      </c>
      <c r="AP9" s="85" t="b">
        <v>0</v>
      </c>
      <c r="AQ9" s="85" t="b">
        <v>0</v>
      </c>
      <c r="AR9" s="85" t="b">
        <v>0</v>
      </c>
      <c r="AS9" s="85"/>
      <c r="AT9" s="85">
        <v>466</v>
      </c>
      <c r="AU9" s="90" t="s">
        <v>385</v>
      </c>
      <c r="AV9" s="85" t="b">
        <v>0</v>
      </c>
      <c r="AW9" s="85" t="s">
        <v>392</v>
      </c>
      <c r="AX9" s="90" t="s">
        <v>399</v>
      </c>
      <c r="AY9" s="85" t="s">
        <v>66</v>
      </c>
      <c r="AZ9" s="85" t="str">
        <f>REPLACE(INDEX(GroupVertices[Group],MATCH(Vertices[[#This Row],[Vertex]],GroupVertices[Vertex],0)),1,1,"")</f>
        <v>3</v>
      </c>
      <c r="BA9" s="51" t="s">
        <v>576</v>
      </c>
      <c r="BB9" s="51" t="s">
        <v>576</v>
      </c>
      <c r="BC9" s="51" t="s">
        <v>579</v>
      </c>
      <c r="BD9" s="51" t="s">
        <v>242</v>
      </c>
      <c r="BE9" s="51" t="s">
        <v>583</v>
      </c>
      <c r="BF9" s="51" t="s">
        <v>587</v>
      </c>
      <c r="BG9" s="128" t="s">
        <v>593</v>
      </c>
      <c r="BH9" s="128" t="s">
        <v>595</v>
      </c>
      <c r="BI9" s="128" t="s">
        <v>598</v>
      </c>
      <c r="BJ9" s="128" t="s">
        <v>598</v>
      </c>
      <c r="BK9" s="128">
        <v>2</v>
      </c>
      <c r="BL9" s="131">
        <v>3.125</v>
      </c>
      <c r="BM9" s="128">
        <v>1</v>
      </c>
      <c r="BN9" s="131">
        <v>1.5625</v>
      </c>
      <c r="BO9" s="128">
        <v>0</v>
      </c>
      <c r="BP9" s="131">
        <v>0</v>
      </c>
      <c r="BQ9" s="128">
        <v>61</v>
      </c>
      <c r="BR9" s="131">
        <v>95.3125</v>
      </c>
      <c r="BS9" s="128">
        <v>64</v>
      </c>
      <c r="BT9" s="2"/>
      <c r="BU9" s="3"/>
      <c r="BV9" s="3"/>
      <c r="BW9" s="3"/>
      <c r="BX9" s="3"/>
    </row>
    <row r="10" spans="1:76" ht="15">
      <c r="A10" s="14" t="s">
        <v>217</v>
      </c>
      <c r="B10" s="15"/>
      <c r="C10" s="15" t="s">
        <v>64</v>
      </c>
      <c r="D10" s="93">
        <v>168.57196768677397</v>
      </c>
      <c r="E10" s="81"/>
      <c r="F10" s="112" t="s">
        <v>256</v>
      </c>
      <c r="G10" s="15"/>
      <c r="H10" s="16" t="s">
        <v>217</v>
      </c>
      <c r="I10" s="66"/>
      <c r="J10" s="66"/>
      <c r="K10" s="114" t="s">
        <v>414</v>
      </c>
      <c r="L10" s="94">
        <v>1</v>
      </c>
      <c r="M10" s="95">
        <v>6084.40087890625</v>
      </c>
      <c r="N10" s="95">
        <v>1835.8134765625</v>
      </c>
      <c r="O10" s="77"/>
      <c r="P10" s="96"/>
      <c r="Q10" s="96"/>
      <c r="R10" s="97"/>
      <c r="S10" s="51">
        <v>0</v>
      </c>
      <c r="T10" s="51">
        <v>1</v>
      </c>
      <c r="U10" s="52">
        <v>0</v>
      </c>
      <c r="V10" s="52">
        <v>0.047619</v>
      </c>
      <c r="W10" s="52">
        <v>0.065598</v>
      </c>
      <c r="X10" s="52">
        <v>0.548426</v>
      </c>
      <c r="Y10" s="52">
        <v>0</v>
      </c>
      <c r="Z10" s="52">
        <v>0</v>
      </c>
      <c r="AA10" s="82">
        <v>10</v>
      </c>
      <c r="AB10" s="82"/>
      <c r="AC10" s="98"/>
      <c r="AD10" s="85" t="s">
        <v>331</v>
      </c>
      <c r="AE10" s="85">
        <v>470</v>
      </c>
      <c r="AF10" s="85">
        <v>478</v>
      </c>
      <c r="AG10" s="85">
        <v>1927</v>
      </c>
      <c r="AH10" s="85">
        <v>1107</v>
      </c>
      <c r="AI10" s="85"/>
      <c r="AJ10" s="85" t="s">
        <v>344</v>
      </c>
      <c r="AK10" s="85" t="s">
        <v>357</v>
      </c>
      <c r="AL10" s="90" t="s">
        <v>367</v>
      </c>
      <c r="AM10" s="85"/>
      <c r="AN10" s="87">
        <v>43362.8437962963</v>
      </c>
      <c r="AO10" s="90" t="s">
        <v>377</v>
      </c>
      <c r="AP10" s="85" t="b">
        <v>1</v>
      </c>
      <c r="AQ10" s="85" t="b">
        <v>0</v>
      </c>
      <c r="AR10" s="85" t="b">
        <v>0</v>
      </c>
      <c r="AS10" s="85"/>
      <c r="AT10" s="85">
        <v>4</v>
      </c>
      <c r="AU10" s="85"/>
      <c r="AV10" s="85" t="b">
        <v>0</v>
      </c>
      <c r="AW10" s="85" t="s">
        <v>392</v>
      </c>
      <c r="AX10" s="90" t="s">
        <v>400</v>
      </c>
      <c r="AY10" s="85" t="s">
        <v>66</v>
      </c>
      <c r="AZ10" s="85" t="str">
        <f>REPLACE(INDEX(GroupVertices[Group],MATCH(Vertices[[#This Row],[Vertex]],GroupVertices[Vertex],0)),1,1,"")</f>
        <v>1</v>
      </c>
      <c r="BA10" s="51"/>
      <c r="BB10" s="51"/>
      <c r="BC10" s="51"/>
      <c r="BD10" s="51"/>
      <c r="BE10" s="51" t="s">
        <v>246</v>
      </c>
      <c r="BF10" s="51" t="s">
        <v>246</v>
      </c>
      <c r="BG10" s="128" t="s">
        <v>591</v>
      </c>
      <c r="BH10" s="128" t="s">
        <v>591</v>
      </c>
      <c r="BI10" s="128" t="s">
        <v>598</v>
      </c>
      <c r="BJ10" s="128" t="s">
        <v>598</v>
      </c>
      <c r="BK10" s="128">
        <v>0</v>
      </c>
      <c r="BL10" s="131">
        <v>0</v>
      </c>
      <c r="BM10" s="128">
        <v>1</v>
      </c>
      <c r="BN10" s="131">
        <v>5</v>
      </c>
      <c r="BO10" s="128">
        <v>0</v>
      </c>
      <c r="BP10" s="131">
        <v>0</v>
      </c>
      <c r="BQ10" s="128">
        <v>19</v>
      </c>
      <c r="BR10" s="131">
        <v>95</v>
      </c>
      <c r="BS10" s="128">
        <v>20</v>
      </c>
      <c r="BT10" s="2"/>
      <c r="BU10" s="3"/>
      <c r="BV10" s="3"/>
      <c r="BW10" s="3"/>
      <c r="BX10" s="3"/>
    </row>
    <row r="11" spans="1:76" ht="15">
      <c r="A11" s="14" t="s">
        <v>218</v>
      </c>
      <c r="B11" s="15"/>
      <c r="C11" s="15" t="s">
        <v>64</v>
      </c>
      <c r="D11" s="93">
        <v>195.40338463352793</v>
      </c>
      <c r="E11" s="81"/>
      <c r="F11" s="112" t="s">
        <v>257</v>
      </c>
      <c r="G11" s="15"/>
      <c r="H11" s="16" t="s">
        <v>218</v>
      </c>
      <c r="I11" s="66"/>
      <c r="J11" s="66"/>
      <c r="K11" s="114" t="s">
        <v>415</v>
      </c>
      <c r="L11" s="94">
        <v>1</v>
      </c>
      <c r="M11" s="95">
        <v>3966.003662109375</v>
      </c>
      <c r="N11" s="95">
        <v>456.4836730957031</v>
      </c>
      <c r="O11" s="77"/>
      <c r="P11" s="96"/>
      <c r="Q11" s="96"/>
      <c r="R11" s="97"/>
      <c r="S11" s="51">
        <v>0</v>
      </c>
      <c r="T11" s="51">
        <v>1</v>
      </c>
      <c r="U11" s="52">
        <v>0</v>
      </c>
      <c r="V11" s="52">
        <v>0.047619</v>
      </c>
      <c r="W11" s="52">
        <v>0.065598</v>
      </c>
      <c r="X11" s="52">
        <v>0.548426</v>
      </c>
      <c r="Y11" s="52">
        <v>0</v>
      </c>
      <c r="Z11" s="52">
        <v>0</v>
      </c>
      <c r="AA11" s="82">
        <v>11</v>
      </c>
      <c r="AB11" s="82"/>
      <c r="AC11" s="98"/>
      <c r="AD11" s="85" t="s">
        <v>332</v>
      </c>
      <c r="AE11" s="85">
        <v>4997</v>
      </c>
      <c r="AF11" s="85">
        <v>2107</v>
      </c>
      <c r="AG11" s="85">
        <v>41514</v>
      </c>
      <c r="AH11" s="85">
        <v>8256</v>
      </c>
      <c r="AI11" s="85"/>
      <c r="AJ11" s="85" t="s">
        <v>345</v>
      </c>
      <c r="AK11" s="85" t="s">
        <v>358</v>
      </c>
      <c r="AL11" s="85"/>
      <c r="AM11" s="85"/>
      <c r="AN11" s="87">
        <v>39931.95243055555</v>
      </c>
      <c r="AO11" s="90" t="s">
        <v>378</v>
      </c>
      <c r="AP11" s="85" t="b">
        <v>0</v>
      </c>
      <c r="AQ11" s="85" t="b">
        <v>0</v>
      </c>
      <c r="AR11" s="85" t="b">
        <v>1</v>
      </c>
      <c r="AS11" s="85"/>
      <c r="AT11" s="85">
        <v>106</v>
      </c>
      <c r="AU11" s="90" t="s">
        <v>384</v>
      </c>
      <c r="AV11" s="85" t="b">
        <v>0</v>
      </c>
      <c r="AW11" s="85" t="s">
        <v>392</v>
      </c>
      <c r="AX11" s="90" t="s">
        <v>401</v>
      </c>
      <c r="AY11" s="85" t="s">
        <v>66</v>
      </c>
      <c r="AZ11" s="85" t="str">
        <f>REPLACE(INDEX(GroupVertices[Group],MATCH(Vertices[[#This Row],[Vertex]],GroupVertices[Vertex],0)),1,1,"")</f>
        <v>1</v>
      </c>
      <c r="BA11" s="51"/>
      <c r="BB11" s="51"/>
      <c r="BC11" s="51"/>
      <c r="BD11" s="51"/>
      <c r="BE11" s="51" t="s">
        <v>246</v>
      </c>
      <c r="BF11" s="51" t="s">
        <v>246</v>
      </c>
      <c r="BG11" s="128" t="s">
        <v>591</v>
      </c>
      <c r="BH11" s="128" t="s">
        <v>591</v>
      </c>
      <c r="BI11" s="128" t="s">
        <v>598</v>
      </c>
      <c r="BJ11" s="128" t="s">
        <v>598</v>
      </c>
      <c r="BK11" s="128">
        <v>0</v>
      </c>
      <c r="BL11" s="131">
        <v>0</v>
      </c>
      <c r="BM11" s="128">
        <v>1</v>
      </c>
      <c r="BN11" s="131">
        <v>5</v>
      </c>
      <c r="BO11" s="128">
        <v>0</v>
      </c>
      <c r="BP11" s="131">
        <v>0</v>
      </c>
      <c r="BQ11" s="128">
        <v>19</v>
      </c>
      <c r="BR11" s="131">
        <v>95</v>
      </c>
      <c r="BS11" s="128">
        <v>20</v>
      </c>
      <c r="BT11" s="2"/>
      <c r="BU11" s="3"/>
      <c r="BV11" s="3"/>
      <c r="BW11" s="3"/>
      <c r="BX11" s="3"/>
    </row>
    <row r="12" spans="1:76" ht="15">
      <c r="A12" s="14" t="s">
        <v>219</v>
      </c>
      <c r="B12" s="15"/>
      <c r="C12" s="15" t="s">
        <v>64</v>
      </c>
      <c r="D12" s="93">
        <v>820.2179766888771</v>
      </c>
      <c r="E12" s="81"/>
      <c r="F12" s="112" t="s">
        <v>258</v>
      </c>
      <c r="G12" s="15"/>
      <c r="H12" s="16" t="s">
        <v>219</v>
      </c>
      <c r="I12" s="66"/>
      <c r="J12" s="66"/>
      <c r="K12" s="114" t="s">
        <v>416</v>
      </c>
      <c r="L12" s="94">
        <v>1</v>
      </c>
      <c r="M12" s="95">
        <v>1640.42919921875</v>
      </c>
      <c r="N12" s="95">
        <v>1063.5367431640625</v>
      </c>
      <c r="O12" s="77"/>
      <c r="P12" s="96"/>
      <c r="Q12" s="96"/>
      <c r="R12" s="97"/>
      <c r="S12" s="51">
        <v>0</v>
      </c>
      <c r="T12" s="51">
        <v>1</v>
      </c>
      <c r="U12" s="52">
        <v>0</v>
      </c>
      <c r="V12" s="52">
        <v>0.047619</v>
      </c>
      <c r="W12" s="52">
        <v>0.065598</v>
      </c>
      <c r="X12" s="52">
        <v>0.548426</v>
      </c>
      <c r="Y12" s="52">
        <v>0</v>
      </c>
      <c r="Z12" s="52">
        <v>0</v>
      </c>
      <c r="AA12" s="82">
        <v>12</v>
      </c>
      <c r="AB12" s="82"/>
      <c r="AC12" s="98"/>
      <c r="AD12" s="85" t="s">
        <v>333</v>
      </c>
      <c r="AE12" s="85">
        <v>19724</v>
      </c>
      <c r="AF12" s="85">
        <v>40041</v>
      </c>
      <c r="AG12" s="85">
        <v>1685333</v>
      </c>
      <c r="AH12" s="85">
        <v>37305</v>
      </c>
      <c r="AI12" s="85"/>
      <c r="AJ12" s="85" t="s">
        <v>346</v>
      </c>
      <c r="AK12" s="85" t="s">
        <v>359</v>
      </c>
      <c r="AL12" s="90" t="s">
        <v>368</v>
      </c>
      <c r="AM12" s="85"/>
      <c r="AN12" s="87">
        <v>40468.768425925926</v>
      </c>
      <c r="AO12" s="90" t="s">
        <v>379</v>
      </c>
      <c r="AP12" s="85" t="b">
        <v>0</v>
      </c>
      <c r="AQ12" s="85" t="b">
        <v>0</v>
      </c>
      <c r="AR12" s="85" t="b">
        <v>0</v>
      </c>
      <c r="AS12" s="85"/>
      <c r="AT12" s="85">
        <v>19804</v>
      </c>
      <c r="AU12" s="90" t="s">
        <v>386</v>
      </c>
      <c r="AV12" s="85" t="b">
        <v>0</v>
      </c>
      <c r="AW12" s="85" t="s">
        <v>392</v>
      </c>
      <c r="AX12" s="90" t="s">
        <v>402</v>
      </c>
      <c r="AY12" s="85" t="s">
        <v>66</v>
      </c>
      <c r="AZ12" s="85" t="str">
        <f>REPLACE(INDEX(GroupVertices[Group],MATCH(Vertices[[#This Row],[Vertex]],GroupVertices[Vertex],0)),1,1,"")</f>
        <v>1</v>
      </c>
      <c r="BA12" s="51"/>
      <c r="BB12" s="51"/>
      <c r="BC12" s="51"/>
      <c r="BD12" s="51"/>
      <c r="BE12" s="51" t="s">
        <v>246</v>
      </c>
      <c r="BF12" s="51" t="s">
        <v>246</v>
      </c>
      <c r="BG12" s="128" t="s">
        <v>591</v>
      </c>
      <c r="BH12" s="128" t="s">
        <v>591</v>
      </c>
      <c r="BI12" s="128" t="s">
        <v>598</v>
      </c>
      <c r="BJ12" s="128" t="s">
        <v>598</v>
      </c>
      <c r="BK12" s="128">
        <v>0</v>
      </c>
      <c r="BL12" s="131">
        <v>0</v>
      </c>
      <c r="BM12" s="128">
        <v>1</v>
      </c>
      <c r="BN12" s="131">
        <v>5</v>
      </c>
      <c r="BO12" s="128">
        <v>0</v>
      </c>
      <c r="BP12" s="131">
        <v>0</v>
      </c>
      <c r="BQ12" s="128">
        <v>19</v>
      </c>
      <c r="BR12" s="131">
        <v>95</v>
      </c>
      <c r="BS12" s="128">
        <v>20</v>
      </c>
      <c r="BT12" s="2"/>
      <c r="BU12" s="3"/>
      <c r="BV12" s="3"/>
      <c r="BW12" s="3"/>
      <c r="BX12" s="3"/>
    </row>
    <row r="13" spans="1:76" ht="15">
      <c r="A13" s="14" t="s">
        <v>220</v>
      </c>
      <c r="B13" s="15"/>
      <c r="C13" s="15" t="s">
        <v>64</v>
      </c>
      <c r="D13" s="93">
        <v>174.73215794956462</v>
      </c>
      <c r="E13" s="81"/>
      <c r="F13" s="112" t="s">
        <v>259</v>
      </c>
      <c r="G13" s="15"/>
      <c r="H13" s="16" t="s">
        <v>220</v>
      </c>
      <c r="I13" s="66"/>
      <c r="J13" s="66"/>
      <c r="K13" s="114" t="s">
        <v>417</v>
      </c>
      <c r="L13" s="94">
        <v>1</v>
      </c>
      <c r="M13" s="95">
        <v>6295.08447265625</v>
      </c>
      <c r="N13" s="95">
        <v>7901.95458984375</v>
      </c>
      <c r="O13" s="77"/>
      <c r="P13" s="96"/>
      <c r="Q13" s="96"/>
      <c r="R13" s="97"/>
      <c r="S13" s="51">
        <v>0</v>
      </c>
      <c r="T13" s="51">
        <v>1</v>
      </c>
      <c r="U13" s="52">
        <v>0</v>
      </c>
      <c r="V13" s="52">
        <v>0.047619</v>
      </c>
      <c r="W13" s="52">
        <v>0.065598</v>
      </c>
      <c r="X13" s="52">
        <v>0.548426</v>
      </c>
      <c r="Y13" s="52">
        <v>0</v>
      </c>
      <c r="Z13" s="52">
        <v>0</v>
      </c>
      <c r="AA13" s="82">
        <v>13</v>
      </c>
      <c r="AB13" s="82"/>
      <c r="AC13" s="98"/>
      <c r="AD13" s="85" t="s">
        <v>302</v>
      </c>
      <c r="AE13" s="85">
        <v>222</v>
      </c>
      <c r="AF13" s="85">
        <v>852</v>
      </c>
      <c r="AG13" s="85">
        <v>32099</v>
      </c>
      <c r="AH13" s="85">
        <v>545</v>
      </c>
      <c r="AI13" s="85"/>
      <c r="AJ13" s="85" t="s">
        <v>347</v>
      </c>
      <c r="AK13" s="85"/>
      <c r="AL13" s="85"/>
      <c r="AM13" s="85"/>
      <c r="AN13" s="87">
        <v>42758.55375</v>
      </c>
      <c r="AO13" s="90" t="s">
        <v>380</v>
      </c>
      <c r="AP13" s="85" t="b">
        <v>0</v>
      </c>
      <c r="AQ13" s="85" t="b">
        <v>0</v>
      </c>
      <c r="AR13" s="85" t="b">
        <v>0</v>
      </c>
      <c r="AS13" s="85"/>
      <c r="AT13" s="85">
        <v>56</v>
      </c>
      <c r="AU13" s="90" t="s">
        <v>384</v>
      </c>
      <c r="AV13" s="85" t="b">
        <v>0</v>
      </c>
      <c r="AW13" s="85" t="s">
        <v>392</v>
      </c>
      <c r="AX13" s="90" t="s">
        <v>403</v>
      </c>
      <c r="AY13" s="85" t="s">
        <v>66</v>
      </c>
      <c r="AZ13" s="85" t="str">
        <f>REPLACE(INDEX(GroupVertices[Group],MATCH(Vertices[[#This Row],[Vertex]],GroupVertices[Vertex],0)),1,1,"")</f>
        <v>1</v>
      </c>
      <c r="BA13" s="51"/>
      <c r="BB13" s="51"/>
      <c r="BC13" s="51"/>
      <c r="BD13" s="51"/>
      <c r="BE13" s="51" t="s">
        <v>246</v>
      </c>
      <c r="BF13" s="51" t="s">
        <v>246</v>
      </c>
      <c r="BG13" s="128" t="s">
        <v>591</v>
      </c>
      <c r="BH13" s="128" t="s">
        <v>591</v>
      </c>
      <c r="BI13" s="128" t="s">
        <v>598</v>
      </c>
      <c r="BJ13" s="128" t="s">
        <v>598</v>
      </c>
      <c r="BK13" s="128">
        <v>0</v>
      </c>
      <c r="BL13" s="131">
        <v>0</v>
      </c>
      <c r="BM13" s="128">
        <v>1</v>
      </c>
      <c r="BN13" s="131">
        <v>5</v>
      </c>
      <c r="BO13" s="128">
        <v>0</v>
      </c>
      <c r="BP13" s="131">
        <v>0</v>
      </c>
      <c r="BQ13" s="128">
        <v>19</v>
      </c>
      <c r="BR13" s="131">
        <v>95</v>
      </c>
      <c r="BS13" s="128">
        <v>20</v>
      </c>
      <c r="BT13" s="2"/>
      <c r="BU13" s="3"/>
      <c r="BV13" s="3"/>
      <c r="BW13" s="3"/>
      <c r="BX13" s="3"/>
    </row>
    <row r="14" spans="1:76" ht="15">
      <c r="A14" s="14" t="s">
        <v>221</v>
      </c>
      <c r="B14" s="15"/>
      <c r="C14" s="15" t="s">
        <v>64</v>
      </c>
      <c r="D14" s="93">
        <v>162</v>
      </c>
      <c r="E14" s="81"/>
      <c r="F14" s="112" t="s">
        <v>260</v>
      </c>
      <c r="G14" s="15"/>
      <c r="H14" s="16" t="s">
        <v>221</v>
      </c>
      <c r="I14" s="66"/>
      <c r="J14" s="66"/>
      <c r="K14" s="114" t="s">
        <v>418</v>
      </c>
      <c r="L14" s="94">
        <v>1</v>
      </c>
      <c r="M14" s="95">
        <v>307.7317810058594</v>
      </c>
      <c r="N14" s="95">
        <v>6860.31298828125</v>
      </c>
      <c r="O14" s="77"/>
      <c r="P14" s="96"/>
      <c r="Q14" s="96"/>
      <c r="R14" s="97"/>
      <c r="S14" s="51">
        <v>0</v>
      </c>
      <c r="T14" s="51">
        <v>1</v>
      </c>
      <c r="U14" s="52">
        <v>0</v>
      </c>
      <c r="V14" s="52">
        <v>0.047619</v>
      </c>
      <c r="W14" s="52">
        <v>0.065598</v>
      </c>
      <c r="X14" s="52">
        <v>0.548426</v>
      </c>
      <c r="Y14" s="52">
        <v>0</v>
      </c>
      <c r="Z14" s="52">
        <v>0</v>
      </c>
      <c r="AA14" s="82">
        <v>14</v>
      </c>
      <c r="AB14" s="82"/>
      <c r="AC14" s="98"/>
      <c r="AD14" s="85" t="s">
        <v>334</v>
      </c>
      <c r="AE14" s="85">
        <v>139</v>
      </c>
      <c r="AF14" s="85">
        <v>79</v>
      </c>
      <c r="AG14" s="85">
        <v>6461</v>
      </c>
      <c r="AH14" s="85">
        <v>7500</v>
      </c>
      <c r="AI14" s="85"/>
      <c r="AJ14" s="85" t="s">
        <v>348</v>
      </c>
      <c r="AK14" s="85" t="s">
        <v>360</v>
      </c>
      <c r="AL14" s="85"/>
      <c r="AM14" s="85"/>
      <c r="AN14" s="87">
        <v>42199.703356481485</v>
      </c>
      <c r="AO14" s="90" t="s">
        <v>381</v>
      </c>
      <c r="AP14" s="85" t="b">
        <v>1</v>
      </c>
      <c r="AQ14" s="85" t="b">
        <v>0</v>
      </c>
      <c r="AR14" s="85" t="b">
        <v>0</v>
      </c>
      <c r="AS14" s="85"/>
      <c r="AT14" s="85">
        <v>17</v>
      </c>
      <c r="AU14" s="90" t="s">
        <v>384</v>
      </c>
      <c r="AV14" s="85" t="b">
        <v>0</v>
      </c>
      <c r="AW14" s="85" t="s">
        <v>392</v>
      </c>
      <c r="AX14" s="90" t="s">
        <v>404</v>
      </c>
      <c r="AY14" s="85" t="s">
        <v>66</v>
      </c>
      <c r="AZ14" s="85" t="str">
        <f>REPLACE(INDEX(GroupVertices[Group],MATCH(Vertices[[#This Row],[Vertex]],GroupVertices[Vertex],0)),1,1,"")</f>
        <v>1</v>
      </c>
      <c r="BA14" s="51"/>
      <c r="BB14" s="51"/>
      <c r="BC14" s="51"/>
      <c r="BD14" s="51"/>
      <c r="BE14" s="51" t="s">
        <v>246</v>
      </c>
      <c r="BF14" s="51" t="s">
        <v>246</v>
      </c>
      <c r="BG14" s="128" t="s">
        <v>591</v>
      </c>
      <c r="BH14" s="128" t="s">
        <v>591</v>
      </c>
      <c r="BI14" s="128" t="s">
        <v>598</v>
      </c>
      <c r="BJ14" s="128" t="s">
        <v>598</v>
      </c>
      <c r="BK14" s="128">
        <v>0</v>
      </c>
      <c r="BL14" s="131">
        <v>0</v>
      </c>
      <c r="BM14" s="128">
        <v>1</v>
      </c>
      <c r="BN14" s="131">
        <v>5</v>
      </c>
      <c r="BO14" s="128">
        <v>0</v>
      </c>
      <c r="BP14" s="131">
        <v>0</v>
      </c>
      <c r="BQ14" s="128">
        <v>19</v>
      </c>
      <c r="BR14" s="131">
        <v>95</v>
      </c>
      <c r="BS14" s="128">
        <v>20</v>
      </c>
      <c r="BT14" s="2"/>
      <c r="BU14" s="3"/>
      <c r="BV14" s="3"/>
      <c r="BW14" s="3"/>
      <c r="BX14" s="3"/>
    </row>
    <row r="15" spans="1:76" ht="15">
      <c r="A15" s="14" t="s">
        <v>222</v>
      </c>
      <c r="B15" s="15"/>
      <c r="C15" s="15" t="s">
        <v>64</v>
      </c>
      <c r="D15" s="93">
        <v>176.13220119110798</v>
      </c>
      <c r="E15" s="81"/>
      <c r="F15" s="112" t="s">
        <v>261</v>
      </c>
      <c r="G15" s="15"/>
      <c r="H15" s="16" t="s">
        <v>222</v>
      </c>
      <c r="I15" s="66"/>
      <c r="J15" s="66"/>
      <c r="K15" s="114" t="s">
        <v>419</v>
      </c>
      <c r="L15" s="94">
        <v>1</v>
      </c>
      <c r="M15" s="95">
        <v>4288.1220703125</v>
      </c>
      <c r="N15" s="95">
        <v>9554.69140625</v>
      </c>
      <c r="O15" s="77"/>
      <c r="P15" s="96"/>
      <c r="Q15" s="96"/>
      <c r="R15" s="97"/>
      <c r="S15" s="51">
        <v>0</v>
      </c>
      <c r="T15" s="51">
        <v>1</v>
      </c>
      <c r="U15" s="52">
        <v>0</v>
      </c>
      <c r="V15" s="52">
        <v>0.047619</v>
      </c>
      <c r="W15" s="52">
        <v>0.065598</v>
      </c>
      <c r="X15" s="52">
        <v>0.548426</v>
      </c>
      <c r="Y15" s="52">
        <v>0</v>
      </c>
      <c r="Z15" s="52">
        <v>0</v>
      </c>
      <c r="AA15" s="82">
        <v>15</v>
      </c>
      <c r="AB15" s="82"/>
      <c r="AC15" s="98"/>
      <c r="AD15" s="85" t="s">
        <v>335</v>
      </c>
      <c r="AE15" s="85">
        <v>840</v>
      </c>
      <c r="AF15" s="85">
        <v>937</v>
      </c>
      <c r="AG15" s="85">
        <v>13317</v>
      </c>
      <c r="AH15" s="85">
        <v>13489</v>
      </c>
      <c r="AI15" s="85"/>
      <c r="AJ15" s="85" t="s">
        <v>349</v>
      </c>
      <c r="AK15" s="85" t="s">
        <v>361</v>
      </c>
      <c r="AL15" s="90" t="s">
        <v>369</v>
      </c>
      <c r="AM15" s="85"/>
      <c r="AN15" s="87">
        <v>39881.37951388889</v>
      </c>
      <c r="AO15" s="90" t="s">
        <v>382</v>
      </c>
      <c r="AP15" s="85" t="b">
        <v>0</v>
      </c>
      <c r="AQ15" s="85" t="b">
        <v>0</v>
      </c>
      <c r="AR15" s="85" t="b">
        <v>0</v>
      </c>
      <c r="AS15" s="85"/>
      <c r="AT15" s="85">
        <v>517</v>
      </c>
      <c r="AU15" s="90" t="s">
        <v>387</v>
      </c>
      <c r="AV15" s="85" t="b">
        <v>0</v>
      </c>
      <c r="AW15" s="85" t="s">
        <v>392</v>
      </c>
      <c r="AX15" s="90" t="s">
        <v>405</v>
      </c>
      <c r="AY15" s="85" t="s">
        <v>66</v>
      </c>
      <c r="AZ15" s="85" t="str">
        <f>REPLACE(INDEX(GroupVertices[Group],MATCH(Vertices[[#This Row],[Vertex]],GroupVertices[Vertex],0)),1,1,"")</f>
        <v>1</v>
      </c>
      <c r="BA15" s="51"/>
      <c r="BB15" s="51"/>
      <c r="BC15" s="51"/>
      <c r="BD15" s="51"/>
      <c r="BE15" s="51" t="s">
        <v>246</v>
      </c>
      <c r="BF15" s="51" t="s">
        <v>246</v>
      </c>
      <c r="BG15" s="128" t="s">
        <v>591</v>
      </c>
      <c r="BH15" s="128" t="s">
        <v>591</v>
      </c>
      <c r="BI15" s="128" t="s">
        <v>598</v>
      </c>
      <c r="BJ15" s="128" t="s">
        <v>598</v>
      </c>
      <c r="BK15" s="128">
        <v>0</v>
      </c>
      <c r="BL15" s="131">
        <v>0</v>
      </c>
      <c r="BM15" s="128">
        <v>1</v>
      </c>
      <c r="BN15" s="131">
        <v>5</v>
      </c>
      <c r="BO15" s="128">
        <v>0</v>
      </c>
      <c r="BP15" s="131">
        <v>0</v>
      </c>
      <c r="BQ15" s="128">
        <v>19</v>
      </c>
      <c r="BR15" s="131">
        <v>95</v>
      </c>
      <c r="BS15" s="128">
        <v>20</v>
      </c>
      <c r="BT15" s="2"/>
      <c r="BU15" s="3"/>
      <c r="BV15" s="3"/>
      <c r="BW15" s="3"/>
      <c r="BX15" s="3"/>
    </row>
    <row r="16" spans="1:76" ht="15">
      <c r="A16" s="99" t="s">
        <v>223</v>
      </c>
      <c r="B16" s="100"/>
      <c r="C16" s="100" t="s">
        <v>64</v>
      </c>
      <c r="D16" s="101">
        <v>173.90860310159798</v>
      </c>
      <c r="E16" s="102"/>
      <c r="F16" s="113" t="s">
        <v>262</v>
      </c>
      <c r="G16" s="100"/>
      <c r="H16" s="103" t="s">
        <v>223</v>
      </c>
      <c r="I16" s="104"/>
      <c r="J16" s="104"/>
      <c r="K16" s="115" t="s">
        <v>420</v>
      </c>
      <c r="L16" s="105">
        <v>1</v>
      </c>
      <c r="M16" s="106">
        <v>243.15306091308594</v>
      </c>
      <c r="N16" s="106">
        <v>3633.039306640625</v>
      </c>
      <c r="O16" s="107"/>
      <c r="P16" s="108"/>
      <c r="Q16" s="108"/>
      <c r="R16" s="109"/>
      <c r="S16" s="51">
        <v>0</v>
      </c>
      <c r="T16" s="51">
        <v>1</v>
      </c>
      <c r="U16" s="52">
        <v>0</v>
      </c>
      <c r="V16" s="52">
        <v>0.047619</v>
      </c>
      <c r="W16" s="52">
        <v>0.065598</v>
      </c>
      <c r="X16" s="52">
        <v>0.548426</v>
      </c>
      <c r="Y16" s="52">
        <v>0</v>
      </c>
      <c r="Z16" s="52">
        <v>0</v>
      </c>
      <c r="AA16" s="110">
        <v>16</v>
      </c>
      <c r="AB16" s="110"/>
      <c r="AC16" s="111"/>
      <c r="AD16" s="85" t="s">
        <v>336</v>
      </c>
      <c r="AE16" s="85">
        <v>5001</v>
      </c>
      <c r="AF16" s="85">
        <v>802</v>
      </c>
      <c r="AG16" s="85">
        <v>17967</v>
      </c>
      <c r="AH16" s="85">
        <v>1018</v>
      </c>
      <c r="AI16" s="85"/>
      <c r="AJ16" s="85" t="s">
        <v>350</v>
      </c>
      <c r="AK16" s="85"/>
      <c r="AL16" s="85"/>
      <c r="AM16" s="85"/>
      <c r="AN16" s="87">
        <v>41097.91913194444</v>
      </c>
      <c r="AO16" s="90" t="s">
        <v>383</v>
      </c>
      <c r="AP16" s="85" t="b">
        <v>0</v>
      </c>
      <c r="AQ16" s="85" t="b">
        <v>0</v>
      </c>
      <c r="AR16" s="85" t="b">
        <v>0</v>
      </c>
      <c r="AS16" s="85"/>
      <c r="AT16" s="85">
        <v>378</v>
      </c>
      <c r="AU16" s="90" t="s">
        <v>388</v>
      </c>
      <c r="AV16" s="85" t="b">
        <v>0</v>
      </c>
      <c r="AW16" s="85" t="s">
        <v>392</v>
      </c>
      <c r="AX16" s="90" t="s">
        <v>406</v>
      </c>
      <c r="AY16" s="85" t="s">
        <v>66</v>
      </c>
      <c r="AZ16" s="85" t="str">
        <f>REPLACE(INDEX(GroupVertices[Group],MATCH(Vertices[[#This Row],[Vertex]],GroupVertices[Vertex],0)),1,1,"")</f>
        <v>1</v>
      </c>
      <c r="BA16" s="51"/>
      <c r="BB16" s="51"/>
      <c r="BC16" s="51"/>
      <c r="BD16" s="51"/>
      <c r="BE16" s="51" t="s">
        <v>246</v>
      </c>
      <c r="BF16" s="51" t="s">
        <v>246</v>
      </c>
      <c r="BG16" s="128" t="s">
        <v>591</v>
      </c>
      <c r="BH16" s="128" t="s">
        <v>591</v>
      </c>
      <c r="BI16" s="128" t="s">
        <v>598</v>
      </c>
      <c r="BJ16" s="128" t="s">
        <v>598</v>
      </c>
      <c r="BK16" s="128">
        <v>0</v>
      </c>
      <c r="BL16" s="131">
        <v>0</v>
      </c>
      <c r="BM16" s="128">
        <v>1</v>
      </c>
      <c r="BN16" s="131">
        <v>5</v>
      </c>
      <c r="BO16" s="128">
        <v>0</v>
      </c>
      <c r="BP16" s="131">
        <v>0</v>
      </c>
      <c r="BQ16" s="128">
        <v>19</v>
      </c>
      <c r="BR16" s="131">
        <v>95</v>
      </c>
      <c r="BS16" s="128">
        <v>20</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4" r:id="rId1" display="https://t.co/UURxCRbsBJ"/>
    <hyperlink ref="AL5" r:id="rId2" display="http://www.linkedin.com/in/kirkdborne"/>
    <hyperlink ref="AL6" r:id="rId3" display="http://t.co/0q9p4zuiW5"/>
    <hyperlink ref="AL8" r:id="rId4" display="https://www.linkedin.com/in/TheAdamGabriel"/>
    <hyperlink ref="AL9" r:id="rId5" display="http://www.linkedin.com/in/reinalingle"/>
    <hyperlink ref="AL10" r:id="rId6" display="https://t.co/apbU92K8R9"/>
    <hyperlink ref="AL12" r:id="rId7" display="http://t.co/4s1obZFn4h"/>
    <hyperlink ref="AL15" r:id="rId8" display="https://t.co/jUeezX79vM"/>
    <hyperlink ref="AO3" r:id="rId9" display="https://pbs.twimg.com/profile_banners/275508260/1541679196"/>
    <hyperlink ref="AO4" r:id="rId10" display="https://pbs.twimg.com/profile_banners/740238495952736256/1512365626"/>
    <hyperlink ref="AO5" r:id="rId11" display="https://pbs.twimg.com/profile_banners/534563976/1540268609"/>
    <hyperlink ref="AO6" r:id="rId12" display="https://pbs.twimg.com/profile_banners/17375116/1556652886"/>
    <hyperlink ref="AO7" r:id="rId13" display="https://pbs.twimg.com/profile_banners/225146768/1407035586"/>
    <hyperlink ref="AO8" r:id="rId14" display="https://pbs.twimg.com/profile_banners/408898240/1531047876"/>
    <hyperlink ref="AO9" r:id="rId15" display="https://pbs.twimg.com/profile_banners/26833196/1470934268"/>
    <hyperlink ref="AO10" r:id="rId16" display="https://pbs.twimg.com/profile_banners/1042507385246384128/1568053898"/>
    <hyperlink ref="AO11" r:id="rId17" display="https://pbs.twimg.com/profile_banners/36205037/1398249925"/>
    <hyperlink ref="AO12" r:id="rId18" display="https://pbs.twimg.com/profile_banners/204010235/1514766629"/>
    <hyperlink ref="AO13" r:id="rId19" display="https://pbs.twimg.com/profile_banners/823520005706883072/1511169127"/>
    <hyperlink ref="AO14" r:id="rId20" display="https://pbs.twimg.com/profile_banners/3376024415/1470345900"/>
    <hyperlink ref="AO15" r:id="rId21" display="https://pbs.twimg.com/profile_banners/23417129/1454918569"/>
    <hyperlink ref="AO16" r:id="rId22" display="https://pbs.twimg.com/profile_banners/629759916/1476319185"/>
    <hyperlink ref="AU3" r:id="rId23" display="http://abs.twimg.com/images/themes/theme1/bg.png"/>
    <hyperlink ref="AU5" r:id="rId24" display="http://abs.twimg.com/images/themes/theme1/bg.png"/>
    <hyperlink ref="AU6" r:id="rId25" display="http://abs.twimg.com/images/themes/theme1/bg.png"/>
    <hyperlink ref="AU7" r:id="rId26" display="http://abs.twimg.com/images/themes/theme1/bg.png"/>
    <hyperlink ref="AU8" r:id="rId27" display="http://abs.twimg.com/images/themes/theme1/bg.png"/>
    <hyperlink ref="AU9" r:id="rId28" display="http://abs.twimg.com/images/themes/theme10/bg.gif"/>
    <hyperlink ref="AU11" r:id="rId29" display="http://abs.twimg.com/images/themes/theme1/bg.png"/>
    <hyperlink ref="AU12" r:id="rId30" display="http://abs.twimg.com/images/themes/theme5/bg.gif"/>
    <hyperlink ref="AU13" r:id="rId31" display="http://abs.twimg.com/images/themes/theme1/bg.png"/>
    <hyperlink ref="AU14" r:id="rId32" display="http://abs.twimg.com/images/themes/theme1/bg.png"/>
    <hyperlink ref="AU15" r:id="rId33" display="http://abs.twimg.com/images/themes/theme15/bg.png"/>
    <hyperlink ref="AU16" r:id="rId34" display="http://abs.twimg.com/images/themes/theme14/bg.gif"/>
    <hyperlink ref="F3" r:id="rId35" display="http://pbs.twimg.com/profile_images/1033995523710246912/Vc8FbS3Q_normal.jpg"/>
    <hyperlink ref="F4" r:id="rId36" display="http://pbs.twimg.com/profile_images/877294444554231809/Wcem1g-S_normal.jpg"/>
    <hyperlink ref="F5" r:id="rId37" display="http://pbs.twimg.com/profile_images/1112733580948635648/s-8d1avb_normal.jpg"/>
    <hyperlink ref="F6" r:id="rId38" display="http://pbs.twimg.com/profile_images/1123309632326393860/TdrhAEp5_normal.png"/>
    <hyperlink ref="F7" r:id="rId39" display="http://pbs.twimg.com/profile_images/501440606615662593/M93qr2JI_normal.jpeg"/>
    <hyperlink ref="F8" r:id="rId40" display="http://pbs.twimg.com/profile_images/1085994913769111553/dD2ITOEw_normal.jpg"/>
    <hyperlink ref="F9" r:id="rId41" display="http://pbs.twimg.com/profile_images/663792433935814656/rtqXyrRv_normal.jpg"/>
    <hyperlink ref="F10" r:id="rId42" display="http://pbs.twimg.com/profile_images/1042507958981025792/FFIJ2D-V_normal.jpg"/>
    <hyperlink ref="F11" r:id="rId43" display="http://pbs.twimg.com/profile_images/3343078790/0888a4612e139df66290da76fd338507_normal.jpeg"/>
    <hyperlink ref="F12" r:id="rId44" display="http://pbs.twimg.com/profile_images/805006806934323200/KxEGjbqo_normal.jpg"/>
    <hyperlink ref="F13" r:id="rId45" display="http://pbs.twimg.com/profile_images/823521885057118208/OkWFqYqc_normal.jpg"/>
    <hyperlink ref="F14" r:id="rId46" display="http://pbs.twimg.com/profile_images/761312007547187200/jJQwBsfC_normal.jpg"/>
    <hyperlink ref="F15" r:id="rId47" display="http://pbs.twimg.com/profile_images/673842342349156352/bbNaONv5_normal.jpg"/>
    <hyperlink ref="F16" r:id="rId48" display="http://pbs.twimg.com/profile_images/786365457896837120/Cu-WUgYd_normal.jpg"/>
    <hyperlink ref="AX3" r:id="rId49" display="https://twitter.com/gabriel_oguna"/>
    <hyperlink ref="AX4" r:id="rId50" display="https://twitter.com/nvidiaai"/>
    <hyperlink ref="AX5" r:id="rId51" display="https://twitter.com/kirkdborne"/>
    <hyperlink ref="AX6" r:id="rId52" display="https://twitter.com/boozallen"/>
    <hyperlink ref="AX7" r:id="rId53" display="https://twitter.com/daylasr"/>
    <hyperlink ref="AX8" r:id="rId54" display="https://twitter.com/theadamgabriel"/>
    <hyperlink ref="AX9" r:id="rId55" display="https://twitter.com/rlingle"/>
    <hyperlink ref="AX10" r:id="rId56" display="https://twitter.com/robotkiller10"/>
    <hyperlink ref="AX11" r:id="rId57" display="https://twitter.com/erkanguntore"/>
    <hyperlink ref="AX12" r:id="rId58" display="https://twitter.com/arkangelscrap"/>
    <hyperlink ref="AX13" r:id="rId59" display="https://twitter.com/max_lyashko"/>
    <hyperlink ref="AX14" r:id="rId60" display="https://twitter.com/stevennjui"/>
    <hyperlink ref="AX15" r:id="rId61" display="https://twitter.com/mcolebrook"/>
    <hyperlink ref="AX16" r:id="rId62" display="https://twitter.com/jayroefren"/>
  </hyperlinks>
  <printOptions/>
  <pageMargins left="0.7" right="0.7" top="0.75" bottom="0.75" header="0.3" footer="0.3"/>
  <pageSetup horizontalDpi="600" verticalDpi="600" orientation="portrait" r:id="rId66"/>
  <legacyDrawing r:id="rId64"/>
  <tableParts>
    <tablePart r:id="rId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482</v>
      </c>
      <c r="Z2" s="13" t="s">
        <v>491</v>
      </c>
      <c r="AA2" s="13" t="s">
        <v>508</v>
      </c>
      <c r="AB2" s="13" t="s">
        <v>533</v>
      </c>
      <c r="AC2" s="13" t="s">
        <v>552</v>
      </c>
      <c r="AD2" s="13" t="s">
        <v>563</v>
      </c>
      <c r="AE2" s="13" t="s">
        <v>564</v>
      </c>
      <c r="AF2" s="13" t="s">
        <v>571</v>
      </c>
      <c r="AG2" s="67" t="s">
        <v>643</v>
      </c>
      <c r="AH2" s="67" t="s">
        <v>644</v>
      </c>
      <c r="AI2" s="67" t="s">
        <v>645</v>
      </c>
      <c r="AJ2" s="67" t="s">
        <v>646</v>
      </c>
      <c r="AK2" s="67" t="s">
        <v>647</v>
      </c>
      <c r="AL2" s="67" t="s">
        <v>648</v>
      </c>
      <c r="AM2" s="67" t="s">
        <v>649</v>
      </c>
      <c r="AN2" s="67" t="s">
        <v>650</v>
      </c>
      <c r="AO2" s="67" t="s">
        <v>653</v>
      </c>
    </row>
    <row r="3" spans="1:41" ht="15">
      <c r="A3" s="125" t="s">
        <v>460</v>
      </c>
      <c r="B3" s="126" t="s">
        <v>463</v>
      </c>
      <c r="C3" s="126" t="s">
        <v>56</v>
      </c>
      <c r="D3" s="117"/>
      <c r="E3" s="116"/>
      <c r="F3" s="118" t="s">
        <v>689</v>
      </c>
      <c r="G3" s="119"/>
      <c r="H3" s="119"/>
      <c r="I3" s="120">
        <v>3</v>
      </c>
      <c r="J3" s="121"/>
      <c r="K3" s="51">
        <v>10</v>
      </c>
      <c r="L3" s="51">
        <v>8</v>
      </c>
      <c r="M3" s="51">
        <v>2</v>
      </c>
      <c r="N3" s="51">
        <v>10</v>
      </c>
      <c r="O3" s="51">
        <v>0</v>
      </c>
      <c r="P3" s="52">
        <v>0</v>
      </c>
      <c r="Q3" s="52">
        <v>0</v>
      </c>
      <c r="R3" s="51">
        <v>1</v>
      </c>
      <c r="S3" s="51">
        <v>0</v>
      </c>
      <c r="T3" s="51">
        <v>10</v>
      </c>
      <c r="U3" s="51">
        <v>10</v>
      </c>
      <c r="V3" s="51">
        <v>2</v>
      </c>
      <c r="W3" s="52">
        <v>1.62</v>
      </c>
      <c r="X3" s="52">
        <v>0.1</v>
      </c>
      <c r="Y3" s="85" t="s">
        <v>483</v>
      </c>
      <c r="Z3" s="85" t="s">
        <v>492</v>
      </c>
      <c r="AA3" s="85" t="s">
        <v>509</v>
      </c>
      <c r="AB3" s="91" t="s">
        <v>534</v>
      </c>
      <c r="AC3" s="91" t="s">
        <v>553</v>
      </c>
      <c r="AD3" s="91"/>
      <c r="AE3" s="91" t="s">
        <v>565</v>
      </c>
      <c r="AF3" s="91" t="s">
        <v>572</v>
      </c>
      <c r="AG3" s="128">
        <v>2</v>
      </c>
      <c r="AH3" s="131">
        <v>0.8968609865470852</v>
      </c>
      <c r="AI3" s="128">
        <v>9</v>
      </c>
      <c r="AJ3" s="131">
        <v>4.0358744394618835</v>
      </c>
      <c r="AK3" s="128">
        <v>0</v>
      </c>
      <c r="AL3" s="131">
        <v>0</v>
      </c>
      <c r="AM3" s="128">
        <v>212</v>
      </c>
      <c r="AN3" s="131">
        <v>95.06726457399103</v>
      </c>
      <c r="AO3" s="128">
        <v>223</v>
      </c>
    </row>
    <row r="4" spans="1:41" ht="15">
      <c r="A4" s="125" t="s">
        <v>461</v>
      </c>
      <c r="B4" s="126" t="s">
        <v>464</v>
      </c>
      <c r="C4" s="126" t="s">
        <v>56</v>
      </c>
      <c r="D4" s="122"/>
      <c r="E4" s="100"/>
      <c r="F4" s="103" t="s">
        <v>461</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243</v>
      </c>
      <c r="AB4" s="91" t="s">
        <v>294</v>
      </c>
      <c r="AC4" s="91" t="s">
        <v>294</v>
      </c>
      <c r="AD4" s="91"/>
      <c r="AE4" s="91" t="s">
        <v>566</v>
      </c>
      <c r="AF4" s="91" t="s">
        <v>573</v>
      </c>
      <c r="AG4" s="128">
        <v>2</v>
      </c>
      <c r="AH4" s="131">
        <v>9.090909090909092</v>
      </c>
      <c r="AI4" s="128">
        <v>0</v>
      </c>
      <c r="AJ4" s="131">
        <v>0</v>
      </c>
      <c r="AK4" s="128">
        <v>0</v>
      </c>
      <c r="AL4" s="131">
        <v>0</v>
      </c>
      <c r="AM4" s="128">
        <v>20</v>
      </c>
      <c r="AN4" s="131">
        <v>90.9090909090909</v>
      </c>
      <c r="AO4" s="128">
        <v>22</v>
      </c>
    </row>
    <row r="5" spans="1:41" ht="15">
      <c r="A5" s="125" t="s">
        <v>462</v>
      </c>
      <c r="B5" s="126" t="s">
        <v>465</v>
      </c>
      <c r="C5" s="126" t="s">
        <v>56</v>
      </c>
      <c r="D5" s="122"/>
      <c r="E5" s="100"/>
      <c r="F5" s="103" t="s">
        <v>690</v>
      </c>
      <c r="G5" s="107"/>
      <c r="H5" s="107"/>
      <c r="I5" s="123">
        <v>5</v>
      </c>
      <c r="J5" s="110"/>
      <c r="K5" s="51">
        <v>2</v>
      </c>
      <c r="L5" s="51">
        <v>0</v>
      </c>
      <c r="M5" s="51">
        <v>4</v>
      </c>
      <c r="N5" s="51">
        <v>4</v>
      </c>
      <c r="O5" s="51">
        <v>4</v>
      </c>
      <c r="P5" s="52" t="s">
        <v>469</v>
      </c>
      <c r="Q5" s="52" t="s">
        <v>469</v>
      </c>
      <c r="R5" s="51">
        <v>2</v>
      </c>
      <c r="S5" s="51">
        <v>2</v>
      </c>
      <c r="T5" s="51">
        <v>1</v>
      </c>
      <c r="U5" s="51">
        <v>2</v>
      </c>
      <c r="V5" s="51">
        <v>0</v>
      </c>
      <c r="W5" s="52">
        <v>0</v>
      </c>
      <c r="X5" s="52">
        <v>0</v>
      </c>
      <c r="Y5" s="85" t="s">
        <v>484</v>
      </c>
      <c r="Z5" s="85" t="s">
        <v>493</v>
      </c>
      <c r="AA5" s="85" t="s">
        <v>510</v>
      </c>
      <c r="AB5" s="91" t="s">
        <v>535</v>
      </c>
      <c r="AC5" s="91" t="s">
        <v>554</v>
      </c>
      <c r="AD5" s="91"/>
      <c r="AE5" s="91"/>
      <c r="AF5" s="91" t="s">
        <v>574</v>
      </c>
      <c r="AG5" s="128">
        <v>4</v>
      </c>
      <c r="AH5" s="131">
        <v>3.053435114503817</v>
      </c>
      <c r="AI5" s="128">
        <v>2</v>
      </c>
      <c r="AJ5" s="131">
        <v>1.5267175572519085</v>
      </c>
      <c r="AK5" s="128">
        <v>0</v>
      </c>
      <c r="AL5" s="131">
        <v>0</v>
      </c>
      <c r="AM5" s="128">
        <v>125</v>
      </c>
      <c r="AN5" s="131">
        <v>95.41984732824427</v>
      </c>
      <c r="AO5" s="128">
        <v>131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460</v>
      </c>
      <c r="B2" s="91" t="s">
        <v>223</v>
      </c>
      <c r="C2" s="85">
        <f>VLOOKUP(GroupVertices[[#This Row],[Vertex]],Vertices[],MATCH("ID",Vertices[[#Headers],[Vertex]:[Vertex Content Word Count]],0),FALSE)</f>
        <v>16</v>
      </c>
    </row>
    <row r="3" spans="1:3" ht="15">
      <c r="A3" s="85" t="s">
        <v>460</v>
      </c>
      <c r="B3" s="91" t="s">
        <v>213</v>
      </c>
      <c r="C3" s="85">
        <f>VLOOKUP(GroupVertices[[#This Row],[Vertex]],Vertices[],MATCH("ID",Vertices[[#Headers],[Vertex]:[Vertex Content Word Count]],0),FALSE)</f>
        <v>5</v>
      </c>
    </row>
    <row r="4" spans="1:3" ht="15">
      <c r="A4" s="85" t="s">
        <v>460</v>
      </c>
      <c r="B4" s="91" t="s">
        <v>222</v>
      </c>
      <c r="C4" s="85">
        <f>VLOOKUP(GroupVertices[[#This Row],[Vertex]],Vertices[],MATCH("ID",Vertices[[#Headers],[Vertex]:[Vertex Content Word Count]],0),FALSE)</f>
        <v>15</v>
      </c>
    </row>
    <row r="5" spans="1:3" ht="15">
      <c r="A5" s="85" t="s">
        <v>460</v>
      </c>
      <c r="B5" s="91" t="s">
        <v>221</v>
      </c>
      <c r="C5" s="85">
        <f>VLOOKUP(GroupVertices[[#This Row],[Vertex]],Vertices[],MATCH("ID",Vertices[[#Headers],[Vertex]:[Vertex Content Word Count]],0),FALSE)</f>
        <v>14</v>
      </c>
    </row>
    <row r="6" spans="1:3" ht="15">
      <c r="A6" s="85" t="s">
        <v>460</v>
      </c>
      <c r="B6" s="91" t="s">
        <v>220</v>
      </c>
      <c r="C6" s="85">
        <f>VLOOKUP(GroupVertices[[#This Row],[Vertex]],Vertices[],MATCH("ID",Vertices[[#Headers],[Vertex]:[Vertex Content Word Count]],0),FALSE)</f>
        <v>13</v>
      </c>
    </row>
    <row r="7" spans="1:3" ht="15">
      <c r="A7" s="85" t="s">
        <v>460</v>
      </c>
      <c r="B7" s="91" t="s">
        <v>219</v>
      </c>
      <c r="C7" s="85">
        <f>VLOOKUP(GroupVertices[[#This Row],[Vertex]],Vertices[],MATCH("ID",Vertices[[#Headers],[Vertex]:[Vertex Content Word Count]],0),FALSE)</f>
        <v>12</v>
      </c>
    </row>
    <row r="8" spans="1:3" ht="15">
      <c r="A8" s="85" t="s">
        <v>460</v>
      </c>
      <c r="B8" s="91" t="s">
        <v>218</v>
      </c>
      <c r="C8" s="85">
        <f>VLOOKUP(GroupVertices[[#This Row],[Vertex]],Vertices[],MATCH("ID",Vertices[[#Headers],[Vertex]:[Vertex Content Word Count]],0),FALSE)</f>
        <v>11</v>
      </c>
    </row>
    <row r="9" spans="1:3" ht="15">
      <c r="A9" s="85" t="s">
        <v>460</v>
      </c>
      <c r="B9" s="91" t="s">
        <v>217</v>
      </c>
      <c r="C9" s="85">
        <f>VLOOKUP(GroupVertices[[#This Row],[Vertex]],Vertices[],MATCH("ID",Vertices[[#Headers],[Vertex]:[Vertex Content Word Count]],0),FALSE)</f>
        <v>10</v>
      </c>
    </row>
    <row r="10" spans="1:3" ht="15">
      <c r="A10" s="85" t="s">
        <v>460</v>
      </c>
      <c r="B10" s="91" t="s">
        <v>214</v>
      </c>
      <c r="C10" s="85">
        <f>VLOOKUP(GroupVertices[[#This Row],[Vertex]],Vertices[],MATCH("ID",Vertices[[#Headers],[Vertex]:[Vertex Content Word Count]],0),FALSE)</f>
        <v>7</v>
      </c>
    </row>
    <row r="11" spans="1:3" ht="15">
      <c r="A11" s="85" t="s">
        <v>460</v>
      </c>
      <c r="B11" s="91" t="s">
        <v>225</v>
      </c>
      <c r="C11" s="85">
        <f>VLOOKUP(GroupVertices[[#This Row],[Vertex]],Vertices[],MATCH("ID",Vertices[[#Headers],[Vertex]:[Vertex Content Word Count]],0),FALSE)</f>
        <v>6</v>
      </c>
    </row>
    <row r="12" spans="1:3" ht="15">
      <c r="A12" s="85" t="s">
        <v>461</v>
      </c>
      <c r="B12" s="91" t="s">
        <v>224</v>
      </c>
      <c r="C12" s="85">
        <f>VLOOKUP(GroupVertices[[#This Row],[Vertex]],Vertices[],MATCH("ID",Vertices[[#Headers],[Vertex]:[Vertex Content Word Count]],0),FALSE)</f>
        <v>4</v>
      </c>
    </row>
    <row r="13" spans="1:3" ht="15">
      <c r="A13" s="85" t="s">
        <v>461</v>
      </c>
      <c r="B13" s="91" t="s">
        <v>212</v>
      </c>
      <c r="C13" s="85">
        <f>VLOOKUP(GroupVertices[[#This Row],[Vertex]],Vertices[],MATCH("ID",Vertices[[#Headers],[Vertex]:[Vertex Content Word Count]],0),FALSE)</f>
        <v>3</v>
      </c>
    </row>
    <row r="14" spans="1:3" ht="15">
      <c r="A14" s="85" t="s">
        <v>462</v>
      </c>
      <c r="B14" s="91" t="s">
        <v>215</v>
      </c>
      <c r="C14" s="85">
        <f>VLOOKUP(GroupVertices[[#This Row],[Vertex]],Vertices[],MATCH("ID",Vertices[[#Headers],[Vertex]:[Vertex Content Word Count]],0),FALSE)</f>
        <v>8</v>
      </c>
    </row>
    <row r="15" spans="1:3" ht="15">
      <c r="A15" s="85" t="s">
        <v>462</v>
      </c>
      <c r="B15" s="91" t="s">
        <v>216</v>
      </c>
      <c r="C15"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657</v>
      </c>
      <c r="B2" s="36" t="s">
        <v>421</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0.548426</v>
      </c>
      <c r="Q2" s="40">
        <f>COUNTIF(Vertices[PageRank],"&gt;= "&amp;P2)-COUNTIF(Vertices[PageRank],"&gt;="&amp;P3)</f>
        <v>9</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1.9636363636363636</v>
      </c>
      <c r="K3" s="42">
        <f>COUNTIF(Vertices[Betweenness Centrality],"&gt;= "&amp;J3)-COUNTIF(Vertices[Betweenness Centrality],"&gt;="&amp;J4)</f>
        <v>0</v>
      </c>
      <c r="L3" s="41">
        <f aca="true" t="shared" si="5" ref="L3:L26">L2+($L$57-$L$2)/BinDivisor</f>
        <v>0.001652890909090909</v>
      </c>
      <c r="M3" s="42">
        <f>COUNTIF(Vertices[Closeness Centrality],"&gt;= "&amp;L3)-COUNTIF(Vertices[Closeness Centrality],"&gt;="&amp;L4)</f>
        <v>0</v>
      </c>
      <c r="N3" s="41">
        <f aca="true" t="shared" si="6" ref="N3:N26">N2+($N$57-$N$2)/BinDivisor</f>
        <v>0.004086563636363636</v>
      </c>
      <c r="O3" s="42">
        <f>COUNTIF(Vertices[Eigenvector Centrality],"&gt;= "&amp;N3)-COUNTIF(Vertices[Eigenvector Centrality],"&gt;="&amp;N4)</f>
        <v>0</v>
      </c>
      <c r="P3" s="41">
        <f aca="true" t="shared" si="7" ref="P3:P26">P2+($P$57-$P$2)/BinDivisor</f>
        <v>0.6322026</v>
      </c>
      <c r="Q3" s="42">
        <f>COUNTIF(Vertices[PageRank],"&gt;= "&amp;P3)-COUNTIF(Vertices[PageRank],"&gt;="&amp;P4)</f>
        <v>0</v>
      </c>
      <c r="R3" s="41">
        <f aca="true" t="shared" si="8" ref="R3:R26">R2+($R$57-$R$2)/BinDivisor</f>
        <v>0.00909090909090909</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0.32727272727272727</v>
      </c>
      <c r="G4" s="40">
        <f>COUNTIF(Vertices[In-Degree],"&gt;= "&amp;F4)-COUNTIF(Vertices[In-Degree],"&gt;="&amp;F5)</f>
        <v>0</v>
      </c>
      <c r="H4" s="39">
        <f t="shared" si="3"/>
        <v>0.07272727272727272</v>
      </c>
      <c r="I4" s="40">
        <f>COUNTIF(Vertices[Out-Degree],"&gt;= "&amp;H4)-COUNTIF(Vertices[Out-Degree],"&gt;="&amp;H5)</f>
        <v>0</v>
      </c>
      <c r="J4" s="39">
        <f t="shared" si="4"/>
        <v>3.9272727272727272</v>
      </c>
      <c r="K4" s="40">
        <f>COUNTIF(Vertices[Betweenness Centrality],"&gt;= "&amp;J4)-COUNTIF(Vertices[Betweenness Centrality],"&gt;="&amp;J5)</f>
        <v>0</v>
      </c>
      <c r="L4" s="39">
        <f t="shared" si="5"/>
        <v>0.003305781818181818</v>
      </c>
      <c r="M4" s="40">
        <f>COUNTIF(Vertices[Closeness Centrality],"&gt;= "&amp;L4)-COUNTIF(Vertices[Closeness Centrality],"&gt;="&amp;L5)</f>
        <v>0</v>
      </c>
      <c r="N4" s="39">
        <f t="shared" si="6"/>
        <v>0.008173127272727272</v>
      </c>
      <c r="O4" s="40">
        <f>COUNTIF(Vertices[Eigenvector Centrality],"&gt;= "&amp;N4)-COUNTIF(Vertices[Eigenvector Centrality],"&gt;="&amp;N5)</f>
        <v>0</v>
      </c>
      <c r="P4" s="39">
        <f t="shared" si="7"/>
        <v>0.7159791999999999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0.4909090909090909</v>
      </c>
      <c r="G5" s="42">
        <f>COUNTIF(Vertices[In-Degree],"&gt;= "&amp;F5)-COUNTIF(Vertices[In-Degree],"&gt;="&amp;F6)</f>
        <v>0</v>
      </c>
      <c r="H5" s="41">
        <f t="shared" si="3"/>
        <v>0.10909090909090909</v>
      </c>
      <c r="I5" s="42">
        <f>COUNTIF(Vertices[Out-Degree],"&gt;= "&amp;H5)-COUNTIF(Vertices[Out-Degree],"&gt;="&amp;H6)</f>
        <v>0</v>
      </c>
      <c r="J5" s="41">
        <f t="shared" si="4"/>
        <v>5.890909090909091</v>
      </c>
      <c r="K5" s="42">
        <f>COUNTIF(Vertices[Betweenness Centrality],"&gt;= "&amp;J5)-COUNTIF(Vertices[Betweenness Centrality],"&gt;="&amp;J6)</f>
        <v>0</v>
      </c>
      <c r="L5" s="41">
        <f t="shared" si="5"/>
        <v>0.004958672727272727</v>
      </c>
      <c r="M5" s="42">
        <f>COUNTIF(Vertices[Closeness Centrality],"&gt;= "&amp;L5)-COUNTIF(Vertices[Closeness Centrality],"&gt;="&amp;L6)</f>
        <v>0</v>
      </c>
      <c r="N5" s="41">
        <f t="shared" si="6"/>
        <v>0.012259690909090907</v>
      </c>
      <c r="O5" s="42">
        <f>COUNTIF(Vertices[Eigenvector Centrality],"&gt;= "&amp;N5)-COUNTIF(Vertices[Eigenvector Centrality],"&gt;="&amp;N6)</f>
        <v>0</v>
      </c>
      <c r="P5" s="41">
        <f t="shared" si="7"/>
        <v>0.7997557999999999</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0.6545454545454545</v>
      </c>
      <c r="G6" s="40">
        <f>COUNTIF(Vertices[In-Degree],"&gt;= "&amp;F6)-COUNTIF(Vertices[In-Degree],"&gt;="&amp;F7)</f>
        <v>0</v>
      </c>
      <c r="H6" s="39">
        <f t="shared" si="3"/>
        <v>0.14545454545454545</v>
      </c>
      <c r="I6" s="40">
        <f>COUNTIF(Vertices[Out-Degree],"&gt;= "&amp;H6)-COUNTIF(Vertices[Out-Degree],"&gt;="&amp;H7)</f>
        <v>0</v>
      </c>
      <c r="J6" s="39">
        <f t="shared" si="4"/>
        <v>7.8545454545454545</v>
      </c>
      <c r="K6" s="40">
        <f>COUNTIF(Vertices[Betweenness Centrality],"&gt;= "&amp;J6)-COUNTIF(Vertices[Betweenness Centrality],"&gt;="&amp;J7)</f>
        <v>0</v>
      </c>
      <c r="L6" s="39">
        <f t="shared" si="5"/>
        <v>0.006611563636363636</v>
      </c>
      <c r="M6" s="40">
        <f>COUNTIF(Vertices[Closeness Centrality],"&gt;= "&amp;L6)-COUNTIF(Vertices[Closeness Centrality],"&gt;="&amp;L7)</f>
        <v>0</v>
      </c>
      <c r="N6" s="39">
        <f t="shared" si="6"/>
        <v>0.016346254545454544</v>
      </c>
      <c r="O6" s="40">
        <f>COUNTIF(Vertices[Eigenvector Centrality],"&gt;= "&amp;N6)-COUNTIF(Vertices[Eigenvector Centrality],"&gt;="&amp;N7)</f>
        <v>0</v>
      </c>
      <c r="P6" s="39">
        <f t="shared" si="7"/>
        <v>0.8835323999999999</v>
      </c>
      <c r="Q6" s="40">
        <f>COUNTIF(Vertices[PageRank],"&gt;= "&amp;P6)-COUNTIF(Vertices[PageRank],"&gt;="&amp;P7)</f>
        <v>2</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0.8181818181818181</v>
      </c>
      <c r="G7" s="42">
        <f>COUNTIF(Vertices[In-Degree],"&gt;= "&amp;F7)-COUNTIF(Vertices[In-Degree],"&gt;="&amp;F8)</f>
        <v>0</v>
      </c>
      <c r="H7" s="41">
        <f t="shared" si="3"/>
        <v>0.18181818181818182</v>
      </c>
      <c r="I7" s="42">
        <f>COUNTIF(Vertices[Out-Degree],"&gt;= "&amp;H7)-COUNTIF(Vertices[Out-Degree],"&gt;="&amp;H8)</f>
        <v>0</v>
      </c>
      <c r="J7" s="41">
        <f t="shared" si="4"/>
        <v>9.818181818181818</v>
      </c>
      <c r="K7" s="42">
        <f>COUNTIF(Vertices[Betweenness Centrality],"&gt;= "&amp;J7)-COUNTIF(Vertices[Betweenness Centrality],"&gt;="&amp;J8)</f>
        <v>0</v>
      </c>
      <c r="L7" s="41">
        <f t="shared" si="5"/>
        <v>0.008264454545454545</v>
      </c>
      <c r="M7" s="42">
        <f>COUNTIF(Vertices[Closeness Centrality],"&gt;= "&amp;L7)-COUNTIF(Vertices[Closeness Centrality],"&gt;="&amp;L8)</f>
        <v>0</v>
      </c>
      <c r="N7" s="41">
        <f t="shared" si="6"/>
        <v>0.02043281818181818</v>
      </c>
      <c r="O7" s="42">
        <f>COUNTIF(Vertices[Eigenvector Centrality],"&gt;= "&amp;N7)-COUNTIF(Vertices[Eigenvector Centrality],"&gt;="&amp;N8)</f>
        <v>0</v>
      </c>
      <c r="P7" s="41">
        <f t="shared" si="7"/>
        <v>0.9673089999999999</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0.9818181818181817</v>
      </c>
      <c r="G8" s="40">
        <f>COUNTIF(Vertices[In-Degree],"&gt;= "&amp;F8)-COUNTIF(Vertices[In-Degree],"&gt;="&amp;F9)</f>
        <v>3</v>
      </c>
      <c r="H8" s="39">
        <f t="shared" si="3"/>
        <v>0.2181818181818182</v>
      </c>
      <c r="I8" s="40">
        <f>COUNTIF(Vertices[Out-Degree],"&gt;= "&amp;H8)-COUNTIF(Vertices[Out-Degree],"&gt;="&amp;H9)</f>
        <v>0</v>
      </c>
      <c r="J8" s="39">
        <f t="shared" si="4"/>
        <v>11.781818181818181</v>
      </c>
      <c r="K8" s="40">
        <f>COUNTIF(Vertices[Betweenness Centrality],"&gt;= "&amp;J8)-COUNTIF(Vertices[Betweenness Centrality],"&gt;="&amp;J9)</f>
        <v>0</v>
      </c>
      <c r="L8" s="39">
        <f t="shared" si="5"/>
        <v>0.009917345454545454</v>
      </c>
      <c r="M8" s="40">
        <f>COUNTIF(Vertices[Closeness Centrality],"&gt;= "&amp;L8)-COUNTIF(Vertices[Closeness Centrality],"&gt;="&amp;L9)</f>
        <v>0</v>
      </c>
      <c r="N8" s="39">
        <f t="shared" si="6"/>
        <v>0.024519381818181817</v>
      </c>
      <c r="O8" s="40">
        <f>COUNTIF(Vertices[Eigenvector Centrality],"&gt;= "&amp;N8)-COUNTIF(Vertices[Eigenvector Centrality],"&gt;="&amp;N9)</f>
        <v>0</v>
      </c>
      <c r="P8" s="39">
        <f t="shared" si="7"/>
        <v>1.0510856</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1.1454545454545453</v>
      </c>
      <c r="G9" s="42">
        <f>COUNTIF(Vertices[In-Degree],"&gt;= "&amp;F9)-COUNTIF(Vertices[In-Degree],"&gt;="&amp;F10)</f>
        <v>0</v>
      </c>
      <c r="H9" s="41">
        <f t="shared" si="3"/>
        <v>0.2545454545454546</v>
      </c>
      <c r="I9" s="42">
        <f>COUNTIF(Vertices[Out-Degree],"&gt;= "&amp;H9)-COUNTIF(Vertices[Out-Degree],"&gt;="&amp;H10)</f>
        <v>0</v>
      </c>
      <c r="J9" s="41">
        <f t="shared" si="4"/>
        <v>13.745454545454544</v>
      </c>
      <c r="K9" s="42">
        <f>COUNTIF(Vertices[Betweenness Centrality],"&gt;= "&amp;J9)-COUNTIF(Vertices[Betweenness Centrality],"&gt;="&amp;J10)</f>
        <v>0</v>
      </c>
      <c r="L9" s="41">
        <f t="shared" si="5"/>
        <v>0.011570236363636363</v>
      </c>
      <c r="M9" s="42">
        <f>COUNTIF(Vertices[Closeness Centrality],"&gt;= "&amp;L9)-COUNTIF(Vertices[Closeness Centrality],"&gt;="&amp;L10)</f>
        <v>0</v>
      </c>
      <c r="N9" s="41">
        <f t="shared" si="6"/>
        <v>0.028605945454545454</v>
      </c>
      <c r="O9" s="42">
        <f>COUNTIF(Vertices[Eigenvector Centrality],"&gt;= "&amp;N9)-COUNTIF(Vertices[Eigenvector Centrality],"&gt;="&amp;N10)</f>
        <v>0</v>
      </c>
      <c r="P9" s="41">
        <f t="shared" si="7"/>
        <v>1.1348622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658</v>
      </c>
      <c r="B10" s="36">
        <v>2</v>
      </c>
      <c r="D10" s="34">
        <f t="shared" si="1"/>
        <v>0</v>
      </c>
      <c r="E10" s="3">
        <f>COUNTIF(Vertices[Degree],"&gt;= "&amp;D10)-COUNTIF(Vertices[Degree],"&gt;="&amp;D11)</f>
        <v>0</v>
      </c>
      <c r="F10" s="39">
        <f t="shared" si="2"/>
        <v>1.3090909090909089</v>
      </c>
      <c r="G10" s="40">
        <f>COUNTIF(Vertices[In-Degree],"&gt;= "&amp;F10)-COUNTIF(Vertices[In-Degree],"&gt;="&amp;F11)</f>
        <v>0</v>
      </c>
      <c r="H10" s="39">
        <f t="shared" si="3"/>
        <v>0.29090909090909095</v>
      </c>
      <c r="I10" s="40">
        <f>COUNTIF(Vertices[Out-Degree],"&gt;= "&amp;H10)-COUNTIF(Vertices[Out-Degree],"&gt;="&amp;H11)</f>
        <v>0</v>
      </c>
      <c r="J10" s="39">
        <f t="shared" si="4"/>
        <v>15.709090909090907</v>
      </c>
      <c r="K10" s="40">
        <f>COUNTIF(Vertices[Betweenness Centrality],"&gt;= "&amp;J10)-COUNTIF(Vertices[Betweenness Centrality],"&gt;="&amp;J11)</f>
        <v>0</v>
      </c>
      <c r="L10" s="39">
        <f t="shared" si="5"/>
        <v>0.013223127272727273</v>
      </c>
      <c r="M10" s="40">
        <f>COUNTIF(Vertices[Closeness Centrality],"&gt;= "&amp;L10)-COUNTIF(Vertices[Closeness Centrality],"&gt;="&amp;L11)</f>
        <v>0</v>
      </c>
      <c r="N10" s="39">
        <f t="shared" si="6"/>
        <v>0.03269250909090909</v>
      </c>
      <c r="O10" s="40">
        <f>COUNTIF(Vertices[Eigenvector Centrality],"&gt;= "&amp;N10)-COUNTIF(Vertices[Eigenvector Centrality],"&gt;="&amp;N11)</f>
        <v>0</v>
      </c>
      <c r="P10" s="39">
        <f t="shared" si="7"/>
        <v>1.2186388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1.4727272727272724</v>
      </c>
      <c r="G11" s="42">
        <f>COUNTIF(Vertices[In-Degree],"&gt;= "&amp;F11)-COUNTIF(Vertices[In-Degree],"&gt;="&amp;F12)</f>
        <v>0</v>
      </c>
      <c r="H11" s="41">
        <f t="shared" si="3"/>
        <v>0.3272727272727273</v>
      </c>
      <c r="I11" s="42">
        <f>COUNTIF(Vertices[Out-Degree],"&gt;= "&amp;H11)-COUNTIF(Vertices[Out-Degree],"&gt;="&amp;H12)</f>
        <v>0</v>
      </c>
      <c r="J11" s="41">
        <f t="shared" si="4"/>
        <v>17.672727272727272</v>
      </c>
      <c r="K11" s="42">
        <f>COUNTIF(Vertices[Betweenness Centrality],"&gt;= "&amp;J11)-COUNTIF(Vertices[Betweenness Centrality],"&gt;="&amp;J12)</f>
        <v>0</v>
      </c>
      <c r="L11" s="41">
        <f t="shared" si="5"/>
        <v>0.014876018181818182</v>
      </c>
      <c r="M11" s="42">
        <f>COUNTIF(Vertices[Closeness Centrality],"&gt;= "&amp;L11)-COUNTIF(Vertices[Closeness Centrality],"&gt;="&amp;L12)</f>
        <v>0</v>
      </c>
      <c r="N11" s="41">
        <f t="shared" si="6"/>
        <v>0.036779072727272724</v>
      </c>
      <c r="O11" s="42">
        <f>COUNTIF(Vertices[Eigenvector Centrality],"&gt;= "&amp;N11)-COUNTIF(Vertices[Eigenvector Centrality],"&gt;="&amp;N12)</f>
        <v>0</v>
      </c>
      <c r="P11" s="41">
        <f t="shared" si="7"/>
        <v>1.3024154</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226</v>
      </c>
      <c r="B12" s="36">
        <v>13</v>
      </c>
      <c r="D12" s="34">
        <f t="shared" si="1"/>
        <v>0</v>
      </c>
      <c r="E12" s="3">
        <f>COUNTIF(Vertices[Degree],"&gt;= "&amp;D12)-COUNTIF(Vertices[Degree],"&gt;="&amp;D13)</f>
        <v>0</v>
      </c>
      <c r="F12" s="39">
        <f t="shared" si="2"/>
        <v>1.636363636363636</v>
      </c>
      <c r="G12" s="40">
        <f>COUNTIF(Vertices[In-Degree],"&gt;= "&amp;F12)-COUNTIF(Vertices[In-Degree],"&gt;="&amp;F13)</f>
        <v>0</v>
      </c>
      <c r="H12" s="39">
        <f t="shared" si="3"/>
        <v>0.3636363636363637</v>
      </c>
      <c r="I12" s="40">
        <f>COUNTIF(Vertices[Out-Degree],"&gt;= "&amp;H12)-COUNTIF(Vertices[Out-Degree],"&gt;="&amp;H13)</f>
        <v>0</v>
      </c>
      <c r="J12" s="39">
        <f t="shared" si="4"/>
        <v>19.636363636363637</v>
      </c>
      <c r="K12" s="40">
        <f>COUNTIF(Vertices[Betweenness Centrality],"&gt;= "&amp;J12)-COUNTIF(Vertices[Betweenness Centrality],"&gt;="&amp;J13)</f>
        <v>0</v>
      </c>
      <c r="L12" s="39">
        <f t="shared" si="5"/>
        <v>0.01652890909090909</v>
      </c>
      <c r="M12" s="40">
        <f>COUNTIF(Vertices[Closeness Centrality],"&gt;= "&amp;L12)-COUNTIF(Vertices[Closeness Centrality],"&gt;="&amp;L13)</f>
        <v>0</v>
      </c>
      <c r="N12" s="39">
        <f t="shared" si="6"/>
        <v>0.04086563636363636</v>
      </c>
      <c r="O12" s="40">
        <f>COUNTIF(Vertices[Eigenvector Centrality],"&gt;= "&amp;N12)-COUNTIF(Vertices[Eigenvector Centrality],"&gt;="&amp;N13)</f>
        <v>0</v>
      </c>
      <c r="P12" s="39">
        <f t="shared" si="7"/>
        <v>1.3861919999999999</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1.7999999999999996</v>
      </c>
      <c r="G13" s="42">
        <f>COUNTIF(Vertices[In-Degree],"&gt;= "&amp;F13)-COUNTIF(Vertices[In-Degree],"&gt;="&amp;F14)</f>
        <v>0</v>
      </c>
      <c r="H13" s="41">
        <f t="shared" si="3"/>
        <v>0.4000000000000001</v>
      </c>
      <c r="I13" s="42">
        <f>COUNTIF(Vertices[Out-Degree],"&gt;= "&amp;H13)-COUNTIF(Vertices[Out-Degree],"&gt;="&amp;H14)</f>
        <v>0</v>
      </c>
      <c r="J13" s="41">
        <f t="shared" si="4"/>
        <v>21.6</v>
      </c>
      <c r="K13" s="42">
        <f>COUNTIF(Vertices[Betweenness Centrality],"&gt;= "&amp;J13)-COUNTIF(Vertices[Betweenness Centrality],"&gt;="&amp;J14)</f>
        <v>0</v>
      </c>
      <c r="L13" s="41">
        <f t="shared" si="5"/>
        <v>0.018181799999999998</v>
      </c>
      <c r="M13" s="42">
        <f>COUNTIF(Vertices[Closeness Centrality],"&gt;= "&amp;L13)-COUNTIF(Vertices[Closeness Centrality],"&gt;="&amp;L14)</f>
        <v>0</v>
      </c>
      <c r="N13" s="41">
        <f t="shared" si="6"/>
        <v>0.0449522</v>
      </c>
      <c r="O13" s="42">
        <f>COUNTIF(Vertices[Eigenvector Centrality],"&gt;= "&amp;N13)-COUNTIF(Vertices[Eigenvector Centrality],"&gt;="&amp;N14)</f>
        <v>0</v>
      </c>
      <c r="P13" s="41">
        <f t="shared" si="7"/>
        <v>1.4699685999999998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1.9636363636363632</v>
      </c>
      <c r="G14" s="40">
        <f>COUNTIF(Vertices[In-Degree],"&gt;= "&amp;F14)-COUNTIF(Vertices[In-Degree],"&gt;="&amp;F15)</f>
        <v>1</v>
      </c>
      <c r="H14" s="39">
        <f t="shared" si="3"/>
        <v>0.43636363636363645</v>
      </c>
      <c r="I14" s="40">
        <f>COUNTIF(Vertices[Out-Degree],"&gt;= "&amp;H14)-COUNTIF(Vertices[Out-Degree],"&gt;="&amp;H15)</f>
        <v>0</v>
      </c>
      <c r="J14" s="39">
        <f t="shared" si="4"/>
        <v>23.563636363636366</v>
      </c>
      <c r="K14" s="40">
        <f>COUNTIF(Vertices[Betweenness Centrality],"&gt;= "&amp;J14)-COUNTIF(Vertices[Betweenness Centrality],"&gt;="&amp;J15)</f>
        <v>0</v>
      </c>
      <c r="L14" s="39">
        <f t="shared" si="5"/>
        <v>0.01983469090909091</v>
      </c>
      <c r="M14" s="40">
        <f>COUNTIF(Vertices[Closeness Centrality],"&gt;= "&amp;L14)-COUNTIF(Vertices[Closeness Centrality],"&gt;="&amp;L15)</f>
        <v>0</v>
      </c>
      <c r="N14" s="39">
        <f t="shared" si="6"/>
        <v>0.049038763636363635</v>
      </c>
      <c r="O14" s="40">
        <f>COUNTIF(Vertices[Eigenvector Centrality],"&gt;= "&amp;N14)-COUNTIF(Vertices[Eigenvector Centrality],"&gt;="&amp;N15)</f>
        <v>0</v>
      </c>
      <c r="P14" s="39">
        <f t="shared" si="7"/>
        <v>1.5537451999999998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2.127272727272727</v>
      </c>
      <c r="G15" s="42">
        <f>COUNTIF(Vertices[In-Degree],"&gt;= "&amp;F15)-COUNTIF(Vertices[In-Degree],"&gt;="&amp;F16)</f>
        <v>0</v>
      </c>
      <c r="H15" s="41">
        <f t="shared" si="3"/>
        <v>0.47272727272727283</v>
      </c>
      <c r="I15" s="42">
        <f>COUNTIF(Vertices[Out-Degree],"&gt;= "&amp;H15)-COUNTIF(Vertices[Out-Degree],"&gt;="&amp;H16)</f>
        <v>0</v>
      </c>
      <c r="J15" s="41">
        <f t="shared" si="4"/>
        <v>25.52727272727273</v>
      </c>
      <c r="K15" s="42">
        <f>COUNTIF(Vertices[Betweenness Centrality],"&gt;= "&amp;J15)-COUNTIF(Vertices[Betweenness Centrality],"&gt;="&amp;J16)</f>
        <v>0</v>
      </c>
      <c r="L15" s="41">
        <f t="shared" si="5"/>
        <v>0.02148758181818182</v>
      </c>
      <c r="M15" s="42">
        <f>COUNTIF(Vertices[Closeness Centrality],"&gt;= "&amp;L15)-COUNTIF(Vertices[Closeness Centrality],"&gt;="&amp;L16)</f>
        <v>0</v>
      </c>
      <c r="N15" s="41">
        <f t="shared" si="6"/>
        <v>0.05312532727272727</v>
      </c>
      <c r="O15" s="42">
        <f>COUNTIF(Vertices[Eigenvector Centrality],"&gt;= "&amp;N15)-COUNTIF(Vertices[Eigenvector Centrality],"&gt;="&amp;N16)</f>
        <v>0</v>
      </c>
      <c r="P15" s="41">
        <f t="shared" si="7"/>
        <v>1.6375217999999998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2.2909090909090906</v>
      </c>
      <c r="G16" s="40">
        <f>COUNTIF(Vertices[In-Degree],"&gt;= "&amp;F16)-COUNTIF(Vertices[In-Degree],"&gt;="&amp;F17)</f>
        <v>0</v>
      </c>
      <c r="H16" s="39">
        <f t="shared" si="3"/>
        <v>0.5090909090909091</v>
      </c>
      <c r="I16" s="40">
        <f>COUNTIF(Vertices[Out-Degree],"&gt;= "&amp;H16)-COUNTIF(Vertices[Out-Degree],"&gt;="&amp;H17)</f>
        <v>0</v>
      </c>
      <c r="J16" s="39">
        <f t="shared" si="4"/>
        <v>27.490909090909096</v>
      </c>
      <c r="K16" s="40">
        <f>COUNTIF(Vertices[Betweenness Centrality],"&gt;= "&amp;J16)-COUNTIF(Vertices[Betweenness Centrality],"&gt;="&amp;J17)</f>
        <v>0</v>
      </c>
      <c r="L16" s="39">
        <f t="shared" si="5"/>
        <v>0.02314047272727273</v>
      </c>
      <c r="M16" s="40">
        <f>COUNTIF(Vertices[Closeness Centrality],"&gt;= "&amp;L16)-COUNTIF(Vertices[Closeness Centrality],"&gt;="&amp;L17)</f>
        <v>0</v>
      </c>
      <c r="N16" s="39">
        <f t="shared" si="6"/>
        <v>0.05721189090909091</v>
      </c>
      <c r="O16" s="40">
        <f>COUNTIF(Vertices[Eigenvector Centrality],"&gt;= "&amp;N16)-COUNTIF(Vertices[Eigenvector Centrality],"&gt;="&amp;N17)</f>
        <v>0</v>
      </c>
      <c r="P16" s="39">
        <f t="shared" si="7"/>
        <v>1.7212983999999998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2.454545454545454</v>
      </c>
      <c r="G17" s="42">
        <f>COUNTIF(Vertices[In-Degree],"&gt;= "&amp;F17)-COUNTIF(Vertices[In-Degree],"&gt;="&amp;F18)</f>
        <v>0</v>
      </c>
      <c r="H17" s="41">
        <f t="shared" si="3"/>
        <v>0.5454545454545455</v>
      </c>
      <c r="I17" s="42">
        <f>COUNTIF(Vertices[Out-Degree],"&gt;= "&amp;H17)-COUNTIF(Vertices[Out-Degree],"&gt;="&amp;H18)</f>
        <v>0</v>
      </c>
      <c r="J17" s="41">
        <f t="shared" si="4"/>
        <v>29.45454545454546</v>
      </c>
      <c r="K17" s="42">
        <f>COUNTIF(Vertices[Betweenness Centrality],"&gt;= "&amp;J17)-COUNTIF(Vertices[Betweenness Centrality],"&gt;="&amp;J18)</f>
        <v>0</v>
      </c>
      <c r="L17" s="41">
        <f t="shared" si="5"/>
        <v>0.02479336363636364</v>
      </c>
      <c r="M17" s="42">
        <f>COUNTIF(Vertices[Closeness Centrality],"&gt;= "&amp;L17)-COUNTIF(Vertices[Closeness Centrality],"&gt;="&amp;L18)</f>
        <v>0</v>
      </c>
      <c r="N17" s="41">
        <f t="shared" si="6"/>
        <v>0.061298454545454545</v>
      </c>
      <c r="O17" s="42">
        <f>COUNTIF(Vertices[Eigenvector Centrality],"&gt;= "&amp;N17)-COUNTIF(Vertices[Eigenvector Centrality],"&gt;="&amp;N18)</f>
        <v>0</v>
      </c>
      <c r="P17" s="41">
        <f t="shared" si="7"/>
        <v>1.8050749999999998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2.6181818181818177</v>
      </c>
      <c r="G18" s="40">
        <f>COUNTIF(Vertices[In-Degree],"&gt;= "&amp;F18)-COUNTIF(Vertices[In-Degree],"&gt;="&amp;F19)</f>
        <v>0</v>
      </c>
      <c r="H18" s="39">
        <f t="shared" si="3"/>
        <v>0.5818181818181819</v>
      </c>
      <c r="I18" s="40">
        <f>COUNTIF(Vertices[Out-Degree],"&gt;= "&amp;H18)-COUNTIF(Vertices[Out-Degree],"&gt;="&amp;H19)</f>
        <v>0</v>
      </c>
      <c r="J18" s="39">
        <f t="shared" si="4"/>
        <v>31.418181818181825</v>
      </c>
      <c r="K18" s="40">
        <f>COUNTIF(Vertices[Betweenness Centrality],"&gt;= "&amp;J18)-COUNTIF(Vertices[Betweenness Centrality],"&gt;="&amp;J19)</f>
        <v>0</v>
      </c>
      <c r="L18" s="39">
        <f t="shared" si="5"/>
        <v>0.026446254545454552</v>
      </c>
      <c r="M18" s="40">
        <f>COUNTIF(Vertices[Closeness Centrality],"&gt;= "&amp;L18)-COUNTIF(Vertices[Closeness Centrality],"&gt;="&amp;L19)</f>
        <v>0</v>
      </c>
      <c r="N18" s="39">
        <f t="shared" si="6"/>
        <v>0.06538501818181817</v>
      </c>
      <c r="O18" s="40">
        <f>COUNTIF(Vertices[Eigenvector Centrality],"&gt;= "&amp;N18)-COUNTIF(Vertices[Eigenvector Centrality],"&gt;="&amp;N19)</f>
        <v>9</v>
      </c>
      <c r="P18" s="39">
        <f t="shared" si="7"/>
        <v>1.8888515999999997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2.7818181818181813</v>
      </c>
      <c r="G19" s="42">
        <f>COUNTIF(Vertices[In-Degree],"&gt;= "&amp;F19)-COUNTIF(Vertices[In-Degree],"&gt;="&amp;F20)</f>
        <v>0</v>
      </c>
      <c r="H19" s="41">
        <f t="shared" si="3"/>
        <v>0.6181818181818183</v>
      </c>
      <c r="I19" s="42">
        <f>COUNTIF(Vertices[Out-Degree],"&gt;= "&amp;H19)-COUNTIF(Vertices[Out-Degree],"&gt;="&amp;H20)</f>
        <v>0</v>
      </c>
      <c r="J19" s="41">
        <f t="shared" si="4"/>
        <v>33.38181818181819</v>
      </c>
      <c r="K19" s="42">
        <f>COUNTIF(Vertices[Betweenness Centrality],"&gt;= "&amp;J19)-COUNTIF(Vertices[Betweenness Centrality],"&gt;="&amp;J20)</f>
        <v>0</v>
      </c>
      <c r="L19" s="41">
        <f t="shared" si="5"/>
        <v>0.028099145454545463</v>
      </c>
      <c r="M19" s="42">
        <f>COUNTIF(Vertices[Closeness Centrality],"&gt;= "&amp;L19)-COUNTIF(Vertices[Closeness Centrality],"&gt;="&amp;L20)</f>
        <v>0</v>
      </c>
      <c r="N19" s="41">
        <f t="shared" si="6"/>
        <v>0.0694715818181818</v>
      </c>
      <c r="O19" s="42">
        <f>COUNTIF(Vertices[Eigenvector Centrality],"&gt;= "&amp;N19)-COUNTIF(Vertices[Eigenvector Centrality],"&gt;="&amp;N20)</f>
        <v>0</v>
      </c>
      <c r="P19" s="41">
        <f t="shared" si="7"/>
        <v>1.9726281999999997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2.945454545454545</v>
      </c>
      <c r="G20" s="40">
        <f>COUNTIF(Vertices[In-Degree],"&gt;= "&amp;F20)-COUNTIF(Vertices[In-Degree],"&gt;="&amp;F21)</f>
        <v>0</v>
      </c>
      <c r="H20" s="39">
        <f t="shared" si="3"/>
        <v>0.6545454545454547</v>
      </c>
      <c r="I20" s="40">
        <f>COUNTIF(Vertices[Out-Degree],"&gt;= "&amp;H20)-COUNTIF(Vertices[Out-Degree],"&gt;="&amp;H21)</f>
        <v>0</v>
      </c>
      <c r="J20" s="39">
        <f t="shared" si="4"/>
        <v>35.34545454545455</v>
      </c>
      <c r="K20" s="40">
        <f>COUNTIF(Vertices[Betweenness Centrality],"&gt;= "&amp;J20)-COUNTIF(Vertices[Betweenness Centrality],"&gt;="&amp;J21)</f>
        <v>0</v>
      </c>
      <c r="L20" s="39">
        <f t="shared" si="5"/>
        <v>0.029752036363636374</v>
      </c>
      <c r="M20" s="40">
        <f>COUNTIF(Vertices[Closeness Centrality],"&gt;= "&amp;L20)-COUNTIF(Vertices[Closeness Centrality],"&gt;="&amp;L21)</f>
        <v>0</v>
      </c>
      <c r="N20" s="39">
        <f t="shared" si="6"/>
        <v>0.07355814545454543</v>
      </c>
      <c r="O20" s="40">
        <f>COUNTIF(Vertices[Eigenvector Centrality],"&gt;= "&amp;N20)-COUNTIF(Vertices[Eigenvector Centrality],"&gt;="&amp;N21)</f>
        <v>0</v>
      </c>
      <c r="P20" s="39">
        <f t="shared" si="7"/>
        <v>2.0564047999999997</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3.1090909090909085</v>
      </c>
      <c r="G21" s="42">
        <f>COUNTIF(Vertices[In-Degree],"&gt;= "&amp;F21)-COUNTIF(Vertices[In-Degree],"&gt;="&amp;F22)</f>
        <v>0</v>
      </c>
      <c r="H21" s="41">
        <f t="shared" si="3"/>
        <v>0.690909090909091</v>
      </c>
      <c r="I21" s="42">
        <f>COUNTIF(Vertices[Out-Degree],"&gt;= "&amp;H21)-COUNTIF(Vertices[Out-Degree],"&gt;="&amp;H22)</f>
        <v>0</v>
      </c>
      <c r="J21" s="41">
        <f t="shared" si="4"/>
        <v>37.30909090909091</v>
      </c>
      <c r="K21" s="42">
        <f>COUNTIF(Vertices[Betweenness Centrality],"&gt;= "&amp;J21)-COUNTIF(Vertices[Betweenness Centrality],"&gt;="&amp;J22)</f>
        <v>0</v>
      </c>
      <c r="L21" s="41">
        <f t="shared" si="5"/>
        <v>0.031404927272727284</v>
      </c>
      <c r="M21" s="42">
        <f>COUNTIF(Vertices[Closeness Centrality],"&gt;= "&amp;L21)-COUNTIF(Vertices[Closeness Centrality],"&gt;="&amp;L22)</f>
        <v>0</v>
      </c>
      <c r="N21" s="41">
        <f t="shared" si="6"/>
        <v>0.07764470909090906</v>
      </c>
      <c r="O21" s="42">
        <f>COUNTIF(Vertices[Eigenvector Centrality],"&gt;= "&amp;N21)-COUNTIF(Vertices[Eigenvector Centrality],"&gt;="&amp;N22)</f>
        <v>0</v>
      </c>
      <c r="P21" s="41">
        <f t="shared" si="7"/>
        <v>2.1401814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3.272727272727272</v>
      </c>
      <c r="G22" s="40">
        <f>COUNTIF(Vertices[In-Degree],"&gt;= "&amp;F22)-COUNTIF(Vertices[In-Degree],"&gt;="&amp;F23)</f>
        <v>0</v>
      </c>
      <c r="H22" s="39">
        <f t="shared" si="3"/>
        <v>0.7272727272727274</v>
      </c>
      <c r="I22" s="40">
        <f>COUNTIF(Vertices[Out-Degree],"&gt;= "&amp;H22)-COUNTIF(Vertices[Out-Degree],"&gt;="&amp;H23)</f>
        <v>0</v>
      </c>
      <c r="J22" s="39">
        <f t="shared" si="4"/>
        <v>39.27272727272727</v>
      </c>
      <c r="K22" s="40">
        <f>COUNTIF(Vertices[Betweenness Centrality],"&gt;= "&amp;J22)-COUNTIF(Vertices[Betweenness Centrality],"&gt;="&amp;J23)</f>
        <v>0</v>
      </c>
      <c r="L22" s="39">
        <f t="shared" si="5"/>
        <v>0.033057818181818195</v>
      </c>
      <c r="M22" s="40">
        <f>COUNTIF(Vertices[Closeness Centrality],"&gt;= "&amp;L22)-COUNTIF(Vertices[Closeness Centrality],"&gt;="&amp;L23)</f>
        <v>0</v>
      </c>
      <c r="N22" s="39">
        <f t="shared" si="6"/>
        <v>0.0817312727272727</v>
      </c>
      <c r="O22" s="40">
        <f>COUNTIF(Vertices[Eigenvector Centrality],"&gt;= "&amp;N22)-COUNTIF(Vertices[Eigenvector Centrality],"&gt;="&amp;N23)</f>
        <v>0</v>
      </c>
      <c r="P22" s="39">
        <f t="shared" si="7"/>
        <v>2.223958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13</v>
      </c>
      <c r="D23" s="34">
        <f t="shared" si="1"/>
        <v>0</v>
      </c>
      <c r="E23" s="3">
        <f>COUNTIF(Vertices[Degree],"&gt;= "&amp;D23)-COUNTIF(Vertices[Degree],"&gt;="&amp;D24)</f>
        <v>0</v>
      </c>
      <c r="F23" s="41">
        <f t="shared" si="2"/>
        <v>3.4363636363636356</v>
      </c>
      <c r="G23" s="42">
        <f>COUNTIF(Vertices[In-Degree],"&gt;= "&amp;F23)-COUNTIF(Vertices[In-Degree],"&gt;="&amp;F24)</f>
        <v>0</v>
      </c>
      <c r="H23" s="41">
        <f t="shared" si="3"/>
        <v>0.7636363636363638</v>
      </c>
      <c r="I23" s="42">
        <f>COUNTIF(Vertices[Out-Degree],"&gt;= "&amp;H23)-COUNTIF(Vertices[Out-Degree],"&gt;="&amp;H24)</f>
        <v>0</v>
      </c>
      <c r="J23" s="41">
        <f t="shared" si="4"/>
        <v>41.236363636363635</v>
      </c>
      <c r="K23" s="42">
        <f>COUNTIF(Vertices[Betweenness Centrality],"&gt;= "&amp;J23)-COUNTIF(Vertices[Betweenness Centrality],"&gt;="&amp;J24)</f>
        <v>0</v>
      </c>
      <c r="L23" s="41">
        <f t="shared" si="5"/>
        <v>0.034710709090909106</v>
      </c>
      <c r="M23" s="42">
        <f>COUNTIF(Vertices[Closeness Centrality],"&gt;= "&amp;L23)-COUNTIF(Vertices[Closeness Centrality],"&gt;="&amp;L24)</f>
        <v>0</v>
      </c>
      <c r="N23" s="41">
        <f t="shared" si="6"/>
        <v>0.08581783636363632</v>
      </c>
      <c r="O23" s="42">
        <f>COUNTIF(Vertices[Eigenvector Centrality],"&gt;= "&amp;N23)-COUNTIF(Vertices[Eigenvector Centrality],"&gt;="&amp;N24)</f>
        <v>0</v>
      </c>
      <c r="P23" s="41">
        <f t="shared" si="7"/>
        <v>2.3077346000000003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3.599999999999999</v>
      </c>
      <c r="G24" s="40">
        <f>COUNTIF(Vertices[In-Degree],"&gt;= "&amp;F24)-COUNTIF(Vertices[In-Degree],"&gt;="&amp;F25)</f>
        <v>0</v>
      </c>
      <c r="H24" s="39">
        <f t="shared" si="3"/>
        <v>0.8000000000000002</v>
      </c>
      <c r="I24" s="40">
        <f>COUNTIF(Vertices[Out-Degree],"&gt;= "&amp;H24)-COUNTIF(Vertices[Out-Degree],"&gt;="&amp;H25)</f>
        <v>0</v>
      </c>
      <c r="J24" s="39">
        <f t="shared" si="4"/>
        <v>43.199999999999996</v>
      </c>
      <c r="K24" s="40">
        <f>COUNTIF(Vertices[Betweenness Centrality],"&gt;= "&amp;J24)-COUNTIF(Vertices[Betweenness Centrality],"&gt;="&amp;J25)</f>
        <v>0</v>
      </c>
      <c r="L24" s="39">
        <f t="shared" si="5"/>
        <v>0.03636360000000002</v>
      </c>
      <c r="M24" s="40">
        <f>COUNTIF(Vertices[Closeness Centrality],"&gt;= "&amp;L24)-COUNTIF(Vertices[Closeness Centrality],"&gt;="&amp;L25)</f>
        <v>0</v>
      </c>
      <c r="N24" s="39">
        <f t="shared" si="6"/>
        <v>0.08990439999999995</v>
      </c>
      <c r="O24" s="40">
        <f>COUNTIF(Vertices[Eigenvector Centrality],"&gt;= "&amp;N24)-COUNTIF(Vertices[Eigenvector Centrality],"&gt;="&amp;N25)</f>
        <v>2</v>
      </c>
      <c r="P24" s="39">
        <f t="shared" si="7"/>
        <v>2.3915112000000005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3.763636363636363</v>
      </c>
      <c r="G25" s="42">
        <f>COUNTIF(Vertices[In-Degree],"&gt;= "&amp;F25)-COUNTIF(Vertices[In-Degree],"&gt;="&amp;F26)</f>
        <v>0</v>
      </c>
      <c r="H25" s="41">
        <f t="shared" si="3"/>
        <v>0.8363636363636365</v>
      </c>
      <c r="I25" s="42">
        <f>COUNTIF(Vertices[Out-Degree],"&gt;= "&amp;H25)-COUNTIF(Vertices[Out-Degree],"&gt;="&amp;H26)</f>
        <v>0</v>
      </c>
      <c r="J25" s="41">
        <f t="shared" si="4"/>
        <v>45.16363636363636</v>
      </c>
      <c r="K25" s="42">
        <f>COUNTIF(Vertices[Betweenness Centrality],"&gt;= "&amp;J25)-COUNTIF(Vertices[Betweenness Centrality],"&gt;="&amp;J26)</f>
        <v>0</v>
      </c>
      <c r="L25" s="41">
        <f t="shared" si="5"/>
        <v>0.03801649090909093</v>
      </c>
      <c r="M25" s="42">
        <f>COUNTIF(Vertices[Closeness Centrality],"&gt;= "&amp;L25)-COUNTIF(Vertices[Closeness Centrality],"&gt;="&amp;L26)</f>
        <v>0</v>
      </c>
      <c r="N25" s="41">
        <f t="shared" si="6"/>
        <v>0.09399096363636358</v>
      </c>
      <c r="O25" s="42">
        <f>COUNTIF(Vertices[Eigenvector Centrality],"&gt;= "&amp;N25)-COUNTIF(Vertices[Eigenvector Centrality],"&gt;="&amp;N26)</f>
        <v>0</v>
      </c>
      <c r="P25" s="41">
        <f t="shared" si="7"/>
        <v>2.4752878000000007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1.643836</v>
      </c>
      <c r="D26" s="34">
        <f t="shared" si="1"/>
        <v>0</v>
      </c>
      <c r="E26" s="3">
        <f>COUNTIF(Vertices[Degree],"&gt;= "&amp;D26)-COUNTIF(Vertices[Degree],"&gt;="&amp;D28)</f>
        <v>0</v>
      </c>
      <c r="F26" s="39">
        <f t="shared" si="2"/>
        <v>3.9272727272727264</v>
      </c>
      <c r="G26" s="40">
        <f>COUNTIF(Vertices[In-Degree],"&gt;= "&amp;F26)-COUNTIF(Vertices[In-Degree],"&gt;="&amp;F28)</f>
        <v>0</v>
      </c>
      <c r="H26" s="39">
        <f t="shared" si="3"/>
        <v>0.8727272727272729</v>
      </c>
      <c r="I26" s="40">
        <f>COUNTIF(Vertices[Out-Degree],"&gt;= "&amp;H26)-COUNTIF(Vertices[Out-Degree],"&gt;="&amp;H28)</f>
        <v>0</v>
      </c>
      <c r="J26" s="39">
        <f t="shared" si="4"/>
        <v>47.12727272727272</v>
      </c>
      <c r="K26" s="40">
        <f>COUNTIF(Vertices[Betweenness Centrality],"&gt;= "&amp;J26)-COUNTIF(Vertices[Betweenness Centrality],"&gt;="&amp;J28)</f>
        <v>0</v>
      </c>
      <c r="L26" s="39">
        <f t="shared" si="5"/>
        <v>0.03966938181818184</v>
      </c>
      <c r="M26" s="40">
        <f>COUNTIF(Vertices[Closeness Centrality],"&gt;= "&amp;L26)-COUNTIF(Vertices[Closeness Centrality],"&gt;="&amp;L28)</f>
        <v>0</v>
      </c>
      <c r="N26" s="39">
        <f t="shared" si="6"/>
        <v>0.09807752727272721</v>
      </c>
      <c r="O26" s="40">
        <f>COUNTIF(Vertices[Eigenvector Centrality],"&gt;= "&amp;N26)-COUNTIF(Vertices[Eigenvector Centrality],"&gt;="&amp;N28)</f>
        <v>0</v>
      </c>
      <c r="P26" s="39">
        <f t="shared" si="7"/>
        <v>2.559064400000001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-12</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0.06593406593406594</v>
      </c>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0.9090909090909093</v>
      </c>
      <c r="I28" s="42">
        <f>COUNTIF(Vertices[Out-Degree],"&gt;= "&amp;H28)-COUNTIF(Vertices[Out-Degree],"&gt;="&amp;H40)</f>
        <v>0</v>
      </c>
      <c r="J28" s="41">
        <f>J26+($J$57-$J$2)/BinDivisor</f>
        <v>49.09090909090908</v>
      </c>
      <c r="K28" s="42">
        <f>COUNTIF(Vertices[Betweenness Centrality],"&gt;= "&amp;J28)-COUNTIF(Vertices[Betweenness Centrality],"&gt;="&amp;J40)</f>
        <v>0</v>
      </c>
      <c r="L28" s="41">
        <f>L26+($L$57-$L$2)/BinDivisor</f>
        <v>0.04132227272727275</v>
      </c>
      <c r="M28" s="42">
        <f>COUNTIF(Vertices[Closeness Centrality],"&gt;= "&amp;L28)-COUNTIF(Vertices[Closeness Centrality],"&gt;="&amp;L40)</f>
        <v>0</v>
      </c>
      <c r="N28" s="41">
        <f>N26+($N$57-$N$2)/BinDivisor</f>
        <v>0.10216409090909084</v>
      </c>
      <c r="O28" s="42">
        <f>COUNTIF(Vertices[Eigenvector Centrality],"&gt;= "&amp;N28)-COUNTIF(Vertices[Eigenvector Centrality],"&gt;="&amp;N40)</f>
        <v>0</v>
      </c>
      <c r="P28" s="41">
        <f>P26+($P$57-$P$2)/BinDivisor</f>
        <v>2.642841000000001</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659</v>
      </c>
      <c r="B29" s="36">
        <v>0.283737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660</v>
      </c>
      <c r="B31" s="36" t="s">
        <v>670</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661</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662</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663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664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657</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-12</v>
      </c>
      <c r="J38" s="78"/>
      <c r="K38" s="79">
        <f>COUNTIF(Vertices[Betweenness Centrality],"&gt;= "&amp;J38)-COUNTIF(Vertices[Betweenness Centrality],"&gt;="&amp;J40)</f>
        <v>-1</v>
      </c>
      <c r="L38" s="78"/>
      <c r="M38" s="79">
        <f>COUNTIF(Vertices[Closeness Centrality],"&gt;= "&amp;L38)-COUNTIF(Vertices[Closeness Centrality],"&gt;="&amp;L40)</f>
        <v>-12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665</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-12</v>
      </c>
      <c r="J39" s="78"/>
      <c r="K39" s="79">
        <f>COUNTIF(Vertices[Betweenness Centrality],"&gt;= "&amp;J39)-COUNTIF(Vertices[Betweenness Centrality],"&gt;="&amp;J40)</f>
        <v>-1</v>
      </c>
      <c r="L39" s="78"/>
      <c r="M39" s="79">
        <f>COUNTIF(Vertices[Closeness Centrality],"&gt;= "&amp;L39)-COUNTIF(Vertices[Closeness Centrality],"&gt;="&amp;L40)</f>
        <v>-12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666</v>
      </c>
      <c r="B40" s="36" t="s">
        <v>85</v>
      </c>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0.9454545454545457</v>
      </c>
      <c r="I40" s="40">
        <f>COUNTIF(Vertices[Out-Degree],"&gt;= "&amp;H40)-COUNTIF(Vertices[Out-Degree],"&gt;="&amp;H41)</f>
        <v>0</v>
      </c>
      <c r="J40" s="39">
        <f>J28+($J$57-$J$2)/BinDivisor</f>
        <v>51.05454545454544</v>
      </c>
      <c r="K40" s="40">
        <f>COUNTIF(Vertices[Betweenness Centrality],"&gt;= "&amp;J40)-COUNTIF(Vertices[Betweenness Centrality],"&gt;="&amp;J41)</f>
        <v>0</v>
      </c>
      <c r="L40" s="39">
        <f>L28+($L$57-$L$2)/BinDivisor</f>
        <v>0.04297516363636366</v>
      </c>
      <c r="M40" s="40">
        <f>COUNTIF(Vertices[Closeness Centrality],"&gt;= "&amp;L40)-COUNTIF(Vertices[Closeness Centrality],"&gt;="&amp;L41)</f>
        <v>0</v>
      </c>
      <c r="N40" s="39">
        <f>N28+($N$57-$N$2)/BinDivisor</f>
        <v>0.10625065454545447</v>
      </c>
      <c r="O40" s="40">
        <f>COUNTIF(Vertices[Eigenvector Centrality],"&gt;= "&amp;N40)-COUNTIF(Vertices[Eigenvector Centrality],"&gt;="&amp;N41)</f>
        <v>0</v>
      </c>
      <c r="P40" s="39">
        <f>P28+($P$57-$P$2)/BinDivisor</f>
        <v>2.7266176000000013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667</v>
      </c>
      <c r="B41" s="36" t="s">
        <v>85</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0.981818181818182</v>
      </c>
      <c r="I41" s="42">
        <f>COUNTIF(Vertices[Out-Degree],"&gt;= "&amp;H41)-COUNTIF(Vertices[Out-Degree],"&gt;="&amp;H42)</f>
        <v>10</v>
      </c>
      <c r="J41" s="41">
        <f aca="true" t="shared" si="13" ref="J41:J56">J40+($J$57-$J$2)/BinDivisor</f>
        <v>53.0181818181818</v>
      </c>
      <c r="K41" s="42">
        <f>COUNTIF(Vertices[Betweenness Centrality],"&gt;= "&amp;J41)-COUNTIF(Vertices[Betweenness Centrality],"&gt;="&amp;J42)</f>
        <v>0</v>
      </c>
      <c r="L41" s="41">
        <f aca="true" t="shared" si="14" ref="L41:L56">L40+($L$57-$L$2)/BinDivisor</f>
        <v>0.04462805454545457</v>
      </c>
      <c r="M41" s="42">
        <f>COUNTIF(Vertices[Closeness Centrality],"&gt;= "&amp;L41)-COUNTIF(Vertices[Closeness Centrality],"&gt;="&amp;L42)</f>
        <v>0</v>
      </c>
      <c r="N41" s="41">
        <f aca="true" t="shared" si="15" ref="N41:N56">N40+($N$57-$N$2)/BinDivisor</f>
        <v>0.1103372181818181</v>
      </c>
      <c r="O41" s="42">
        <f>COUNTIF(Vertices[Eigenvector Centrality],"&gt;= "&amp;N41)-COUNTIF(Vertices[Eigenvector Centrality],"&gt;="&amp;N42)</f>
        <v>0</v>
      </c>
      <c r="P41" s="41">
        <f aca="true" t="shared" si="16" ref="P41:P56">P40+($P$57-$P$2)/BinDivisor</f>
        <v>2.8103942000000015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668</v>
      </c>
      <c r="B42" s="36" t="s">
        <v>85</v>
      </c>
      <c r="D42" s="34">
        <f t="shared" si="10"/>
        <v>0</v>
      </c>
      <c r="E42" s="3">
        <f>COUNTIF(Vertices[Degree],"&gt;= "&amp;D42)-COUNTIF(Vertices[Degree],"&gt;="&amp;D43)</f>
        <v>0</v>
      </c>
      <c r="F42" s="39">
        <f t="shared" si="11"/>
        <v>4.581818181818182</v>
      </c>
      <c r="G42" s="40">
        <f>COUNTIF(Vertices[In-Degree],"&gt;= "&amp;F42)-COUNTIF(Vertices[In-Degree],"&gt;="&amp;F43)</f>
        <v>0</v>
      </c>
      <c r="H42" s="39">
        <f t="shared" si="12"/>
        <v>1.0181818181818183</v>
      </c>
      <c r="I42" s="40">
        <f>COUNTIF(Vertices[Out-Degree],"&gt;= "&amp;H42)-COUNTIF(Vertices[Out-Degree],"&gt;="&amp;H43)</f>
        <v>0</v>
      </c>
      <c r="J42" s="39">
        <f t="shared" si="13"/>
        <v>54.98181818181816</v>
      </c>
      <c r="K42" s="40">
        <f>COUNTIF(Vertices[Betweenness Centrality],"&gt;= "&amp;J42)-COUNTIF(Vertices[Betweenness Centrality],"&gt;="&amp;J43)</f>
        <v>0</v>
      </c>
      <c r="L42" s="39">
        <f t="shared" si="14"/>
        <v>0.04628094545454548</v>
      </c>
      <c r="M42" s="40">
        <f>COUNTIF(Vertices[Closeness Centrality],"&gt;= "&amp;L42)-COUNTIF(Vertices[Closeness Centrality],"&gt;="&amp;L43)</f>
        <v>9</v>
      </c>
      <c r="N42" s="39">
        <f t="shared" si="15"/>
        <v>0.11442378181818173</v>
      </c>
      <c r="O42" s="40">
        <f>COUNTIF(Vertices[Eigenvector Centrality],"&gt;= "&amp;N42)-COUNTIF(Vertices[Eigenvector Centrality],"&gt;="&amp;N43)</f>
        <v>0</v>
      </c>
      <c r="P42" s="39">
        <f t="shared" si="16"/>
        <v>2.8941708000000017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6" t="s">
        <v>669</v>
      </c>
      <c r="B43" s="36" t="s">
        <v>85</v>
      </c>
      <c r="D43" s="34">
        <f t="shared" si="10"/>
        <v>0</v>
      </c>
      <c r="E43" s="3">
        <f>COUNTIF(Vertices[Degree],"&gt;= "&amp;D43)-COUNTIF(Vertices[Degree],"&gt;="&amp;D44)</f>
        <v>0</v>
      </c>
      <c r="F43" s="41">
        <f t="shared" si="11"/>
        <v>4.745454545454546</v>
      </c>
      <c r="G43" s="42">
        <f>COUNTIF(Vertices[In-Degree],"&gt;= "&amp;F43)-COUNTIF(Vertices[In-Degree],"&gt;="&amp;F44)</f>
        <v>0</v>
      </c>
      <c r="H43" s="41">
        <f t="shared" si="12"/>
        <v>1.0545454545454547</v>
      </c>
      <c r="I43" s="42">
        <f>COUNTIF(Vertices[Out-Degree],"&gt;= "&amp;H43)-COUNTIF(Vertices[Out-Degree],"&gt;="&amp;H44)</f>
        <v>0</v>
      </c>
      <c r="J43" s="41">
        <f t="shared" si="13"/>
        <v>56.945454545454524</v>
      </c>
      <c r="K43" s="42">
        <f>COUNTIF(Vertices[Betweenness Centrality],"&gt;= "&amp;J43)-COUNTIF(Vertices[Betweenness Centrality],"&gt;="&amp;J44)</f>
        <v>0</v>
      </c>
      <c r="L43" s="41">
        <f t="shared" si="14"/>
        <v>0.04793383636363639</v>
      </c>
      <c r="M43" s="42">
        <f>COUNTIF(Vertices[Closeness Centrality],"&gt;= "&amp;L43)-COUNTIF(Vertices[Closeness Centrality],"&gt;="&amp;L44)</f>
        <v>0</v>
      </c>
      <c r="N43" s="41">
        <f t="shared" si="15"/>
        <v>0.11851034545454536</v>
      </c>
      <c r="O43" s="42">
        <f>COUNTIF(Vertices[Eigenvector Centrality],"&gt;= "&amp;N43)-COUNTIF(Vertices[Eigenvector Centrality],"&gt;="&amp;N44)</f>
        <v>0</v>
      </c>
      <c r="P43" s="41">
        <f t="shared" si="16"/>
        <v>2.977947400000002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4.90909090909091</v>
      </c>
      <c r="G44" s="40">
        <f>COUNTIF(Vertices[In-Degree],"&gt;= "&amp;F44)-COUNTIF(Vertices[In-Degree],"&gt;="&amp;F45)</f>
        <v>0</v>
      </c>
      <c r="H44" s="39">
        <f t="shared" si="12"/>
        <v>1.090909090909091</v>
      </c>
      <c r="I44" s="40">
        <f>COUNTIF(Vertices[Out-Degree],"&gt;= "&amp;H44)-COUNTIF(Vertices[Out-Degree],"&gt;="&amp;H45)</f>
        <v>0</v>
      </c>
      <c r="J44" s="39">
        <f t="shared" si="13"/>
        <v>58.909090909090885</v>
      </c>
      <c r="K44" s="40">
        <f>COUNTIF(Vertices[Betweenness Centrality],"&gt;= "&amp;J44)-COUNTIF(Vertices[Betweenness Centrality],"&gt;="&amp;J45)</f>
        <v>0</v>
      </c>
      <c r="L44" s="39">
        <f t="shared" si="14"/>
        <v>0.0495867272727273</v>
      </c>
      <c r="M44" s="40">
        <f>COUNTIF(Vertices[Closeness Centrality],"&gt;= "&amp;L44)-COUNTIF(Vertices[Closeness Centrality],"&gt;="&amp;L45)</f>
        <v>2</v>
      </c>
      <c r="N44" s="39">
        <f t="shared" si="15"/>
        <v>0.12259690909090899</v>
      </c>
      <c r="O44" s="40">
        <f>COUNTIF(Vertices[Eigenvector Centrality],"&gt;= "&amp;N44)-COUNTIF(Vertices[Eigenvector Centrality],"&gt;="&amp;N45)</f>
        <v>0</v>
      </c>
      <c r="P44" s="39">
        <f t="shared" si="16"/>
        <v>3.061724000000002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5.072727272727274</v>
      </c>
      <c r="G45" s="42">
        <f>COUNTIF(Vertices[In-Degree],"&gt;= "&amp;F45)-COUNTIF(Vertices[In-Degree],"&gt;="&amp;F46)</f>
        <v>0</v>
      </c>
      <c r="H45" s="41">
        <f t="shared" si="12"/>
        <v>1.1272727272727274</v>
      </c>
      <c r="I45" s="42">
        <f>COUNTIF(Vertices[Out-Degree],"&gt;= "&amp;H45)-COUNTIF(Vertices[Out-Degree],"&gt;="&amp;H46)</f>
        <v>0</v>
      </c>
      <c r="J45" s="41">
        <f t="shared" si="13"/>
        <v>60.872727272727246</v>
      </c>
      <c r="K45" s="42">
        <f>COUNTIF(Vertices[Betweenness Centrality],"&gt;= "&amp;J45)-COUNTIF(Vertices[Betweenness Centrality],"&gt;="&amp;J46)</f>
        <v>0</v>
      </c>
      <c r="L45" s="41">
        <f t="shared" si="14"/>
        <v>0.051239618181818214</v>
      </c>
      <c r="M45" s="42">
        <f>COUNTIF(Vertices[Closeness Centrality],"&gt;= "&amp;L45)-COUNTIF(Vertices[Closeness Centrality],"&gt;="&amp;L46)</f>
        <v>0</v>
      </c>
      <c r="N45" s="41">
        <f t="shared" si="15"/>
        <v>0.12668347272727262</v>
      </c>
      <c r="O45" s="42">
        <f>COUNTIF(Vertices[Eigenvector Centrality],"&gt;= "&amp;N45)-COUNTIF(Vertices[Eigenvector Centrality],"&gt;="&amp;N46)</f>
        <v>0</v>
      </c>
      <c r="P45" s="41">
        <f t="shared" si="16"/>
        <v>3.1455006000000023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5.236363636363638</v>
      </c>
      <c r="G46" s="40">
        <f>COUNTIF(Vertices[In-Degree],"&gt;= "&amp;F46)-COUNTIF(Vertices[In-Degree],"&gt;="&amp;F47)</f>
        <v>0</v>
      </c>
      <c r="H46" s="39">
        <f t="shared" si="12"/>
        <v>1.1636363636363638</v>
      </c>
      <c r="I46" s="40">
        <f>COUNTIF(Vertices[Out-Degree],"&gt;= "&amp;H46)-COUNTIF(Vertices[Out-Degree],"&gt;="&amp;H47)</f>
        <v>0</v>
      </c>
      <c r="J46" s="39">
        <f t="shared" si="13"/>
        <v>62.83636363636361</v>
      </c>
      <c r="K46" s="40">
        <f>COUNTIF(Vertices[Betweenness Centrality],"&gt;= "&amp;J46)-COUNTIF(Vertices[Betweenness Centrality],"&gt;="&amp;J47)</f>
        <v>0</v>
      </c>
      <c r="L46" s="39">
        <f t="shared" si="14"/>
        <v>0.052892509090909125</v>
      </c>
      <c r="M46" s="40">
        <f>COUNTIF(Vertices[Closeness Centrality],"&gt;= "&amp;L46)-COUNTIF(Vertices[Closeness Centrality],"&gt;="&amp;L47)</f>
        <v>0</v>
      </c>
      <c r="N46" s="39">
        <f t="shared" si="15"/>
        <v>0.13077003636363627</v>
      </c>
      <c r="O46" s="40">
        <f>COUNTIF(Vertices[Eigenvector Centrality],"&gt;= "&amp;N46)-COUNTIF(Vertices[Eigenvector Centrality],"&gt;="&amp;N47)</f>
        <v>0</v>
      </c>
      <c r="P46" s="39">
        <f t="shared" si="16"/>
        <v>3.2292772000000025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5.400000000000002</v>
      </c>
      <c r="G47" s="42">
        <f>COUNTIF(Vertices[In-Degree],"&gt;= "&amp;F47)-COUNTIF(Vertices[In-Degree],"&gt;="&amp;F48)</f>
        <v>0</v>
      </c>
      <c r="H47" s="41">
        <f t="shared" si="12"/>
        <v>1.2000000000000002</v>
      </c>
      <c r="I47" s="42">
        <f>COUNTIF(Vertices[Out-Degree],"&gt;= "&amp;H47)-COUNTIF(Vertices[Out-Degree],"&gt;="&amp;H48)</f>
        <v>0</v>
      </c>
      <c r="J47" s="41">
        <f t="shared" si="13"/>
        <v>64.79999999999997</v>
      </c>
      <c r="K47" s="42">
        <f>COUNTIF(Vertices[Betweenness Centrality],"&gt;= "&amp;J47)-COUNTIF(Vertices[Betweenness Centrality],"&gt;="&amp;J48)</f>
        <v>0</v>
      </c>
      <c r="L47" s="41">
        <f t="shared" si="14"/>
        <v>0.054545400000000036</v>
      </c>
      <c r="M47" s="42">
        <f>COUNTIF(Vertices[Closeness Centrality],"&gt;= "&amp;L47)-COUNTIF(Vertices[Closeness Centrality],"&gt;="&amp;L48)</f>
        <v>0</v>
      </c>
      <c r="N47" s="41">
        <f t="shared" si="15"/>
        <v>0.1348565999999999</v>
      </c>
      <c r="O47" s="42">
        <f>COUNTIF(Vertices[Eigenvector Centrality],"&gt;= "&amp;N47)-COUNTIF(Vertices[Eigenvector Centrality],"&gt;="&amp;N48)</f>
        <v>0</v>
      </c>
      <c r="P47" s="41">
        <f t="shared" si="16"/>
        <v>3.3130538000000027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1.2363636363636366</v>
      </c>
      <c r="I48" s="40">
        <f>COUNTIF(Vertices[Out-Degree],"&gt;= "&amp;H48)-COUNTIF(Vertices[Out-Degree],"&gt;="&amp;H49)</f>
        <v>0</v>
      </c>
      <c r="J48" s="39">
        <f t="shared" si="13"/>
        <v>66.76363636363634</v>
      </c>
      <c r="K48" s="40">
        <f>COUNTIF(Vertices[Betweenness Centrality],"&gt;= "&amp;J48)-COUNTIF(Vertices[Betweenness Centrality],"&gt;="&amp;J49)</f>
        <v>0</v>
      </c>
      <c r="L48" s="39">
        <f t="shared" si="14"/>
        <v>0.056198290909090946</v>
      </c>
      <c r="M48" s="40">
        <f>COUNTIF(Vertices[Closeness Centrality],"&gt;= "&amp;L48)-COUNTIF(Vertices[Closeness Centrality],"&gt;="&amp;L49)</f>
        <v>0</v>
      </c>
      <c r="N48" s="39">
        <f t="shared" si="15"/>
        <v>0.13894316363636355</v>
      </c>
      <c r="O48" s="40">
        <f>COUNTIF(Vertices[Eigenvector Centrality],"&gt;= "&amp;N48)-COUNTIF(Vertices[Eigenvector Centrality],"&gt;="&amp;N49)</f>
        <v>0</v>
      </c>
      <c r="P48" s="39">
        <f t="shared" si="16"/>
        <v>3.396830400000003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1.272727272727273</v>
      </c>
      <c r="I49" s="42">
        <f>COUNTIF(Vertices[Out-Degree],"&gt;= "&amp;H49)-COUNTIF(Vertices[Out-Degree],"&gt;="&amp;H50)</f>
        <v>0</v>
      </c>
      <c r="J49" s="41">
        <f t="shared" si="13"/>
        <v>68.7272727272727</v>
      </c>
      <c r="K49" s="42">
        <f>COUNTIF(Vertices[Betweenness Centrality],"&gt;= "&amp;J49)-COUNTIF(Vertices[Betweenness Centrality],"&gt;="&amp;J50)</f>
        <v>0</v>
      </c>
      <c r="L49" s="41">
        <f t="shared" si="14"/>
        <v>0.05785118181818186</v>
      </c>
      <c r="M49" s="42">
        <f>COUNTIF(Vertices[Closeness Centrality],"&gt;= "&amp;L49)-COUNTIF(Vertices[Closeness Centrality],"&gt;="&amp;L50)</f>
        <v>0</v>
      </c>
      <c r="N49" s="41">
        <f t="shared" si="15"/>
        <v>0.1430297272727272</v>
      </c>
      <c r="O49" s="42">
        <f>COUNTIF(Vertices[Eigenvector Centrality],"&gt;= "&amp;N49)-COUNTIF(Vertices[Eigenvector Centrality],"&gt;="&amp;N50)</f>
        <v>0</v>
      </c>
      <c r="P49" s="41">
        <f t="shared" si="16"/>
        <v>3.480607000000003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1.3090909090909093</v>
      </c>
      <c r="I50" s="40">
        <f>COUNTIF(Vertices[Out-Degree],"&gt;= "&amp;H50)-COUNTIF(Vertices[Out-Degree],"&gt;="&amp;H51)</f>
        <v>0</v>
      </c>
      <c r="J50" s="39">
        <f t="shared" si="13"/>
        <v>70.69090909090907</v>
      </c>
      <c r="K50" s="40">
        <f>COUNTIF(Vertices[Betweenness Centrality],"&gt;= "&amp;J50)-COUNTIF(Vertices[Betweenness Centrality],"&gt;="&amp;J51)</f>
        <v>0</v>
      </c>
      <c r="L50" s="39">
        <f t="shared" si="14"/>
        <v>0.05950407272727277</v>
      </c>
      <c r="M50" s="40">
        <f>COUNTIF(Vertices[Closeness Centrality],"&gt;= "&amp;L50)-COUNTIF(Vertices[Closeness Centrality],"&gt;="&amp;L51)</f>
        <v>0</v>
      </c>
      <c r="N50" s="39">
        <f t="shared" si="15"/>
        <v>0.14711629090909084</v>
      </c>
      <c r="O50" s="40">
        <f>COUNTIF(Vertices[Eigenvector Centrality],"&gt;= "&amp;N50)-COUNTIF(Vertices[Eigenvector Centrality],"&gt;="&amp;N51)</f>
        <v>0</v>
      </c>
      <c r="P50" s="39">
        <f t="shared" si="16"/>
        <v>3.5643836000000033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1.3454545454545457</v>
      </c>
      <c r="I51" s="42">
        <f>COUNTIF(Vertices[Out-Degree],"&gt;= "&amp;H51)-COUNTIF(Vertices[Out-Degree],"&gt;="&amp;H52)</f>
        <v>0</v>
      </c>
      <c r="J51" s="41">
        <f t="shared" si="13"/>
        <v>72.65454545454544</v>
      </c>
      <c r="K51" s="42">
        <f>COUNTIF(Vertices[Betweenness Centrality],"&gt;= "&amp;J51)-COUNTIF(Vertices[Betweenness Centrality],"&gt;="&amp;J52)</f>
        <v>0</v>
      </c>
      <c r="L51" s="41">
        <f t="shared" si="14"/>
        <v>0.06115696363636368</v>
      </c>
      <c r="M51" s="42">
        <f>COUNTIF(Vertices[Closeness Centrality],"&gt;= "&amp;L51)-COUNTIF(Vertices[Closeness Centrality],"&gt;="&amp;L52)</f>
        <v>0</v>
      </c>
      <c r="N51" s="41">
        <f t="shared" si="15"/>
        <v>0.15120285454545448</v>
      </c>
      <c r="O51" s="42">
        <f>COUNTIF(Vertices[Eigenvector Centrality],"&gt;= "&amp;N51)-COUNTIF(Vertices[Eigenvector Centrality],"&gt;="&amp;N52)</f>
        <v>0</v>
      </c>
      <c r="P51" s="41">
        <f t="shared" si="16"/>
        <v>3.6481602000000035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1.381818181818182</v>
      </c>
      <c r="I52" s="40">
        <f>COUNTIF(Vertices[Out-Degree],"&gt;= "&amp;H52)-COUNTIF(Vertices[Out-Degree],"&gt;="&amp;H53)</f>
        <v>0</v>
      </c>
      <c r="J52" s="39">
        <f t="shared" si="13"/>
        <v>74.61818181818181</v>
      </c>
      <c r="K52" s="40">
        <f>COUNTIF(Vertices[Betweenness Centrality],"&gt;= "&amp;J52)-COUNTIF(Vertices[Betweenness Centrality],"&gt;="&amp;J53)</f>
        <v>0</v>
      </c>
      <c r="L52" s="39">
        <f t="shared" si="14"/>
        <v>0.06280985454545458</v>
      </c>
      <c r="M52" s="40">
        <f>COUNTIF(Vertices[Closeness Centrality],"&gt;= "&amp;L52)-COUNTIF(Vertices[Closeness Centrality],"&gt;="&amp;L53)</f>
        <v>0</v>
      </c>
      <c r="N52" s="39">
        <f t="shared" si="15"/>
        <v>0.15528941818181813</v>
      </c>
      <c r="O52" s="40">
        <f>COUNTIF(Vertices[Eigenvector Centrality],"&gt;= "&amp;N52)-COUNTIF(Vertices[Eigenvector Centrality],"&gt;="&amp;N53)</f>
        <v>0</v>
      </c>
      <c r="P52" s="39">
        <f t="shared" si="16"/>
        <v>3.7319368000000037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1.4181818181818184</v>
      </c>
      <c r="I53" s="42">
        <f>COUNTIF(Vertices[Out-Degree],"&gt;= "&amp;H53)-COUNTIF(Vertices[Out-Degree],"&gt;="&amp;H54)</f>
        <v>0</v>
      </c>
      <c r="J53" s="41">
        <f t="shared" si="13"/>
        <v>76.58181818181818</v>
      </c>
      <c r="K53" s="42">
        <f>COUNTIF(Vertices[Betweenness Centrality],"&gt;= "&amp;J53)-COUNTIF(Vertices[Betweenness Centrality],"&gt;="&amp;J54)</f>
        <v>0</v>
      </c>
      <c r="L53" s="41">
        <f t="shared" si="14"/>
        <v>0.06446274545454549</v>
      </c>
      <c r="M53" s="42">
        <f>COUNTIF(Vertices[Closeness Centrality],"&gt;= "&amp;L53)-COUNTIF(Vertices[Closeness Centrality],"&gt;="&amp;L54)</f>
        <v>0</v>
      </c>
      <c r="N53" s="41">
        <f t="shared" si="15"/>
        <v>0.15937598181818177</v>
      </c>
      <c r="O53" s="42">
        <f>COUNTIF(Vertices[Eigenvector Centrality],"&gt;= "&amp;N53)-COUNTIF(Vertices[Eigenvector Centrality],"&gt;="&amp;N54)</f>
        <v>0</v>
      </c>
      <c r="P53" s="41">
        <f t="shared" si="16"/>
        <v>3.815713400000004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1.4545454545454548</v>
      </c>
      <c r="I54" s="40">
        <f>COUNTIF(Vertices[Out-Degree],"&gt;= "&amp;H54)-COUNTIF(Vertices[Out-Degree],"&gt;="&amp;H55)</f>
        <v>0</v>
      </c>
      <c r="J54" s="39">
        <f t="shared" si="13"/>
        <v>78.54545454545455</v>
      </c>
      <c r="K54" s="40">
        <f>COUNTIF(Vertices[Betweenness Centrality],"&gt;= "&amp;J54)-COUNTIF(Vertices[Betweenness Centrality],"&gt;="&amp;J55)</f>
        <v>0</v>
      </c>
      <c r="L54" s="39">
        <f t="shared" si="14"/>
        <v>0.06611563636363639</v>
      </c>
      <c r="M54" s="40">
        <f>COUNTIF(Vertices[Closeness Centrality],"&gt;= "&amp;L54)-COUNTIF(Vertices[Closeness Centrality],"&gt;="&amp;L55)</f>
        <v>0</v>
      </c>
      <c r="N54" s="39">
        <f t="shared" si="15"/>
        <v>0.16346254545454542</v>
      </c>
      <c r="O54" s="40">
        <f>COUNTIF(Vertices[Eigenvector Centrality],"&gt;= "&amp;N54)-COUNTIF(Vertices[Eigenvector Centrality],"&gt;="&amp;N55)</f>
        <v>0</v>
      </c>
      <c r="P54" s="39">
        <f t="shared" si="16"/>
        <v>3.899490000000004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6.709090909090914</v>
      </c>
      <c r="G55" s="42">
        <f>COUNTIF(Vertices[In-Degree],"&gt;= "&amp;F55)-COUNTIF(Vertices[In-Degree],"&gt;="&amp;F56)</f>
        <v>0</v>
      </c>
      <c r="H55" s="41">
        <f t="shared" si="12"/>
        <v>1.4909090909090912</v>
      </c>
      <c r="I55" s="42">
        <f>COUNTIF(Vertices[Out-Degree],"&gt;= "&amp;H55)-COUNTIF(Vertices[Out-Degree],"&gt;="&amp;H56)</f>
        <v>0</v>
      </c>
      <c r="J55" s="41">
        <f t="shared" si="13"/>
        <v>80.50909090909092</v>
      </c>
      <c r="K55" s="42">
        <f>COUNTIF(Vertices[Betweenness Centrality],"&gt;= "&amp;J55)-COUNTIF(Vertices[Betweenness Centrality],"&gt;="&amp;J56)</f>
        <v>0</v>
      </c>
      <c r="L55" s="41">
        <f t="shared" si="14"/>
        <v>0.0677685272727273</v>
      </c>
      <c r="M55" s="42">
        <f>COUNTIF(Vertices[Closeness Centrality],"&gt;= "&amp;L55)-COUNTIF(Vertices[Closeness Centrality],"&gt;="&amp;L56)</f>
        <v>0</v>
      </c>
      <c r="N55" s="41">
        <f t="shared" si="15"/>
        <v>0.16754910909090906</v>
      </c>
      <c r="O55" s="42">
        <f>COUNTIF(Vertices[Eigenvector Centrality],"&gt;= "&amp;N55)-COUNTIF(Vertices[Eigenvector Centrality],"&gt;="&amp;N56)</f>
        <v>0</v>
      </c>
      <c r="P55" s="41">
        <f t="shared" si="16"/>
        <v>3.9832666000000043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6.872727272727278</v>
      </c>
      <c r="G56" s="40">
        <f>COUNTIF(Vertices[In-Degree],"&gt;= "&amp;F56)-COUNTIF(Vertices[In-Degree],"&gt;="&amp;F57)</f>
        <v>0</v>
      </c>
      <c r="H56" s="39">
        <f t="shared" si="12"/>
        <v>1.5272727272727276</v>
      </c>
      <c r="I56" s="40">
        <f>COUNTIF(Vertices[Out-Degree],"&gt;= "&amp;H56)-COUNTIF(Vertices[Out-Degree],"&gt;="&amp;H57)</f>
        <v>0</v>
      </c>
      <c r="J56" s="39">
        <f t="shared" si="13"/>
        <v>82.47272727272728</v>
      </c>
      <c r="K56" s="40">
        <f>COUNTIF(Vertices[Betweenness Centrality],"&gt;= "&amp;J56)-COUNTIF(Vertices[Betweenness Centrality],"&gt;="&amp;J57)</f>
        <v>0</v>
      </c>
      <c r="L56" s="39">
        <f t="shared" si="14"/>
        <v>0.0694214181818182</v>
      </c>
      <c r="M56" s="40">
        <f>COUNTIF(Vertices[Closeness Centrality],"&gt;= "&amp;L56)-COUNTIF(Vertices[Closeness Centrality],"&gt;="&amp;L57)</f>
        <v>0</v>
      </c>
      <c r="N56" s="39">
        <f t="shared" si="15"/>
        <v>0.1716356727272727</v>
      </c>
      <c r="O56" s="40">
        <f>COUNTIF(Vertices[Eigenvector Centrality],"&gt;= "&amp;N56)-COUNTIF(Vertices[Eigenvector Centrality],"&gt;="&amp;N57)</f>
        <v>0</v>
      </c>
      <c r="P56" s="39">
        <f t="shared" si="16"/>
        <v>4.067043200000004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9</v>
      </c>
      <c r="G57" s="44">
        <f>COUNTIF(Vertices[In-Degree],"&gt;= "&amp;F57)-COUNTIF(Vertices[In-Degree],"&gt;="&amp;F58)</f>
        <v>1</v>
      </c>
      <c r="H57" s="43">
        <f>MAX(Vertices[Out-Degree])</f>
        <v>2</v>
      </c>
      <c r="I57" s="44">
        <f>COUNTIF(Vertices[Out-Degree],"&gt;= "&amp;H57)-COUNTIF(Vertices[Out-Degree],"&gt;="&amp;H58)</f>
        <v>2</v>
      </c>
      <c r="J57" s="43">
        <f>MAX(Vertices[Betweenness Centrality])</f>
        <v>108</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0.224761</v>
      </c>
      <c r="O57" s="44">
        <f>COUNTIF(Vertices[Eigenvector Centrality],"&gt;= "&amp;N57)-COUNTIF(Vertices[Eigenvector Centrality],"&gt;="&amp;N58)</f>
        <v>1</v>
      </c>
      <c r="P57" s="43">
        <f>MAX(Vertices[PageRank])</f>
        <v>5.156139</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9</v>
      </c>
    </row>
    <row r="74" spans="1:2" ht="15">
      <c r="A74" s="35" t="s">
        <v>90</v>
      </c>
      <c r="B74" s="49">
        <f>_xlfn.IFERROR(AVERAGE(Vertices[In-Degree]),NoMetricMessage)</f>
        <v>1</v>
      </c>
    </row>
    <row r="75" spans="1:2" ht="15">
      <c r="A75" s="35" t="s">
        <v>91</v>
      </c>
      <c r="B75" s="49">
        <f>_xlfn.IFERROR(MEDIAN(Vertices[In-Degree]),NoMetricMessage)</f>
        <v>0</v>
      </c>
    </row>
    <row r="86" spans="1:2" ht="15">
      <c r="A86" s="35" t="s">
        <v>94</v>
      </c>
      <c r="B86" s="48">
        <f>IF(COUNT(Vertices[Out-Degree])&gt;0,H2,NoMetricMessage)</f>
        <v>0</v>
      </c>
    </row>
    <row r="87" spans="1:2" ht="15">
      <c r="A87" s="35" t="s">
        <v>95</v>
      </c>
      <c r="B87" s="48">
        <f>IF(COUNT(Vertices[Out-Degree])&gt;0,H57,NoMetricMessage)</f>
        <v>2</v>
      </c>
    </row>
    <row r="88" spans="1:2" ht="15">
      <c r="A88" s="35" t="s">
        <v>96</v>
      </c>
      <c r="B88" s="49">
        <f>_xlfn.IFERROR(AVERAGE(Vertices[Out-Degree]),NoMetricMessage)</f>
        <v>1</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108</v>
      </c>
    </row>
    <row r="102" spans="1:2" ht="15">
      <c r="A102" s="35" t="s">
        <v>102</v>
      </c>
      <c r="B102" s="49">
        <f>_xlfn.IFERROR(AVERAGE(Vertices[Betweenness Centrality]),NoMetricMessage)</f>
        <v>7.714285714285714</v>
      </c>
    </row>
    <row r="103" spans="1:2" ht="15">
      <c r="A103" s="35" t="s">
        <v>103</v>
      </c>
      <c r="B103" s="49">
        <f>_xlfn.IFERROR(MEDIAN(Vertices[Betweenness Centrality]),NoMetricMessage)</f>
        <v>0</v>
      </c>
    </row>
    <row r="114" spans="1:2" ht="15">
      <c r="A114" s="35" t="s">
        <v>106</v>
      </c>
      <c r="B114" s="49">
        <f>IF(COUNT(Vertices[Closeness Centrality])&gt;0,L2,NoMetricMessage)</f>
        <v>0</v>
      </c>
    </row>
    <row r="115" spans="1:2" ht="15">
      <c r="A115" s="35" t="s">
        <v>107</v>
      </c>
      <c r="B115" s="49">
        <f>IF(COUNT(Vertices[Closeness Centrality])&gt;0,L57,NoMetricMessage)</f>
        <v>0.090909</v>
      </c>
    </row>
    <row r="116" spans="1:2" ht="15">
      <c r="A116" s="35" t="s">
        <v>108</v>
      </c>
      <c r="B116" s="49">
        <f>_xlfn.IFERROR(AVERAGE(Vertices[Closeness Centrality]),NoMetricMessage)</f>
        <v>0.04424857142857143</v>
      </c>
    </row>
    <row r="117" spans="1:2" ht="15">
      <c r="A117" s="35" t="s">
        <v>109</v>
      </c>
      <c r="B117" s="49">
        <f>_xlfn.IFERROR(MEDIAN(Vertices[Closeness Centrality]),NoMetricMessage)</f>
        <v>0.047619</v>
      </c>
    </row>
    <row r="128" spans="1:2" ht="15">
      <c r="A128" s="35" t="s">
        <v>112</v>
      </c>
      <c r="B128" s="49">
        <f>IF(COUNT(Vertices[Eigenvector Centrality])&gt;0,N2,NoMetricMessage)</f>
        <v>0</v>
      </c>
    </row>
    <row r="129" spans="1:2" ht="15">
      <c r="A129" s="35" t="s">
        <v>113</v>
      </c>
      <c r="B129" s="49">
        <f>IF(COUNT(Vertices[Eigenvector Centrality])&gt;0,N57,NoMetricMessage)</f>
        <v>0.224761</v>
      </c>
    </row>
    <row r="130" spans="1:2" ht="15">
      <c r="A130" s="35" t="s">
        <v>114</v>
      </c>
      <c r="B130" s="49">
        <f>_xlfn.IFERROR(AVERAGE(Vertices[Eigenvector Centrality]),NoMetricMessage)</f>
        <v>0.07142864285714287</v>
      </c>
    </row>
    <row r="131" spans="1:2" ht="15">
      <c r="A131" s="35" t="s">
        <v>115</v>
      </c>
      <c r="B131" s="49">
        <f>_xlfn.IFERROR(MEDIAN(Vertices[Eigenvector Centrality]),NoMetricMessage)</f>
        <v>0.065598</v>
      </c>
    </row>
    <row r="142" spans="1:2" ht="15">
      <c r="A142" s="35" t="s">
        <v>140</v>
      </c>
      <c r="B142" s="49">
        <f>IF(COUNT(Vertices[PageRank])&gt;0,P2,NoMetricMessage)</f>
        <v>0.548426</v>
      </c>
    </row>
    <row r="143" spans="1:2" ht="15">
      <c r="A143" s="35" t="s">
        <v>141</v>
      </c>
      <c r="B143" s="49">
        <f>IF(COUNT(Vertices[PageRank])&gt;0,P57,NoMetricMessage)</f>
        <v>5.156139</v>
      </c>
    </row>
    <row r="144" spans="1:2" ht="15">
      <c r="A144" s="35" t="s">
        <v>142</v>
      </c>
      <c r="B144" s="49">
        <f>_xlfn.IFERROR(AVERAGE(Vertices[PageRank]),NoMetricMessage)</f>
        <v>0.9999609285714283</v>
      </c>
    </row>
    <row r="145" spans="1:2" ht="15">
      <c r="A145" s="35" t="s">
        <v>143</v>
      </c>
      <c r="B145" s="49">
        <f>_xlfn.IFERROR(MEDIAN(Vertices[PageRank]),NoMetricMessage)</f>
        <v>0.548426</v>
      </c>
    </row>
    <row r="156" spans="1:2" ht="15">
      <c r="A156" s="35" t="s">
        <v>118</v>
      </c>
      <c r="B156" s="49">
        <f>IF(COUNT(Vertices[Clustering Coefficient])&gt;0,R2,NoMetricMessage)</f>
        <v>0</v>
      </c>
    </row>
    <row r="157" spans="1:2" ht="15">
      <c r="A157" s="35" t="s">
        <v>119</v>
      </c>
      <c r="B157" s="49">
        <f>IF(COUNT(Vertices[Clustering Coefficient])&gt;0,R57,NoMetricMessage)</f>
        <v>0.5</v>
      </c>
    </row>
    <row r="158" spans="1:2" ht="15">
      <c r="A158" s="35" t="s">
        <v>120</v>
      </c>
      <c r="B158" s="49">
        <f>_xlfn.IFERROR(AVERAGE(Vertices[Clustering Coefficient]),NoMetricMessage)</f>
        <v>0.07207792207792207</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423</v>
      </c>
      <c r="K7" s="13" t="s">
        <v>424</v>
      </c>
    </row>
    <row r="8" spans="1:11" ht="409.5">
      <c r="A8"/>
      <c r="B8">
        <v>2</v>
      </c>
      <c r="C8">
        <v>2</v>
      </c>
      <c r="D8" t="s">
        <v>61</v>
      </c>
      <c r="E8" t="s">
        <v>61</v>
      </c>
      <c r="H8" t="s">
        <v>73</v>
      </c>
      <c r="J8" t="s">
        <v>425</v>
      </c>
      <c r="K8" s="13" t="s">
        <v>426</v>
      </c>
    </row>
    <row r="9" spans="1:11" ht="409.5">
      <c r="A9"/>
      <c r="B9">
        <v>3</v>
      </c>
      <c r="C9">
        <v>4</v>
      </c>
      <c r="D9" t="s">
        <v>62</v>
      </c>
      <c r="E9" t="s">
        <v>62</v>
      </c>
      <c r="H9" t="s">
        <v>74</v>
      </c>
      <c r="J9" t="s">
        <v>427</v>
      </c>
      <c r="K9" s="13" t="s">
        <v>428</v>
      </c>
    </row>
    <row r="10" spans="1:11" ht="409.5">
      <c r="A10"/>
      <c r="B10">
        <v>4</v>
      </c>
      <c r="D10" t="s">
        <v>63</v>
      </c>
      <c r="E10" t="s">
        <v>63</v>
      </c>
      <c r="H10" t="s">
        <v>75</v>
      </c>
      <c r="J10" t="s">
        <v>429</v>
      </c>
      <c r="K10" s="13" t="s">
        <v>430</v>
      </c>
    </row>
    <row r="11" spans="1:11" ht="15">
      <c r="A11"/>
      <c r="B11">
        <v>5</v>
      </c>
      <c r="D11" t="s">
        <v>46</v>
      </c>
      <c r="E11">
        <v>1</v>
      </c>
      <c r="H11" t="s">
        <v>76</v>
      </c>
      <c r="J11" t="s">
        <v>431</v>
      </c>
      <c r="K11" t="s">
        <v>432</v>
      </c>
    </row>
    <row r="12" spans="1:11" ht="15">
      <c r="A12"/>
      <c r="B12"/>
      <c r="D12" t="s">
        <v>64</v>
      </c>
      <c r="E12">
        <v>2</v>
      </c>
      <c r="H12">
        <v>0</v>
      </c>
      <c r="J12" t="s">
        <v>433</v>
      </c>
      <c r="K12" t="s">
        <v>434</v>
      </c>
    </row>
    <row r="13" spans="1:11" ht="15">
      <c r="A13"/>
      <c r="B13"/>
      <c r="D13">
        <v>1</v>
      </c>
      <c r="E13">
        <v>3</v>
      </c>
      <c r="H13">
        <v>1</v>
      </c>
      <c r="J13" t="s">
        <v>435</v>
      </c>
      <c r="K13" t="s">
        <v>436</v>
      </c>
    </row>
    <row r="14" spans="4:11" ht="15">
      <c r="D14">
        <v>2</v>
      </c>
      <c r="E14">
        <v>4</v>
      </c>
      <c r="H14">
        <v>2</v>
      </c>
      <c r="J14" t="s">
        <v>437</v>
      </c>
      <c r="K14" t="s">
        <v>438</v>
      </c>
    </row>
    <row r="15" spans="4:11" ht="15">
      <c r="D15">
        <v>3</v>
      </c>
      <c r="E15">
        <v>5</v>
      </c>
      <c r="H15">
        <v>3</v>
      </c>
      <c r="J15" t="s">
        <v>439</v>
      </c>
      <c r="K15" t="s">
        <v>440</v>
      </c>
    </row>
    <row r="16" spans="4:11" ht="15">
      <c r="D16">
        <v>4</v>
      </c>
      <c r="E16">
        <v>6</v>
      </c>
      <c r="H16">
        <v>4</v>
      </c>
      <c r="J16" t="s">
        <v>441</v>
      </c>
      <c r="K16" t="s">
        <v>442</v>
      </c>
    </row>
    <row r="17" spans="4:11" ht="15">
      <c r="D17">
        <v>5</v>
      </c>
      <c r="E17">
        <v>7</v>
      </c>
      <c r="H17">
        <v>5</v>
      </c>
      <c r="J17" t="s">
        <v>443</v>
      </c>
      <c r="K17" t="s">
        <v>444</v>
      </c>
    </row>
    <row r="18" spans="4:11" ht="15">
      <c r="D18">
        <v>6</v>
      </c>
      <c r="E18">
        <v>8</v>
      </c>
      <c r="H18">
        <v>6</v>
      </c>
      <c r="J18" t="s">
        <v>445</v>
      </c>
      <c r="K18" t="s">
        <v>446</v>
      </c>
    </row>
    <row r="19" spans="4:11" ht="15">
      <c r="D19">
        <v>7</v>
      </c>
      <c r="E19">
        <v>9</v>
      </c>
      <c r="H19">
        <v>7</v>
      </c>
      <c r="J19" t="s">
        <v>447</v>
      </c>
      <c r="K19" t="s">
        <v>448</v>
      </c>
    </row>
    <row r="20" spans="4:11" ht="15">
      <c r="D20">
        <v>8</v>
      </c>
      <c r="H20">
        <v>8</v>
      </c>
      <c r="J20" t="s">
        <v>449</v>
      </c>
      <c r="K20" t="s">
        <v>450</v>
      </c>
    </row>
    <row r="21" spans="4:11" ht="409.5">
      <c r="D21">
        <v>9</v>
      </c>
      <c r="H21">
        <v>9</v>
      </c>
      <c r="J21" t="s">
        <v>451</v>
      </c>
      <c r="K21" s="13" t="s">
        <v>452</v>
      </c>
    </row>
    <row r="22" spans="4:11" ht="409.5">
      <c r="D22">
        <v>10</v>
      </c>
      <c r="J22" t="s">
        <v>453</v>
      </c>
      <c r="K22" s="13" t="s">
        <v>454</v>
      </c>
    </row>
    <row r="23" spans="4:11" ht="409.5">
      <c r="D23">
        <v>11</v>
      </c>
      <c r="J23" t="s">
        <v>455</v>
      </c>
      <c r="K23" s="13" t="s">
        <v>456</v>
      </c>
    </row>
    <row r="24" spans="10:11" ht="409.5">
      <c r="J24" t="s">
        <v>457</v>
      </c>
      <c r="K24" s="13" t="s">
        <v>693</v>
      </c>
    </row>
    <row r="25" spans="10:11" ht="15">
      <c r="J25" t="s">
        <v>458</v>
      </c>
      <c r="K25" t="b">
        <v>0</v>
      </c>
    </row>
    <row r="26" spans="10:11" ht="15">
      <c r="J26" t="s">
        <v>691</v>
      </c>
      <c r="K26" t="s">
        <v>692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470</v>
      </c>
      <c r="B1" s="13" t="s">
        <v>475</v>
      </c>
      <c r="C1" s="13" t="s">
        <v>476</v>
      </c>
      <c r="D1" s="13" t="s">
        <v>478</v>
      </c>
      <c r="E1" s="85" t="s">
        <v>477</v>
      </c>
      <c r="F1" s="85" t="s">
        <v>480</v>
      </c>
      <c r="G1" s="13" t="s">
        <v>479</v>
      </c>
      <c r="H1" s="13" t="s">
        <v>481</v>
      </c>
    </row>
    <row r="2" spans="1:8" ht="15">
      <c r="A2" s="90" t="s">
        <v>471</v>
      </c>
      <c r="B2" s="85">
        <v>3</v>
      </c>
      <c r="C2" s="90" t="s">
        <v>471</v>
      </c>
      <c r="D2" s="85">
        <v>1</v>
      </c>
      <c r="E2" s="85"/>
      <c r="F2" s="85"/>
      <c r="G2" s="90" t="s">
        <v>471</v>
      </c>
      <c r="H2" s="85">
        <v>2</v>
      </c>
    </row>
    <row r="3" spans="1:8" ht="15">
      <c r="A3" s="90" t="s">
        <v>472</v>
      </c>
      <c r="B3" s="85">
        <v>3</v>
      </c>
      <c r="C3" s="90" t="s">
        <v>472</v>
      </c>
      <c r="D3" s="85">
        <v>1</v>
      </c>
      <c r="E3" s="85"/>
      <c r="F3" s="85"/>
      <c r="G3" s="90" t="s">
        <v>472</v>
      </c>
      <c r="H3" s="85">
        <v>2</v>
      </c>
    </row>
    <row r="4" spans="1:8" ht="15">
      <c r="A4" s="90" t="s">
        <v>235</v>
      </c>
      <c r="B4" s="85">
        <v>3</v>
      </c>
      <c r="C4" s="90" t="s">
        <v>235</v>
      </c>
      <c r="D4" s="85">
        <v>1</v>
      </c>
      <c r="E4" s="85"/>
      <c r="F4" s="85"/>
      <c r="G4" s="90" t="s">
        <v>235</v>
      </c>
      <c r="H4" s="85">
        <v>2</v>
      </c>
    </row>
    <row r="5" spans="1:8" ht="15">
      <c r="A5" s="90" t="s">
        <v>473</v>
      </c>
      <c r="B5" s="85">
        <v>1</v>
      </c>
      <c r="C5" s="85"/>
      <c r="D5" s="85"/>
      <c r="E5" s="85"/>
      <c r="F5" s="85"/>
      <c r="G5" s="90" t="s">
        <v>473</v>
      </c>
      <c r="H5" s="85">
        <v>1</v>
      </c>
    </row>
    <row r="6" spans="1:8" ht="15">
      <c r="A6" s="90" t="s">
        <v>474</v>
      </c>
      <c r="B6" s="85">
        <v>1</v>
      </c>
      <c r="C6" s="85"/>
      <c r="D6" s="85"/>
      <c r="E6" s="85"/>
      <c r="F6" s="85"/>
      <c r="G6" s="90" t="s">
        <v>474</v>
      </c>
      <c r="H6" s="85">
        <v>1</v>
      </c>
    </row>
    <row r="9" spans="1:8" ht="15" customHeight="1">
      <c r="A9" s="13" t="s">
        <v>485</v>
      </c>
      <c r="B9" s="13" t="s">
        <v>475</v>
      </c>
      <c r="C9" s="13" t="s">
        <v>488</v>
      </c>
      <c r="D9" s="13" t="s">
        <v>478</v>
      </c>
      <c r="E9" s="85" t="s">
        <v>489</v>
      </c>
      <c r="F9" s="85" t="s">
        <v>480</v>
      </c>
      <c r="G9" s="13" t="s">
        <v>490</v>
      </c>
      <c r="H9" s="13" t="s">
        <v>481</v>
      </c>
    </row>
    <row r="10" spans="1:8" ht="15">
      <c r="A10" s="85" t="s">
        <v>239</v>
      </c>
      <c r="B10" s="85">
        <v>6</v>
      </c>
      <c r="C10" s="85" t="s">
        <v>239</v>
      </c>
      <c r="D10" s="85">
        <v>2</v>
      </c>
      <c r="E10" s="85"/>
      <c r="F10" s="85"/>
      <c r="G10" s="85" t="s">
        <v>239</v>
      </c>
      <c r="H10" s="85">
        <v>4</v>
      </c>
    </row>
    <row r="11" spans="1:8" ht="15">
      <c r="A11" s="85" t="s">
        <v>486</v>
      </c>
      <c r="B11" s="85">
        <v>3</v>
      </c>
      <c r="C11" s="85" t="s">
        <v>486</v>
      </c>
      <c r="D11" s="85">
        <v>1</v>
      </c>
      <c r="E11" s="85"/>
      <c r="F11" s="85"/>
      <c r="G11" s="85" t="s">
        <v>486</v>
      </c>
      <c r="H11" s="85">
        <v>2</v>
      </c>
    </row>
    <row r="12" spans="1:8" ht="15">
      <c r="A12" s="85" t="s">
        <v>487</v>
      </c>
      <c r="B12" s="85">
        <v>2</v>
      </c>
      <c r="C12" s="85"/>
      <c r="D12" s="85"/>
      <c r="E12" s="85"/>
      <c r="F12" s="85"/>
      <c r="G12" s="85" t="s">
        <v>487</v>
      </c>
      <c r="H12" s="85">
        <v>2</v>
      </c>
    </row>
    <row r="15" spans="1:8" ht="15" customHeight="1">
      <c r="A15" s="13" t="s">
        <v>494</v>
      </c>
      <c r="B15" s="13" t="s">
        <v>475</v>
      </c>
      <c r="C15" s="13" t="s">
        <v>504</v>
      </c>
      <c r="D15" s="13" t="s">
        <v>478</v>
      </c>
      <c r="E15" s="13" t="s">
        <v>505</v>
      </c>
      <c r="F15" s="13" t="s">
        <v>480</v>
      </c>
      <c r="G15" s="13" t="s">
        <v>506</v>
      </c>
      <c r="H15" s="13" t="s">
        <v>481</v>
      </c>
    </row>
    <row r="16" spans="1:8" ht="15">
      <c r="A16" s="85" t="s">
        <v>246</v>
      </c>
      <c r="B16" s="85">
        <v>14</v>
      </c>
      <c r="C16" s="85" t="s">
        <v>246</v>
      </c>
      <c r="D16" s="85">
        <v>10</v>
      </c>
      <c r="E16" s="85" t="s">
        <v>498</v>
      </c>
      <c r="F16" s="85">
        <v>1</v>
      </c>
      <c r="G16" s="85" t="s">
        <v>246</v>
      </c>
      <c r="H16" s="85">
        <v>4</v>
      </c>
    </row>
    <row r="17" spans="1:8" ht="15">
      <c r="A17" s="85" t="s">
        <v>495</v>
      </c>
      <c r="B17" s="85">
        <v>7</v>
      </c>
      <c r="C17" s="85" t="s">
        <v>496</v>
      </c>
      <c r="D17" s="85">
        <v>2</v>
      </c>
      <c r="E17" s="85" t="s">
        <v>495</v>
      </c>
      <c r="F17" s="85">
        <v>1</v>
      </c>
      <c r="G17" s="85" t="s">
        <v>496</v>
      </c>
      <c r="H17" s="85">
        <v>4</v>
      </c>
    </row>
    <row r="18" spans="1:8" ht="15">
      <c r="A18" s="85" t="s">
        <v>496</v>
      </c>
      <c r="B18" s="85">
        <v>6</v>
      </c>
      <c r="C18" s="85" t="s">
        <v>495</v>
      </c>
      <c r="D18" s="85">
        <v>2</v>
      </c>
      <c r="E18" s="85"/>
      <c r="F18" s="85"/>
      <c r="G18" s="85" t="s">
        <v>495</v>
      </c>
      <c r="H18" s="85">
        <v>4</v>
      </c>
    </row>
    <row r="19" spans="1:8" ht="15">
      <c r="A19" s="85" t="s">
        <v>497</v>
      </c>
      <c r="B19" s="85">
        <v>5</v>
      </c>
      <c r="C19" s="85" t="s">
        <v>497</v>
      </c>
      <c r="D19" s="85">
        <v>2</v>
      </c>
      <c r="E19" s="85"/>
      <c r="F19" s="85"/>
      <c r="G19" s="85" t="s">
        <v>497</v>
      </c>
      <c r="H19" s="85">
        <v>3</v>
      </c>
    </row>
    <row r="20" spans="1:8" ht="15">
      <c r="A20" s="85" t="s">
        <v>498</v>
      </c>
      <c r="B20" s="85">
        <v>4</v>
      </c>
      <c r="C20" s="85" t="s">
        <v>499</v>
      </c>
      <c r="D20" s="85">
        <v>2</v>
      </c>
      <c r="E20" s="85"/>
      <c r="F20" s="85"/>
      <c r="G20" s="85" t="s">
        <v>498</v>
      </c>
      <c r="H20" s="85">
        <v>2</v>
      </c>
    </row>
    <row r="21" spans="1:8" ht="15">
      <c r="A21" s="85" t="s">
        <v>499</v>
      </c>
      <c r="B21" s="85">
        <v>4</v>
      </c>
      <c r="C21" s="85" t="s">
        <v>500</v>
      </c>
      <c r="D21" s="85">
        <v>2</v>
      </c>
      <c r="E21" s="85"/>
      <c r="F21" s="85"/>
      <c r="G21" s="85" t="s">
        <v>499</v>
      </c>
      <c r="H21" s="85">
        <v>2</v>
      </c>
    </row>
    <row r="22" spans="1:8" ht="15">
      <c r="A22" s="85" t="s">
        <v>500</v>
      </c>
      <c r="B22" s="85">
        <v>3</v>
      </c>
      <c r="C22" s="85" t="s">
        <v>501</v>
      </c>
      <c r="D22" s="85">
        <v>1</v>
      </c>
      <c r="E22" s="85"/>
      <c r="F22" s="85"/>
      <c r="G22" s="85" t="s">
        <v>507</v>
      </c>
      <c r="H22" s="85">
        <v>1</v>
      </c>
    </row>
    <row r="23" spans="1:8" ht="15">
      <c r="A23" s="85" t="s">
        <v>501</v>
      </c>
      <c r="B23" s="85">
        <v>2</v>
      </c>
      <c r="C23" s="85" t="s">
        <v>498</v>
      </c>
      <c r="D23" s="85">
        <v>1</v>
      </c>
      <c r="E23" s="85"/>
      <c r="F23" s="85"/>
      <c r="G23" s="85" t="s">
        <v>502</v>
      </c>
      <c r="H23" s="85">
        <v>1</v>
      </c>
    </row>
    <row r="24" spans="1:8" ht="15">
      <c r="A24" s="85" t="s">
        <v>502</v>
      </c>
      <c r="B24" s="85">
        <v>2</v>
      </c>
      <c r="C24" s="85" t="s">
        <v>502</v>
      </c>
      <c r="D24" s="85">
        <v>1</v>
      </c>
      <c r="E24" s="85"/>
      <c r="F24" s="85"/>
      <c r="G24" s="85" t="s">
        <v>500</v>
      </c>
      <c r="H24" s="85">
        <v>1</v>
      </c>
    </row>
    <row r="25" spans="1:8" ht="15">
      <c r="A25" s="85" t="s">
        <v>503</v>
      </c>
      <c r="B25" s="85">
        <v>1</v>
      </c>
      <c r="C25" s="85"/>
      <c r="D25" s="85"/>
      <c r="E25" s="85"/>
      <c r="F25" s="85"/>
      <c r="G25" s="85" t="s">
        <v>501</v>
      </c>
      <c r="H25" s="85">
        <v>1</v>
      </c>
    </row>
    <row r="28" spans="1:8" ht="15" customHeight="1">
      <c r="A28" s="13" t="s">
        <v>511</v>
      </c>
      <c r="B28" s="13" t="s">
        <v>475</v>
      </c>
      <c r="C28" s="13" t="s">
        <v>521</v>
      </c>
      <c r="D28" s="13" t="s">
        <v>478</v>
      </c>
      <c r="E28" s="85" t="s">
        <v>528</v>
      </c>
      <c r="F28" s="85" t="s">
        <v>480</v>
      </c>
      <c r="G28" s="13" t="s">
        <v>529</v>
      </c>
      <c r="H28" s="13" t="s">
        <v>481</v>
      </c>
    </row>
    <row r="29" spans="1:8" ht="15">
      <c r="A29" s="91" t="s">
        <v>512</v>
      </c>
      <c r="B29" s="91">
        <v>8</v>
      </c>
      <c r="C29" s="91" t="s">
        <v>517</v>
      </c>
      <c r="D29" s="91">
        <v>18</v>
      </c>
      <c r="E29" s="91"/>
      <c r="F29" s="91"/>
      <c r="G29" s="91" t="s">
        <v>213</v>
      </c>
      <c r="H29" s="91">
        <v>4</v>
      </c>
    </row>
    <row r="30" spans="1:8" ht="15">
      <c r="A30" s="91" t="s">
        <v>513</v>
      </c>
      <c r="B30" s="91">
        <v>11</v>
      </c>
      <c r="C30" s="91" t="s">
        <v>518</v>
      </c>
      <c r="D30" s="91">
        <v>10</v>
      </c>
      <c r="E30" s="91"/>
      <c r="F30" s="91"/>
      <c r="G30" s="91" t="s">
        <v>518</v>
      </c>
      <c r="H30" s="91">
        <v>4</v>
      </c>
    </row>
    <row r="31" spans="1:8" ht="15">
      <c r="A31" s="91" t="s">
        <v>514</v>
      </c>
      <c r="B31" s="91">
        <v>0</v>
      </c>
      <c r="C31" s="91" t="s">
        <v>519</v>
      </c>
      <c r="D31" s="91">
        <v>9</v>
      </c>
      <c r="E31" s="91"/>
      <c r="F31" s="91"/>
      <c r="G31" s="91" t="s">
        <v>517</v>
      </c>
      <c r="H31" s="91">
        <v>4</v>
      </c>
    </row>
    <row r="32" spans="1:8" ht="15">
      <c r="A32" s="91" t="s">
        <v>515</v>
      </c>
      <c r="B32" s="91">
        <v>357</v>
      </c>
      <c r="C32" s="91" t="s">
        <v>520</v>
      </c>
      <c r="D32" s="91">
        <v>9</v>
      </c>
      <c r="E32" s="91"/>
      <c r="F32" s="91"/>
      <c r="G32" s="91" t="s">
        <v>530</v>
      </c>
      <c r="H32" s="91">
        <v>4</v>
      </c>
    </row>
    <row r="33" spans="1:8" ht="15">
      <c r="A33" s="91" t="s">
        <v>516</v>
      </c>
      <c r="B33" s="91">
        <v>376</v>
      </c>
      <c r="C33" s="91" t="s">
        <v>522</v>
      </c>
      <c r="D33" s="91">
        <v>9</v>
      </c>
      <c r="E33" s="91"/>
      <c r="F33" s="91"/>
      <c r="G33" s="91" t="s">
        <v>531</v>
      </c>
      <c r="H33" s="91">
        <v>3</v>
      </c>
    </row>
    <row r="34" spans="1:8" ht="15">
      <c r="A34" s="91" t="s">
        <v>517</v>
      </c>
      <c r="B34" s="91">
        <v>22</v>
      </c>
      <c r="C34" s="91" t="s">
        <v>523</v>
      </c>
      <c r="D34" s="91">
        <v>9</v>
      </c>
      <c r="E34" s="91"/>
      <c r="F34" s="91"/>
      <c r="G34" s="91" t="s">
        <v>225</v>
      </c>
      <c r="H34" s="91">
        <v>3</v>
      </c>
    </row>
    <row r="35" spans="1:8" ht="15">
      <c r="A35" s="91" t="s">
        <v>518</v>
      </c>
      <c r="B35" s="91">
        <v>14</v>
      </c>
      <c r="C35" s="91" t="s">
        <v>524</v>
      </c>
      <c r="D35" s="91">
        <v>9</v>
      </c>
      <c r="E35" s="91"/>
      <c r="F35" s="91"/>
      <c r="G35" s="91" t="s">
        <v>532</v>
      </c>
      <c r="H35" s="91">
        <v>2</v>
      </c>
    </row>
    <row r="36" spans="1:8" ht="15">
      <c r="A36" s="91" t="s">
        <v>213</v>
      </c>
      <c r="B36" s="91">
        <v>13</v>
      </c>
      <c r="C36" s="91" t="s">
        <v>525</v>
      </c>
      <c r="D36" s="91">
        <v>9</v>
      </c>
      <c r="E36" s="91"/>
      <c r="F36" s="91"/>
      <c r="G36" s="91" t="s">
        <v>519</v>
      </c>
      <c r="H36" s="91">
        <v>2</v>
      </c>
    </row>
    <row r="37" spans="1:8" ht="15">
      <c r="A37" s="91" t="s">
        <v>519</v>
      </c>
      <c r="B37" s="91">
        <v>11</v>
      </c>
      <c r="C37" s="91" t="s">
        <v>526</v>
      </c>
      <c r="D37" s="91">
        <v>9</v>
      </c>
      <c r="E37" s="91"/>
      <c r="F37" s="91"/>
      <c r="G37" s="91" t="s">
        <v>520</v>
      </c>
      <c r="H37" s="91">
        <v>2</v>
      </c>
    </row>
    <row r="38" spans="1:8" ht="15">
      <c r="A38" s="91" t="s">
        <v>520</v>
      </c>
      <c r="B38" s="91">
        <v>11</v>
      </c>
      <c r="C38" s="91" t="s">
        <v>527</v>
      </c>
      <c r="D38" s="91">
        <v>9</v>
      </c>
      <c r="E38" s="91"/>
      <c r="F38" s="91"/>
      <c r="G38" s="91" t="s">
        <v>522</v>
      </c>
      <c r="H38" s="91">
        <v>2</v>
      </c>
    </row>
    <row r="41" spans="1:8" ht="15" customHeight="1">
      <c r="A41" s="13" t="s">
        <v>536</v>
      </c>
      <c r="B41" s="13" t="s">
        <v>475</v>
      </c>
      <c r="C41" s="13" t="s">
        <v>547</v>
      </c>
      <c r="D41" s="13" t="s">
        <v>478</v>
      </c>
      <c r="E41" s="85" t="s">
        <v>548</v>
      </c>
      <c r="F41" s="85" t="s">
        <v>480</v>
      </c>
      <c r="G41" s="13" t="s">
        <v>549</v>
      </c>
      <c r="H41" s="13" t="s">
        <v>481</v>
      </c>
    </row>
    <row r="42" spans="1:8" ht="15">
      <c r="A42" s="91" t="s">
        <v>537</v>
      </c>
      <c r="B42" s="91">
        <v>11</v>
      </c>
      <c r="C42" s="91" t="s">
        <v>537</v>
      </c>
      <c r="D42" s="91">
        <v>9</v>
      </c>
      <c r="E42" s="91"/>
      <c r="F42" s="91"/>
      <c r="G42" s="91" t="s">
        <v>550</v>
      </c>
      <c r="H42" s="91">
        <v>2</v>
      </c>
    </row>
    <row r="43" spans="1:8" ht="15">
      <c r="A43" s="91" t="s">
        <v>538</v>
      </c>
      <c r="B43" s="91">
        <v>11</v>
      </c>
      <c r="C43" s="91" t="s">
        <v>538</v>
      </c>
      <c r="D43" s="91">
        <v>9</v>
      </c>
      <c r="E43" s="91"/>
      <c r="F43" s="91"/>
      <c r="G43" s="91" t="s">
        <v>551</v>
      </c>
      <c r="H43" s="91">
        <v>2</v>
      </c>
    </row>
    <row r="44" spans="1:8" ht="15">
      <c r="A44" s="91" t="s">
        <v>539</v>
      </c>
      <c r="B44" s="91">
        <v>11</v>
      </c>
      <c r="C44" s="91" t="s">
        <v>539</v>
      </c>
      <c r="D44" s="91">
        <v>9</v>
      </c>
      <c r="E44" s="91"/>
      <c r="F44" s="91"/>
      <c r="G44" s="91" t="s">
        <v>537</v>
      </c>
      <c r="H44" s="91">
        <v>2</v>
      </c>
    </row>
    <row r="45" spans="1:8" ht="15">
      <c r="A45" s="91" t="s">
        <v>540</v>
      </c>
      <c r="B45" s="91">
        <v>11</v>
      </c>
      <c r="C45" s="91" t="s">
        <v>540</v>
      </c>
      <c r="D45" s="91">
        <v>9</v>
      </c>
      <c r="E45" s="91"/>
      <c r="F45" s="91"/>
      <c r="G45" s="91" t="s">
        <v>538</v>
      </c>
      <c r="H45" s="91">
        <v>2</v>
      </c>
    </row>
    <row r="46" spans="1:8" ht="15">
      <c r="A46" s="91" t="s">
        <v>541</v>
      </c>
      <c r="B46" s="91">
        <v>11</v>
      </c>
      <c r="C46" s="91" t="s">
        <v>541</v>
      </c>
      <c r="D46" s="91">
        <v>9</v>
      </c>
      <c r="E46" s="91"/>
      <c r="F46" s="91"/>
      <c r="G46" s="91" t="s">
        <v>539</v>
      </c>
      <c r="H46" s="91">
        <v>2</v>
      </c>
    </row>
    <row r="47" spans="1:8" ht="15">
      <c r="A47" s="91" t="s">
        <v>542</v>
      </c>
      <c r="B47" s="91">
        <v>11</v>
      </c>
      <c r="C47" s="91" t="s">
        <v>542</v>
      </c>
      <c r="D47" s="91">
        <v>9</v>
      </c>
      <c r="E47" s="91"/>
      <c r="F47" s="91"/>
      <c r="G47" s="91" t="s">
        <v>540</v>
      </c>
      <c r="H47" s="91">
        <v>2</v>
      </c>
    </row>
    <row r="48" spans="1:8" ht="15">
      <c r="A48" s="91" t="s">
        <v>543</v>
      </c>
      <c r="B48" s="91">
        <v>11</v>
      </c>
      <c r="C48" s="91" t="s">
        <v>543</v>
      </c>
      <c r="D48" s="91">
        <v>9</v>
      </c>
      <c r="E48" s="91"/>
      <c r="F48" s="91"/>
      <c r="G48" s="91" t="s">
        <v>541</v>
      </c>
      <c r="H48" s="91">
        <v>2</v>
      </c>
    </row>
    <row r="49" spans="1:8" ht="15">
      <c r="A49" s="91" t="s">
        <v>544</v>
      </c>
      <c r="B49" s="91">
        <v>11</v>
      </c>
      <c r="C49" s="91" t="s">
        <v>544</v>
      </c>
      <c r="D49" s="91">
        <v>9</v>
      </c>
      <c r="E49" s="91"/>
      <c r="F49" s="91"/>
      <c r="G49" s="91" t="s">
        <v>542</v>
      </c>
      <c r="H49" s="91">
        <v>2</v>
      </c>
    </row>
    <row r="50" spans="1:8" ht="15">
      <c r="A50" s="91" t="s">
        <v>545</v>
      </c>
      <c r="B50" s="91">
        <v>11</v>
      </c>
      <c r="C50" s="91" t="s">
        <v>545</v>
      </c>
      <c r="D50" s="91">
        <v>9</v>
      </c>
      <c r="E50" s="91"/>
      <c r="F50" s="91"/>
      <c r="G50" s="91" t="s">
        <v>543</v>
      </c>
      <c r="H50" s="91">
        <v>2</v>
      </c>
    </row>
    <row r="51" spans="1:8" ht="15">
      <c r="A51" s="91" t="s">
        <v>546</v>
      </c>
      <c r="B51" s="91">
        <v>11</v>
      </c>
      <c r="C51" s="91" t="s">
        <v>546</v>
      </c>
      <c r="D51" s="91">
        <v>9</v>
      </c>
      <c r="E51" s="91"/>
      <c r="F51" s="91"/>
      <c r="G51" s="91" t="s">
        <v>544</v>
      </c>
      <c r="H51" s="91">
        <v>2</v>
      </c>
    </row>
    <row r="54" spans="1:8" ht="15" customHeight="1">
      <c r="A54" s="85" t="s">
        <v>555</v>
      </c>
      <c r="B54" s="85" t="s">
        <v>475</v>
      </c>
      <c r="C54" s="85" t="s">
        <v>557</v>
      </c>
      <c r="D54" s="85" t="s">
        <v>478</v>
      </c>
      <c r="E54" s="85" t="s">
        <v>558</v>
      </c>
      <c r="F54" s="85" t="s">
        <v>480</v>
      </c>
      <c r="G54" s="85" t="s">
        <v>561</v>
      </c>
      <c r="H54" s="85" t="s">
        <v>481</v>
      </c>
    </row>
    <row r="55" spans="1:8" ht="15">
      <c r="A55" s="85"/>
      <c r="B55" s="85"/>
      <c r="C55" s="85"/>
      <c r="D55" s="85"/>
      <c r="E55" s="85"/>
      <c r="F55" s="85"/>
      <c r="G55" s="85"/>
      <c r="H55" s="85"/>
    </row>
    <row r="57" spans="1:8" ht="15" customHeight="1">
      <c r="A57" s="13" t="s">
        <v>556</v>
      </c>
      <c r="B57" s="13" t="s">
        <v>475</v>
      </c>
      <c r="C57" s="13" t="s">
        <v>559</v>
      </c>
      <c r="D57" s="13" t="s">
        <v>478</v>
      </c>
      <c r="E57" s="13" t="s">
        <v>560</v>
      </c>
      <c r="F57" s="13" t="s">
        <v>480</v>
      </c>
      <c r="G57" s="85" t="s">
        <v>562</v>
      </c>
      <c r="H57" s="85" t="s">
        <v>481</v>
      </c>
    </row>
    <row r="58" spans="1:8" ht="15">
      <c r="A58" s="85" t="s">
        <v>213</v>
      </c>
      <c r="B58" s="85">
        <v>9</v>
      </c>
      <c r="C58" s="85" t="s">
        <v>213</v>
      </c>
      <c r="D58" s="85">
        <v>8</v>
      </c>
      <c r="E58" s="85" t="s">
        <v>213</v>
      </c>
      <c r="F58" s="85">
        <v>1</v>
      </c>
      <c r="G58" s="85"/>
      <c r="H58" s="85"/>
    </row>
    <row r="59" spans="1:8" ht="15">
      <c r="A59" s="85" t="s">
        <v>225</v>
      </c>
      <c r="B59" s="85">
        <v>2</v>
      </c>
      <c r="C59" s="85" t="s">
        <v>225</v>
      </c>
      <c r="D59" s="85">
        <v>2</v>
      </c>
      <c r="E59" s="85" t="s">
        <v>224</v>
      </c>
      <c r="F59" s="85">
        <v>1</v>
      </c>
      <c r="G59" s="85"/>
      <c r="H59" s="85"/>
    </row>
    <row r="60" spans="1:8" ht="15">
      <c r="A60" s="85" t="s">
        <v>224</v>
      </c>
      <c r="B60" s="85">
        <v>2</v>
      </c>
      <c r="C60" s="85" t="s">
        <v>224</v>
      </c>
      <c r="D60" s="85">
        <v>1</v>
      </c>
      <c r="E60" s="85"/>
      <c r="F60" s="85"/>
      <c r="G60" s="85"/>
      <c r="H60" s="85"/>
    </row>
    <row r="63" spans="1:8" ht="15" customHeight="1">
      <c r="A63" s="13" t="s">
        <v>567</v>
      </c>
      <c r="B63" s="13" t="s">
        <v>475</v>
      </c>
      <c r="C63" s="13" t="s">
        <v>568</v>
      </c>
      <c r="D63" s="13" t="s">
        <v>478</v>
      </c>
      <c r="E63" s="13" t="s">
        <v>569</v>
      </c>
      <c r="F63" s="13" t="s">
        <v>480</v>
      </c>
      <c r="G63" s="13" t="s">
        <v>570</v>
      </c>
      <c r="H63" s="13" t="s">
        <v>481</v>
      </c>
    </row>
    <row r="64" spans="1:8" ht="15">
      <c r="A64" s="124" t="s">
        <v>219</v>
      </c>
      <c r="B64" s="85">
        <v>1685333</v>
      </c>
      <c r="C64" s="124" t="s">
        <v>219</v>
      </c>
      <c r="D64" s="85">
        <v>1685333</v>
      </c>
      <c r="E64" s="124" t="s">
        <v>212</v>
      </c>
      <c r="F64" s="85">
        <v>10295</v>
      </c>
      <c r="G64" s="124" t="s">
        <v>215</v>
      </c>
      <c r="H64" s="85">
        <v>31652</v>
      </c>
    </row>
    <row r="65" spans="1:8" ht="15">
      <c r="A65" s="124" t="s">
        <v>213</v>
      </c>
      <c r="B65" s="85">
        <v>109640</v>
      </c>
      <c r="C65" s="124" t="s">
        <v>213</v>
      </c>
      <c r="D65" s="85">
        <v>109640</v>
      </c>
      <c r="E65" s="124" t="s">
        <v>224</v>
      </c>
      <c r="F65" s="85">
        <v>4696</v>
      </c>
      <c r="G65" s="124" t="s">
        <v>216</v>
      </c>
      <c r="H65" s="85">
        <v>15808</v>
      </c>
    </row>
    <row r="66" spans="1:8" ht="15">
      <c r="A66" s="124" t="s">
        <v>218</v>
      </c>
      <c r="B66" s="85">
        <v>41514</v>
      </c>
      <c r="C66" s="124" t="s">
        <v>218</v>
      </c>
      <c r="D66" s="85">
        <v>41514</v>
      </c>
      <c r="E66" s="124"/>
      <c r="F66" s="85"/>
      <c r="G66" s="124"/>
      <c r="H66" s="85"/>
    </row>
    <row r="67" spans="1:8" ht="15">
      <c r="A67" s="124" t="s">
        <v>220</v>
      </c>
      <c r="B67" s="85">
        <v>32099</v>
      </c>
      <c r="C67" s="124" t="s">
        <v>220</v>
      </c>
      <c r="D67" s="85">
        <v>32099</v>
      </c>
      <c r="E67" s="124"/>
      <c r="F67" s="85"/>
      <c r="G67" s="124"/>
      <c r="H67" s="85"/>
    </row>
    <row r="68" spans="1:8" ht="15">
      <c r="A68" s="124" t="s">
        <v>215</v>
      </c>
      <c r="B68" s="85">
        <v>31652</v>
      </c>
      <c r="C68" s="124" t="s">
        <v>223</v>
      </c>
      <c r="D68" s="85">
        <v>17967</v>
      </c>
      <c r="E68" s="124"/>
      <c r="F68" s="85"/>
      <c r="G68" s="124"/>
      <c r="H68" s="85"/>
    </row>
    <row r="69" spans="1:8" ht="15">
      <c r="A69" s="124" t="s">
        <v>223</v>
      </c>
      <c r="B69" s="85">
        <v>17967</v>
      </c>
      <c r="C69" s="124" t="s">
        <v>225</v>
      </c>
      <c r="D69" s="85">
        <v>16862</v>
      </c>
      <c r="E69" s="124"/>
      <c r="F69" s="85"/>
      <c r="G69" s="124"/>
      <c r="H69" s="85"/>
    </row>
    <row r="70" spans="1:8" ht="15">
      <c r="A70" s="124" t="s">
        <v>225</v>
      </c>
      <c r="B70" s="85">
        <v>16862</v>
      </c>
      <c r="C70" s="124" t="s">
        <v>222</v>
      </c>
      <c r="D70" s="85">
        <v>13317</v>
      </c>
      <c r="E70" s="124"/>
      <c r="F70" s="85"/>
      <c r="G70" s="124"/>
      <c r="H70" s="85"/>
    </row>
    <row r="71" spans="1:8" ht="15">
      <c r="A71" s="124" t="s">
        <v>216</v>
      </c>
      <c r="B71" s="85">
        <v>15808</v>
      </c>
      <c r="C71" s="124" t="s">
        <v>221</v>
      </c>
      <c r="D71" s="85">
        <v>6461</v>
      </c>
      <c r="E71" s="124"/>
      <c r="F71" s="85"/>
      <c r="G71" s="124"/>
      <c r="H71" s="85"/>
    </row>
    <row r="72" spans="1:8" ht="15">
      <c r="A72" s="124" t="s">
        <v>222</v>
      </c>
      <c r="B72" s="85">
        <v>13317</v>
      </c>
      <c r="C72" s="124" t="s">
        <v>214</v>
      </c>
      <c r="D72" s="85">
        <v>4663</v>
      </c>
      <c r="E72" s="124"/>
      <c r="F72" s="85"/>
      <c r="G72" s="124"/>
      <c r="H72" s="85"/>
    </row>
    <row r="73" spans="1:8" ht="15">
      <c r="A73" s="124" t="s">
        <v>212</v>
      </c>
      <c r="B73" s="85">
        <v>10295</v>
      </c>
      <c r="C73" s="124" t="s">
        <v>217</v>
      </c>
      <c r="D73" s="85">
        <v>1927</v>
      </c>
      <c r="E73" s="124"/>
      <c r="F73" s="85"/>
      <c r="G73" s="124"/>
      <c r="H73" s="85"/>
    </row>
  </sheetData>
  <hyperlinks>
    <hyperlink ref="A2" r:id="rId1" display="https://www.boozallen.com/e/media/press-release/2018-data-science-bowl-results.html"/>
    <hyperlink ref="A3" r:id="rId2" display="https://datasciencebowl.com/"/>
    <hyperlink ref="A4" r:id="rId3" display="https://datasciencebowl.com/"/>
    <hyperlink ref="A5" r:id="rId4" display="https://twitter.com/KirkDBorne/status/1179447398789189632"/>
    <hyperlink ref="A6" r:id="rId5" display="https://twitter.com/KirkDBorne/status/1171060594780360714"/>
    <hyperlink ref="C2" r:id="rId6" display="https://www.boozallen.com/e/media/press-release/2018-data-science-bowl-results.html"/>
    <hyperlink ref="C3" r:id="rId7" display="https://datasciencebowl.com/"/>
    <hyperlink ref="C4" r:id="rId8" display="https://datasciencebowl.com/"/>
    <hyperlink ref="G2" r:id="rId9" display="https://www.boozallen.com/e/media/press-release/2018-data-science-bowl-results.html"/>
    <hyperlink ref="G3" r:id="rId10" display="https://datasciencebowl.com/"/>
    <hyperlink ref="G4" r:id="rId11" display="https://datasciencebowl.com/"/>
    <hyperlink ref="G5" r:id="rId12" display="https://twitter.com/KirkDBorne/status/1179447398789189632"/>
    <hyperlink ref="G6" r:id="rId13" display="https://twitter.com/KirkDBorne/status/1171060594780360714"/>
  </hyperlinks>
  <printOptions/>
  <pageMargins left="0.7" right="0.7" top="0.75" bottom="0.75" header="0.3" footer="0.3"/>
  <pageSetup orientation="portrait" paperSize="9"/>
  <tableParts>
    <tablePart r:id="rId17"/>
    <tablePart r:id="rId21"/>
    <tablePart r:id="rId16"/>
    <tablePart r:id="rId19"/>
    <tablePart r:id="rId18"/>
    <tablePart r:id="rId20"/>
    <tablePart r:id="rId15"/>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600</v>
      </c>
      <c r="B1" s="13" t="s">
        <v>628</v>
      </c>
      <c r="C1" s="13" t="s">
        <v>629</v>
      </c>
      <c r="D1" s="13" t="s">
        <v>144</v>
      </c>
      <c r="E1" s="13" t="s">
        <v>631</v>
      </c>
      <c r="F1" s="13" t="s">
        <v>632</v>
      </c>
      <c r="G1" s="13" t="s">
        <v>633</v>
      </c>
    </row>
    <row r="2" spans="1:7" ht="15">
      <c r="A2" s="85" t="s">
        <v>512</v>
      </c>
      <c r="B2" s="85">
        <v>8</v>
      </c>
      <c r="C2" s="129">
        <v>0.02127659574468085</v>
      </c>
      <c r="D2" s="85" t="s">
        <v>630</v>
      </c>
      <c r="E2" s="85"/>
      <c r="F2" s="85"/>
      <c r="G2" s="85"/>
    </row>
    <row r="3" spans="1:7" ht="15">
      <c r="A3" s="85" t="s">
        <v>513</v>
      </c>
      <c r="B3" s="85">
        <v>11</v>
      </c>
      <c r="C3" s="129">
        <v>0.02925531914893617</v>
      </c>
      <c r="D3" s="85" t="s">
        <v>630</v>
      </c>
      <c r="E3" s="85"/>
      <c r="F3" s="85"/>
      <c r="G3" s="85"/>
    </row>
    <row r="4" spans="1:7" ht="15">
      <c r="A4" s="85" t="s">
        <v>514</v>
      </c>
      <c r="B4" s="85">
        <v>0</v>
      </c>
      <c r="C4" s="129">
        <v>0</v>
      </c>
      <c r="D4" s="85" t="s">
        <v>630</v>
      </c>
      <c r="E4" s="85"/>
      <c r="F4" s="85"/>
      <c r="G4" s="85"/>
    </row>
    <row r="5" spans="1:7" ht="15">
      <c r="A5" s="85" t="s">
        <v>515</v>
      </c>
      <c r="B5" s="85">
        <v>357</v>
      </c>
      <c r="C5" s="129">
        <v>0.9494680851063829</v>
      </c>
      <c r="D5" s="85" t="s">
        <v>630</v>
      </c>
      <c r="E5" s="85"/>
      <c r="F5" s="85"/>
      <c r="G5" s="85"/>
    </row>
    <row r="6" spans="1:7" ht="15">
      <c r="A6" s="85" t="s">
        <v>516</v>
      </c>
      <c r="B6" s="85">
        <v>376</v>
      </c>
      <c r="C6" s="129">
        <v>1</v>
      </c>
      <c r="D6" s="85" t="s">
        <v>630</v>
      </c>
      <c r="E6" s="85"/>
      <c r="F6" s="85"/>
      <c r="G6" s="85"/>
    </row>
    <row r="7" spans="1:7" ht="15">
      <c r="A7" s="91" t="s">
        <v>517</v>
      </c>
      <c r="B7" s="91">
        <v>22</v>
      </c>
      <c r="C7" s="130">
        <v>0.01039778465173346</v>
      </c>
      <c r="D7" s="91" t="s">
        <v>630</v>
      </c>
      <c r="E7" s="91" t="b">
        <v>0</v>
      </c>
      <c r="F7" s="91" t="b">
        <v>0</v>
      </c>
      <c r="G7" s="91" t="b">
        <v>0</v>
      </c>
    </row>
    <row r="8" spans="1:7" ht="15">
      <c r="A8" s="91" t="s">
        <v>518</v>
      </c>
      <c r="B8" s="91">
        <v>14</v>
      </c>
      <c r="C8" s="130">
        <v>0.0014718776395937013</v>
      </c>
      <c r="D8" s="91" t="s">
        <v>630</v>
      </c>
      <c r="E8" s="91" t="b">
        <v>0</v>
      </c>
      <c r="F8" s="91" t="b">
        <v>0</v>
      </c>
      <c r="G8" s="91" t="b">
        <v>0</v>
      </c>
    </row>
    <row r="9" spans="1:7" ht="15">
      <c r="A9" s="91" t="s">
        <v>213</v>
      </c>
      <c r="B9" s="91">
        <v>13</v>
      </c>
      <c r="C9" s="130">
        <v>0.002834816799070097</v>
      </c>
      <c r="D9" s="91" t="s">
        <v>630</v>
      </c>
      <c r="E9" s="91" t="b">
        <v>0</v>
      </c>
      <c r="F9" s="91" t="b">
        <v>0</v>
      </c>
      <c r="G9" s="91" t="b">
        <v>0</v>
      </c>
    </row>
    <row r="10" spans="1:7" ht="15">
      <c r="A10" s="91" t="s">
        <v>519</v>
      </c>
      <c r="B10" s="91">
        <v>11</v>
      </c>
      <c r="C10" s="130">
        <v>0.00519889232586673</v>
      </c>
      <c r="D10" s="91" t="s">
        <v>630</v>
      </c>
      <c r="E10" s="91" t="b">
        <v>0</v>
      </c>
      <c r="F10" s="91" t="b">
        <v>0</v>
      </c>
      <c r="G10" s="91" t="b">
        <v>0</v>
      </c>
    </row>
    <row r="11" spans="1:7" ht="15">
      <c r="A11" s="91" t="s">
        <v>520</v>
      </c>
      <c r="B11" s="91">
        <v>11</v>
      </c>
      <c r="C11" s="130">
        <v>0.00519889232586673</v>
      </c>
      <c r="D11" s="91" t="s">
        <v>630</v>
      </c>
      <c r="E11" s="91" t="b">
        <v>0</v>
      </c>
      <c r="F11" s="91" t="b">
        <v>0</v>
      </c>
      <c r="G11" s="91" t="b">
        <v>0</v>
      </c>
    </row>
    <row r="12" spans="1:7" ht="15">
      <c r="A12" s="91" t="s">
        <v>522</v>
      </c>
      <c r="B12" s="91">
        <v>11</v>
      </c>
      <c r="C12" s="130">
        <v>0.00519889232586673</v>
      </c>
      <c r="D12" s="91" t="s">
        <v>630</v>
      </c>
      <c r="E12" s="91" t="b">
        <v>0</v>
      </c>
      <c r="F12" s="91" t="b">
        <v>0</v>
      </c>
      <c r="G12" s="91" t="b">
        <v>0</v>
      </c>
    </row>
    <row r="13" spans="1:7" ht="15">
      <c r="A13" s="91" t="s">
        <v>523</v>
      </c>
      <c r="B13" s="91">
        <v>11</v>
      </c>
      <c r="C13" s="130">
        <v>0.00519889232586673</v>
      </c>
      <c r="D13" s="91" t="s">
        <v>630</v>
      </c>
      <c r="E13" s="91" t="b">
        <v>0</v>
      </c>
      <c r="F13" s="91" t="b">
        <v>0</v>
      </c>
      <c r="G13" s="91" t="b">
        <v>0</v>
      </c>
    </row>
    <row r="14" spans="1:7" ht="15">
      <c r="A14" s="91" t="s">
        <v>524</v>
      </c>
      <c r="B14" s="91">
        <v>11</v>
      </c>
      <c r="C14" s="130">
        <v>0.00519889232586673</v>
      </c>
      <c r="D14" s="91" t="s">
        <v>630</v>
      </c>
      <c r="E14" s="91" t="b">
        <v>0</v>
      </c>
      <c r="F14" s="91" t="b">
        <v>0</v>
      </c>
      <c r="G14" s="91" t="b">
        <v>0</v>
      </c>
    </row>
    <row r="15" spans="1:7" ht="15">
      <c r="A15" s="91" t="s">
        <v>525</v>
      </c>
      <c r="B15" s="91">
        <v>11</v>
      </c>
      <c r="C15" s="130">
        <v>0.00519889232586673</v>
      </c>
      <c r="D15" s="91" t="s">
        <v>630</v>
      </c>
      <c r="E15" s="91" t="b">
        <v>0</v>
      </c>
      <c r="F15" s="91" t="b">
        <v>0</v>
      </c>
      <c r="G15" s="91" t="b">
        <v>0</v>
      </c>
    </row>
    <row r="16" spans="1:7" ht="15">
      <c r="A16" s="91" t="s">
        <v>526</v>
      </c>
      <c r="B16" s="91">
        <v>11</v>
      </c>
      <c r="C16" s="130">
        <v>0.00519889232586673</v>
      </c>
      <c r="D16" s="91" t="s">
        <v>630</v>
      </c>
      <c r="E16" s="91" t="b">
        <v>0</v>
      </c>
      <c r="F16" s="91" t="b">
        <v>0</v>
      </c>
      <c r="G16" s="91" t="b">
        <v>0</v>
      </c>
    </row>
    <row r="17" spans="1:7" ht="15">
      <c r="A17" s="91" t="s">
        <v>527</v>
      </c>
      <c r="B17" s="91">
        <v>11</v>
      </c>
      <c r="C17" s="130">
        <v>0.00519889232586673</v>
      </c>
      <c r="D17" s="91" t="s">
        <v>630</v>
      </c>
      <c r="E17" s="91" t="b">
        <v>0</v>
      </c>
      <c r="F17" s="91" t="b">
        <v>0</v>
      </c>
      <c r="G17" s="91" t="b">
        <v>0</v>
      </c>
    </row>
    <row r="18" spans="1:7" ht="15">
      <c r="A18" s="91" t="s">
        <v>601</v>
      </c>
      <c r="B18" s="91">
        <v>11</v>
      </c>
      <c r="C18" s="130">
        <v>0.00519889232586673</v>
      </c>
      <c r="D18" s="91" t="s">
        <v>630</v>
      </c>
      <c r="E18" s="91" t="b">
        <v>0</v>
      </c>
      <c r="F18" s="91" t="b">
        <v>0</v>
      </c>
      <c r="G18" s="91" t="b">
        <v>0</v>
      </c>
    </row>
    <row r="19" spans="1:7" ht="15">
      <c r="A19" s="91" t="s">
        <v>602</v>
      </c>
      <c r="B19" s="91">
        <v>11</v>
      </c>
      <c r="C19" s="130">
        <v>0.00519889232586673</v>
      </c>
      <c r="D19" s="91" t="s">
        <v>630</v>
      </c>
      <c r="E19" s="91" t="b">
        <v>0</v>
      </c>
      <c r="F19" s="91" t="b">
        <v>0</v>
      </c>
      <c r="G19" s="91" t="b">
        <v>0</v>
      </c>
    </row>
    <row r="20" spans="1:7" ht="15">
      <c r="A20" s="91" t="s">
        <v>603</v>
      </c>
      <c r="B20" s="91">
        <v>11</v>
      </c>
      <c r="C20" s="130">
        <v>0.00519889232586673</v>
      </c>
      <c r="D20" s="91" t="s">
        <v>630</v>
      </c>
      <c r="E20" s="91" t="b">
        <v>0</v>
      </c>
      <c r="F20" s="91" t="b">
        <v>1</v>
      </c>
      <c r="G20" s="91" t="b">
        <v>0</v>
      </c>
    </row>
    <row r="21" spans="1:7" ht="15">
      <c r="A21" s="91" t="s">
        <v>604</v>
      </c>
      <c r="B21" s="91">
        <v>8</v>
      </c>
      <c r="C21" s="130">
        <v>0.007663193601789127</v>
      </c>
      <c r="D21" s="91" t="s">
        <v>630</v>
      </c>
      <c r="E21" s="91" t="b">
        <v>0</v>
      </c>
      <c r="F21" s="91" t="b">
        <v>0</v>
      </c>
      <c r="G21" s="91" t="b">
        <v>0</v>
      </c>
    </row>
    <row r="22" spans="1:7" ht="15">
      <c r="A22" s="91" t="s">
        <v>530</v>
      </c>
      <c r="B22" s="91">
        <v>7</v>
      </c>
      <c r="C22" s="130">
        <v>0.008129658011543757</v>
      </c>
      <c r="D22" s="91" t="s">
        <v>630</v>
      </c>
      <c r="E22" s="91" t="b">
        <v>0</v>
      </c>
      <c r="F22" s="91" t="b">
        <v>0</v>
      </c>
      <c r="G22" s="91" t="b">
        <v>0</v>
      </c>
    </row>
    <row r="23" spans="1:7" ht="15">
      <c r="A23" s="91" t="s">
        <v>225</v>
      </c>
      <c r="B23" s="91">
        <v>5</v>
      </c>
      <c r="C23" s="130">
        <v>0.00837054832841513</v>
      </c>
      <c r="D23" s="91" t="s">
        <v>630</v>
      </c>
      <c r="E23" s="91" t="b">
        <v>0</v>
      </c>
      <c r="F23" s="91" t="b">
        <v>0</v>
      </c>
      <c r="G23" s="91" t="b">
        <v>0</v>
      </c>
    </row>
    <row r="24" spans="1:7" ht="15">
      <c r="A24" s="91" t="s">
        <v>531</v>
      </c>
      <c r="B24" s="91">
        <v>5</v>
      </c>
      <c r="C24" s="130">
        <v>0.00837054832841513</v>
      </c>
      <c r="D24" s="91" t="s">
        <v>630</v>
      </c>
      <c r="E24" s="91" t="b">
        <v>0</v>
      </c>
      <c r="F24" s="91" t="b">
        <v>0</v>
      </c>
      <c r="G24" s="91" t="b">
        <v>0</v>
      </c>
    </row>
    <row r="25" spans="1:7" ht="15">
      <c r="A25" s="91" t="s">
        <v>605</v>
      </c>
      <c r="B25" s="91">
        <v>4</v>
      </c>
      <c r="C25" s="130">
        <v>0.00805657919617851</v>
      </c>
      <c r="D25" s="91" t="s">
        <v>630</v>
      </c>
      <c r="E25" s="91" t="b">
        <v>0</v>
      </c>
      <c r="F25" s="91" t="b">
        <v>0</v>
      </c>
      <c r="G25" s="91" t="b">
        <v>0</v>
      </c>
    </row>
    <row r="26" spans="1:7" ht="15">
      <c r="A26" s="91" t="s">
        <v>606</v>
      </c>
      <c r="B26" s="91">
        <v>4</v>
      </c>
      <c r="C26" s="130">
        <v>0.00805657919617851</v>
      </c>
      <c r="D26" s="91" t="s">
        <v>630</v>
      </c>
      <c r="E26" s="91" t="b">
        <v>0</v>
      </c>
      <c r="F26" s="91" t="b">
        <v>0</v>
      </c>
      <c r="G26" s="91" t="b">
        <v>0</v>
      </c>
    </row>
    <row r="27" spans="1:7" ht="15">
      <c r="A27" s="91" t="s">
        <v>607</v>
      </c>
      <c r="B27" s="91">
        <v>4</v>
      </c>
      <c r="C27" s="130">
        <v>0.00805657919617851</v>
      </c>
      <c r="D27" s="91" t="s">
        <v>630</v>
      </c>
      <c r="E27" s="91" t="b">
        <v>0</v>
      </c>
      <c r="F27" s="91" t="b">
        <v>0</v>
      </c>
      <c r="G27" s="91" t="b">
        <v>0</v>
      </c>
    </row>
    <row r="28" spans="1:7" ht="15">
      <c r="A28" s="91" t="s">
        <v>224</v>
      </c>
      <c r="B28" s="91">
        <v>4</v>
      </c>
      <c r="C28" s="130">
        <v>0.00805657919617851</v>
      </c>
      <c r="D28" s="91" t="s">
        <v>630</v>
      </c>
      <c r="E28" s="91" t="b">
        <v>0</v>
      </c>
      <c r="F28" s="91" t="b">
        <v>0</v>
      </c>
      <c r="G28" s="91" t="b">
        <v>0</v>
      </c>
    </row>
    <row r="29" spans="1:7" ht="15">
      <c r="A29" s="91" t="s">
        <v>608</v>
      </c>
      <c r="B29" s="91">
        <v>4</v>
      </c>
      <c r="C29" s="130">
        <v>0.00805657919617851</v>
      </c>
      <c r="D29" s="91" t="s">
        <v>630</v>
      </c>
      <c r="E29" s="91" t="b">
        <v>0</v>
      </c>
      <c r="F29" s="91" t="b">
        <v>0</v>
      </c>
      <c r="G29" s="91" t="b">
        <v>0</v>
      </c>
    </row>
    <row r="30" spans="1:7" ht="15">
      <c r="A30" s="91" t="s">
        <v>609</v>
      </c>
      <c r="B30" s="91">
        <v>4</v>
      </c>
      <c r="C30" s="130">
        <v>0.00805657919617851</v>
      </c>
      <c r="D30" s="91" t="s">
        <v>630</v>
      </c>
      <c r="E30" s="91" t="b">
        <v>0</v>
      </c>
      <c r="F30" s="91" t="b">
        <v>0</v>
      </c>
      <c r="G30" s="91" t="b">
        <v>0</v>
      </c>
    </row>
    <row r="31" spans="1:7" ht="15">
      <c r="A31" s="91" t="s">
        <v>610</v>
      </c>
      <c r="B31" s="91">
        <v>4</v>
      </c>
      <c r="C31" s="130">
        <v>0.00805657919617851</v>
      </c>
      <c r="D31" s="91" t="s">
        <v>630</v>
      </c>
      <c r="E31" s="91" t="b">
        <v>0</v>
      </c>
      <c r="F31" s="91" t="b">
        <v>0</v>
      </c>
      <c r="G31" s="91" t="b">
        <v>0</v>
      </c>
    </row>
    <row r="32" spans="1:7" ht="15">
      <c r="A32" s="91" t="s">
        <v>611</v>
      </c>
      <c r="B32" s="91">
        <v>4</v>
      </c>
      <c r="C32" s="130">
        <v>0.00805657919617851</v>
      </c>
      <c r="D32" s="91" t="s">
        <v>630</v>
      </c>
      <c r="E32" s="91" t="b">
        <v>1</v>
      </c>
      <c r="F32" s="91" t="b">
        <v>0</v>
      </c>
      <c r="G32" s="91" t="b">
        <v>0</v>
      </c>
    </row>
    <row r="33" spans="1:7" ht="15">
      <c r="A33" s="91" t="s">
        <v>612</v>
      </c>
      <c r="B33" s="91">
        <v>4</v>
      </c>
      <c r="C33" s="130">
        <v>0.00805657919617851</v>
      </c>
      <c r="D33" s="91" t="s">
        <v>630</v>
      </c>
      <c r="E33" s="91" t="b">
        <v>0</v>
      </c>
      <c r="F33" s="91" t="b">
        <v>0</v>
      </c>
      <c r="G33" s="91" t="b">
        <v>0</v>
      </c>
    </row>
    <row r="34" spans="1:7" ht="15">
      <c r="A34" s="91" t="s">
        <v>613</v>
      </c>
      <c r="B34" s="91">
        <v>4</v>
      </c>
      <c r="C34" s="130">
        <v>0.00805657919617851</v>
      </c>
      <c r="D34" s="91" t="s">
        <v>630</v>
      </c>
      <c r="E34" s="91" t="b">
        <v>0</v>
      </c>
      <c r="F34" s="91" t="b">
        <v>0</v>
      </c>
      <c r="G34" s="91" t="b">
        <v>0</v>
      </c>
    </row>
    <row r="35" spans="1:7" ht="15">
      <c r="A35" s="91" t="s">
        <v>614</v>
      </c>
      <c r="B35" s="91">
        <v>4</v>
      </c>
      <c r="C35" s="130">
        <v>0.00805657919617851</v>
      </c>
      <c r="D35" s="91" t="s">
        <v>630</v>
      </c>
      <c r="E35" s="91" t="b">
        <v>0</v>
      </c>
      <c r="F35" s="91" t="b">
        <v>0</v>
      </c>
      <c r="G35" s="91" t="b">
        <v>0</v>
      </c>
    </row>
    <row r="36" spans="1:7" ht="15">
      <c r="A36" s="91" t="s">
        <v>615</v>
      </c>
      <c r="B36" s="91">
        <v>4</v>
      </c>
      <c r="C36" s="130">
        <v>0.00805657919617851</v>
      </c>
      <c r="D36" s="91" t="s">
        <v>630</v>
      </c>
      <c r="E36" s="91" t="b">
        <v>1</v>
      </c>
      <c r="F36" s="91" t="b">
        <v>0</v>
      </c>
      <c r="G36" s="91" t="b">
        <v>0</v>
      </c>
    </row>
    <row r="37" spans="1:7" ht="15">
      <c r="A37" s="91" t="s">
        <v>616</v>
      </c>
      <c r="B37" s="91">
        <v>4</v>
      </c>
      <c r="C37" s="130">
        <v>0.00805657919617851</v>
      </c>
      <c r="D37" s="91" t="s">
        <v>630</v>
      </c>
      <c r="E37" s="91" t="b">
        <v>0</v>
      </c>
      <c r="F37" s="91" t="b">
        <v>0</v>
      </c>
      <c r="G37" s="91" t="b">
        <v>0</v>
      </c>
    </row>
    <row r="38" spans="1:7" ht="15">
      <c r="A38" s="91" t="s">
        <v>617</v>
      </c>
      <c r="B38" s="91">
        <v>3</v>
      </c>
      <c r="C38" s="130">
        <v>0.007357578993010725</v>
      </c>
      <c r="D38" s="91" t="s">
        <v>630</v>
      </c>
      <c r="E38" s="91" t="b">
        <v>0</v>
      </c>
      <c r="F38" s="91" t="b">
        <v>0</v>
      </c>
      <c r="G38" s="91" t="b">
        <v>0</v>
      </c>
    </row>
    <row r="39" spans="1:7" ht="15">
      <c r="A39" s="91" t="s">
        <v>618</v>
      </c>
      <c r="B39" s="91">
        <v>3</v>
      </c>
      <c r="C39" s="130">
        <v>0.007357578993010725</v>
      </c>
      <c r="D39" s="91" t="s">
        <v>630</v>
      </c>
      <c r="E39" s="91" t="b">
        <v>0</v>
      </c>
      <c r="F39" s="91" t="b">
        <v>0</v>
      </c>
      <c r="G39" s="91" t="b">
        <v>0</v>
      </c>
    </row>
    <row r="40" spans="1:7" ht="15">
      <c r="A40" s="91" t="s">
        <v>619</v>
      </c>
      <c r="B40" s="91">
        <v>3</v>
      </c>
      <c r="C40" s="130">
        <v>0.007357578993010725</v>
      </c>
      <c r="D40" s="91" t="s">
        <v>630</v>
      </c>
      <c r="E40" s="91" t="b">
        <v>0</v>
      </c>
      <c r="F40" s="91" t="b">
        <v>0</v>
      </c>
      <c r="G40" s="91" t="b">
        <v>0</v>
      </c>
    </row>
    <row r="41" spans="1:7" ht="15">
      <c r="A41" s="91" t="s">
        <v>620</v>
      </c>
      <c r="B41" s="91">
        <v>3</v>
      </c>
      <c r="C41" s="130">
        <v>0.007357578993010725</v>
      </c>
      <c r="D41" s="91" t="s">
        <v>630</v>
      </c>
      <c r="E41" s="91" t="b">
        <v>0</v>
      </c>
      <c r="F41" s="91" t="b">
        <v>0</v>
      </c>
      <c r="G41" s="91" t="b">
        <v>0</v>
      </c>
    </row>
    <row r="42" spans="1:7" ht="15">
      <c r="A42" s="91" t="s">
        <v>621</v>
      </c>
      <c r="B42" s="91">
        <v>3</v>
      </c>
      <c r="C42" s="130">
        <v>0.007357578993010725</v>
      </c>
      <c r="D42" s="91" t="s">
        <v>630</v>
      </c>
      <c r="E42" s="91" t="b">
        <v>0</v>
      </c>
      <c r="F42" s="91" t="b">
        <v>0</v>
      </c>
      <c r="G42" s="91" t="b">
        <v>0</v>
      </c>
    </row>
    <row r="43" spans="1:7" ht="15">
      <c r="A43" s="91" t="s">
        <v>622</v>
      </c>
      <c r="B43" s="91">
        <v>3</v>
      </c>
      <c r="C43" s="130">
        <v>0.007357578993010725</v>
      </c>
      <c r="D43" s="91" t="s">
        <v>630</v>
      </c>
      <c r="E43" s="91" t="b">
        <v>0</v>
      </c>
      <c r="F43" s="91" t="b">
        <v>0</v>
      </c>
      <c r="G43" s="91" t="b">
        <v>0</v>
      </c>
    </row>
    <row r="44" spans="1:7" ht="15">
      <c r="A44" s="91" t="s">
        <v>623</v>
      </c>
      <c r="B44" s="91">
        <v>3</v>
      </c>
      <c r="C44" s="130">
        <v>0.007357578993010725</v>
      </c>
      <c r="D44" s="91" t="s">
        <v>630</v>
      </c>
      <c r="E44" s="91" t="b">
        <v>0</v>
      </c>
      <c r="F44" s="91" t="b">
        <v>0</v>
      </c>
      <c r="G44" s="91" t="b">
        <v>0</v>
      </c>
    </row>
    <row r="45" spans="1:7" ht="15">
      <c r="A45" s="91" t="s">
        <v>624</v>
      </c>
      <c r="B45" s="91">
        <v>3</v>
      </c>
      <c r="C45" s="130">
        <v>0.007357578993010725</v>
      </c>
      <c r="D45" s="91" t="s">
        <v>630</v>
      </c>
      <c r="E45" s="91" t="b">
        <v>0</v>
      </c>
      <c r="F45" s="91" t="b">
        <v>0</v>
      </c>
      <c r="G45" s="91" t="b">
        <v>0</v>
      </c>
    </row>
    <row r="46" spans="1:7" ht="15">
      <c r="A46" s="91" t="s">
        <v>625</v>
      </c>
      <c r="B46" s="91">
        <v>3</v>
      </c>
      <c r="C46" s="130">
        <v>0.007357578993010725</v>
      </c>
      <c r="D46" s="91" t="s">
        <v>630</v>
      </c>
      <c r="E46" s="91" t="b">
        <v>0</v>
      </c>
      <c r="F46" s="91" t="b">
        <v>0</v>
      </c>
      <c r="G46" s="91" t="b">
        <v>0</v>
      </c>
    </row>
    <row r="47" spans="1:7" ht="15">
      <c r="A47" s="91" t="s">
        <v>626</v>
      </c>
      <c r="B47" s="91">
        <v>2</v>
      </c>
      <c r="C47" s="130">
        <v>0.0061407807957312285</v>
      </c>
      <c r="D47" s="91" t="s">
        <v>630</v>
      </c>
      <c r="E47" s="91" t="b">
        <v>0</v>
      </c>
      <c r="F47" s="91" t="b">
        <v>0</v>
      </c>
      <c r="G47" s="91" t="b">
        <v>0</v>
      </c>
    </row>
    <row r="48" spans="1:7" ht="15">
      <c r="A48" s="91" t="s">
        <v>532</v>
      </c>
      <c r="B48" s="91">
        <v>2</v>
      </c>
      <c r="C48" s="130">
        <v>0.0061407807957312285</v>
      </c>
      <c r="D48" s="91" t="s">
        <v>630</v>
      </c>
      <c r="E48" s="91" t="b">
        <v>0</v>
      </c>
      <c r="F48" s="91" t="b">
        <v>0</v>
      </c>
      <c r="G48" s="91" t="b">
        <v>0</v>
      </c>
    </row>
    <row r="49" spans="1:7" ht="15">
      <c r="A49" s="91" t="s">
        <v>627</v>
      </c>
      <c r="B49" s="91">
        <v>2</v>
      </c>
      <c r="C49" s="130">
        <v>0.0061407807957312285</v>
      </c>
      <c r="D49" s="91" t="s">
        <v>630</v>
      </c>
      <c r="E49" s="91" t="b">
        <v>0</v>
      </c>
      <c r="F49" s="91" t="b">
        <v>0</v>
      </c>
      <c r="G49" s="91" t="b">
        <v>0</v>
      </c>
    </row>
    <row r="50" spans="1:7" ht="15">
      <c r="A50" s="91" t="s">
        <v>517</v>
      </c>
      <c r="B50" s="91">
        <v>18</v>
      </c>
      <c r="C50" s="130">
        <v>0.004706484743383729</v>
      </c>
      <c r="D50" s="91" t="s">
        <v>460</v>
      </c>
      <c r="E50" s="91" t="b">
        <v>0</v>
      </c>
      <c r="F50" s="91" t="b">
        <v>0</v>
      </c>
      <c r="G50" s="91" t="b">
        <v>0</v>
      </c>
    </row>
    <row r="51" spans="1:7" ht="15">
      <c r="A51" s="91" t="s">
        <v>518</v>
      </c>
      <c r="B51" s="91">
        <v>10</v>
      </c>
      <c r="C51" s="130">
        <v>0</v>
      </c>
      <c r="D51" s="91" t="s">
        <v>460</v>
      </c>
      <c r="E51" s="91" t="b">
        <v>0</v>
      </c>
      <c r="F51" s="91" t="b">
        <v>0</v>
      </c>
      <c r="G51" s="91" t="b">
        <v>0</v>
      </c>
    </row>
    <row r="52" spans="1:7" ht="15">
      <c r="A52" s="91" t="s">
        <v>519</v>
      </c>
      <c r="B52" s="91">
        <v>9</v>
      </c>
      <c r="C52" s="130">
        <v>0.0023532423716918645</v>
      </c>
      <c r="D52" s="91" t="s">
        <v>460</v>
      </c>
      <c r="E52" s="91" t="b">
        <v>0</v>
      </c>
      <c r="F52" s="91" t="b">
        <v>0</v>
      </c>
      <c r="G52" s="91" t="b">
        <v>0</v>
      </c>
    </row>
    <row r="53" spans="1:7" ht="15">
      <c r="A53" s="91" t="s">
        <v>520</v>
      </c>
      <c r="B53" s="91">
        <v>9</v>
      </c>
      <c r="C53" s="130">
        <v>0.0023532423716918645</v>
      </c>
      <c r="D53" s="91" t="s">
        <v>460</v>
      </c>
      <c r="E53" s="91" t="b">
        <v>0</v>
      </c>
      <c r="F53" s="91" t="b">
        <v>0</v>
      </c>
      <c r="G53" s="91" t="b">
        <v>0</v>
      </c>
    </row>
    <row r="54" spans="1:7" ht="15">
      <c r="A54" s="91" t="s">
        <v>522</v>
      </c>
      <c r="B54" s="91">
        <v>9</v>
      </c>
      <c r="C54" s="130">
        <v>0.0023532423716918645</v>
      </c>
      <c r="D54" s="91" t="s">
        <v>460</v>
      </c>
      <c r="E54" s="91" t="b">
        <v>0</v>
      </c>
      <c r="F54" s="91" t="b">
        <v>0</v>
      </c>
      <c r="G54" s="91" t="b">
        <v>0</v>
      </c>
    </row>
    <row r="55" spans="1:7" ht="15">
      <c r="A55" s="91" t="s">
        <v>523</v>
      </c>
      <c r="B55" s="91">
        <v>9</v>
      </c>
      <c r="C55" s="130">
        <v>0.0023532423716918645</v>
      </c>
      <c r="D55" s="91" t="s">
        <v>460</v>
      </c>
      <c r="E55" s="91" t="b">
        <v>0</v>
      </c>
      <c r="F55" s="91" t="b">
        <v>0</v>
      </c>
      <c r="G55" s="91" t="b">
        <v>0</v>
      </c>
    </row>
    <row r="56" spans="1:7" ht="15">
      <c r="A56" s="91" t="s">
        <v>524</v>
      </c>
      <c r="B56" s="91">
        <v>9</v>
      </c>
      <c r="C56" s="130">
        <v>0.0023532423716918645</v>
      </c>
      <c r="D56" s="91" t="s">
        <v>460</v>
      </c>
      <c r="E56" s="91" t="b">
        <v>0</v>
      </c>
      <c r="F56" s="91" t="b">
        <v>0</v>
      </c>
      <c r="G56" s="91" t="b">
        <v>0</v>
      </c>
    </row>
    <row r="57" spans="1:7" ht="15">
      <c r="A57" s="91" t="s">
        <v>525</v>
      </c>
      <c r="B57" s="91">
        <v>9</v>
      </c>
      <c r="C57" s="130">
        <v>0.0023532423716918645</v>
      </c>
      <c r="D57" s="91" t="s">
        <v>460</v>
      </c>
      <c r="E57" s="91" t="b">
        <v>0</v>
      </c>
      <c r="F57" s="91" t="b">
        <v>0</v>
      </c>
      <c r="G57" s="91" t="b">
        <v>0</v>
      </c>
    </row>
    <row r="58" spans="1:7" ht="15">
      <c r="A58" s="91" t="s">
        <v>526</v>
      </c>
      <c r="B58" s="91">
        <v>9</v>
      </c>
      <c r="C58" s="130">
        <v>0.0023532423716918645</v>
      </c>
      <c r="D58" s="91" t="s">
        <v>460</v>
      </c>
      <c r="E58" s="91" t="b">
        <v>0</v>
      </c>
      <c r="F58" s="91" t="b">
        <v>0</v>
      </c>
      <c r="G58" s="91" t="b">
        <v>0</v>
      </c>
    </row>
    <row r="59" spans="1:7" ht="15">
      <c r="A59" s="91" t="s">
        <v>527</v>
      </c>
      <c r="B59" s="91">
        <v>9</v>
      </c>
      <c r="C59" s="130">
        <v>0.0023532423716918645</v>
      </c>
      <c r="D59" s="91" t="s">
        <v>460</v>
      </c>
      <c r="E59" s="91" t="b">
        <v>0</v>
      </c>
      <c r="F59" s="91" t="b">
        <v>0</v>
      </c>
      <c r="G59" s="91" t="b">
        <v>0</v>
      </c>
    </row>
    <row r="60" spans="1:7" ht="15">
      <c r="A60" s="91" t="s">
        <v>601</v>
      </c>
      <c r="B60" s="91">
        <v>9</v>
      </c>
      <c r="C60" s="130">
        <v>0.0023532423716918645</v>
      </c>
      <c r="D60" s="91" t="s">
        <v>460</v>
      </c>
      <c r="E60" s="91" t="b">
        <v>0</v>
      </c>
      <c r="F60" s="91" t="b">
        <v>0</v>
      </c>
      <c r="G60" s="91" t="b">
        <v>0</v>
      </c>
    </row>
    <row r="61" spans="1:7" ht="15">
      <c r="A61" s="91" t="s">
        <v>602</v>
      </c>
      <c r="B61" s="91">
        <v>9</v>
      </c>
      <c r="C61" s="130">
        <v>0.0023532423716918645</v>
      </c>
      <c r="D61" s="91" t="s">
        <v>460</v>
      </c>
      <c r="E61" s="91" t="b">
        <v>0</v>
      </c>
      <c r="F61" s="91" t="b">
        <v>0</v>
      </c>
      <c r="G61" s="91" t="b">
        <v>0</v>
      </c>
    </row>
    <row r="62" spans="1:7" ht="15">
      <c r="A62" s="91" t="s">
        <v>603</v>
      </c>
      <c r="B62" s="91">
        <v>9</v>
      </c>
      <c r="C62" s="130">
        <v>0.0023532423716918645</v>
      </c>
      <c r="D62" s="91" t="s">
        <v>460</v>
      </c>
      <c r="E62" s="91" t="b">
        <v>0</v>
      </c>
      <c r="F62" s="91" t="b">
        <v>1</v>
      </c>
      <c r="G62" s="91" t="b">
        <v>0</v>
      </c>
    </row>
    <row r="63" spans="1:7" ht="15">
      <c r="A63" s="91" t="s">
        <v>213</v>
      </c>
      <c r="B63" s="91">
        <v>8</v>
      </c>
      <c r="C63" s="130">
        <v>0.004430172023225436</v>
      </c>
      <c r="D63" s="91" t="s">
        <v>460</v>
      </c>
      <c r="E63" s="91" t="b">
        <v>0</v>
      </c>
      <c r="F63" s="91" t="b">
        <v>0</v>
      </c>
      <c r="G63" s="91" t="b">
        <v>0</v>
      </c>
    </row>
    <row r="64" spans="1:7" ht="15">
      <c r="A64" s="91" t="s">
        <v>604</v>
      </c>
      <c r="B64" s="91">
        <v>8</v>
      </c>
      <c r="C64" s="130">
        <v>0.004430172023225436</v>
      </c>
      <c r="D64" s="91" t="s">
        <v>460</v>
      </c>
      <c r="E64" s="91" t="b">
        <v>0</v>
      </c>
      <c r="F64" s="91" t="b">
        <v>0</v>
      </c>
      <c r="G64" s="91" t="b">
        <v>0</v>
      </c>
    </row>
    <row r="65" spans="1:7" ht="15">
      <c r="A65" s="91" t="s">
        <v>225</v>
      </c>
      <c r="B65" s="91">
        <v>2</v>
      </c>
      <c r="C65" s="130">
        <v>0.007988228620983072</v>
      </c>
      <c r="D65" s="91" t="s">
        <v>460</v>
      </c>
      <c r="E65" s="91" t="b">
        <v>0</v>
      </c>
      <c r="F65" s="91" t="b">
        <v>0</v>
      </c>
      <c r="G65" s="91" t="b">
        <v>0</v>
      </c>
    </row>
    <row r="66" spans="1:7" ht="15">
      <c r="A66" s="91" t="s">
        <v>530</v>
      </c>
      <c r="B66" s="91">
        <v>2</v>
      </c>
      <c r="C66" s="130">
        <v>0.007988228620983072</v>
      </c>
      <c r="D66" s="91" t="s">
        <v>460</v>
      </c>
      <c r="E66" s="91" t="b">
        <v>0</v>
      </c>
      <c r="F66" s="91" t="b">
        <v>0</v>
      </c>
      <c r="G66" s="91" t="b">
        <v>0</v>
      </c>
    </row>
    <row r="67" spans="1:7" ht="15">
      <c r="A67" s="91" t="s">
        <v>531</v>
      </c>
      <c r="B67" s="91">
        <v>2</v>
      </c>
      <c r="C67" s="130">
        <v>0.007988228620983072</v>
      </c>
      <c r="D67" s="91" t="s">
        <v>460</v>
      </c>
      <c r="E67" s="91" t="b">
        <v>0</v>
      </c>
      <c r="F67" s="91" t="b">
        <v>0</v>
      </c>
      <c r="G67" s="91" t="b">
        <v>0</v>
      </c>
    </row>
    <row r="68" spans="1:7" ht="15">
      <c r="A68" s="91" t="s">
        <v>616</v>
      </c>
      <c r="B68" s="91">
        <v>2</v>
      </c>
      <c r="C68" s="130">
        <v>0.007988228620983072</v>
      </c>
      <c r="D68" s="91" t="s">
        <v>460</v>
      </c>
      <c r="E68" s="91" t="b">
        <v>0</v>
      </c>
      <c r="F68" s="91" t="b">
        <v>0</v>
      </c>
      <c r="G68" s="91" t="b">
        <v>0</v>
      </c>
    </row>
    <row r="69" spans="1:7" ht="15">
      <c r="A69" s="91" t="s">
        <v>625</v>
      </c>
      <c r="B69" s="91">
        <v>2</v>
      </c>
      <c r="C69" s="130">
        <v>0.007988228620983072</v>
      </c>
      <c r="D69" s="91" t="s">
        <v>460</v>
      </c>
      <c r="E69" s="91" t="b">
        <v>0</v>
      </c>
      <c r="F69" s="91" t="b">
        <v>0</v>
      </c>
      <c r="G69" s="91" t="b">
        <v>0</v>
      </c>
    </row>
    <row r="70" spans="1:7" ht="15">
      <c r="A70" s="91" t="s">
        <v>213</v>
      </c>
      <c r="B70" s="91">
        <v>4</v>
      </c>
      <c r="C70" s="130">
        <v>0</v>
      </c>
      <c r="D70" s="91" t="s">
        <v>462</v>
      </c>
      <c r="E70" s="91" t="b">
        <v>0</v>
      </c>
      <c r="F70" s="91" t="b">
        <v>0</v>
      </c>
      <c r="G70" s="91" t="b">
        <v>0</v>
      </c>
    </row>
    <row r="71" spans="1:7" ht="15">
      <c r="A71" s="91" t="s">
        <v>518</v>
      </c>
      <c r="B71" s="91">
        <v>4</v>
      </c>
      <c r="C71" s="130">
        <v>0</v>
      </c>
      <c r="D71" s="91" t="s">
        <v>462</v>
      </c>
      <c r="E71" s="91" t="b">
        <v>0</v>
      </c>
      <c r="F71" s="91" t="b">
        <v>0</v>
      </c>
      <c r="G71" s="91" t="b">
        <v>0</v>
      </c>
    </row>
    <row r="72" spans="1:7" ht="15">
      <c r="A72" s="91" t="s">
        <v>517</v>
      </c>
      <c r="B72" s="91">
        <v>4</v>
      </c>
      <c r="C72" s="130">
        <v>0.012542916485999216</v>
      </c>
      <c r="D72" s="91" t="s">
        <v>462</v>
      </c>
      <c r="E72" s="91" t="b">
        <v>0</v>
      </c>
      <c r="F72" s="91" t="b">
        <v>0</v>
      </c>
      <c r="G72" s="91" t="b">
        <v>0</v>
      </c>
    </row>
    <row r="73" spans="1:7" ht="15">
      <c r="A73" s="91" t="s">
        <v>530</v>
      </c>
      <c r="B73" s="91">
        <v>4</v>
      </c>
      <c r="C73" s="130">
        <v>0</v>
      </c>
      <c r="D73" s="91" t="s">
        <v>462</v>
      </c>
      <c r="E73" s="91" t="b">
        <v>0</v>
      </c>
      <c r="F73" s="91" t="b">
        <v>0</v>
      </c>
      <c r="G73" s="91" t="b">
        <v>0</v>
      </c>
    </row>
    <row r="74" spans="1:7" ht="15">
      <c r="A74" s="91" t="s">
        <v>531</v>
      </c>
      <c r="B74" s="91">
        <v>3</v>
      </c>
      <c r="C74" s="130">
        <v>0.003904335519009373</v>
      </c>
      <c r="D74" s="91" t="s">
        <v>462</v>
      </c>
      <c r="E74" s="91" t="b">
        <v>0</v>
      </c>
      <c r="F74" s="91" t="b">
        <v>0</v>
      </c>
      <c r="G74" s="91" t="b">
        <v>0</v>
      </c>
    </row>
    <row r="75" spans="1:7" ht="15">
      <c r="A75" s="91" t="s">
        <v>225</v>
      </c>
      <c r="B75" s="91">
        <v>3</v>
      </c>
      <c r="C75" s="130">
        <v>0.003904335519009373</v>
      </c>
      <c r="D75" s="91" t="s">
        <v>462</v>
      </c>
      <c r="E75" s="91" t="b">
        <v>0</v>
      </c>
      <c r="F75" s="91" t="b">
        <v>0</v>
      </c>
      <c r="G75" s="91" t="b">
        <v>0</v>
      </c>
    </row>
    <row r="76" spans="1:7" ht="15">
      <c r="A76" s="91" t="s">
        <v>532</v>
      </c>
      <c r="B76" s="91">
        <v>2</v>
      </c>
      <c r="C76" s="130">
        <v>0.006271458242999608</v>
      </c>
      <c r="D76" s="91" t="s">
        <v>462</v>
      </c>
      <c r="E76" s="91" t="b">
        <v>0</v>
      </c>
      <c r="F76" s="91" t="b">
        <v>0</v>
      </c>
      <c r="G76" s="91" t="b">
        <v>0</v>
      </c>
    </row>
    <row r="77" spans="1:7" ht="15">
      <c r="A77" s="91" t="s">
        <v>519</v>
      </c>
      <c r="B77" s="91">
        <v>2</v>
      </c>
      <c r="C77" s="130">
        <v>0.006271458242999608</v>
      </c>
      <c r="D77" s="91" t="s">
        <v>462</v>
      </c>
      <c r="E77" s="91" t="b">
        <v>0</v>
      </c>
      <c r="F77" s="91" t="b">
        <v>0</v>
      </c>
      <c r="G77" s="91" t="b">
        <v>0</v>
      </c>
    </row>
    <row r="78" spans="1:7" ht="15">
      <c r="A78" s="91" t="s">
        <v>520</v>
      </c>
      <c r="B78" s="91">
        <v>2</v>
      </c>
      <c r="C78" s="130">
        <v>0.006271458242999608</v>
      </c>
      <c r="D78" s="91" t="s">
        <v>462</v>
      </c>
      <c r="E78" s="91" t="b">
        <v>0</v>
      </c>
      <c r="F78" s="91" t="b">
        <v>0</v>
      </c>
      <c r="G78" s="91" t="b">
        <v>0</v>
      </c>
    </row>
    <row r="79" spans="1:7" ht="15">
      <c r="A79" s="91" t="s">
        <v>522</v>
      </c>
      <c r="B79" s="91">
        <v>2</v>
      </c>
      <c r="C79" s="130">
        <v>0.006271458242999608</v>
      </c>
      <c r="D79" s="91" t="s">
        <v>462</v>
      </c>
      <c r="E79" s="91" t="b">
        <v>0</v>
      </c>
      <c r="F79" s="91" t="b">
        <v>0</v>
      </c>
      <c r="G79" s="91" t="b">
        <v>0</v>
      </c>
    </row>
    <row r="80" spans="1:7" ht="15">
      <c r="A80" s="91" t="s">
        <v>523</v>
      </c>
      <c r="B80" s="91">
        <v>2</v>
      </c>
      <c r="C80" s="130">
        <v>0.006271458242999608</v>
      </c>
      <c r="D80" s="91" t="s">
        <v>462</v>
      </c>
      <c r="E80" s="91" t="b">
        <v>0</v>
      </c>
      <c r="F80" s="91" t="b">
        <v>0</v>
      </c>
      <c r="G80" s="91" t="b">
        <v>0</v>
      </c>
    </row>
    <row r="81" spans="1:7" ht="15">
      <c r="A81" s="91" t="s">
        <v>524</v>
      </c>
      <c r="B81" s="91">
        <v>2</v>
      </c>
      <c r="C81" s="130">
        <v>0.006271458242999608</v>
      </c>
      <c r="D81" s="91" t="s">
        <v>462</v>
      </c>
      <c r="E81" s="91" t="b">
        <v>0</v>
      </c>
      <c r="F81" s="91" t="b">
        <v>0</v>
      </c>
      <c r="G81" s="91" t="b">
        <v>0</v>
      </c>
    </row>
    <row r="82" spans="1:7" ht="15">
      <c r="A82" s="91" t="s">
        <v>525</v>
      </c>
      <c r="B82" s="91">
        <v>2</v>
      </c>
      <c r="C82" s="130">
        <v>0.006271458242999608</v>
      </c>
      <c r="D82" s="91" t="s">
        <v>462</v>
      </c>
      <c r="E82" s="91" t="b">
        <v>0</v>
      </c>
      <c r="F82" s="91" t="b">
        <v>0</v>
      </c>
      <c r="G82" s="91" t="b">
        <v>0</v>
      </c>
    </row>
    <row r="83" spans="1:7" ht="15">
      <c r="A83" s="91" t="s">
        <v>526</v>
      </c>
      <c r="B83" s="91">
        <v>2</v>
      </c>
      <c r="C83" s="130">
        <v>0.006271458242999608</v>
      </c>
      <c r="D83" s="91" t="s">
        <v>462</v>
      </c>
      <c r="E83" s="91" t="b">
        <v>0</v>
      </c>
      <c r="F83" s="91" t="b">
        <v>0</v>
      </c>
      <c r="G83" s="91" t="b">
        <v>0</v>
      </c>
    </row>
    <row r="84" spans="1:7" ht="15">
      <c r="A84" s="91" t="s">
        <v>527</v>
      </c>
      <c r="B84" s="91">
        <v>2</v>
      </c>
      <c r="C84" s="130">
        <v>0.006271458242999608</v>
      </c>
      <c r="D84" s="91" t="s">
        <v>462</v>
      </c>
      <c r="E84" s="91" t="b">
        <v>0</v>
      </c>
      <c r="F84" s="91" t="b">
        <v>0</v>
      </c>
      <c r="G84" s="91" t="b">
        <v>0</v>
      </c>
    </row>
    <row r="85" spans="1:7" ht="15">
      <c r="A85" s="91" t="s">
        <v>601</v>
      </c>
      <c r="B85" s="91">
        <v>2</v>
      </c>
      <c r="C85" s="130">
        <v>0.006271458242999608</v>
      </c>
      <c r="D85" s="91" t="s">
        <v>462</v>
      </c>
      <c r="E85" s="91" t="b">
        <v>0</v>
      </c>
      <c r="F85" s="91" t="b">
        <v>0</v>
      </c>
      <c r="G85" s="91" t="b">
        <v>0</v>
      </c>
    </row>
    <row r="86" spans="1:7" ht="15">
      <c r="A86" s="91" t="s">
        <v>602</v>
      </c>
      <c r="B86" s="91">
        <v>2</v>
      </c>
      <c r="C86" s="130">
        <v>0.006271458242999608</v>
      </c>
      <c r="D86" s="91" t="s">
        <v>462</v>
      </c>
      <c r="E86" s="91" t="b">
        <v>0</v>
      </c>
      <c r="F86" s="91" t="b">
        <v>0</v>
      </c>
      <c r="G86" s="91" t="b">
        <v>0</v>
      </c>
    </row>
    <row r="87" spans="1:7" ht="15">
      <c r="A87" s="91" t="s">
        <v>603</v>
      </c>
      <c r="B87" s="91">
        <v>2</v>
      </c>
      <c r="C87" s="130">
        <v>0.006271458242999608</v>
      </c>
      <c r="D87" s="91" t="s">
        <v>462</v>
      </c>
      <c r="E87" s="91" t="b">
        <v>0</v>
      </c>
      <c r="F87" s="91" t="b">
        <v>1</v>
      </c>
      <c r="G87" s="91" t="b">
        <v>0</v>
      </c>
    </row>
    <row r="88" spans="1:7" ht="15">
      <c r="A88" s="91" t="s">
        <v>617</v>
      </c>
      <c r="B88" s="91">
        <v>2</v>
      </c>
      <c r="C88" s="130">
        <v>0.006271458242999608</v>
      </c>
      <c r="D88" s="91" t="s">
        <v>462</v>
      </c>
      <c r="E88" s="91" t="b">
        <v>0</v>
      </c>
      <c r="F88" s="91" t="b">
        <v>0</v>
      </c>
      <c r="G88" s="91" t="b">
        <v>0</v>
      </c>
    </row>
    <row r="89" spans="1:7" ht="15">
      <c r="A89" s="91" t="s">
        <v>618</v>
      </c>
      <c r="B89" s="91">
        <v>2</v>
      </c>
      <c r="C89" s="130">
        <v>0.006271458242999608</v>
      </c>
      <c r="D89" s="91" t="s">
        <v>462</v>
      </c>
      <c r="E89" s="91" t="b">
        <v>0</v>
      </c>
      <c r="F89" s="91" t="b">
        <v>0</v>
      </c>
      <c r="G89" s="91" t="b">
        <v>0</v>
      </c>
    </row>
    <row r="90" spans="1:7" ht="15">
      <c r="A90" s="91" t="s">
        <v>619</v>
      </c>
      <c r="B90" s="91">
        <v>2</v>
      </c>
      <c r="C90" s="130">
        <v>0.006271458242999608</v>
      </c>
      <c r="D90" s="91" t="s">
        <v>462</v>
      </c>
      <c r="E90" s="91" t="b">
        <v>0</v>
      </c>
      <c r="F90" s="91" t="b">
        <v>0</v>
      </c>
      <c r="G90" s="91" t="b">
        <v>0</v>
      </c>
    </row>
    <row r="91" spans="1:7" ht="15">
      <c r="A91" s="91" t="s">
        <v>620</v>
      </c>
      <c r="B91" s="91">
        <v>2</v>
      </c>
      <c r="C91" s="130">
        <v>0.006271458242999608</v>
      </c>
      <c r="D91" s="91" t="s">
        <v>462</v>
      </c>
      <c r="E91" s="91" t="b">
        <v>0</v>
      </c>
      <c r="F91" s="91" t="b">
        <v>0</v>
      </c>
      <c r="G91" s="91" t="b">
        <v>0</v>
      </c>
    </row>
    <row r="92" spans="1:7" ht="15">
      <c r="A92" s="91" t="s">
        <v>621</v>
      </c>
      <c r="B92" s="91">
        <v>2</v>
      </c>
      <c r="C92" s="130">
        <v>0.006271458242999608</v>
      </c>
      <c r="D92" s="91" t="s">
        <v>462</v>
      </c>
      <c r="E92" s="91" t="b">
        <v>0</v>
      </c>
      <c r="F92" s="91" t="b">
        <v>0</v>
      </c>
      <c r="G92" s="91" t="b">
        <v>0</v>
      </c>
    </row>
    <row r="93" spans="1:7" ht="15">
      <c r="A93" s="91" t="s">
        <v>605</v>
      </c>
      <c r="B93" s="91">
        <v>2</v>
      </c>
      <c r="C93" s="130">
        <v>0.006271458242999608</v>
      </c>
      <c r="D93" s="91" t="s">
        <v>462</v>
      </c>
      <c r="E93" s="91" t="b">
        <v>0</v>
      </c>
      <c r="F93" s="91" t="b">
        <v>0</v>
      </c>
      <c r="G93" s="91" t="b">
        <v>0</v>
      </c>
    </row>
    <row r="94" spans="1:7" ht="15">
      <c r="A94" s="91" t="s">
        <v>606</v>
      </c>
      <c r="B94" s="91">
        <v>2</v>
      </c>
      <c r="C94" s="130">
        <v>0.006271458242999608</v>
      </c>
      <c r="D94" s="91" t="s">
        <v>462</v>
      </c>
      <c r="E94" s="91" t="b">
        <v>0</v>
      </c>
      <c r="F94" s="91" t="b">
        <v>0</v>
      </c>
      <c r="G94" s="91" t="b">
        <v>0</v>
      </c>
    </row>
    <row r="95" spans="1:7" ht="15">
      <c r="A95" s="91" t="s">
        <v>607</v>
      </c>
      <c r="B95" s="91">
        <v>2</v>
      </c>
      <c r="C95" s="130">
        <v>0.006271458242999608</v>
      </c>
      <c r="D95" s="91" t="s">
        <v>462</v>
      </c>
      <c r="E95" s="91" t="b">
        <v>0</v>
      </c>
      <c r="F95" s="91" t="b">
        <v>0</v>
      </c>
      <c r="G95" s="91" t="b">
        <v>0</v>
      </c>
    </row>
    <row r="96" spans="1:7" ht="15">
      <c r="A96" s="91" t="s">
        <v>224</v>
      </c>
      <c r="B96" s="91">
        <v>2</v>
      </c>
      <c r="C96" s="130">
        <v>0.006271458242999608</v>
      </c>
      <c r="D96" s="91" t="s">
        <v>462</v>
      </c>
      <c r="E96" s="91" t="b">
        <v>0</v>
      </c>
      <c r="F96" s="91" t="b">
        <v>0</v>
      </c>
      <c r="G96" s="91" t="b">
        <v>0</v>
      </c>
    </row>
    <row r="97" spans="1:7" ht="15">
      <c r="A97" s="91" t="s">
        <v>608</v>
      </c>
      <c r="B97" s="91">
        <v>2</v>
      </c>
      <c r="C97" s="130">
        <v>0.006271458242999608</v>
      </c>
      <c r="D97" s="91" t="s">
        <v>462</v>
      </c>
      <c r="E97" s="91" t="b">
        <v>0</v>
      </c>
      <c r="F97" s="91" t="b">
        <v>0</v>
      </c>
      <c r="G97" s="91" t="b">
        <v>0</v>
      </c>
    </row>
    <row r="98" spans="1:7" ht="15">
      <c r="A98" s="91" t="s">
        <v>609</v>
      </c>
      <c r="B98" s="91">
        <v>2</v>
      </c>
      <c r="C98" s="130">
        <v>0.006271458242999608</v>
      </c>
      <c r="D98" s="91" t="s">
        <v>462</v>
      </c>
      <c r="E98" s="91" t="b">
        <v>0</v>
      </c>
      <c r="F98" s="91" t="b">
        <v>0</v>
      </c>
      <c r="G98" s="91" t="b">
        <v>0</v>
      </c>
    </row>
    <row r="99" spans="1:7" ht="15">
      <c r="A99" s="91" t="s">
        <v>610</v>
      </c>
      <c r="B99" s="91">
        <v>2</v>
      </c>
      <c r="C99" s="130">
        <v>0.006271458242999608</v>
      </c>
      <c r="D99" s="91" t="s">
        <v>462</v>
      </c>
      <c r="E99" s="91" t="b">
        <v>0</v>
      </c>
      <c r="F99" s="91" t="b">
        <v>0</v>
      </c>
      <c r="G99" s="91" t="b">
        <v>0</v>
      </c>
    </row>
    <row r="100" spans="1:7" ht="15">
      <c r="A100" s="91" t="s">
        <v>611</v>
      </c>
      <c r="B100" s="91">
        <v>2</v>
      </c>
      <c r="C100" s="130">
        <v>0.006271458242999608</v>
      </c>
      <c r="D100" s="91" t="s">
        <v>462</v>
      </c>
      <c r="E100" s="91" t="b">
        <v>1</v>
      </c>
      <c r="F100" s="91" t="b">
        <v>0</v>
      </c>
      <c r="G100" s="91" t="b">
        <v>0</v>
      </c>
    </row>
    <row r="101" spans="1:7" ht="15">
      <c r="A101" s="91" t="s">
        <v>612</v>
      </c>
      <c r="B101" s="91">
        <v>2</v>
      </c>
      <c r="C101" s="130">
        <v>0.006271458242999608</v>
      </c>
      <c r="D101" s="91" t="s">
        <v>462</v>
      </c>
      <c r="E101" s="91" t="b">
        <v>0</v>
      </c>
      <c r="F101" s="91" t="b">
        <v>0</v>
      </c>
      <c r="G101" s="91" t="b">
        <v>0</v>
      </c>
    </row>
    <row r="102" spans="1:7" ht="15">
      <c r="A102" s="91" t="s">
        <v>613</v>
      </c>
      <c r="B102" s="91">
        <v>2</v>
      </c>
      <c r="C102" s="130">
        <v>0.006271458242999608</v>
      </c>
      <c r="D102" s="91" t="s">
        <v>462</v>
      </c>
      <c r="E102" s="91" t="b">
        <v>0</v>
      </c>
      <c r="F102" s="91" t="b">
        <v>0</v>
      </c>
      <c r="G102" s="91" t="b">
        <v>0</v>
      </c>
    </row>
    <row r="103" spans="1:7" ht="15">
      <c r="A103" s="91" t="s">
        <v>614</v>
      </c>
      <c r="B103" s="91">
        <v>2</v>
      </c>
      <c r="C103" s="130">
        <v>0.006271458242999608</v>
      </c>
      <c r="D103" s="91" t="s">
        <v>462</v>
      </c>
      <c r="E103" s="91" t="b">
        <v>0</v>
      </c>
      <c r="F103" s="91" t="b">
        <v>0</v>
      </c>
      <c r="G103" s="91" t="b">
        <v>0</v>
      </c>
    </row>
    <row r="104" spans="1:7" ht="15">
      <c r="A104" s="91" t="s">
        <v>615</v>
      </c>
      <c r="B104" s="91">
        <v>2</v>
      </c>
      <c r="C104" s="130">
        <v>0.006271458242999608</v>
      </c>
      <c r="D104" s="91" t="s">
        <v>462</v>
      </c>
      <c r="E104" s="91" t="b">
        <v>1</v>
      </c>
      <c r="F104" s="91" t="b">
        <v>0</v>
      </c>
      <c r="G104" s="91" t="b">
        <v>0</v>
      </c>
    </row>
    <row r="105" spans="1:7" ht="15">
      <c r="A105" s="91" t="s">
        <v>622</v>
      </c>
      <c r="B105" s="91">
        <v>2</v>
      </c>
      <c r="C105" s="130">
        <v>0.006271458242999608</v>
      </c>
      <c r="D105" s="91" t="s">
        <v>462</v>
      </c>
      <c r="E105" s="91" t="b">
        <v>0</v>
      </c>
      <c r="F105" s="91" t="b">
        <v>0</v>
      </c>
      <c r="G105" s="91" t="b">
        <v>0</v>
      </c>
    </row>
    <row r="106" spans="1:7" ht="15">
      <c r="A106" s="91" t="s">
        <v>623</v>
      </c>
      <c r="B106" s="91">
        <v>2</v>
      </c>
      <c r="C106" s="130">
        <v>0.006271458242999608</v>
      </c>
      <c r="D106" s="91" t="s">
        <v>462</v>
      </c>
      <c r="E106" s="91" t="b">
        <v>0</v>
      </c>
      <c r="F106" s="91" t="b">
        <v>0</v>
      </c>
      <c r="G106" s="91" t="b">
        <v>0</v>
      </c>
    </row>
    <row r="107" spans="1:7" ht="15">
      <c r="A107" s="91" t="s">
        <v>624</v>
      </c>
      <c r="B107" s="91">
        <v>2</v>
      </c>
      <c r="C107" s="130">
        <v>0.006271458242999608</v>
      </c>
      <c r="D107" s="91" t="s">
        <v>462</v>
      </c>
      <c r="E107" s="91" t="b">
        <v>0</v>
      </c>
      <c r="F107" s="91" t="b">
        <v>0</v>
      </c>
      <c r="G107" s="91" t="b">
        <v>0</v>
      </c>
    </row>
    <row r="108" spans="1:7" ht="15">
      <c r="A108" s="91" t="s">
        <v>616</v>
      </c>
      <c r="B108" s="91">
        <v>2</v>
      </c>
      <c r="C108" s="130">
        <v>0.006271458242999608</v>
      </c>
      <c r="D108" s="91" t="s">
        <v>462</v>
      </c>
      <c r="E108" s="91" t="b">
        <v>0</v>
      </c>
      <c r="F108" s="91" t="b">
        <v>0</v>
      </c>
      <c r="G10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2019-10-21T15:24:12Z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