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<sst xmlns="http://schemas.openxmlformats.org/spreadsheetml/2006/main" count="4772" uniqueCount="1074">
  <si>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</si>
  <si>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</si>
  <si>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</si>
  <si>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</si>
  <si>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</si>
  <si>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</si>
  <si>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</si>
  <si>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</si>
  <si>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</si>
  <si>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</si>
  <si>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</si>
  <si>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</si>
  <si>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</si>
  <si>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</si>
  <si>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</si>
  <si>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</si>
  <si>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</si>
  <si>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</si>
  <si>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</si>
  <si>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</si>
  <si>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</si>
  <si>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</si>
  <si>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</si>
  <si>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</si>
  <si>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</si>
  <si>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</si>
  <si>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</si>
  <si>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</si>
  <si>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</si>
  <si>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</si>
  <si>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</si>
  <si>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</si>
  <si>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</si>
  <si>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</si>
  <si>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</si>
  <si>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</si>
  <si>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</si>
  <si>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</si>
  <si>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</si>
  <si>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</si>
  <si>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</si>
  <si>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</si>
  <si>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</si>
  <si>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</si>
  <si>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</si>
  <si>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</si>
  <si>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</si>
  <si>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</si>
  <si>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</si>
  <si>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</si>
  <si>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</si>
  <si>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</si>
  <si>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</si>
  <si>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</si>
  <si>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</si>
  <si>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</si>
  <si>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</si>
  <si>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</si>
  <si>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</si>
  <si>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</si>
  <si>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</si>
  <si>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</si>
  <si>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</si>
  <si>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</si>
  <si>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</si>
  <si>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</si>
  <si>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</si>
  <si>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</si>
  <si>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</si>
  <si>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</si>
  <si>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</si>
  <si>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</si>
  <si>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</si>
  <si>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</si>
  <si>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</si>
  <si>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</si>
  <si>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</si>
  <si>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</si>
  <si>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</si>
  <si>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</si>
  <si>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</si>
  <si>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</si>
  <si>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</si>
  <si>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</si>
  <si>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</si>
  <si>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</si>
  <si>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</si>
  <si>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</si>
  <si>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</si>
  <si>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</si>
  <si>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</si>
  <si>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</si>
  <si>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</si>
  <si>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</si>
  <si>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</si>
  <si>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</si>
  <si>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</si>
  <si>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</si>
  <si>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</si>
  <si>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</si>
  <si>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</si>
  <si>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</si>
  <si>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</si>
  <si>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</si>
  <si>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</si>
  <si>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</si>
  <si>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</si>
  <si>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</si>
  <si>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</si>
  <si>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</si>
  <si>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</si>
  <si>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</si>
  <si>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</si>
  <si>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</si>
  <si>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</si>
  <si>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</si>
  <si>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</si>
  <si>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</si>
  <si>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</si>
  <si>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</si>
  <si>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</si>
  <si>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</si>
  <si>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</si>
  <si>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</si>
  <si>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</si>
  <si>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</si>
  <si>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</si>
  <si>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</si>
  <si>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</si>
  <si>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</si>
  <si>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</si>
  <si>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</si>
  <si>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</si>
  <si>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</si>
  <si>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</si>
  <si>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</si>
  <si>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</si>
  <si>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</si>
  <si>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</si>
  <si>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</si>
  <si>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</si>
  <si>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</si>
  <si>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</si>
  <si>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</si>
  <si>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</si>
  <si>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</si>
  <si>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</si>
  <si>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</si>
  <si>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</si>
  <si>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</si>
  <si>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</si>
  <si>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</si>
  <si>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</si>
  <si>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</si>
  <si>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</si>
  <si>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</si>
  <si>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</si>
  <si>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</si>
  <si>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</si>
  <si>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</si>
  <si>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</si>
  <si>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</si>
  <si>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</si>
  <si>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</si>
  <si>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</si>
  <si>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</si>
  <si>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</si>
  <si>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</si>
  <si>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</si>
  <si>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</si>
  <si>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</si>
  <si>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</si>
  <si>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</si>
  <si>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</si>
  <si>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</si>
  <si>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</si>
  <si>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</si>
  <si>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</si>
  <si>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</si>
  <si>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</si>
  <si>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</si>
  <si>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</si>
  <si>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</si>
  <si>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</si>
  <si>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</si>
  <si>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</si>
  <si>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</si>
  <si>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</si>
  <si>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</si>
  <si>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</si>
  <si>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</si>
  <si>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</si>
  <si>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</si>
  <si>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</si>
  <si>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</si>
  <si>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</si>
  <si>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</si>
  <si>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</si>
  <si>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</si>
  <si>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</si>
  <si>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</si>
  <si>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</si>
  <si>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</si>
  <si>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</si>
  <si>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</si>
  <si>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</si>
  <si>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</si>
  <si>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</si>
  <si>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</si>
  <si>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</si>
  <si>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</si>
  <si>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</si>
  <si>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chcfnews</t>
  </si>
  <si>
    <t>byninamartin</t>
  </si>
  <si>
    <t>allbriteallday</t>
  </si>
  <si>
    <t>nihcmfoundation</t>
  </si>
  <si>
    <t>unnecesarean</t>
  </si>
  <si>
    <t>healthnet</t>
  </si>
  <si>
    <t>gausssurgical</t>
  </si>
  <si>
    <t>dkegel</t>
  </si>
  <si>
    <t>usnehal</t>
  </si>
  <si>
    <t>kath2cats</t>
  </si>
  <si>
    <t>jillgw</t>
  </si>
  <si>
    <t>ospococo</t>
  </si>
  <si>
    <t>hqinstitute</t>
  </si>
  <si>
    <t>thefpqc</t>
  </si>
  <si>
    <t>busph</t>
  </si>
  <si>
    <t>reportinghealth</t>
  </si>
  <si>
    <t>nprmontagne</t>
  </si>
  <si>
    <t>npr</t>
  </si>
  <si>
    <t>nprviz</t>
  </si>
  <si>
    <t>cmqcc</t>
  </si>
  <si>
    <t>science_shield</t>
  </si>
  <si>
    <t>drvantilburg</t>
  </si>
  <si>
    <t>jessicajkaufman</t>
  </si>
  <si>
    <t>drjaimefriedman</t>
  </si>
  <si>
    <t>kiddrsue</t>
  </si>
  <si>
    <t>julieleask</t>
  </si>
  <si>
    <t>hollyseale</t>
  </si>
  <si>
    <t>greenhousemd</t>
  </si>
  <si>
    <t>namd4kids</t>
  </si>
  <si>
    <t>pollock_dr</t>
  </si>
  <si>
    <t>deannamarie208</t>
  </si>
  <si>
    <t>mahealthforkids</t>
  </si>
  <si>
    <t>danchinmargie</t>
  </si>
  <si>
    <t>ergoddessmd</t>
  </si>
  <si>
    <t>vthornleymd</t>
  </si>
  <si>
    <t>sashashillcutt</t>
  </si>
  <si>
    <t>doctorwes</t>
  </si>
  <si>
    <t>silverdalepeds</t>
  </si>
  <si>
    <t>cancergeek</t>
  </si>
  <si>
    <t>gallahercaren</t>
  </si>
  <si>
    <t>gretchenlasalle</t>
  </si>
  <si>
    <t>mass_marion</t>
  </si>
  <si>
    <t>drcorriel</t>
  </si>
  <si>
    <t>drnickusa</t>
  </si>
  <si>
    <t>bethfratesmd</t>
  </si>
  <si>
    <t>drkristieleong</t>
  </si>
  <si>
    <t>kksheld</t>
  </si>
  <si>
    <t>mattierheummd</t>
  </si>
  <si>
    <t>mcknightmdellen</t>
  </si>
  <si>
    <t>shreyatrivedimd</t>
  </si>
  <si>
    <t>docbasia</t>
  </si>
  <si>
    <t>pedsmamadoc</t>
  </si>
  <si>
    <t>drtoddwo</t>
  </si>
  <si>
    <t>leahhoustonmd</t>
  </si>
  <si>
    <t>drnic1</t>
  </si>
  <si>
    <t>pediatricskc</t>
  </si>
  <si>
    <t>pedsdrphelps</t>
  </si>
  <si>
    <t>Mentions</t>
  </si>
  <si>
    <t>Replies to</t>
  </si>
  <si>
    <t>Watch this @ReportingHealth @NIHCMfoundation webinar on the US #maternalmortality rate and solutions to address it. Features @ByNinaMartin, @BUSPH Professor Eugene Declercq, and @cmqcc Medical Director Elliott Main. https://t.co/7oCaLCNvF0 https://t.co/nQOt4cXiI9</t>
  </si>
  <si>
    <t>RT @CHCFNews: Watch this @ReportingHealth @NIHCMfoundation webinar on the US #maternalmortality rate and solutions to address it. Features…</t>
  </si>
  <si>
    <t>@nprviz @NPR @nprmontagne Related reading on all this for anyone interested: https://t.co/a2ZvK2OD1L &amp;amp; https://t.co/4M6NEKdfF9 &amp;amp; https://t.co/iuuZ4lWWPj</t>
  </si>
  <si>
    <t>Pregnant? It’s not too early to plan for your delivery. Talk to your doctor about arranging the labor support you’ll need. Visit https://t.co/MAsIAaxLeI. #MyBirthMatters #makingbirthsafer https://t.co/CTgVJnXXDD</t>
  </si>
  <si>
    <t>"The @cmqcc and a newly formed MMRC reviewed maternal deaths in the state for the previous 5 years and determined that hemorrhage and preeclampsia were the most preventable obstetric emergencies that frequently caused maternal death." https://t.co/pMq62odTYh #maternalhealth</t>
  </si>
  <si>
    <t>@usnehal @pedsDrPhelps @pediatricskc @drnic1 @LeahHoustonMD @DrToddWo @PedsMamaDoc @Docbasia @ShreyaTrivediMD @McknightmdEllen @MattieRheumMD @kksheld @DrKristieLeong @BethFratesMD @drnickUSA @DrCorriel @mass_marion @GretchenLasalle @GallaherCaren @CancerGeek @silverdalepeds @doctorwes @SashaShillcutt @VThornleyMD @ERGoddessMD @DanchinMargie @MAhealthforkids @DeannaMarie208 @pollock_dr @namd4kids @greenhousemd @hollyseale @JulieLeask @kiddrsue @DrJaimeFriedman @JessicaJKaufman @DrvanTilburg @science_shield ^^^
I'm no expert, but it seems like California has some ideas on how to tackle the maternal mortality crisis.
See e.g.
https://t.co/Kz0GjtSbGf
https://t.co/rzYVDbXwvC https://t.co/eio8mIvof5</t>
  </si>
  <si>
    <t>@dkegel @pedsDrPhelps @pediatricskc @drnic1 @LeahHoustonMD @DrToddWo @PedsMamaDoc @Docbasia @ShreyaTrivediMD @McknightmdEllen @MattieRheumMD @kksheld @DrKristieLeong @BethFratesMD @drnickUSA @DrCorriel @mass_marion @GretchenLasalle @GallaherCaren @CancerGeek @silverdalepeds @doctorwes @SashaShillcutt @VThornleyMD @ERGoddessMD @DanchinMargie @MAhealthforkids @DeannaMarie208 @pollock_dr @namd4kids @greenhousemd @hollyseale @JulieLeask @kiddrsue @DrJaimeFriedman @JessicaJKaufman @DrvanTilburg @science_shield Exactly! This has the text associated with the graph you shared. Because they took a systems approach and worked *with* public health and maternal-child health experts
 https://t.co/hQBc1fzqZD</t>
  </si>
  <si>
    <t>RT @usnehal: @dkegel @pedsDrPhelps @pediatricskc @drnic1 @LeahHoustonMD @DrToddWo @PedsMamaDoc @Docbasia @ShreyaTrivediMD @McknightmdEllen…</t>
  </si>
  <si>
    <t>new book Everything Below the Waist, award-winning investigative journalist, Jennifer Block, interviewed California Maternal Quality Care Collaborative (CMQCC)’s Elliot Main told Block about the epidemic of prior cesareans in the U.S.
_xD83D__xDCD5_ https://t.co/BF1636UjQQ https://t.co/CW471vtwFn</t>
  </si>
  <si>
    <t>pW!G^e%RMWQ/&amp;amp;ww.cwCEWwyqRoE+W:ıe+G!E^:cqW!qtW%EqW^WeWMq!qGCwoW^Ewp:oyL+EQkEQ:%WEWoqı^^C'!%qrCCW+Qı!.Q.EC!Cy^+G:e'^E%pWE/WCrywW^MWqLcLyREqqr&amp;amp;:cMqCC(o.KwwKLq+RewtEcroWıtqr'r.%ec:%%o:wEGL+cWW+EL/+Mı'+eptı:!'ew!re:%EEE!/Mıı:Etyq^^^(Mt^wy:+EcWyktqW!E^qeMe::L&amp;amp;E+^ıL%(MyELe(Wowo+%LKwMeQ:</t>
  </si>
  <si>
    <t>While CA has made strides in reducing overall maternal mortality, Black women are 3-4 times more likely to die of pregnancy-related causes than other racial groups. Dr. Elliott Main describes the efforts of the @cmqcc to move beyond bias to improve maternal outcomes. https://t.co/WQcvAfiTov</t>
  </si>
  <si>
    <t>Next up Lowering the NTSV Cesarean Section Rate:  Lessons from our West Coast to Your East Coast by Dr. David Lagrew CMQCC  #PROVIDE 2.0</t>
  </si>
  <si>
    <t>https://www.nihcm.org/categories/america-s-high-maternal-mortality-what-can-be-done</t>
  </si>
  <si>
    <t>https://www.npr.org/2018/07/29/632702896/to-keep-women-from-dying-in-childbirth-look-to-california https://www.npr.org/2017/12/07/568948782/black-mothers-keep-dying-after-giving-birth-shalon-irvings-story-explains-why https://www.cmqcc.org/sites/default/files/Main%20etal%20SMM%20HEM%20at%20SMFM%20copy.pdf</t>
  </si>
  <si>
    <t>http://www.cmqcc.org/my-birth-matters</t>
  </si>
  <si>
    <t>https://swhr.org/searching-for-solutions-to-the-maternal-health-crisis/</t>
  </si>
  <si>
    <t>https://www.cmqcc.org/research/ca-pamr-maternal-mortality-review https://www.npr.org/2018/07/29/632702896/to-keep-women-from-dying-in-childbirth-look-to-california</t>
  </si>
  <si>
    <t>https://www.cmqcc.org/research/ca-pamr-maternal-mortality-review</t>
  </si>
  <si>
    <t>https://us.macmillan.com/tour/everything-below-the-waist/</t>
  </si>
  <si>
    <t>nihcm.org</t>
  </si>
  <si>
    <t>npr.org npr.org cmqcc.org</t>
  </si>
  <si>
    <t>cmqcc.org</t>
  </si>
  <si>
    <t>swhr.org</t>
  </si>
  <si>
    <t>cmqcc.org npr.org</t>
  </si>
  <si>
    <t>macmillan.com</t>
  </si>
  <si>
    <t>maternalmortality</t>
  </si>
  <si>
    <t>mybirthmatters makingbirthsafer</t>
  </si>
  <si>
    <t>maternalhealth</t>
  </si>
  <si>
    <t>provide</t>
  </si>
  <si>
    <t>https://pbs.twimg.com/media/EGDeps9UcAAKsdA.png</t>
  </si>
  <si>
    <t>https://pbs.twimg.com/media/EGIUE-kWoAADBIW.jpg</t>
  </si>
  <si>
    <t>https://pbs.twimg.com/media/EGXIvD4X0AAi3EN.png</t>
  </si>
  <si>
    <t>https://pbs.twimg.com/media/EGZWpdzWoAI5PGN.jpg</t>
  </si>
  <si>
    <t>https://pbs.twimg.com/media/EG7nTs7UYAEk2Eg.jpg</t>
  </si>
  <si>
    <t>http://pbs.twimg.com/profile_images/378800000441083660/defef2ef9e3d3fa644374ea4fa109689_normal.jpeg</t>
  </si>
  <si>
    <t>http://pbs.twimg.com/profile_images/1157318428841205760/L4Xvch0N_normal.jpg</t>
  </si>
  <si>
    <t>http://pbs.twimg.com/profile_images/1063163332864196608/Bfsq8tRD_normal.jpg</t>
  </si>
  <si>
    <t>http://pbs.twimg.com/profile_images/1013397531206848512/Ekf9nVK4_normal.jpg</t>
  </si>
  <si>
    <t>http://pbs.twimg.com/profile_images/1057004044453965824/6fmhToXw_normal.jpg</t>
  </si>
  <si>
    <t>http://pbs.twimg.com/profile_images/903432464156073986/K9r22wpA_normal.jpg</t>
  </si>
  <si>
    <t>http://pbs.twimg.com/profile_images/723267608955379712/hHbPrshx_normal.jpg</t>
  </si>
  <si>
    <t>http://pbs.twimg.com/profile_images/1184755372667654145/evB769Y__normal.png</t>
  </si>
  <si>
    <t>http://pbs.twimg.com/profile_images/725703417558126592/SocNzlxV_normal.jpg</t>
  </si>
  <si>
    <t>https://twitter.com/#!/chcfnews/status/1180224320922116096</t>
  </si>
  <si>
    <t>https://twitter.com/#!/byninamartin/status/1180228772894654464</t>
  </si>
  <si>
    <t>https://twitter.com/#!/allbriteallday/status/1180231457366691840</t>
  </si>
  <si>
    <t>https://twitter.com/#!/nihcmfoundation/status/1180229903473623043</t>
  </si>
  <si>
    <t>https://twitter.com/#!/unnecesarean/status/1180292788224692224</t>
  </si>
  <si>
    <t>https://twitter.com/#!/healthnet/status/1180528130534117377</t>
  </si>
  <si>
    <t>https://twitter.com/#!/gausssurgical/status/1181263152614297601</t>
  </si>
  <si>
    <t>https://twitter.com/#!/dkegel/status/1181571194140672002</t>
  </si>
  <si>
    <t>https://twitter.com/#!/usnehal/status/1181574958499143683</t>
  </si>
  <si>
    <t>https://twitter.com/#!/kath2cats/status/1181579729377226752</t>
  </si>
  <si>
    <t>https://twitter.com/#!/jillgw/status/1181727225017769985</t>
  </si>
  <si>
    <t>https://twitter.com/#!/ospococo/status/1183516831778246657</t>
  </si>
  <si>
    <t>https://twitter.com/#!/hqinstitute/status/1184138086394949633</t>
  </si>
  <si>
    <t>https://twitter.com/#!/thefpqc/status/1184827376162598918</t>
  </si>
  <si>
    <t>1180224320922116096</t>
  </si>
  <si>
    <t>1180228772894654464</t>
  </si>
  <si>
    <t>1180231457366691840</t>
  </si>
  <si>
    <t>1180229903473623043</t>
  </si>
  <si>
    <t>1180292788224692224</t>
  </si>
  <si>
    <t>1180528130534117377</t>
  </si>
  <si>
    <t>1181263152614297601</t>
  </si>
  <si>
    <t>1181571194140672002</t>
  </si>
  <si>
    <t>1181574958499143683</t>
  </si>
  <si>
    <t>1181579729377226752</t>
  </si>
  <si>
    <t>1181727225017769985</t>
  </si>
  <si>
    <t>1183516831778246657</t>
  </si>
  <si>
    <t>1184138086394949633</t>
  </si>
  <si>
    <t>1184827376162598918</t>
  </si>
  <si>
    <t>1180231020466987008</t>
  </si>
  <si>
    <t>1181570014878547971</t>
  </si>
  <si>
    <t/>
  </si>
  <si>
    <t>316533824</t>
  </si>
  <si>
    <t>38287431</t>
  </si>
  <si>
    <t>17043460</t>
  </si>
  <si>
    <t>en</t>
  </si>
  <si>
    <t>und</t>
  </si>
  <si>
    <t>TweetDeck</t>
  </si>
  <si>
    <t>Twitter for iPhone</t>
  </si>
  <si>
    <t>Twitter Web App</t>
  </si>
  <si>
    <t>Spredfast app</t>
  </si>
  <si>
    <t>Twitter for Android</t>
  </si>
  <si>
    <t>Twitter Web Client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</si>
  <si>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</si>
  <si>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</si>
  <si>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</si>
  <si>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</si>
  <si>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</si>
  <si>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</si>
  <si>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</si>
  <si>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</si>
  <si>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</si>
  <si>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</si>
  <si>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</si>
  <si>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</si>
  <si>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</si>
  <si>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</si>
  <si>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</si>
  <si>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</si>
  <si>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</si>
  <si>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</si>
  <si>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</si>
  <si>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</si>
  <si>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</si>
  <si>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CHCF</t>
  </si>
  <si>
    <t>BU Public Health</t>
  </si>
  <si>
    <t>Nina Martin</t>
  </si>
  <si>
    <t>NIHCM</t>
  </si>
  <si>
    <t>Center for Health Journalism</t>
  </si>
  <si>
    <t>Alex Albright</t>
  </si>
  <si>
    <t>Renee Montagne</t>
  </si>
  <si>
    <t>NPR</t>
  </si>
  <si>
    <t>NPR visuals team</t>
  </si>
  <si>
    <t>Jill Arnold</t>
  </si>
  <si>
    <t>CMQCC</t>
  </si>
  <si>
    <t>Health Net</t>
  </si>
  <si>
    <t>Gauss Surgical</t>
  </si>
  <si>
    <t>(((Dan Kegel)))</t>
  </si>
  <si>
    <t>ScienceShield</t>
  </si>
  <si>
    <t>Umbereen S. Nehal, MD, MPH</t>
  </si>
  <si>
    <t>Miranda van Tilburg</t>
  </si>
  <si>
    <t>Jessica Kaufman</t>
  </si>
  <si>
    <t>Dr. Jaime Friedman</t>
  </si>
  <si>
    <t>Susan Kressly</t>
  </si>
  <si>
    <t>Julie Leask</t>
  </si>
  <si>
    <t>Holly Seale</t>
  </si>
  <si>
    <t>Deborah Greenhouse</t>
  </si>
  <si>
    <t>Nusheen Ameenuddin MD MPH MPA FAAP_xD83E__xDDD5__xD83C__xDFFD__xD83D__xDC69__xD83C__xDFFD_‍⚕️</t>
  </si>
  <si>
    <t>Dr Kevin Pollock</t>
  </si>
  <si>
    <t>Deanna Behrens, MD</t>
  </si>
  <si>
    <t>Mary Beth Miotto MD MPH</t>
  </si>
  <si>
    <t>A/Prof Margie Danchin</t>
  </si>
  <si>
    <t>Sandy Simons MD</t>
  </si>
  <si>
    <t>V. Thornley, M.D., Neurologist, Sarasota</t>
  </si>
  <si>
    <t>Sasha Shillcutt MD</t>
  </si>
  <si>
    <t>Westby Fisher, MD</t>
  </si>
  <si>
    <t>Niran Al-Agba MD</t>
  </si>
  <si>
    <t>CancerGeek</t>
  </si>
  <si>
    <t>CGallMD</t>
  </si>
  <si>
    <t>Gretchen LaSalle, MD</t>
  </si>
  <si>
    <t>Marion E Mass, M.D.</t>
  </si>
  <si>
    <t>Dana Corriel, MD</t>
  </si>
  <si>
    <t>Nicholas DiNubile MD</t>
  </si>
  <si>
    <t>Beth Frates, MD</t>
  </si>
  <si>
    <t>Kristie Leong M.D.</t>
  </si>
  <si>
    <t>Kris Held,MD</t>
  </si>
  <si>
    <t>Madelaine Feldman</t>
  </si>
  <si>
    <t>Doctor Elle</t>
  </si>
  <si>
    <t>(((kath2cats)))</t>
  </si>
  <si>
    <t>Shreya P. Trivedi MD</t>
  </si>
  <si>
    <t>Basia Jenkins,MD</t>
  </si>
  <si>
    <t>ChristinaDeweyMD</t>
  </si>
  <si>
    <t>Dr. Todd Wolynn</t>
  </si>
  <si>
    <t>Leah Houston MD</t>
  </si>
  <si>
    <t>Nick van Terheyden, MD - "Dr Nick"</t>
  </si>
  <si>
    <t>Dr. Kristen Stuppy</t>
  </si>
  <si>
    <t>Thomas Phelps MD</t>
  </si>
  <si>
    <t>Jill Wodnick</t>
  </si>
  <si>
    <t>doğu⧸⎠</t>
  </si>
  <si>
    <t>Hospital Quality Institute</t>
  </si>
  <si>
    <t>FL Perinatal Quality</t>
  </si>
  <si>
    <t>The California Health Care Foundation — dedicated to health care that works for all Californians. https://t.co/azqmjylKTO</t>
  </si>
  <si>
    <t>The official Twitter of Boston University School of Public Health. #ThinkTeachDo</t>
  </si>
  <si>
    <t>Reporter at ProPublica, covering gender/sexuality issues. Always on the hunt for great stories.</t>
  </si>
  <si>
    <t>Transforming health care through evidence and collaboration since 1993. NIHCM Foundation is a nonprofit, nonpartisan, non-advocacy organization.</t>
  </si>
  <si>
    <t>The USC Annenberg Center for Health Journalism offers resources &amp; partnerships for journalists, policy thinkers &amp; clinicians advancing health in US communities.</t>
  </si>
  <si>
    <t>There's a graph for that. In pursuit of PhD @Harvard. @InequalityHKS Fellow. Empirical research on law x economics, inequality. Smitten w/ data viz &amp; #rstats.</t>
  </si>
  <si>
    <t>Special Correspondent/Investigative Desk. Esp proud of NPR/ProPublica "Lost Mothers" series.</t>
  </si>
  <si>
    <t>News. Arts &amp; Life. Music. Everything and more from NPR.
_xD83D__xDD75_️ Securely send us news tips: https://t.co/LPkf6Tsozm</t>
  </si>
  <si>
    <t>Photo, video, design and code.</t>
  </si>
  <si>
    <t>Maternal health advocate. Non-profit director + data enthusiast. @cesareanrates, #cesareanrates, #VBAC, #maternalsafety, #Arkansas + goats. _xD83D__xDC10_ Views= my own.</t>
  </si>
  <si>
    <t>Advancing California Maternity Care Through Data Driven Quality Improvement. Check out our Toolkits!  (Tweeting by @christinemorton / RTs ≠ endorsements)</t>
  </si>
  <si>
    <t>We believe every person deserves a safety net for their health - regardless of age, income, employment status, or current state of health. (800) 291-6911</t>
  </si>
  <si>
    <t>Using #AI to make childbirth and surgery safer. FDA-cleared, iPad-based monitor for blood loss in the OR. 2018 Apple Design Award Winner. #maternalhealth</t>
  </si>
  <si>
    <t>I am not part of whatever drug deal Sondland and Mulvaney are cooking up</t>
  </si>
  <si>
    <t>Blocking anti-science misinformation so you don't have to. Subscribe to blocks by clicking link below.</t>
  </si>
  <si>
    <t>LinkedIn Top Voice, Former Medicaid medical director, frmr Chief Medical Officer, advocate, educator, writer, speaker, Tweets personal, RTs not endorsements.</t>
  </si>
  <si>
    <t>Professor at Campbell U, UNC and UW. Sharing news on infant/child/teen health, #parenting, #chronicpain and gut health. Tweets are my own</t>
  </si>
  <si>
    <t>PhD, vaccination communication and acceptance researcher at Murdoch Children's Research Institute and La Trobe University</t>
  </si>
  <si>
    <t>Pediatrician tweeting about anything affecting children’s health. Not medical advice. Thoughts my own. Director of Marketing. Ravens _xD83C__xDFC8_ &amp; _xD83D__xDC20__xD83D__xDC80_music</t>
  </si>
  <si>
    <t>tweetiatrician, HIT geek &amp; tireless advocate for children and the caring, science-based profession of medicine</t>
  </si>
  <si>
    <t>Professor | Social scientist | Vaccination | Public Health | Risk communication | AFR 100 Women of Influence 2019. @Sydney_Uni @Syd_Health Sydney Nursing School</t>
  </si>
  <si>
    <t>PhD, MPH, Senior Lecturer, social scientist, engagement with vaccination and infection control, #vaccineacceptance, @SPHCM, University of New South Wales.</t>
  </si>
  <si>
    <t>pediatrician, mom, loves gardening, reading and advocating for kids everywhere. I have drunk the AAP Kool-Aid.
Tweets are my own,not medical advice.</t>
  </si>
  <si>
    <t>#tweetiatrician/Chair-AAP COCM/@mnaap Board/LifelongLearner/#MedEd/_xD83D__xDD25_⬆️ready2_xD83D__xDEA6_/❤️&amp;,BB-8,_xD83D__xDE38_,naps/Anti-OxfordComma/1st #Ham4Peds/Strong Opinions=my own</t>
  </si>
  <si>
    <t>Infectious disease epidemiologist; Senior Research Fellow; HPV; Hepatitis C; Prog Lead MSc in IPC @ UHI; NOACs &amp; AI; dad; hubby; hills. Views are my own.</t>
  </si>
  <si>
    <t>Reader, traveler, #PedsICU physician, child health advocate, serial comma enthusiast. She/her. Tweets my own and not medical advice. RT not endorsements.</t>
  </si>
  <si>
    <t>Pediatrician &amp; public health advocate. Save lives 1 at a time AND millions at a time. Unabashedly pro-kid.#Tweetiatrician #PDSA #PutKids1st #VaccinesSaveLives</t>
  </si>
  <si>
    <t>Mum/paed @RCHMelbourne researcher @mcri_for_kids Director Clinician Scientist Pathways @UniMelbMDHS Vaccine confidence, uptake and policy and gen med research</t>
  </si>
  <si>
    <t>Mom, ER Doc, 18x Marathoner, @EMNews columnist, Physician wellness advocate. Figuring out how to stay true to my own voice amidst life's cacophony. #FOAMed</t>
  </si>
  <si>
    <t>Neurologist-Epileptologist-Neurophysiologist, was Post-Doc Research Fellow, published in Epilepsia (Moreno), danced on ABC-GMA, NBC Today</t>
  </si>
  <si>
    <t>Cardiac Anesthesiologist, Speaker, Mother❤️, Writer, VC Strategist @UNMC #womeninmedicine @rubraveenough•views are my own</t>
  </si>
  <si>
    <t>Director, Cardiac Electrophysiology, NorthShore University HealthSystem Tweets are never medical advice.</t>
  </si>
  <si>
    <t>Solo pediatrician &amp; mom of 4. I cover the politics of healthcare from the front lines @KitsapSun, @kevinmd, and @Thedeductible.</t>
  </si>
  <si>
    <t>Sr Marketing Dir N./S. America; BoD Precision Medicine China; Healthcare ruckusmaker; #radiology #radonc Observe #GFHC at #Nof1 https://youtu.be/PfM3hLyfHf8</t>
  </si>
  <si>
    <t>Loving life and working toward a healthier America...oh, and horses!</t>
  </si>
  <si>
    <t>Mom, Wife, Doctor, Writer, Semi-obsessed Vaccine Advocate. Author of Let’s Talk Vaccines: A Clinician’s Guide to Addressing Vaccine Hesitancy and Saving Lives</t>
  </si>
  <si>
    <t>Wife, mom,peds, organic gardener. writer, speaker. Co-founder Practicing Physicians of America. Advocate for healthcare access at lower cost. #sunshine4all</t>
  </si>
  <si>
    <t>MD by day, content-creating physician innovating monster by night | I feed on ideas | Created @SoMeDocs 2 help physicians find online voice | #SoMeDocs Databank</t>
  </si>
  <si>
    <t>Orthopedic Surgeon, #SportsMed Doc #TeamPhysician @BestDoctors &amp; Best Selling Author. Keynote Speaker. Dedicated to keeping you healthy in body, mind &amp; spirit.</t>
  </si>
  <si>
    <t>Lifestyle Medicine Pioneer, Author, Speaker, Award Winning Teacher @harvardmed, Board of Directors @ACLifeMed Alumni @Harvard and @StanfordMed #Health</t>
  </si>
  <si>
    <t>Physician, medical writer, health nut. I deliver straight talk about #Nutrition and healthy lifestyle habits..Staying healthy should be an adventure!</t>
  </si>
  <si>
    <t>Constitutional Conservative Christian Physician/Patient/Survivor/ Wife/Mother of 4 daughters/ SmallBizOwner/Limited Government/ No Socialized Medicine/Texan</t>
  </si>
  <si>
    <t>Rheumatologist, Advocate for rheum pts. Lecture on PBMs, &amp; the part they play in drug access &amp; pricing when I'm not seeing pts. Passion still ahead of cynicism</t>
  </si>
  <si>
    <t>Brave Goddess of Medicine/Defender of the Profession/The Activated Physician #OptOutMagic #DitchTheEHR #ProudlyBoycottingMOC #RunDocsRun</t>
  </si>
  <si>
    <t>2 cats... many opinions. Here’s one: antivaxxers, TERFs and climate change denialists are all harmful. #disloyaltotrump</t>
  </si>
  <si>
    <t>| @COREIMpodcast Producer &amp; Host | #MedEd l PopHealth | theCurbsiders correspondent | Former #Fulbright Scholar| #WomeninMedicine | tweets ≠ med advice</t>
  </si>
  <si>
    <t>@Free2CareHC,Anesthesiologist,AdvocatePhysician&amp;PT,Blessed&amp;Grateful,Leadership,Wellness, Books&amp;Flowers,BC,AI,SaveOurEarth, NurtureOurChildren</t>
  </si>
  <si>
    <t>Passionate Pediatrician. Marvelous Mom. Children/Vaccine Advocate. #RAwarrior #Resilient #tweetiatrician #PositivelyPowerful #ChampionofYES Tweets my own</t>
  </si>
  <si>
    <t>Pediatrician, Lact-Consult, Play Advocate, Early Child Investment. CEO: @KidsPlusPgh, BF Center Pgh, @NBfCenter. Play-Work-Create Sleep [Repeat]</t>
  </si>
  <si>
    <t>_xD83D__xDEA8_EM Doc| a Hospital _xD83C__xDD82__xD83C__xDD83__xD83C__xDD7E__xD83C__xDD7B__xD83C__xDD74_ _xD83C__xDD7C__xD83C__xDD88_ _xD83C__xDD78__xD83C__xDD73__xD83C__xDD74__xD83C__xDD7D__xD83C__xDD83__xD83C__xDD78__xD83C__xDD83__xD83C__xDD88_|@HPECid will leverage blockchain #SSID to prevent it from happening to you | come see how http://hpec.io</t>
  </si>
  <si>
    <t>Blending #medicine, #HealthIT #Innovation &amp; business, CMO #DigitalHealth #Security #AI #mHealth #IoT #hcldr http://incremental.health</t>
  </si>
  <si>
    <t>Mother &amp; pediatrician sharing about the health &amp; welfare of kids. Talk to your doctor for advice! #tweetiatrician #ADHDKCTeen #blogger</t>
  </si>
  <si>
    <t>Pediatrician, @ClevelandClinic, Children need Health Care as they are our future! Communication and EMPATHY are  key to Quality Health Care----tweets=my own</t>
  </si>
  <si>
    <t>#SpeakingOfBirth:  Improving Maternity Care in New Jersey, long time doula, prenatal health &amp;  justice making, community bldg.  plants, hiking, lamaze, mom, UU.</t>
  </si>
  <si>
    <t>ımyeh @eceembusee</t>
  </si>
  <si>
    <t>We exist to achieve zero defects, optimize clinical effectiveness and enhance patient/family experience.</t>
  </si>
  <si>
    <t>Florida Perinatal Quality Collaborative: Partnering to Improve Health Care Quality for Mothers and Babies</t>
  </si>
  <si>
    <t>Oakland, California</t>
  </si>
  <si>
    <t>BU School of Public Health</t>
  </si>
  <si>
    <t>Berkeley/SF/occasionallyNYC</t>
  </si>
  <si>
    <t>Washington, DC</t>
  </si>
  <si>
    <t>Los Angeles, California</t>
  </si>
  <si>
    <t>Somerville, MA</t>
  </si>
  <si>
    <t>LA based. Honorary resident -Joburg &amp; Kabul</t>
  </si>
  <si>
    <t>Washington, D.C.</t>
  </si>
  <si>
    <t>Bentonville, AR</t>
  </si>
  <si>
    <t>Palo Alto, California</t>
  </si>
  <si>
    <t>Woodland Hills, CA</t>
  </si>
  <si>
    <t>Menlo Park, CA</t>
  </si>
  <si>
    <t>Los Angeles</t>
  </si>
  <si>
    <t>Los Angeles, CA</t>
  </si>
  <si>
    <t>Manhattan, NY</t>
  </si>
  <si>
    <t>Chapel Hill, NC</t>
  </si>
  <si>
    <t>Melbourne</t>
  </si>
  <si>
    <t>San Diego, CA</t>
  </si>
  <si>
    <t>Sydney, New South Wales</t>
  </si>
  <si>
    <t>Kensington, Sydney</t>
  </si>
  <si>
    <t>South Carolina</t>
  </si>
  <si>
    <t>Please call clinic w med Q’s</t>
  </si>
  <si>
    <t>Glasgow</t>
  </si>
  <si>
    <t>Chicago, IL</t>
  </si>
  <si>
    <t>Massachusetts, USA</t>
  </si>
  <si>
    <t xml:space="preserve">Melbourne, Australia </t>
  </si>
  <si>
    <t>Richmond, VA</t>
  </si>
  <si>
    <t>Blair, NE</t>
  </si>
  <si>
    <t>Evanston, IL</t>
  </si>
  <si>
    <t>Silverdale, WA</t>
  </si>
  <si>
    <t>United States</t>
  </si>
  <si>
    <t>Spokane, WA</t>
  </si>
  <si>
    <t>Doylestown, PA</t>
  </si>
  <si>
    <t>Pearl River, NY</t>
  </si>
  <si>
    <t>Philadelphia, PA</t>
  </si>
  <si>
    <t>Boston, MA</t>
  </si>
  <si>
    <t>San Antonio, Texas</t>
  </si>
  <si>
    <t>New Orleans</t>
  </si>
  <si>
    <t>San Francisco Bay Area</t>
  </si>
  <si>
    <t>Minneapolis, MN</t>
  </si>
  <si>
    <t>Pittsburgh, PA</t>
  </si>
  <si>
    <t>New York, USA</t>
  </si>
  <si>
    <t>USA, EMEA, APAC</t>
  </si>
  <si>
    <t>Overland Park, Kansas</t>
  </si>
  <si>
    <t>the universal field</t>
  </si>
  <si>
    <t>Antalya</t>
  </si>
  <si>
    <t>Sacramento, CA</t>
  </si>
  <si>
    <t>Florida, USA</t>
  </si>
  <si>
    <t>https://t.co/x6BtwAlayw</t>
  </si>
  <si>
    <t>http://t.co/Y2djHy8Vc1</t>
  </si>
  <si>
    <t>http://propublica.org</t>
  </si>
  <si>
    <t>https://t.co/4knx3PeYpY</t>
  </si>
  <si>
    <t>http://www.centerforhealthjournalism.org/</t>
  </si>
  <si>
    <t>https://t.co/ndqtTbK6jK</t>
  </si>
  <si>
    <t>http://t.co/Pxyf2bEENS</t>
  </si>
  <si>
    <t>http://t.co/SoL86ga4RI</t>
  </si>
  <si>
    <t>http://t.co/vsA6BnuoeT</t>
  </si>
  <si>
    <t>https://t.co/6Zx1Thay8x</t>
  </si>
  <si>
    <t>http://t.co/wn8mVFF03r</t>
  </si>
  <si>
    <t>https://t.co/xhGWaqThbo</t>
  </si>
  <si>
    <t>http://gausssurgical.com</t>
  </si>
  <si>
    <t>http://kegel.com</t>
  </si>
  <si>
    <t>https://t.co/oqMFytPVIW</t>
  </si>
  <si>
    <t>https://t.co/BPcpymLiFZ</t>
  </si>
  <si>
    <t>https://t.co/xptV9jgQGw</t>
  </si>
  <si>
    <t>https://t.co/CRmXA8cHAc</t>
  </si>
  <si>
    <t>https://www.linkedin.com/in/nusheen-ameenuddin-md-mph-mpa-faap-a4ba6b105</t>
  </si>
  <si>
    <t>https://t.co/kdMimN1lSn</t>
  </si>
  <si>
    <t>https://t.co/6SrnYqK5NO</t>
  </si>
  <si>
    <t>https://t.co/hx26yGRynw</t>
  </si>
  <si>
    <t>https://t.co/vFw6PAdZ2P</t>
  </si>
  <si>
    <t>https://t.co/WUgZfP6faA</t>
  </si>
  <si>
    <t>https://t.co/xhvtMBx9tO</t>
  </si>
  <si>
    <t>http://cancergeek.wordpress.com</t>
  </si>
  <si>
    <t>https://t.co/XObXQjWBK6</t>
  </si>
  <si>
    <t>https://t.co/5SGjDM7XaQ</t>
  </si>
  <si>
    <t>https://t.co/EDLS8w2d19</t>
  </si>
  <si>
    <t>http://t.co/K6NOndLFZ8</t>
  </si>
  <si>
    <t>https://t.co/h8XKX0ZrLX</t>
  </si>
  <si>
    <t>https://t.co/7LYO7fakOk</t>
  </si>
  <si>
    <t>https://t.co/EavaPuERAf</t>
  </si>
  <si>
    <t>https://t.co/eXfdbzDYHo</t>
  </si>
  <si>
    <t>http://hpec.io</t>
  </si>
  <si>
    <t>http://www.incrementalhealthcare.com/about/</t>
  </si>
  <si>
    <t>https://t.co/Zp07caNNeC</t>
  </si>
  <si>
    <t>http://jillwodnick.com</t>
  </si>
  <si>
    <t>http://t.co/K7zbpChxvH</t>
  </si>
  <si>
    <t>https://t.co/ikBdbuOu4X</t>
  </si>
  <si>
    <t>https://pbs.twimg.com/profile_banners/37008978/1558634353</t>
  </si>
  <si>
    <t>https://pbs.twimg.com/profile_banners/34708125/1556804030</t>
  </si>
  <si>
    <t>https://pbs.twimg.com/profile_banners/1063154473483362306/1542315584</t>
  </si>
  <si>
    <t>https://pbs.twimg.com/profile_banners/38372614/1446754754</t>
  </si>
  <si>
    <t>https://pbs.twimg.com/profile_banners/316533824/1569718530</t>
  </si>
  <si>
    <t>https://pbs.twimg.com/profile_banners/161715155/1551382293</t>
  </si>
  <si>
    <t>https://pbs.twimg.com/profile_banners/5392522/1561665789</t>
  </si>
  <si>
    <t>https://pbs.twimg.com/profile_banners/19695231/1537707635</t>
  </si>
  <si>
    <t>https://pbs.twimg.com/profile_banners/422893220/1521497845</t>
  </si>
  <si>
    <t>https://pbs.twimg.com/profile_banners/14208785/1550002622</t>
  </si>
  <si>
    <t>https://pbs.twimg.com/profile_banners/320112450/1558453194</t>
  </si>
  <si>
    <t>https://pbs.twimg.com/profile_banners/17043460/1509764292</t>
  </si>
  <si>
    <t>https://pbs.twimg.com/profile_banners/38287431/1542152637</t>
  </si>
  <si>
    <t>https://pbs.twimg.com/profile_banners/3233891354/1547746003</t>
  </si>
  <si>
    <t>https://pbs.twimg.com/profile_banners/2493691526/1445826891</t>
  </si>
  <si>
    <t>https://pbs.twimg.com/profile_banners/812269908/1569266648</t>
  </si>
  <si>
    <t>https://pbs.twimg.com/profile_banners/58767090/1538390322</t>
  </si>
  <si>
    <t>https://pbs.twimg.com/profile_banners/537023395/1465458360</t>
  </si>
  <si>
    <t>https://pbs.twimg.com/profile_banners/73648642/1484526202</t>
  </si>
  <si>
    <t>https://pbs.twimg.com/profile_banners/2621582513/1504654124</t>
  </si>
  <si>
    <t>https://pbs.twimg.com/profile_banners/1039581191559696384/1536690921</t>
  </si>
  <si>
    <t>https://pbs.twimg.com/profile_banners/746745695198056449/1571375299</t>
  </si>
  <si>
    <t>https://pbs.twimg.com/profile_banners/857589911511281664/1542463593</t>
  </si>
  <si>
    <t>https://pbs.twimg.com/profile_banners/750728611/1458324474</t>
  </si>
  <si>
    <t>https://pbs.twimg.com/profile_banners/966495910598533120/1519941935</t>
  </si>
  <si>
    <t>https://pbs.twimg.com/profile_banners/804480641505095684/1480638930</t>
  </si>
  <si>
    <t>https://pbs.twimg.com/profile_banners/4758697615/1479963644</t>
  </si>
  <si>
    <t>https://pbs.twimg.com/profile_banners/50200233/1426699672</t>
  </si>
  <si>
    <t>https://pbs.twimg.com/profile_banners/3814447817/1486513004</t>
  </si>
  <si>
    <t>https://pbs.twimg.com/profile_banners/716038469454159872/1516400267</t>
  </si>
  <si>
    <t>https://pbs.twimg.com/profile_banners/866464244124057603/1565143795</t>
  </si>
  <si>
    <t>https://pbs.twimg.com/profile_banners/23245400/1350138081</t>
  </si>
  <si>
    <t>https://pbs.twimg.com/profile_banners/730021628/1569161666</t>
  </si>
  <si>
    <t>https://pbs.twimg.com/profile_banners/368910785/1446869763</t>
  </si>
  <si>
    <t>https://pbs.twimg.com/profile_banners/418830106/1403817495</t>
  </si>
  <si>
    <t>https://pbs.twimg.com/profile_banners/33318919/1515253191</t>
  </si>
  <si>
    <t>https://pbs.twimg.com/profile_banners/2345395464/1555978372</t>
  </si>
  <si>
    <t>https://pbs.twimg.com/profile_banners/849220904425066496/1512370479</t>
  </si>
  <si>
    <t>https://pbs.twimg.com/profile_banners/558301048/1557066774</t>
  </si>
  <si>
    <t>https://pbs.twimg.com/profile_banners/957783498089050112/1521928126</t>
  </si>
  <si>
    <t>https://pbs.twimg.com/profile_banners/14989473/1477090388</t>
  </si>
  <si>
    <t>https://pbs.twimg.com/profile_banners/810835918701461504/1562597419</t>
  </si>
  <si>
    <t>https://pbs.twimg.com/profile_banners/14681336/1422573345</t>
  </si>
  <si>
    <t>https://pbs.twimg.com/profile_banners/411703839/1551573564</t>
  </si>
  <si>
    <t>https://pbs.twimg.com/profile_banners/14207128/1513791401</t>
  </si>
  <si>
    <t>https://pbs.twimg.com/profile_banners/2332526670/1523374189</t>
  </si>
  <si>
    <t>https://pbs.twimg.com/profile_banners/725702374556327937/1524680632</t>
  </si>
  <si>
    <t>http://abs.twimg.com/images/themes/theme1/bg.png</t>
  </si>
  <si>
    <t>http://abs.twimg.com/images/themes/theme14/bg.gif</t>
  </si>
  <si>
    <t>http://abs.twimg.com/images/themes/theme4/bg.gif</t>
  </si>
  <si>
    <t>http://abs.twimg.com/images/themes/theme12/bg.gif</t>
  </si>
  <si>
    <t>http://abs.twimg.com/images/themes/theme3/bg.gif</t>
  </si>
  <si>
    <t>http://abs.twimg.com/images/themes/theme16/bg.gif</t>
  </si>
  <si>
    <t>http://abs.twimg.com/images/themes/theme5/bg.gif</t>
  </si>
  <si>
    <t>http://pbs.twimg.com/profile_images/691751412036808705/40DpcbP9_normal.jpg</t>
  </si>
  <si>
    <t>http://pbs.twimg.com/profile_images/1089958066441908230/T-zE4BmG_normal.jpg</t>
  </si>
  <si>
    <t>http://pbs.twimg.com/profile_images/662358295823278081/OVmGCSYU_normal.jpg</t>
  </si>
  <si>
    <t>http://pbs.twimg.com/profile_images/1135980815135805441/AHCFdHw__normal.png</t>
  </si>
  <si>
    <t>http://pbs.twimg.com/profile_images/1166363726980767745/KbbgAZA6_normal.jpg</t>
  </si>
  <si>
    <t>http://pbs.twimg.com/profile_images/416216781196230658/0tyIaGLA_normal.png</t>
  </si>
  <si>
    <t>http://pbs.twimg.com/profile_images/654521427551367168/AkjRumyP_normal.png</t>
  </si>
  <si>
    <t>http://pbs.twimg.com/profile_images/1154915080900730880/Qe5pMZ1O_normal.jpg</t>
  </si>
  <si>
    <t>http://pbs.twimg.com/profile_images/425801693519810560/jCpmTBm1_normal.jpeg</t>
  </si>
  <si>
    <t>http://pbs.twimg.com/profile_images/1001886941061656577/0j_URG3q_normal.jpg</t>
  </si>
  <si>
    <t>http://pbs.twimg.com/profile_images/686566429668159489/JVLYBGsA_normal.jpg</t>
  </si>
  <si>
    <t>http://pbs.twimg.com/profile_images/1111118691142266880/Nr7xJ7tm_normal.png</t>
  </si>
  <si>
    <t>http://pbs.twimg.com/profile_images/1176208293464666112/sCj-yNAp_normal.jpg</t>
  </si>
  <si>
    <t>http://pbs.twimg.com/profile_images/758265445342326785/Y3rxq30N_normal.jpg</t>
  </si>
  <si>
    <t>http://pbs.twimg.com/profile_images/857334547398049792/iqPrUmWu_normal.jpg</t>
  </si>
  <si>
    <t>http://pbs.twimg.com/profile_images/741026308277174273/SZjkplDd_normal.jpg</t>
  </si>
  <si>
    <t>http://pbs.twimg.com/profile_images/1048548152293429248/tSrLbaXW_normal.jpg</t>
  </si>
  <si>
    <t>http://pbs.twimg.com/profile_images/1026998434639708160/_EQRlRm5_normal.jpg</t>
  </si>
  <si>
    <t>http://pbs.twimg.com/profile_images/1039826307411009537/lJIF5_KM_normal.jpg</t>
  </si>
  <si>
    <t>http://pbs.twimg.com/profile_images/1177099649079021569/d3eCnOB7_normal.jpg</t>
  </si>
  <si>
    <t>http://pbs.twimg.com/profile_images/1063796751549624320/8pKZ9rsh_normal.jpg</t>
  </si>
  <si>
    <t>http://pbs.twimg.com/profile_images/841051580547846144/ZDS1E3_Y_normal.jpg</t>
  </si>
  <si>
    <t>http://pbs.twimg.com/profile_images/802727808359350272/EeiG9uQP_normal.jpg</t>
  </si>
  <si>
    <t>http://pbs.twimg.com/profile_images/1010235371257520130/AgFzlRmH_normal.jpg</t>
  </si>
  <si>
    <t>http://pbs.twimg.com/profile_images/818978940236742656/cIgA2vJT_normal.jpg</t>
  </si>
  <si>
    <t>http://pbs.twimg.com/profile_images/816099817675816961/_9tLaSei_normal.jpg</t>
  </si>
  <si>
    <t>http://pbs.twimg.com/profile_images/801651322881654784/6HwdtnGZ_normal.jpg</t>
  </si>
  <si>
    <t>http://pbs.twimg.com/profile_images/800438414789214208/1uIr0nif_normal.jpg</t>
  </si>
  <si>
    <t>http://pbs.twimg.com/profile_images/829117267057209344/3hjWLN0u_normal.jpg</t>
  </si>
  <si>
    <t>http://pbs.twimg.com/profile_images/954477560666050560/NgvTXFvW_normal.jpg</t>
  </si>
  <si>
    <t>http://pbs.twimg.com/profile_images/1004302483231989762/6wp1hnYW_normal.jpg</t>
  </si>
  <si>
    <t>http://pbs.twimg.com/profile_images/1111350431857500162/t0FrZmNH_normal.jpg</t>
  </si>
  <si>
    <t>http://pbs.twimg.com/profile_images/303820088/DR.NICK.HEAD_normal.jpg</t>
  </si>
  <si>
    <t>http://pbs.twimg.com/profile_images/1175131003641368576/o4lmwzL4_normal.jpg</t>
  </si>
  <si>
    <t>http://pbs.twimg.com/profile_images/1802187878/kristie_website_normal.jpg</t>
  </si>
  <si>
    <t>http://pbs.twimg.com/profile_images/2227458475/Kris_headshot_normal.jpg</t>
  </si>
  <si>
    <t>http://pbs.twimg.com/profile_images/949667413737455616/lL1FYsDi_normal.jpg</t>
  </si>
  <si>
    <t>http://pbs.twimg.com/profile_images/435464214870626304/KOwxqpTx_normal.jpeg</t>
  </si>
  <si>
    <t>http://pbs.twimg.com/profile_images/860843697012912129/ZeHnOb21_normal.jpg</t>
  </si>
  <si>
    <t>http://pbs.twimg.com/profile_images/1112060503478677506/XLkzoWal_normal.jpg</t>
  </si>
  <si>
    <t>http://pbs.twimg.com/profile_images/977655174960332800/XrFImZWL_normal.jpg</t>
  </si>
  <si>
    <t>http://pbs.twimg.com/profile_images/477981240705175554/fA99NueV_normal.jpeg</t>
  </si>
  <si>
    <t>http://pbs.twimg.com/profile_images/989866467301773312/VGAcNYPX_normal.jpg</t>
  </si>
  <si>
    <t>http://pbs.twimg.com/profile_images/623192492029022208/Yx-kbGbI_normal.jpg</t>
  </si>
  <si>
    <t>http://pbs.twimg.com/profile_images/1059170375974576128/bYChC6aK_normal.jpg</t>
  </si>
  <si>
    <t>http://pbs.twimg.com/profile_images/847984153735958529/sqiMoJnr_normal.jpg</t>
  </si>
  <si>
    <t>http://pbs.twimg.com/profile_images/591575412880191490/eVU41ZDR_normal.jpg</t>
  </si>
  <si>
    <t>http://pbs.twimg.com/profile_images/431949521472323585/RChv6o8Q_normal.png</t>
  </si>
  <si>
    <t>Open Twitter Page for This Person</t>
  </si>
  <si>
    <t>https://twitter.com/chcfnews</t>
  </si>
  <si>
    <t>https://twitter.com/busph</t>
  </si>
  <si>
    <t>https://twitter.com/byninamartin</t>
  </si>
  <si>
    <t>https://twitter.com/nihcmfoundation</t>
  </si>
  <si>
    <t>https://twitter.com/reportinghealth</t>
  </si>
  <si>
    <t>https://twitter.com/allbriteallday</t>
  </si>
  <si>
    <t>https://twitter.com/nprmontagne</t>
  </si>
  <si>
    <t>https://twitter.com/npr</t>
  </si>
  <si>
    <t>https://twitter.com/nprviz</t>
  </si>
  <si>
    <t>https://twitter.com/unnecesarean</t>
  </si>
  <si>
    <t>https://twitter.com/cmqcc</t>
  </si>
  <si>
    <t>https://twitter.com/healthnet</t>
  </si>
  <si>
    <t>https://twitter.com/gausssurgical</t>
  </si>
  <si>
    <t>https://twitter.com/dkegel</t>
  </si>
  <si>
    <t>https://twitter.com/science_shield</t>
  </si>
  <si>
    <t>https://twitter.com/usnehal</t>
  </si>
  <si>
    <t>https://twitter.com/drvantilburg</t>
  </si>
  <si>
    <t>https://twitter.com/jessicajkaufman</t>
  </si>
  <si>
    <t>https://twitter.com/drjaimefriedman</t>
  </si>
  <si>
    <t>https://twitter.com/kiddrsue</t>
  </si>
  <si>
    <t>https://twitter.com/julieleask</t>
  </si>
  <si>
    <t>https://twitter.com/hollyseale</t>
  </si>
  <si>
    <t>https://twitter.com/greenhousemd</t>
  </si>
  <si>
    <t>https://twitter.com/namd4kids</t>
  </si>
  <si>
    <t>https://twitter.com/pollock_dr</t>
  </si>
  <si>
    <t>https://twitter.com/deannamarie208</t>
  </si>
  <si>
    <t>https://twitter.com/mahealthforkids</t>
  </si>
  <si>
    <t>https://twitter.com/danchinmargie</t>
  </si>
  <si>
    <t>https://twitter.com/ergoddessmd</t>
  </si>
  <si>
    <t>https://twitter.com/vthornleymd</t>
  </si>
  <si>
    <t>https://twitter.com/sashashillcutt</t>
  </si>
  <si>
    <t>https://twitter.com/doctorwes</t>
  </si>
  <si>
    <t>https://twitter.com/silverdalepeds</t>
  </si>
  <si>
    <t>https://twitter.com/cancergeek</t>
  </si>
  <si>
    <t>https://twitter.com/gallahercaren</t>
  </si>
  <si>
    <t>https://twitter.com/gretchenlasalle</t>
  </si>
  <si>
    <t>https://twitter.com/mass_marion</t>
  </si>
  <si>
    <t>https://twitter.com/drcorriel</t>
  </si>
  <si>
    <t>https://twitter.com/drnickusa</t>
  </si>
  <si>
    <t>https://twitter.com/bethfratesmd</t>
  </si>
  <si>
    <t>https://twitter.com/drkristieleong</t>
  </si>
  <si>
    <t>https://twitter.com/kksheld</t>
  </si>
  <si>
    <t>https://twitter.com/mattierheummd</t>
  </si>
  <si>
    <t>https://twitter.com/mcknightmdellen</t>
  </si>
  <si>
    <t>https://twitter.com/kath2cats</t>
  </si>
  <si>
    <t>https://twitter.com/shreyatrivedimd</t>
  </si>
  <si>
    <t>https://twitter.com/docbasia</t>
  </si>
  <si>
    <t>https://twitter.com/pedsmamadoc</t>
  </si>
  <si>
    <t>https://twitter.com/drtoddwo</t>
  </si>
  <si>
    <t>https://twitter.com/leahhoustonmd</t>
  </si>
  <si>
    <t>https://twitter.com/drnic1</t>
  </si>
  <si>
    <t>https://twitter.com/pediatricskc</t>
  </si>
  <si>
    <t>https://twitter.com/pedsdrphelps</t>
  </si>
  <si>
    <t>https://twitter.com/jillgw</t>
  </si>
  <si>
    <t>https://twitter.com/ospococo</t>
  </si>
  <si>
    <t>https://twitter.com/hqinstitute</t>
  </si>
  <si>
    <t>https://twitter.com/thefpqc</t>
  </si>
  <si>
    <t>chcfnews
Watch this @ReportingHealth @NIHCMfoundation
webinar on the US #maternalmortality
rate and solutions to address it.
Features @ByNinaMartin, @BUSPH
Professor Eugene Declercq, and
@cmqcc Medical Director Elliott
Main. https://t.co/7oCaLCNvF0 https://t.co/nQOt4cXiI9</t>
  </si>
  <si>
    <t xml:space="preserve">busph
</t>
  </si>
  <si>
    <t>byninamartin
RT @CHCFNews: Watch this @ReportingHealth
@NIHCMfoundation webinar on the
US #maternalmortality rate and
solutions to address it. Features…</t>
  </si>
  <si>
    <t>nihcmfoundation
RT @CHCFNews: Watch this @ReportingHealth
@NIHCMfoundation webinar on the
US #maternalmortality rate and
solutions to address it. Features…</t>
  </si>
  <si>
    <t xml:space="preserve">reportinghealth
</t>
  </si>
  <si>
    <t>allbriteallday
@nprviz @NPR @nprmontagne Related
reading on all this for anyone
interested: https://t.co/a2ZvK2OD1L
&amp;amp; https://t.co/4M6NEKdfF9 &amp;amp;
https://t.co/iuuZ4lWWPj</t>
  </si>
  <si>
    <t xml:space="preserve">nprmontagne
</t>
  </si>
  <si>
    <t xml:space="preserve">npr
</t>
  </si>
  <si>
    <t xml:space="preserve">nprviz
</t>
  </si>
  <si>
    <t>unnecesarean
RT @CHCFNews: Watch this @ReportingHealth
@NIHCMfoundation webinar on the
US #maternalmortality rate and
solutions to address it. Features…</t>
  </si>
  <si>
    <t xml:space="preserve">cmqcc
</t>
  </si>
  <si>
    <t>healthnet
Pregnant? It’s not too early to
plan for your delivery. Talk to
your doctor about arranging the
labor support you’ll need. Visit
https://t.co/MAsIAaxLeI. #MyBirthMatters
#makingbirthsafer https://t.co/CTgVJnXXDD</t>
  </si>
  <si>
    <t>gausssurgical
"The @cmqcc and a newly formed
MMRC reviewed maternal deaths in
the state for the previous 5 years
and determined that hemorrhage
and preeclampsia were the most
preventable obstetric emergencies
that frequently caused maternal
death." https://t.co/pMq62odTYh
#maternalhealth</t>
  </si>
  <si>
    <t>dkegel
@usnehal @pedsDrPhelps @pediatricskc
@drnic1 @LeahHoustonMD @DrToddWo
@PedsMamaDoc @Docbasia @ShreyaTrivediMD
@McknightmdEllen @MattieRheumMD
@kksheld @DrKristieLeong @BethFratesMD
@drnickUSA @DrCorriel @mass_marion
@GretchenLasalle @GallaherCaren
@CancerGeek @silverdalepeds @doctorwes
@SashaShillcutt @VThornleyMD @ERGoddessMD
@DanchinMargie @MAhealthforkids
@DeannaMarie208 @pollock_dr @namd4kids
@greenhousemd @hollyseale @JulieLeask
@kiddrsue @DrJaimeFriedman @JessicaJKaufman
@DrvanTilburg @science_shield ^^^
I'm no expert, but it seems like
California has some ideas on how
to tackle the maternal mortality
crisis. See e.g. https://t.co/Kz0GjtSbGf
https://t.co/rzYVDbXwvC https://t.co/eio8mIvof5</t>
  </si>
  <si>
    <t xml:space="preserve">science_shield
</t>
  </si>
  <si>
    <t>usnehal
@dkegel @pedsDrPhelps @pediatricskc
@drnic1 @LeahHoustonMD @DrToddWo
@PedsMamaDoc @Docbasia @ShreyaTrivediMD
@McknightmdEllen @MattieRheumMD
@kksheld @DrKristieLeong @BethFratesMD
@drnickUSA @DrCorriel @mass_marion
@GretchenLasalle @GallaherCaren
@CancerGeek @silverdalepeds @doctorwes
@SashaShillcutt @VThornleyMD @ERGoddessMD
@DanchinMargie @MAhealthforkids
@DeannaMarie208 @pollock_dr @namd4kids
@greenhousemd @hollyseale @JulieLeask
@kiddrsue @DrJaimeFriedman @JessicaJKaufman
@DrvanTilburg @science_shield Exactly!
This has the text associated with
the graph you shared. Because they
took a systems approach and worked
*with* public health and maternal-child
health experts https://t.co/hQBc1fzqZD</t>
  </si>
  <si>
    <t xml:space="preserve">drvantilburg
</t>
  </si>
  <si>
    <t xml:space="preserve">jessicajkaufman
</t>
  </si>
  <si>
    <t xml:space="preserve">drjaimefriedman
</t>
  </si>
  <si>
    <t xml:space="preserve">kiddrsue
</t>
  </si>
  <si>
    <t xml:space="preserve">julieleask
</t>
  </si>
  <si>
    <t xml:space="preserve">hollyseale
</t>
  </si>
  <si>
    <t xml:space="preserve">greenhousemd
</t>
  </si>
  <si>
    <t xml:space="preserve">namd4kids
</t>
  </si>
  <si>
    <t xml:space="preserve">pollock_dr
</t>
  </si>
  <si>
    <t xml:space="preserve">deannamarie208
</t>
  </si>
  <si>
    <t xml:space="preserve">mahealthforkids
</t>
  </si>
  <si>
    <t xml:space="preserve">danchinmargie
</t>
  </si>
  <si>
    <t xml:space="preserve">ergoddessmd
</t>
  </si>
  <si>
    <t xml:space="preserve">vthornleymd
</t>
  </si>
  <si>
    <t xml:space="preserve">sashashillcutt
</t>
  </si>
  <si>
    <t xml:space="preserve">doctorwes
</t>
  </si>
  <si>
    <t xml:space="preserve">silverdalepeds
</t>
  </si>
  <si>
    <t xml:space="preserve">cancergeek
</t>
  </si>
  <si>
    <t xml:space="preserve">gallahercaren
</t>
  </si>
  <si>
    <t xml:space="preserve">gretchenlasalle
</t>
  </si>
  <si>
    <t xml:space="preserve">mass_marion
</t>
  </si>
  <si>
    <t xml:space="preserve">drcorriel
</t>
  </si>
  <si>
    <t xml:space="preserve">drnickusa
</t>
  </si>
  <si>
    <t xml:space="preserve">bethfratesmd
</t>
  </si>
  <si>
    <t xml:space="preserve">drkristieleong
</t>
  </si>
  <si>
    <t xml:space="preserve">kksheld
</t>
  </si>
  <si>
    <t xml:space="preserve">mattierheummd
</t>
  </si>
  <si>
    <t xml:space="preserve">mcknightmdellen
</t>
  </si>
  <si>
    <t>kath2cats
RT @usnehal: @dkegel @pedsDrPhelps
@pediatricskc @drnic1 @LeahHoustonMD
@DrToddWo @PedsMamaDoc @Docbasia
@ShreyaTrivediMD @McknightmdEllen…</t>
  </si>
  <si>
    <t xml:space="preserve">shreyatrivedimd
</t>
  </si>
  <si>
    <t xml:space="preserve">docbasia
</t>
  </si>
  <si>
    <t xml:space="preserve">pedsmamadoc
</t>
  </si>
  <si>
    <t xml:space="preserve">drtoddwo
</t>
  </si>
  <si>
    <t xml:space="preserve">leahhoustonmd
</t>
  </si>
  <si>
    <t xml:space="preserve">drnic1
</t>
  </si>
  <si>
    <t xml:space="preserve">pediatricskc
</t>
  </si>
  <si>
    <t xml:space="preserve">pedsdrphelps
</t>
  </si>
  <si>
    <t>jillgw
new book Everything Below the Waist,
award-winning investigative journalist,
Jennifer Block, interviewed California
Maternal Quality Care Collaborative
(CMQCC)’s Elliot Main told Block
about the epidemic of prior cesareans
in the U.S. _xD83D__xDCD5_ https://t.co/BF1636UjQQ
https://t.co/CW471vtwFn</t>
  </si>
  <si>
    <t>ospococo
pW!G^e%RMWQ/&amp;amp;ww.cwCEWwyqRoE+W:ıe+G!E^:cqW!qtW%EqW^WeWMq!qGCwoW^Ewp:oyL+EQkEQ:%WEWoqı^^C'!%qrCCW+Qı!.Q.EC!Cy^+G:e'^E%pWE/WCrywW^MWqLcLyREqqr&amp;amp;:cMqCC(o.KwwKLq+RewtEcroWıtqr'r.%ec:%%o:wEGL+cWW+EL/+Mı'+eptı:!'ew!re:%EEE!/Mıı:Etyq^^^(Mt^wy:+EcWyktqW!E^qeMe::L&amp;amp;E+^ıL%(MyELe(Wowo+%LKwMeQ:</t>
  </si>
  <si>
    <t>hqinstitute
While CA has made strides in reducing
overall maternal mortality, Black
women are 3-4 times more likely
to die of pregnancy-related causes
than other racial groups. Dr. Elliott
Main describes the efforts of the
@cmqcc to move beyond bias to improve
maternal outcomes. https://t.co/WQcvAfiTov</t>
  </si>
  <si>
    <t>thefpqc
Next up Lowering the NTSV Cesarean
Section Rate: Lessons from our
West Coast to Your East Coast by
Dr. David Lagrew CMQCC #PROVIDE
2.0</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</si>
  <si>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</si>
  <si>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</si>
  <si>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</si>
  <si>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</si>
  <si>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</si>
  <si>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</si>
  <si>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</si>
  <si>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t>
  </si>
  <si>
    <t>Workbook Settings 5</t>
  </si>
  <si>
    <t>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t>
  </si>
  <si>
    <t>Workbook Settings 6</t>
  </si>
  <si>
    <t>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t>
  </si>
  <si>
    <t>Workbook Settings 7</t>
  </si>
  <si>
    <t>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t>
  </si>
  <si>
    <t>Workbook Settings 8</t>
  </si>
  <si>
    <t>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t>
  </si>
  <si>
    <t>Workbook Settings 9</t>
  </si>
  <si>
    <t>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t>
  </si>
  <si>
    <t>Workbook Settings 10</t>
  </si>
  <si>
    <t xml:space="preserv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
  </si>
  <si>
    <t>Workbook Settings 11</t>
  </si>
  <si>
    <t>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t>
  </si>
  <si>
    <t>Workbook Settings 12</t>
  </si>
  <si>
    <t>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
  </si>
  <si>
    <t>Workbook Settings 13</t>
  </si>
  <si>
    <t>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t>
  </si>
  <si>
    <t>Workbook Settings 14</t>
  </si>
  <si>
    <t>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t>
  </si>
  <si>
    <t>Workbook Settings 15</t>
  </si>
  <si>
    <t>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t>
  </si>
  <si>
    <t>Workbook Settings 16</t>
  </si>
  <si>
    <t>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t>
  </si>
  <si>
    <t>Workbook Settings 17</t>
  </si>
  <si>
    <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t>
  </si>
  <si>
    <t>Workbook Settings 18</t>
  </si>
  <si>
    <t>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</si>
  <si>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</si>
  <si>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</si>
  <si>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</si>
  <si>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</si>
  <si>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</si>
  <si>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</si>
  <si>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</si>
  <si>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</si>
  <si>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</si>
  <si>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</si>
  <si>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</si>
  <si>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</si>
  <si>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</si>
  <si>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</si>
  <si>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</si>
  <si>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Top URLs in Tweet in Entire Graph</t>
  </si>
  <si>
    <t>https://www.npr.org/2018/07/29/632702896/to-keep-women-from-dying-in-childbirth-look-to-california</t>
  </si>
  <si>
    <t>https://www.npr.org/2017/12/07/568948782/black-mothers-keep-dying-after-giving-birth-shalon-irvings-story-explains-why</t>
  </si>
  <si>
    <t>https://www.cmqcc.org/sites/default/files/Main%20etal%20SMM%20HEM%20at%20SMFM%20copy.pdf</t>
  </si>
  <si>
    <t>Entire Graph Count</t>
  </si>
  <si>
    <t>Top URLs in Tweet in G1</t>
  </si>
  <si>
    <t>Top URLs in Tweet in G2</t>
  </si>
  <si>
    <t>G1 Count</t>
  </si>
  <si>
    <t>Top URLs in Tweet in G3</t>
  </si>
  <si>
    <t>G2 Count</t>
  </si>
  <si>
    <t>Top URLs in Tweet in G4</t>
  </si>
  <si>
    <t>G3 Count</t>
  </si>
  <si>
    <t>G4 Count</t>
  </si>
  <si>
    <t>Top URLs in Tweet</t>
  </si>
  <si>
    <t>https://swhr.org/searching-for-solutions-to-the-maternal-health-crisis/ https://www.nihcm.org/categories/america-s-high-maternal-mortality-what-can-be-done</t>
  </si>
  <si>
    <t>http://www.cmqcc.org/my-birth-matters https://us.macmillan.com/tour/everything-below-the-waist/</t>
  </si>
  <si>
    <t>Top Domains in Tweet in Entire Graph</t>
  </si>
  <si>
    <t>npr.org</t>
  </si>
  <si>
    <t>Top Domains in Tweet in G1</t>
  </si>
  <si>
    <t>Top Domains in Tweet in G2</t>
  </si>
  <si>
    <t>Top Domains in Tweet in G3</t>
  </si>
  <si>
    <t>Top Domains in Tweet in G4</t>
  </si>
  <si>
    <t>Top Domains in Tweet</t>
  </si>
  <si>
    <t>swhr.org nihcm.org</t>
  </si>
  <si>
    <t>npr.org cmqcc.org</t>
  </si>
  <si>
    <t>cmqcc.org macmillan.com</t>
  </si>
  <si>
    <t>Top Hashtags in Tweet in Entire Graph</t>
  </si>
  <si>
    <t>mybirthmatters</t>
  </si>
  <si>
    <t>makingbirthsafer</t>
  </si>
  <si>
    <t>Top Hashtags in Tweet in G1</t>
  </si>
  <si>
    <t>Top Hashtags in Tweet in G2</t>
  </si>
  <si>
    <t>Top Hashtags in Tweet in G3</t>
  </si>
  <si>
    <t>Top Hashtags in Tweet in G4</t>
  </si>
  <si>
    <t>Top Hashtags in Tweet</t>
  </si>
  <si>
    <t>maternalmortality maternalhealth</t>
  </si>
  <si>
    <t>mybirthmatters makingbirthsafer provide</t>
  </si>
  <si>
    <t>Top Words in Tweet in Entire Graph</t>
  </si>
  <si>
    <t>Words in Sentiment List#1: Positive</t>
  </si>
  <si>
    <t>Words in Sentiment List#2: Negative</t>
  </si>
  <si>
    <t>Words in Sentiment List#3: Angry/Violent</t>
  </si>
  <si>
    <t>Non-categorized Words</t>
  </si>
  <si>
    <t>Total Words</t>
  </si>
  <si>
    <t>maternal</t>
  </si>
  <si>
    <t>e</t>
  </si>
  <si>
    <t>rate</t>
  </si>
  <si>
    <t>g</t>
  </si>
  <si>
    <t>Top Words in Tweet in G1</t>
  </si>
  <si>
    <t>Top Words in Tweet in G2</t>
  </si>
  <si>
    <t>watch</t>
  </si>
  <si>
    <t>webinar</t>
  </si>
  <si>
    <t>#maternalmortality</t>
  </si>
  <si>
    <t>solutions</t>
  </si>
  <si>
    <t>address</t>
  </si>
  <si>
    <t>features</t>
  </si>
  <si>
    <t>Top Words in Tweet in G3</t>
  </si>
  <si>
    <t>Top Words in Tweet in G4</t>
  </si>
  <si>
    <t>s</t>
  </si>
  <si>
    <t>block</t>
  </si>
  <si>
    <t>ec</t>
  </si>
  <si>
    <t>coast</t>
  </si>
  <si>
    <t>Top Words in Tweet</t>
  </si>
  <si>
    <t>pedsdrphelps pediatricskc drnic1 leahhoustonmd drtoddwo pedsmamadoc docbasia shreyatrivedimd mcknightmdellen usnehal</t>
  </si>
  <si>
    <t>maternal watch reportinghealth nihcmfoundation webinar #maternalmortality rate solutions address features</t>
  </si>
  <si>
    <t>e s cmqcc g block ec coast</t>
  </si>
  <si>
    <t>Top Word Pairs in Tweet in Entire Graph</t>
  </si>
  <si>
    <t>watch,reportinghealth</t>
  </si>
  <si>
    <t>reportinghealth,nihcmfoundation</t>
  </si>
  <si>
    <t>nihcmfoundation,webinar</t>
  </si>
  <si>
    <t>webinar,#maternalmortality</t>
  </si>
  <si>
    <t>#maternalmortality,rate</t>
  </si>
  <si>
    <t>rate,solutions</t>
  </si>
  <si>
    <t>solutions,address</t>
  </si>
  <si>
    <t>address,features</t>
  </si>
  <si>
    <t>pedsdrphelps,pediatricskc</t>
  </si>
  <si>
    <t>pediatricskc,drnic1</t>
  </si>
  <si>
    <t>Top Word Pairs in Tweet in G1</t>
  </si>
  <si>
    <t>drnic1,leahhoustonmd</t>
  </si>
  <si>
    <t>leahhoustonmd,drtoddwo</t>
  </si>
  <si>
    <t>drtoddwo,pedsmamadoc</t>
  </si>
  <si>
    <t>pedsmamadoc,docbasia</t>
  </si>
  <si>
    <t>docbasia,shreyatrivedimd</t>
  </si>
  <si>
    <t>shreyatrivedimd,mcknightmdellen</t>
  </si>
  <si>
    <t>dkegel,pedsdrphelps</t>
  </si>
  <si>
    <t>mcknightmdellen,mattierheummd</t>
  </si>
  <si>
    <t>Top Word Pairs in Tweet in G2</t>
  </si>
  <si>
    <t>chcfnews,watch</t>
  </si>
  <si>
    <t>elliott,main</t>
  </si>
  <si>
    <t>Top Word Pairs in Tweet in G3</t>
  </si>
  <si>
    <t>Top Word Pairs in Tweet in G4</t>
  </si>
  <si>
    <t>g,e</t>
  </si>
  <si>
    <t>Top Word Pairs in Tweet</t>
  </si>
  <si>
    <t>pedsdrphelps,pediatricskc  pediatricskc,drnic1  drnic1,leahhoustonmd  leahhoustonmd,drtoddwo  drtoddwo,pedsmamadoc  pedsmamadoc,docbasia  docbasia,shreyatrivedimd  shreyatrivedimd,mcknightmdellen  dkegel,pedsdrphelps  mcknightmdellen,mattierheummd</t>
  </si>
  <si>
    <t>watch,reportinghealth  reportinghealth,nihcmfoundation  nihcmfoundation,webinar  webinar,#maternalmortality  #maternalmortality,rate  rate,solutions  solutions,address  address,features  chcfnews,watch  elliott,main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</si>
  <si>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</si>
  <si>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</si>
  <si>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</si>
  <si>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</si>
  <si>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</si>
  <si>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</si>
  <si>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</si>
  <si>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</si>
  <si>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</si>
  <si>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</si>
  <si>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</si>
  <si>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dkegel usnehal</t>
  </si>
  <si>
    <t>Top Mentioned in Tweet</t>
  </si>
  <si>
    <t>pedsdrphelps pediatricskc drnic1 leahhoustonmd drtoddwo pedsmamadoc docbasia shreyatrivedimd mcknightmdellen mattierheummd</t>
  </si>
  <si>
    <t>reportinghealth nihcmfoundation cmqcc chcfnews byninamartin busph</t>
  </si>
  <si>
    <t>npr nprmontagne</t>
  </si>
  <si>
    <t>Top Tweeters in Entire Graph</t>
  </si>
  <si>
    <t>Top Tweeters in G1</t>
  </si>
  <si>
    <t>Top Tweeters in G2</t>
  </si>
  <si>
    <t>Top Tweeters in G3</t>
  </si>
  <si>
    <t>Top Tweeters in G4</t>
  </si>
  <si>
    <t>Top Tweeters</t>
  </si>
  <si>
    <t>cancergeek kath2cats drnic1 drkristieleong ergoddessmd bethfratesmd namd4kids dkegel kksheld usnehal</t>
  </si>
  <si>
    <t>reportinghealth chcfnews busph unnecesarean byninamartin cmqcc nihcmfoundation gausssurgical hqinstitute</t>
  </si>
  <si>
    <t>npr allbriteallday nprmontagne nprviz</t>
  </si>
  <si>
    <t>ospococo jillgw healthnet thefpqc</t>
  </si>
  <si>
    <t>Top URLs in Tweet by Count</t>
  </si>
  <si>
    <t>Top URLs in Tweet by Salience</t>
  </si>
  <si>
    <t>Top Domains in Tweet by Count</t>
  </si>
  <si>
    <t>Top Domains in Tweet by Salience</t>
  </si>
  <si>
    <t>Top Hashtags in Tweet by Count</t>
  </si>
  <si>
    <t>Top Hashtags in Tweet by Salience</t>
  </si>
  <si>
    <t>Top Words in Tweet by Count</t>
  </si>
  <si>
    <t>watch reportinghealth nihcmfoundation webinar #maternalmortality rate solutions address features byninamartin</t>
  </si>
  <si>
    <t>chcfnews watch reportinghealth nihcmfoundation webinar #maternalmortality rate solutions address features</t>
  </si>
  <si>
    <t>nprviz npr nprmontagne related reading anyone interested</t>
  </si>
  <si>
    <t>pregnant s early plan delivery talk doctor arranging labor support</t>
  </si>
  <si>
    <t>maternal newly formed mmrc reviewed deaths state previous 5 years</t>
  </si>
  <si>
    <t>usnehal pedsdrphelps pediatricskc drnic1 leahhoustonmd drtoddwo pedsmamadoc docbasia shreyatrivedimd mcknightmdellen</t>
  </si>
  <si>
    <t>health dkegel pedsdrphelps pediatricskc drnic1 leahhoustonmd drtoddwo pedsmamadoc docbasia shreyatrivedimd</t>
  </si>
  <si>
    <t>usnehal dkegel pedsdrphelps pediatricskc drnic1 leahhoustonmd drtoddwo pedsmamadoc docbasia shreyatrivedimd</t>
  </si>
  <si>
    <t>block s new book everything below waist award winning investigative</t>
  </si>
  <si>
    <t>e g ec o pw rmwq ww cwcewwyqroe w ıe</t>
  </si>
  <si>
    <t>maternal ca made strides reducing overall mortality black women 3</t>
  </si>
  <si>
    <t>coast next up lowering ntsv cesarean section rate lessons west</t>
  </si>
  <si>
    <t>Top Words in Tweet by Salience</t>
  </si>
  <si>
    <t>Top Word Pairs in Tweet by Count</t>
  </si>
  <si>
    <t>watch,reportinghealth  reportinghealth,nihcmfoundation  nihcmfoundation,webinar  webinar,#maternalmortality  #maternalmortality,rate  rate,solutions  solutions,address  address,features  features,byninamartin  byninamartin,busph</t>
  </si>
  <si>
    <t>chcfnews,watch  watch,reportinghealth  reportinghealth,nihcmfoundation  nihcmfoundation,webinar  webinar,#maternalmortality  #maternalmortality,rate  rate,solutions  solutions,address  address,features</t>
  </si>
  <si>
    <t>nprviz,npr  npr,nprmontagne  nprmontagne,related  related,reading  reading,anyone  anyone,interested</t>
  </si>
  <si>
    <t>pregnant,s  s,early  early,plan  plan,delivery  delivery,talk  talk,doctor  doctor,arranging  arranging,labor  labor,support  support,ll</t>
  </si>
  <si>
    <t>cmqcc,newly  newly,formed  formed,mmrc  mmrc,reviewed  reviewed,maternal  maternal,deaths  deaths,state  state,previous  previous,5  5,years</t>
  </si>
  <si>
    <t>usnehal,pedsdrphelps  pedsdrphelps,pediatricskc  pediatricskc,drnic1  drnic1,leahhoustonmd  leahhoustonmd,drtoddwo  drtoddwo,pedsmamadoc  pedsmamadoc,docbasia  docbasia,shreyatrivedimd  shreyatrivedimd,mcknightmdellen  mcknightmdellen,mattierheummd</t>
  </si>
  <si>
    <t>dkegel,pedsdrphelps  pedsdrphelps,pediatricskc  pediatricskc,drnic1  drnic1,leahhoustonmd  leahhoustonmd,drtoddwo  drtoddwo,pedsmamadoc  pedsmamadoc,docbasia  docbasia,shreyatrivedimd  shreyatrivedimd,mcknightmdellen  mcknightmdellen,mattierheummd</t>
  </si>
  <si>
    <t>usnehal,dkegel  dkegel,pedsdrphelps  pedsdrphelps,pediatricskc  pediatricskc,drnic1  drnic1,leahhoustonmd  leahhoustonmd,drtoddwo  drtoddwo,pedsmamadoc  pedsmamadoc,docbasia  docbasia,shreyatrivedimd  shreyatrivedimd,mcknightmdellen</t>
  </si>
  <si>
    <t>new,book  book,everything  everything,below  below,waist  waist,award  award,winning  winning,investigative  investigative,journalist  journalist,jennifer  jennifer,block</t>
  </si>
  <si>
    <t>g,e  pw,g  e,rmwq  rmwq,ww  ww,cwcewwyqroe  cwcewwyqroe,w  w,ıe  ıe,g  e,cqw  cqw,qtw</t>
  </si>
  <si>
    <t>ca,made  made,strides  strides,reducing  reducing,overall  overall,maternal  maternal,mortality  mortality,black  black,women  women,3  3,4</t>
  </si>
  <si>
    <t>next,up  up,lowering  lowering,ntsv  ntsv,cesarean  cesarean,section  section,rate  rate,lessons  lessons,west  west,coast  coast,east</t>
  </si>
  <si>
    <t>Top Word Pairs in Tweet by Salience</t>
  </si>
  <si>
    <t>Word</t>
  </si>
  <si>
    <t>main</t>
  </si>
  <si>
    <t>dr</t>
  </si>
  <si>
    <t>mortality</t>
  </si>
  <si>
    <t>related</t>
  </si>
  <si>
    <t>elliott</t>
  </si>
  <si>
    <t>california</t>
  </si>
  <si>
    <t>health</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</si>
  <si>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</si>
  <si>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</si>
  <si>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</si>
  <si>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</si>
  <si>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</si>
  <si>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</si>
  <si>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</si>
  <si>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</si>
  <si>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</si>
  <si>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</si>
  <si>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</si>
  <si>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</si>
  <si>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</si>
  <si>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</si>
  <si>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</si>
  <si>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</si>
  <si>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</si>
  <si>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</si>
  <si>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</si>
  <si>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</si>
  <si>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</si>
  <si>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</si>
  <si>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</si>
  <si>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</si>
  <si>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</si>
  <si>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</si>
  <si>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</si>
  <si>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</si>
  <si>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</si>
  <si>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</si>
  <si>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</si>
  <si>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</si>
  <si>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</si>
  <si>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</si>
  <si>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</si>
  <si>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</si>
  <si>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</si>
  <si>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</si>
  <si>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</si>
  <si>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</si>
  <si>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</si>
  <si>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</si>
  <si>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</si>
  <si>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</si>
  <si>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</si>
  <si>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</si>
  <si>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</si>
  <si>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</si>
  <si>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</si>
  <si>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</si>
  <si>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</si>
  <si>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</si>
  <si>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</si>
  <si>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</si>
  <si>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</si>
  <si>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</si>
  <si>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</si>
  <si>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</si>
  <si>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</si>
  <si>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</si>
  <si>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G1: pedsdrphelps pediatricskc drnic1 leahhoustonmd drtoddwo pedsmamadoc docbasia shreyatrivedimd mcknightmdellen usnehal</t>
  </si>
  <si>
    <t>G2: maternal watch reportinghealth nihcmfoundation webinar #maternalmortality rate solutions address features</t>
  </si>
  <si>
    <t>G4: e s cmqcc g block ec coast</t>
  </si>
  <si>
    <t>Autofill Workbook Results</t>
  </si>
  <si>
    <t>Edge Weight▓1▓1▓0▓True▓Gray▓Red▓▓Edge Weight▓1▓1▓0▓3▓10▓False▓Edge Weight▓1▓1▓0▓35▓12▓False▓▓0▓0▓0▓True▓Black▓Black▓▓Followers▓228▓88524▓0▓162▓1000▓False▓▓0▓0▓0▓0▓0▓False▓▓0▓0▓0▓0▓0▓False▓▓0▓0▓0▓0▓0▓False</t>
  </si>
  <si>
    <t>GraphSource░GraphServerTwitterSearch▓GraphTerm░cmqcc▓ImportDescription░The graph represents a network of 57 Twitter users whose tweets in the requested range contained "cmqcc", or who were replied to or mentioned in those tweets.  The network was obtained from the NodeXL Graph Server on Friday, 18 October 2019 at 20:49 UTC.
The requested start date was Friday, 18 October 2019 at 00:01 UTC and the maximum number of days (going backward) was 14.
The maximum number of tweets collected was 5,000.
The tweets in the network were tweeted over the 12-day, 16-hour, 50-minute period from Friday, 04 October 2019 at 20:53 UTC to Thursday, 17 October 2019 at 13:43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</si>
</sst>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3"/>
      <tableStyleElement type="headerRow" dxfId="402"/>
    </tableStyle>
    <tableStyle name="NodeXL Table" pivot="0" count="1">
      <tableStyleElement type="headerRow" dxfId="4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0432358"/>
        <c:axId val="28346903"/>
      </c:barChart>
      <c:catAx>
        <c:axId val="4043235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346903"/>
        <c:crosses val="autoZero"/>
        <c:auto val="1"/>
        <c:lblOffset val="100"/>
        <c:noMultiLvlLbl val="0"/>
      </c:catAx>
      <c:valAx>
        <c:axId val="283469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323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cmqcc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4"/>
                <c:pt idx="0">
                  <c:v>10/4/2019 20:53</c:v>
                </c:pt>
                <c:pt idx="1">
                  <c:v>10/4/2019 21:10</c:v>
                </c:pt>
                <c:pt idx="2">
                  <c:v>10/4/2019 21:15</c:v>
                </c:pt>
                <c:pt idx="3">
                  <c:v>10/4/2019 21:21</c:v>
                </c:pt>
                <c:pt idx="4">
                  <c:v>10/5/2019 1:25</c:v>
                </c:pt>
                <c:pt idx="5">
                  <c:v>10/5/2019 17:00</c:v>
                </c:pt>
                <c:pt idx="6">
                  <c:v>10/7/2019 17:40</c:v>
                </c:pt>
                <c:pt idx="7">
                  <c:v>10/8/2019 14:04</c:v>
                </c:pt>
                <c:pt idx="8">
                  <c:v>10/8/2019 14:19</c:v>
                </c:pt>
                <c:pt idx="9">
                  <c:v>10/8/2019 14:38</c:v>
                </c:pt>
                <c:pt idx="10">
                  <c:v>10/9/2019 0:25</c:v>
                </c:pt>
                <c:pt idx="11">
                  <c:v>10/13/2019 22:56</c:v>
                </c:pt>
                <c:pt idx="12">
                  <c:v>10/15/2019 16:04</c:v>
                </c:pt>
                <c:pt idx="13">
                  <c:v>10/17/2019 13:43</c:v>
                </c:pt>
              </c:strCache>
            </c:strRef>
          </c:cat>
          <c:val>
            <c:numRef>
              <c:f>'Time Series'!$B$26:$B$40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ser>
        <c:axId val="54815392"/>
        <c:axId val="23576481"/>
      </c:barChart>
      <c:catAx>
        <c:axId val="54815392"/>
        <c:scaling>
          <c:orientation val="minMax"/>
        </c:scaling>
        <c:axPos val="b"/>
        <c:delete val="0"/>
        <c:numFmt formatCode="General" sourceLinked="1"/>
        <c:majorTickMark val="out"/>
        <c:minorTickMark val="none"/>
        <c:tickLblPos val="nextTo"/>
        <c:crossAx val="23576481"/>
        <c:crosses val="autoZero"/>
        <c:auto val="1"/>
        <c:lblOffset val="100"/>
        <c:noMultiLvlLbl val="0"/>
      </c:catAx>
      <c:valAx>
        <c:axId val="23576481"/>
        <c:scaling>
          <c:orientation val="minMax"/>
        </c:scaling>
        <c:axPos val="l"/>
        <c:majorGridlines/>
        <c:delete val="0"/>
        <c:numFmt formatCode="General" sourceLinked="1"/>
        <c:majorTickMark val="out"/>
        <c:minorTickMark val="none"/>
        <c:tickLblPos val="nextTo"/>
        <c:crossAx val="548153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3795536"/>
        <c:axId val="14397777"/>
      </c:barChart>
      <c:catAx>
        <c:axId val="5379553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397777"/>
        <c:crosses val="autoZero"/>
        <c:auto val="1"/>
        <c:lblOffset val="100"/>
        <c:noMultiLvlLbl val="0"/>
      </c:catAx>
      <c:valAx>
        <c:axId val="143977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7955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2471130"/>
        <c:axId val="25369259"/>
      </c:barChart>
      <c:catAx>
        <c:axId val="624711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369259"/>
        <c:crosses val="autoZero"/>
        <c:auto val="1"/>
        <c:lblOffset val="100"/>
        <c:noMultiLvlLbl val="0"/>
      </c:catAx>
      <c:valAx>
        <c:axId val="253692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711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6996740"/>
        <c:axId val="41644069"/>
      </c:barChart>
      <c:catAx>
        <c:axId val="2699674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644069"/>
        <c:crosses val="autoZero"/>
        <c:auto val="1"/>
        <c:lblOffset val="100"/>
        <c:noMultiLvlLbl val="0"/>
      </c:catAx>
      <c:valAx>
        <c:axId val="41644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967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9252302"/>
        <c:axId val="17726399"/>
      </c:barChart>
      <c:catAx>
        <c:axId val="392523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726399"/>
        <c:crosses val="autoZero"/>
        <c:auto val="1"/>
        <c:lblOffset val="100"/>
        <c:noMultiLvlLbl val="0"/>
      </c:catAx>
      <c:valAx>
        <c:axId val="177263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523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5319864"/>
        <c:axId val="26552185"/>
      </c:barChart>
      <c:catAx>
        <c:axId val="2531986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552185"/>
        <c:crosses val="autoZero"/>
        <c:auto val="1"/>
        <c:lblOffset val="100"/>
        <c:noMultiLvlLbl val="0"/>
      </c:catAx>
      <c:valAx>
        <c:axId val="26552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198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7643074"/>
        <c:axId val="3243347"/>
      </c:barChart>
      <c:catAx>
        <c:axId val="3764307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43347"/>
        <c:crosses val="autoZero"/>
        <c:auto val="1"/>
        <c:lblOffset val="100"/>
        <c:noMultiLvlLbl val="0"/>
      </c:catAx>
      <c:valAx>
        <c:axId val="32433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430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9190124"/>
        <c:axId val="61384525"/>
      </c:barChart>
      <c:catAx>
        <c:axId val="291901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384525"/>
        <c:crosses val="autoZero"/>
        <c:auto val="1"/>
        <c:lblOffset val="100"/>
        <c:noMultiLvlLbl val="0"/>
      </c:catAx>
      <c:valAx>
        <c:axId val="613845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1901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5589814"/>
        <c:axId val="6090599"/>
      </c:barChart>
      <c:catAx>
        <c:axId val="15589814"/>
        <c:scaling>
          <c:orientation val="minMax"/>
        </c:scaling>
        <c:axPos val="b"/>
        <c:delete val="1"/>
        <c:majorTickMark val="out"/>
        <c:minorTickMark val="none"/>
        <c:tickLblPos val="none"/>
        <c:crossAx val="6090599"/>
        <c:crosses val="autoZero"/>
        <c:auto val="1"/>
        <c:lblOffset val="100"/>
        <c:noMultiLvlLbl val="0"/>
      </c:catAx>
      <c:valAx>
        <c:axId val="6090599"/>
        <c:scaling>
          <c:orientation val="minMax"/>
        </c:scaling>
        <c:axPos val="l"/>
        <c:delete val="1"/>
        <c:majorTickMark val="out"/>
        <c:minorTickMark val="none"/>
        <c:tickLblPos val="none"/>
        <c:crossAx val="1558981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7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9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4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2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8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1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3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Smith" refreshedVersion="5">
  <cacheSource type="worksheet">
    <worksheetSource ref="A2:BL16"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5">
        <s v="maternalmortality"/>
        <m/>
        <s v="mybirthmatters makingbirthsafer"/>
        <s v="maternalhealth"/>
        <s v="provid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
        <d v="2019-10-04T20:53:00.000"/>
        <d v="2019-10-04T21:10:41.000"/>
        <d v="2019-10-04T21:21:21.000"/>
        <d v="2019-10-04T21:15:11.000"/>
        <d v="2019-10-05T01:25:04.000"/>
        <d v="2019-10-05T17:00:14.000"/>
        <d v="2019-10-07T17:40:57.000"/>
        <d v="2019-10-08T14:04:59.000"/>
        <d v="2019-10-08T14:19:57.000"/>
        <d v="2019-10-08T14:38:54.000"/>
        <d v="2019-10-09T00:25:00.000"/>
        <d v="2019-10-13T22:56:16.000"/>
        <d v="2019-10-15T16:04:54.000"/>
        <d v="2019-10-17T13:43:54.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s v="chcfnews"/>
    <s v="busph"/>
    <m/>
    <m/>
    <m/>
    <m/>
    <m/>
    <m/>
    <m/>
    <m/>
    <s v="No"/>
    <n v="3"/>
    <m/>
    <m/>
    <x v="0"/>
    <d v="2019-10-04T20:53:00.000"/>
    <s v="Watch this @ReportingHealth @NIHCMfoundation webinar on the US #maternalmortality rate and solutions to address it. Features @ByNinaMartin, @BUSPH Professor Eugene Declercq, and @cmqcc Medical Director Elliott Main. https://t.co/7oCaLCNvF0 https://t.co/nQOt4cXiI9"/>
    <s v="https://www.nihcm.org/categories/america-s-high-maternal-mortality-what-can-be-done"/>
    <s v="nihcm.org"/>
    <x v="0"/>
    <s v="https://pbs.twimg.com/media/EGDeps9UcAAKsdA.png"/>
    <s v="https://pbs.twimg.com/media/EGDeps9UcAAKsdA.png"/>
    <x v="0"/>
    <s v="https://twitter.com/#!/chcfnews/status/1180224320922116096"/>
    <m/>
    <m/>
    <s v="1180224320922116096"/>
    <m/>
    <b v="0"/>
    <n v="5"/>
    <s v=""/>
    <b v="0"/>
    <s v="en"/>
    <m/>
    <s v=""/>
    <b v="0"/>
    <n v="3"/>
    <s v=""/>
    <s v="TweetDeck"/>
    <b v="0"/>
    <s v="1180224320922116096"/>
    <s v="Tweet"/>
    <n v="0"/>
    <n v="0"/>
    <m/>
    <m/>
    <m/>
    <m/>
    <m/>
    <m/>
    <m/>
    <m/>
    <n v="1"/>
    <s v="2"/>
    <s v="2"/>
    <m/>
    <m/>
    <m/>
    <m/>
    <m/>
    <m/>
    <m/>
    <m/>
    <m/>
  </r>
  <r>
    <s v="byninamartin"/>
    <s v="nihcmfoundation"/>
    <m/>
    <m/>
    <m/>
    <m/>
    <m/>
    <m/>
    <m/>
    <m/>
    <s v="No"/>
    <n v="5"/>
    <m/>
    <m/>
    <x v="0"/>
    <d v="2019-10-04T21:10:41.000"/>
    <s v="RT @CHCFNews: Watch this @ReportingHealth @NIHCMfoundation webinar on the US #maternalmortality rate and solutions to address it. Features…"/>
    <m/>
    <m/>
    <x v="0"/>
    <m/>
    <s v="http://pbs.twimg.com/profile_images/378800000441083660/defef2ef9e3d3fa644374ea4fa109689_normal.jpeg"/>
    <x v="1"/>
    <s v="https://twitter.com/#!/byninamartin/status/1180228772894654464"/>
    <m/>
    <m/>
    <s v="1180228772894654464"/>
    <m/>
    <b v="0"/>
    <n v="0"/>
    <s v=""/>
    <b v="0"/>
    <s v="en"/>
    <m/>
    <s v=""/>
    <b v="0"/>
    <n v="3"/>
    <s v="1180224320922116096"/>
    <s v="Twitter for iPhone"/>
    <b v="0"/>
    <s v="1180224320922116096"/>
    <s v="Tweet"/>
    <n v="0"/>
    <n v="0"/>
    <m/>
    <m/>
    <m/>
    <m/>
    <m/>
    <m/>
    <m/>
    <m/>
    <n v="1"/>
    <s v="2"/>
    <s v="2"/>
    <m/>
    <m/>
    <m/>
    <m/>
    <m/>
    <m/>
    <m/>
    <m/>
    <m/>
  </r>
  <r>
    <s v="allbriteallday"/>
    <s v="nprmontagne"/>
    <m/>
    <m/>
    <m/>
    <m/>
    <m/>
    <m/>
    <m/>
    <m/>
    <s v="No"/>
    <n v="8"/>
    <m/>
    <m/>
    <x v="0"/>
    <d v="2019-10-04T21:21:21.000"/>
    <s v="@nprviz @NPR @nprmontagne Related reading on all this for anyone interested: https://t.co/a2ZvK2OD1L &amp;amp; https://t.co/4M6NEKdfF9 &amp;amp; https://t.co/iuuZ4lWWPj"/>
    <s v="https://www.npr.org/2018/07/29/632702896/to-keep-women-from-dying-in-childbirth-look-to-california https://www.npr.org/2017/12/07/568948782/black-mothers-keep-dying-after-giving-birth-shalon-irvings-story-explains-why https://www.cmqcc.org/sites/default/files/Main%20etal%20SMM%20HEM%20at%20SMFM%20copy.pdf"/>
    <s v="npr.org npr.org cmqcc.org"/>
    <x v="1"/>
    <m/>
    <s v="http://pbs.twimg.com/profile_images/1157318428841205760/L4Xvch0N_normal.jpg"/>
    <x v="2"/>
    <s v="https://twitter.com/#!/allbriteallday/status/1180231457366691840"/>
    <m/>
    <m/>
    <s v="1180231457366691840"/>
    <s v="1180231020466987008"/>
    <b v="0"/>
    <n v="0"/>
    <s v="316533824"/>
    <b v="0"/>
    <s v="en"/>
    <m/>
    <s v=""/>
    <b v="0"/>
    <n v="0"/>
    <s v=""/>
    <s v="Twitter Web App"/>
    <b v="0"/>
    <s v="1180231020466987008"/>
    <s v="Tweet"/>
    <n v="0"/>
    <n v="0"/>
    <m/>
    <m/>
    <m/>
    <m/>
    <m/>
    <m/>
    <m/>
    <m/>
    <n v="1"/>
    <s v="3"/>
    <s v="3"/>
    <m/>
    <m/>
    <m/>
    <m/>
    <m/>
    <m/>
    <m/>
    <m/>
    <m/>
  </r>
  <r>
    <s v="nihcmfoundation"/>
    <s v="reportinghealth"/>
    <m/>
    <m/>
    <m/>
    <m/>
    <m/>
    <m/>
    <m/>
    <m/>
    <s v="No"/>
    <n v="12"/>
    <m/>
    <m/>
    <x v="0"/>
    <d v="2019-10-04T21:15:11.000"/>
    <s v="RT @CHCFNews: Watch this @ReportingHealth @NIHCMfoundation webinar on the US #maternalmortality rate and solutions to address it. Features…"/>
    <m/>
    <m/>
    <x v="0"/>
    <m/>
    <s v="http://pbs.twimg.com/profile_images/1063163332864196608/Bfsq8tRD_normal.jpg"/>
    <x v="3"/>
    <s v="https://twitter.com/#!/nihcmfoundation/status/1180229903473623043"/>
    <m/>
    <m/>
    <s v="1180229903473623043"/>
    <m/>
    <b v="0"/>
    <n v="0"/>
    <s v=""/>
    <b v="0"/>
    <s v="en"/>
    <m/>
    <s v=""/>
    <b v="0"/>
    <n v="3"/>
    <s v="1180224320922116096"/>
    <s v="Twitter Web App"/>
    <b v="0"/>
    <s v="1180224320922116096"/>
    <s v="Tweet"/>
    <n v="0"/>
    <n v="0"/>
    <m/>
    <m/>
    <m/>
    <m/>
    <m/>
    <m/>
    <m/>
    <m/>
    <n v="1"/>
    <s v="2"/>
    <s v="2"/>
    <n v="0"/>
    <n v="0"/>
    <n v="0"/>
    <n v="0"/>
    <n v="0"/>
    <n v="0"/>
    <n v="18"/>
    <n v="100"/>
    <n v="18"/>
  </r>
  <r>
    <s v="unnecesarean"/>
    <s v="nihcmfoundation"/>
    <m/>
    <m/>
    <m/>
    <m/>
    <m/>
    <m/>
    <m/>
    <m/>
    <s v="No"/>
    <n v="14"/>
    <m/>
    <m/>
    <x v="0"/>
    <d v="2019-10-05T01:25:04.000"/>
    <s v="RT @CHCFNews: Watch this @ReportingHealth @NIHCMfoundation webinar on the US #maternalmortality rate and solutions to address it. Features…"/>
    <m/>
    <m/>
    <x v="0"/>
    <m/>
    <s v="http://pbs.twimg.com/profile_images/1013397531206848512/Ekf9nVK4_normal.jpg"/>
    <x v="4"/>
    <s v="https://twitter.com/#!/unnecesarean/status/1180292788224692224"/>
    <m/>
    <m/>
    <s v="1180292788224692224"/>
    <m/>
    <b v="0"/>
    <n v="0"/>
    <s v=""/>
    <b v="0"/>
    <s v="en"/>
    <m/>
    <s v=""/>
    <b v="0"/>
    <n v="3"/>
    <s v="1180224320922116096"/>
    <s v="Twitter for iPhone"/>
    <b v="0"/>
    <s v="1180224320922116096"/>
    <s v="Tweet"/>
    <n v="0"/>
    <n v="0"/>
    <m/>
    <m/>
    <m/>
    <m/>
    <m/>
    <m/>
    <m/>
    <m/>
    <n v="1"/>
    <s v="2"/>
    <s v="2"/>
    <m/>
    <m/>
    <m/>
    <m/>
    <m/>
    <m/>
    <m/>
    <m/>
    <m/>
  </r>
  <r>
    <s v="healthnet"/>
    <s v="healthnet"/>
    <m/>
    <m/>
    <m/>
    <m/>
    <m/>
    <m/>
    <m/>
    <m/>
    <s v="No"/>
    <n v="19"/>
    <m/>
    <m/>
    <x v="1"/>
    <d v="2019-10-05T17:00:14.000"/>
    <s v="Pregnant? It’s not too early to plan for your delivery. Talk to your doctor about arranging the labor support you’ll need. Visit https://t.co/MAsIAaxLeI. #MyBirthMatters #makingbirthsafer https://t.co/CTgVJnXXDD"/>
    <s v="http://www.cmqcc.org/my-birth-matters"/>
    <s v="cmqcc.org"/>
    <x v="2"/>
    <s v="https://pbs.twimg.com/media/EGIUE-kWoAADBIW.jpg"/>
    <s v="https://pbs.twimg.com/media/EGIUE-kWoAADBIW.jpg"/>
    <x v="5"/>
    <s v="https://twitter.com/#!/healthnet/status/1180528130534117377"/>
    <m/>
    <m/>
    <s v="1180528130534117377"/>
    <m/>
    <b v="0"/>
    <n v="1"/>
    <s v=""/>
    <b v="0"/>
    <s v="en"/>
    <m/>
    <s v=""/>
    <b v="0"/>
    <n v="0"/>
    <s v=""/>
    <s v="Spredfast app"/>
    <b v="0"/>
    <s v="1180528130534117377"/>
    <s v="Tweet"/>
    <n v="0"/>
    <n v="0"/>
    <m/>
    <m/>
    <m/>
    <m/>
    <m/>
    <m/>
    <m/>
    <m/>
    <n v="1"/>
    <s v="4"/>
    <s v="4"/>
    <n v="1"/>
    <n v="3.8461538461538463"/>
    <n v="0"/>
    <n v="0"/>
    <n v="0"/>
    <n v="0"/>
    <n v="25"/>
    <n v="96.15384615384616"/>
    <n v="26"/>
  </r>
  <r>
    <s v="gausssurgical"/>
    <s v="cmqcc"/>
    <m/>
    <m/>
    <m/>
    <m/>
    <m/>
    <m/>
    <m/>
    <m/>
    <s v="No"/>
    <n v="20"/>
    <m/>
    <m/>
    <x v="0"/>
    <d v="2019-10-07T17:40:57.000"/>
    <s v="&quot;The @cmqcc and a newly formed MMRC reviewed maternal deaths in the state for the previous 5 years and determined that hemorrhage and preeclampsia were the most preventable obstetric emergencies that frequently caused maternal death.&quot; https://t.co/pMq62odTYh #maternalhealth"/>
    <s v="https://swhr.org/searching-for-solutions-to-the-maternal-health-crisis/"/>
    <s v="swhr.org"/>
    <x v="3"/>
    <m/>
    <s v="http://pbs.twimg.com/profile_images/1057004044453965824/6fmhToXw_normal.jpg"/>
    <x v="6"/>
    <s v="https://twitter.com/#!/gausssurgical/status/1181263152614297601"/>
    <m/>
    <m/>
    <s v="1181263152614297601"/>
    <m/>
    <b v="0"/>
    <n v="3"/>
    <s v=""/>
    <b v="0"/>
    <s v="en"/>
    <m/>
    <s v=""/>
    <b v="0"/>
    <n v="0"/>
    <s v=""/>
    <s v="Twitter Web App"/>
    <b v="0"/>
    <s v="1181263152614297601"/>
    <s v="Tweet"/>
    <n v="0"/>
    <n v="0"/>
    <m/>
    <m/>
    <m/>
    <m/>
    <m/>
    <m/>
    <m/>
    <m/>
    <n v="1"/>
    <s v="2"/>
    <s v="2"/>
    <n v="0"/>
    <n v="0"/>
    <n v="1"/>
    <n v="2.7777777777777777"/>
    <n v="0"/>
    <n v="0"/>
    <n v="35"/>
    <n v="97.22222222222223"/>
    <n v="36"/>
  </r>
  <r>
    <s v="dkegel"/>
    <s v="science_shield"/>
    <m/>
    <m/>
    <m/>
    <m/>
    <m/>
    <m/>
    <m/>
    <m/>
    <s v="No"/>
    <n v="21"/>
    <m/>
    <m/>
    <x v="0"/>
    <d v="2019-10-08T14:04:59.000"/>
    <s v="@usnehal @pedsDrPhelps @pediatricskc @drnic1 @LeahHoustonMD @DrToddWo @PedsMamaDoc @Docbasia @ShreyaTrivediMD @McknightmdEllen @MattieRheumMD @kksheld @DrKristieLeong @BethFratesMD @drnickUSA @DrCorriel @mass_marion @GretchenLasalle @GallaherCaren @CancerGeek @silverdalepeds @doctorwes @SashaShillcutt @VThornleyMD @ERGoddessMD @DanchinMargie @MAhealthforkids @DeannaMarie208 @pollock_dr @namd4kids @greenhousemd @hollyseale @JulieLeask @kiddrsue @DrJaimeFriedman @JessicaJKaufman @DrvanTilburg @science_shield ^^^_x000a__x000a_I'm no expert, but it seems like California has some ideas on how to tackle the maternal mortality crisis._x000a__x000a_See e.g._x000a_https://t.co/Kz0GjtSbGf_x000a_https://t.co/rzYVDbXwvC https://t.co/eio8mIvof5"/>
    <s v="https://www.cmqcc.org/research/ca-pamr-maternal-mortality-review https://www.npr.org/2018/07/29/632702896/to-keep-women-from-dying-in-childbirth-look-to-california"/>
    <s v="cmqcc.org npr.org"/>
    <x v="1"/>
    <s v="https://pbs.twimg.com/media/EGXIvD4X0AAi3EN.png"/>
    <s v="https://pbs.twimg.com/media/EGXIvD4X0AAi3EN.png"/>
    <x v="7"/>
    <s v="https://twitter.com/#!/dkegel/status/1181571194140672002"/>
    <m/>
    <m/>
    <s v="1181571194140672002"/>
    <s v="1181570014878547971"/>
    <b v="0"/>
    <n v="5"/>
    <s v="38287431"/>
    <b v="0"/>
    <s v="en"/>
    <m/>
    <s v=""/>
    <b v="0"/>
    <n v="0"/>
    <s v=""/>
    <s v="Twitter Web App"/>
    <b v="0"/>
    <s v="1181570014878547971"/>
    <s v="Tweet"/>
    <n v="0"/>
    <n v="0"/>
    <m/>
    <m/>
    <m/>
    <m/>
    <m/>
    <m/>
    <m/>
    <m/>
    <n v="1"/>
    <s v="1"/>
    <s v="1"/>
    <m/>
    <m/>
    <m/>
    <m/>
    <m/>
    <m/>
    <m/>
    <m/>
    <m/>
  </r>
  <r>
    <s v="usnehal"/>
    <s v="science_shield"/>
    <m/>
    <m/>
    <m/>
    <m/>
    <m/>
    <m/>
    <m/>
    <m/>
    <s v="No"/>
    <n v="22"/>
    <m/>
    <m/>
    <x v="0"/>
    <d v="2019-10-08T14:19:57.000"/>
    <s v="@dkegel @pedsDrPhelps @pediatricskc @drnic1 @LeahHoustonMD @DrToddWo @PedsMamaDoc @Docbasia @ShreyaTrivediMD @McknightmdEllen @MattieRheumMD @kksheld @DrKristieLeong @BethFratesMD @drnickUSA @DrCorriel @mass_marion @GretchenLasalle @GallaherCaren @CancerGeek @silverdalepeds @doctorwes @SashaShillcutt @VThornleyMD @ERGoddessMD @DanchinMargie @MAhealthforkids @DeannaMarie208 @pollock_dr @namd4kids @greenhousemd @hollyseale @JulieLeask @kiddrsue @DrJaimeFriedman @JessicaJKaufman @DrvanTilburg @science_shield Exactly! This has the text associated with the graph you shared. Because they took a systems approach and worked *with* public health and maternal-child health experts_x000a__x000a_ https://t.co/hQBc1fzqZD"/>
    <s v="https://www.cmqcc.org/research/ca-pamr-maternal-mortality-review"/>
    <s v="cmqcc.org"/>
    <x v="1"/>
    <m/>
    <s v="http://pbs.twimg.com/profile_images/903432464156073986/K9r22wpA_normal.jpg"/>
    <x v="8"/>
    <s v="https://twitter.com/#!/usnehal/status/1181574958499143683"/>
    <m/>
    <m/>
    <s v="1181574958499143683"/>
    <s v="1181571194140672002"/>
    <b v="0"/>
    <n v="2"/>
    <s v="17043460"/>
    <b v="0"/>
    <s v="en"/>
    <m/>
    <s v=""/>
    <b v="0"/>
    <n v="1"/>
    <s v=""/>
    <s v="Twitter for iPhone"/>
    <b v="0"/>
    <s v="1181571194140672002"/>
    <s v="Tweet"/>
    <n v="0"/>
    <n v="0"/>
    <m/>
    <m/>
    <m/>
    <m/>
    <m/>
    <m/>
    <m/>
    <m/>
    <n v="1"/>
    <s v="1"/>
    <s v="1"/>
    <m/>
    <m/>
    <m/>
    <m/>
    <m/>
    <m/>
    <m/>
    <m/>
    <m/>
  </r>
  <r>
    <s v="kath2cats"/>
    <s v="mcknightmdellen"/>
    <m/>
    <m/>
    <m/>
    <m/>
    <m/>
    <m/>
    <m/>
    <m/>
    <s v="No"/>
    <n v="79"/>
    <m/>
    <m/>
    <x v="0"/>
    <d v="2019-10-08T14:38:54.000"/>
    <s v="RT @usnehal: @dkegel @pedsDrPhelps @pediatricskc @drnic1 @LeahHoustonMD @DrToddWo @PedsMamaDoc @Docbasia @ShreyaTrivediMD @McknightmdEllen…"/>
    <m/>
    <m/>
    <x v="1"/>
    <m/>
    <s v="http://pbs.twimg.com/profile_images/723267608955379712/hHbPrshx_normal.jpg"/>
    <x v="9"/>
    <s v="https://twitter.com/#!/kath2cats/status/1181579729377226752"/>
    <m/>
    <m/>
    <s v="1181579729377226752"/>
    <m/>
    <b v="0"/>
    <n v="0"/>
    <s v=""/>
    <b v="0"/>
    <s v="en"/>
    <m/>
    <s v=""/>
    <b v="0"/>
    <n v="1"/>
    <s v="1181574958499143683"/>
    <s v="Twitter for iPhone"/>
    <b v="0"/>
    <s v="1181574958499143683"/>
    <s v="Tweet"/>
    <n v="0"/>
    <n v="0"/>
    <m/>
    <m/>
    <m/>
    <m/>
    <m/>
    <m/>
    <m/>
    <m/>
    <n v="1"/>
    <s v="1"/>
    <s v="1"/>
    <m/>
    <m/>
    <m/>
    <m/>
    <m/>
    <m/>
    <m/>
    <m/>
    <m/>
  </r>
  <r>
    <s v="jillgw"/>
    <s v="jillgw"/>
    <m/>
    <m/>
    <m/>
    <m/>
    <m/>
    <m/>
    <m/>
    <m/>
    <s v="No"/>
    <n v="108"/>
    <m/>
    <m/>
    <x v="1"/>
    <d v="2019-10-09T00:25:00.000"/>
    <s v="new book Everything Below the Waist, award-winning investigative journalist, Jennifer Block, interviewed California Maternal Quality Care Collaborative (CMQCC)’s Elliot Main told Block about the epidemic of prior cesareans in the U.S._x000a__x000a_📕 https://t.co/BF1636UjQQ https://t.co/CW471vtwFn"/>
    <s v="https://us.macmillan.com/tour/everything-below-the-waist/"/>
    <s v="macmillan.com"/>
    <x v="1"/>
    <s v="https://pbs.twimg.com/media/EGZWpdzWoAI5PGN.jpg"/>
    <s v="https://pbs.twimg.com/media/EGZWpdzWoAI5PGN.jpg"/>
    <x v="10"/>
    <s v="https://twitter.com/#!/jillgw/status/1181727225017769985"/>
    <m/>
    <m/>
    <s v="1181727225017769985"/>
    <m/>
    <b v="0"/>
    <n v="0"/>
    <s v=""/>
    <b v="0"/>
    <s v="en"/>
    <m/>
    <s v=""/>
    <b v="0"/>
    <n v="0"/>
    <s v=""/>
    <s v="Twitter for Android"/>
    <b v="0"/>
    <s v="1181727225017769985"/>
    <s v="Tweet"/>
    <n v="0"/>
    <n v="0"/>
    <m/>
    <m/>
    <m/>
    <m/>
    <m/>
    <m/>
    <m/>
    <m/>
    <n v="1"/>
    <s v="4"/>
    <s v="4"/>
    <n v="2"/>
    <n v="5.882352941176471"/>
    <n v="1"/>
    <n v="2.9411764705882355"/>
    <n v="0"/>
    <n v="0"/>
    <n v="31"/>
    <n v="91.17647058823529"/>
    <n v="34"/>
  </r>
  <r>
    <s v="ospococo"/>
    <s v="ospococo"/>
    <m/>
    <m/>
    <m/>
    <m/>
    <m/>
    <m/>
    <m/>
    <m/>
    <s v="No"/>
    <n v="109"/>
    <m/>
    <m/>
    <x v="1"/>
    <d v="2019-10-13T22:56:16.000"/>
    <s v="pW!G^e%RMWQ/&amp;amp;ww.cwCEWwyqRoE+W:ıe+G!E^:cqW!qtW%EqW^WeWMq!qGCwoW^Ewp:oyL+EQkEQ:%WEWoqı^^C'!%qrCCW+Qı!.Q.EC!Cy^+G:e'^E%pWE/WCrywW^MWqLcLyREqqr&amp;amp;:cMqCC(o.KwwKLq+RewtEcroWıtqr'r.%ec:%%o:wEGL+cWW+EL/+Mı'+eptı:!'ew!re:%EEE!/Mıı:Etyq^^^(Mt^wy:+EcWyktqW!E^qeMe::L&amp;amp;E+^ıL%(MyELe(Wowo+%LKwMeQ:"/>
    <m/>
    <m/>
    <x v="1"/>
    <m/>
    <s v="http://pbs.twimg.com/profile_images/1184755372667654145/evB769Y__normal.png"/>
    <x v="11"/>
    <s v="https://twitter.com/#!/ospococo/status/1183516831778246657"/>
    <m/>
    <m/>
    <s v="1183516831778246657"/>
    <m/>
    <b v="0"/>
    <n v="0"/>
    <s v=""/>
    <b v="0"/>
    <s v="und"/>
    <m/>
    <s v=""/>
    <b v="0"/>
    <n v="0"/>
    <s v=""/>
    <s v="Twitter Web Client"/>
    <b v="0"/>
    <s v="1183516831778246657"/>
    <s v="Tweet"/>
    <n v="0"/>
    <n v="0"/>
    <m/>
    <m/>
    <m/>
    <m/>
    <m/>
    <m/>
    <m/>
    <m/>
    <n v="1"/>
    <s v="4"/>
    <s v="4"/>
    <n v="0"/>
    <n v="0"/>
    <n v="0"/>
    <n v="0"/>
    <n v="0"/>
    <n v="0"/>
    <n v="61"/>
    <n v="100"/>
    <n v="61"/>
  </r>
  <r>
    <s v="hqinstitute"/>
    <s v="cmqcc"/>
    <m/>
    <m/>
    <m/>
    <m/>
    <m/>
    <m/>
    <m/>
    <m/>
    <s v="No"/>
    <n v="110"/>
    <m/>
    <m/>
    <x v="0"/>
    <d v="2019-10-15T16:04:54.000"/>
    <s v="While CA has made strides in reducing overall maternal mortality, Black women are 3-4 times more likely to die of pregnancy-related causes than other racial groups. Dr. Elliott Main describes the efforts of the @cmqcc to move beyond bias to improve maternal outcomes. https://t.co/WQcvAfiTov"/>
    <m/>
    <m/>
    <x v="1"/>
    <s v="https://pbs.twimg.com/media/EG7nTs7UYAEk2Eg.jpg"/>
    <s v="https://pbs.twimg.com/media/EG7nTs7UYAEk2Eg.jpg"/>
    <x v="12"/>
    <s v="https://twitter.com/#!/hqinstitute/status/1184138086394949633"/>
    <m/>
    <m/>
    <s v="1184138086394949633"/>
    <m/>
    <b v="0"/>
    <n v="3"/>
    <s v=""/>
    <b v="0"/>
    <s v="en"/>
    <m/>
    <s v=""/>
    <b v="0"/>
    <n v="0"/>
    <s v=""/>
    <s v="Twitter Web App"/>
    <b v="0"/>
    <s v="1184138086394949633"/>
    <s v="Tweet"/>
    <n v="0"/>
    <n v="0"/>
    <m/>
    <m/>
    <m/>
    <m/>
    <m/>
    <m/>
    <m/>
    <m/>
    <n v="1"/>
    <s v="2"/>
    <s v="2"/>
    <n v="1"/>
    <n v="2.2222222222222223"/>
    <n v="2"/>
    <n v="4.444444444444445"/>
    <n v="0"/>
    <n v="0"/>
    <n v="42"/>
    <n v="93.33333333333333"/>
    <n v="45"/>
  </r>
  <r>
    <s v="thefpqc"/>
    <s v="thefpqc"/>
    <m/>
    <m/>
    <m/>
    <m/>
    <m/>
    <m/>
    <m/>
    <m/>
    <s v="No"/>
    <n v="111"/>
    <m/>
    <m/>
    <x v="1"/>
    <d v="2019-10-17T13:43:54.000"/>
    <s v="Next up Lowering the NTSV Cesarean Section Rate:  Lessons from our West Coast to Your East Coast by Dr. David Lagrew CMQCC  #PROVIDE 2.0"/>
    <m/>
    <m/>
    <x v="4"/>
    <m/>
    <s v="http://pbs.twimg.com/profile_images/725703417558126592/SocNzlxV_normal.jpg"/>
    <x v="13"/>
    <s v="https://twitter.com/#!/thefpqc/status/1184827376162598918"/>
    <m/>
    <m/>
    <s v="1184827376162598918"/>
    <m/>
    <b v="0"/>
    <n v="3"/>
    <s v=""/>
    <b v="0"/>
    <s v="en"/>
    <m/>
    <s v=""/>
    <b v="0"/>
    <n v="0"/>
    <s v=""/>
    <s v="Twitter Web App"/>
    <b v="0"/>
    <s v="1184827376162598918"/>
    <s v="Tweet"/>
    <n v="0"/>
    <n v="0"/>
    <m/>
    <m/>
    <m/>
    <m/>
    <m/>
    <m/>
    <m/>
    <m/>
    <n v="1"/>
    <s v="4"/>
    <s v="4"/>
    <n v="0"/>
    <n v="0"/>
    <n v="0"/>
    <n v="0"/>
    <n v="0"/>
    <n v="0"/>
    <n v="25"/>
    <n v="100"/>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0"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5">
        <item x="0"/>
        <item x="1"/>
        <item x="3"/>
        <item x="2"/>
        <item x="4"/>
        <item x="5"/>
        <item x="6"/>
        <item x="7"/>
        <item x="8"/>
        <item x="9"/>
        <item x="10"/>
        <item x="11"/>
        <item x="12"/>
        <item x="1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5">
    <i>
      <x/>
    </i>
    <i>
      <x v="1"/>
    </i>
    <i>
      <x v="2"/>
    </i>
    <i>
      <x v="3"/>
    </i>
    <i>
      <x v="4"/>
    </i>
    <i>
      <x v="5"/>
    </i>
    <i>
      <x v="6"/>
    </i>
    <i>
      <x v="7"/>
    </i>
    <i>
      <x v="8"/>
    </i>
    <i>
      <x v="9"/>
    </i>
    <i>
      <x v="10"/>
    </i>
    <i>
      <x v="11"/>
    </i>
    <i>
      <x v="12"/>
    </i>
    <i>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5">
        <i x="3" s="1"/>
        <i x="0" s="1"/>
        <i x="2"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11" totalsRowShown="0" headerRowDxfId="400" dataDxfId="399">
  <autoFilter ref="A2:BL111"/>
  <tableColumns count="64">
    <tableColumn id="1" name="Vertex 1" dataDxfId="398"/>
    <tableColumn id="2" name="Vertex 2" dataDxfId="397"/>
    <tableColumn id="3" name="Color" dataDxfId="396"/>
    <tableColumn id="4" name="Width" dataDxfId="395"/>
    <tableColumn id="11" name="Style" dataDxfId="394"/>
    <tableColumn id="5" name="Opacity" dataDxfId="393"/>
    <tableColumn id="6" name="Visibility" dataDxfId="392"/>
    <tableColumn id="10" name="Label" dataDxfId="391"/>
    <tableColumn id="12" name="Label Text Color" dataDxfId="390"/>
    <tableColumn id="13" name="Label Font Size" dataDxfId="389"/>
    <tableColumn id="14" name="Reciprocated?" dataDxfId="256"/>
    <tableColumn id="7" name="ID" dataDxfId="388"/>
    <tableColumn id="9" name="Dynamic Filter" dataDxfId="387"/>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Twitter Page for Tweet" dataDxfId="376"/>
    <tableColumn id="25" name="Latitude" dataDxfId="375"/>
    <tableColumn id="26" name="Longitude" dataDxfId="374"/>
    <tableColumn id="27" name="Imported ID" dataDxfId="373"/>
    <tableColumn id="28" name="In-Reply-To Tweet ID" dataDxfId="372"/>
    <tableColumn id="29" name="Favorited" dataDxfId="371"/>
    <tableColumn id="30" name="Favorite Count" dataDxfId="370"/>
    <tableColumn id="31" name="In-Reply-To User ID" dataDxfId="369"/>
    <tableColumn id="32" name="Is Quote Status" dataDxfId="368"/>
    <tableColumn id="33" name="Language" dataDxfId="367"/>
    <tableColumn id="34" name="Possibly Sensitive" dataDxfId="366"/>
    <tableColumn id="35" name="Quoted Status ID" dataDxfId="365"/>
    <tableColumn id="36" name="Retweeted" dataDxfId="364"/>
    <tableColumn id="37" name="Retweet Count" dataDxfId="363"/>
    <tableColumn id="38" name="Retweet ID" dataDxfId="362"/>
    <tableColumn id="39" name="Source" dataDxfId="361"/>
    <tableColumn id="40" name="Truncated" dataDxfId="360"/>
    <tableColumn id="41" name="Unified Twitter ID" dataDxfId="359"/>
    <tableColumn id="42" name="Imported Tweet Type" dataDxfId="358"/>
    <tableColumn id="43" name="Added By Extended Analysis" dataDxfId="357"/>
    <tableColumn id="44" name="Corrected By Extended Analysis" dataDxfId="356"/>
    <tableColumn id="45" name="Place Bounding Box" dataDxfId="355"/>
    <tableColumn id="46" name="Place Country" dataDxfId="354"/>
    <tableColumn id="47" name="Place Country Code" dataDxfId="353"/>
    <tableColumn id="48" name="Place Full Name" dataDxfId="352"/>
    <tableColumn id="49" name="Place ID" dataDxfId="351"/>
    <tableColumn id="50" name="Place Name" dataDxfId="350"/>
    <tableColumn id="51" name="Place Type" dataDxfId="349"/>
    <tableColumn id="52" name="Place URL" dataDxfId="348"/>
    <tableColumn id="53" name="Edge Weight"/>
    <tableColumn id="54" name="Vertex 1 Group" dataDxfId="271">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8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J9" totalsRowShown="0" headerRowDxfId="255" dataDxfId="254">
  <autoFilter ref="A1:J9"/>
  <tableColumns count="10">
    <tableColumn id="1" name="Top URLs in Tweet in Entire Graph" dataDxfId="253"/>
    <tableColumn id="2" name="Entire Graph Count" dataDxfId="252"/>
    <tableColumn id="3" name="Top URLs in Tweet in G1" dataDxfId="251"/>
    <tableColumn id="4" name="G1 Count" dataDxfId="250"/>
    <tableColumn id="5" name="Top URLs in Tweet in G2" dataDxfId="249"/>
    <tableColumn id="6" name="G2 Count" dataDxfId="248"/>
    <tableColumn id="7" name="Top URLs in Tweet in G3" dataDxfId="247"/>
    <tableColumn id="8" name="G3 Count" dataDxfId="246"/>
    <tableColumn id="9" name="Top URLs in Tweet in G4" dataDxfId="245"/>
    <tableColumn id="10" name="G4 Count" dataDxfId="244"/>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2:J17" totalsRowShown="0" headerRowDxfId="242" dataDxfId="241">
  <autoFilter ref="A12:J17"/>
  <tableColumns count="10">
    <tableColumn id="1" name="Top Domains in Tweet in Entire Graph" dataDxfId="240"/>
    <tableColumn id="2" name="Entire Graph Count" dataDxfId="239"/>
    <tableColumn id="3" name="Top Domains in Tweet in G1" dataDxfId="238"/>
    <tableColumn id="4" name="G1 Count" dataDxfId="237"/>
    <tableColumn id="5" name="Top Domains in Tweet in G2" dataDxfId="236"/>
    <tableColumn id="6" name="G2 Count" dataDxfId="235"/>
    <tableColumn id="7" name="Top Domains in Tweet in G3" dataDxfId="234"/>
    <tableColumn id="8" name="G3 Count" dataDxfId="233"/>
    <tableColumn id="9" name="Top Domains in Tweet in G4" dataDxfId="232"/>
    <tableColumn id="10" name="G4 Count" dataDxfId="231"/>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0:J25" totalsRowShown="0" headerRowDxfId="229" dataDxfId="228">
  <autoFilter ref="A20:J25"/>
  <tableColumns count="10">
    <tableColumn id="1" name="Top Hashtags in Tweet in Entire Graph" dataDxfId="227"/>
    <tableColumn id="2" name="Entire Graph Count" dataDxfId="226"/>
    <tableColumn id="3" name="Top Hashtags in Tweet in G1" dataDxfId="225"/>
    <tableColumn id="4" name="G1 Count" dataDxfId="224"/>
    <tableColumn id="5" name="Top Hashtags in Tweet in G2" dataDxfId="223"/>
    <tableColumn id="6" name="G2 Count" dataDxfId="222"/>
    <tableColumn id="7" name="Top Hashtags in Tweet in G3" dataDxfId="221"/>
    <tableColumn id="8" name="G3 Count" dataDxfId="220"/>
    <tableColumn id="9" name="Top Hashtags in Tweet in G4" dataDxfId="219"/>
    <tableColumn id="10" name="G4 Count" dataDxfId="21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8:J38" totalsRowShown="0" headerRowDxfId="216" dataDxfId="215">
  <autoFilter ref="A28:J38"/>
  <tableColumns count="10">
    <tableColumn id="1" name="Top Words in Tweet in Entire Graph" dataDxfId="214"/>
    <tableColumn id="2" name="Entire Graph Count" dataDxfId="213"/>
    <tableColumn id="3" name="Top Words in Tweet in G1" dataDxfId="212"/>
    <tableColumn id="4" name="G1 Count" dataDxfId="211"/>
    <tableColumn id="5" name="Top Words in Tweet in G2" dataDxfId="210"/>
    <tableColumn id="6" name="G2 Count" dataDxfId="209"/>
    <tableColumn id="7" name="Top Words in Tweet in G3" dataDxfId="208"/>
    <tableColumn id="8" name="G3 Count" dataDxfId="207"/>
    <tableColumn id="9" name="Top Words in Tweet in G4" dataDxfId="206"/>
    <tableColumn id="10" name="G4 Count" dataDxfId="205"/>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1:J51" totalsRowShown="0" headerRowDxfId="203" dataDxfId="202">
  <autoFilter ref="A41:J51"/>
  <tableColumns count="10">
    <tableColumn id="1" name="Top Word Pairs in Tweet in Entire Graph" dataDxfId="201"/>
    <tableColumn id="2" name="Entire Graph Count" dataDxfId="200"/>
    <tableColumn id="3" name="Top Word Pairs in Tweet in G1" dataDxfId="199"/>
    <tableColumn id="4" name="G1 Count" dataDxfId="198"/>
    <tableColumn id="5" name="Top Word Pairs in Tweet in G2" dataDxfId="197"/>
    <tableColumn id="6" name="G2 Count" dataDxfId="196"/>
    <tableColumn id="7" name="Top Word Pairs in Tweet in G3" dataDxfId="195"/>
    <tableColumn id="8" name="G3 Count" dataDxfId="194"/>
    <tableColumn id="9" name="Top Word Pairs in Tweet in G4" dataDxfId="193"/>
    <tableColumn id="10" name="G4 Count" dataDxfId="192"/>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4:J57" totalsRowShown="0" headerRowDxfId="190" dataDxfId="189">
  <autoFilter ref="A54:J57"/>
  <tableColumns count="10">
    <tableColumn id="1" name="Top Replied-To in Entire Graph" dataDxfId="188"/>
    <tableColumn id="2" name="Entire Graph Count" dataDxfId="184"/>
    <tableColumn id="3" name="Top Replied-To in G1" dataDxfId="183"/>
    <tableColumn id="4" name="G1 Count" dataDxfId="180"/>
    <tableColumn id="5" name="Top Replied-To in G2" dataDxfId="179"/>
    <tableColumn id="6" name="G2 Count" dataDxfId="176"/>
    <tableColumn id="7" name="Top Replied-To in G3" dataDxfId="175"/>
    <tableColumn id="8" name="G3 Count" dataDxfId="172"/>
    <tableColumn id="9" name="Top Replied-To in G4" dataDxfId="171"/>
    <tableColumn id="10" name="G4 Count" dataDxfId="170"/>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0:J70" totalsRowShown="0" headerRowDxfId="187" dataDxfId="186">
  <autoFilter ref="A60:J70"/>
  <tableColumns count="10">
    <tableColumn id="1" name="Top Mentioned in Entire Graph" dataDxfId="185"/>
    <tableColumn id="2" name="Entire Graph Count" dataDxfId="182"/>
    <tableColumn id="3" name="Top Mentioned in G1" dataDxfId="181"/>
    <tableColumn id="4" name="G1 Count" dataDxfId="178"/>
    <tableColumn id="5" name="Top Mentioned in G2" dataDxfId="177"/>
    <tableColumn id="6" name="G2 Count" dataDxfId="174"/>
    <tableColumn id="7" name="Top Mentioned in G3" dataDxfId="173"/>
    <tableColumn id="8" name="G3 Count" dataDxfId="169"/>
    <tableColumn id="9" name="Top Mentioned in G4" dataDxfId="168"/>
    <tableColumn id="10" name="G4 Count" dataDxfId="167"/>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3:J83" totalsRowShown="0" headerRowDxfId="164" dataDxfId="163">
  <autoFilter ref="A73:J83"/>
  <tableColumns count="10">
    <tableColumn id="1" name="Top Tweeters in Entire Graph" dataDxfId="162"/>
    <tableColumn id="2" name="Entire Graph Count" dataDxfId="161"/>
    <tableColumn id="3" name="Top Tweeters in G1" dataDxfId="160"/>
    <tableColumn id="4" name="G1 Count" dataDxfId="159"/>
    <tableColumn id="5" name="Top Tweeters in G2" dataDxfId="158"/>
    <tableColumn id="6" name="G2 Count" dataDxfId="157"/>
    <tableColumn id="7" name="Top Tweeters in G3" dataDxfId="156"/>
    <tableColumn id="8" name="G3 Count" dataDxfId="155"/>
    <tableColumn id="9" name="Top Tweeters in G4" dataDxfId="154"/>
    <tableColumn id="10" name="G4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32" totalsRowShown="0" headerRowDxfId="141" dataDxfId="140">
  <autoFilter ref="A1:G132"/>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59" totalsRowShown="0" headerRowDxfId="347" dataDxfId="346">
  <autoFilter ref="A2:BS59"/>
  <tableColumns count="71">
    <tableColumn id="1" name="Vertex" dataDxfId="345"/>
    <tableColumn id="2" name="Color" dataDxfId="344"/>
    <tableColumn id="5" name="Shape" dataDxfId="343"/>
    <tableColumn id="6" name="Size" dataDxfId="342"/>
    <tableColumn id="4" name="Opacity" dataDxfId="341"/>
    <tableColumn id="7" name="Image File" dataDxfId="340"/>
    <tableColumn id="3" name="Visibility" dataDxfId="339"/>
    <tableColumn id="10" name="Label" dataDxfId="338"/>
    <tableColumn id="16" name="Label Fill Color" dataDxfId="337"/>
    <tableColumn id="9" name="Label Position" dataDxfId="336"/>
    <tableColumn id="8" name="Tooltip" dataDxfId="335"/>
    <tableColumn id="18" name="Layout Order" dataDxfId="334"/>
    <tableColumn id="13" name="X" dataDxfId="333"/>
    <tableColumn id="14" name="Y" dataDxfId="332"/>
    <tableColumn id="12" name="Locked?" dataDxfId="331"/>
    <tableColumn id="19" name="Polar R" dataDxfId="330"/>
    <tableColumn id="20" name="Polar Angle" dataDxfId="329"/>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28"/>
    <tableColumn id="28" name="Dynamic Filter" dataDxfId="327"/>
    <tableColumn id="17" name="Add Your Own Columns Here" dataDxfId="326"/>
    <tableColumn id="30" name="Name" dataDxfId="325"/>
    <tableColumn id="31" name="Followed" dataDxfId="324"/>
    <tableColumn id="32" name="Followers" dataDxfId="323"/>
    <tableColumn id="33" name="Tweets" dataDxfId="322"/>
    <tableColumn id="34" name="Favorites" dataDxfId="321"/>
    <tableColumn id="35" name="Time Zone UTC Offset (Seconds)" dataDxfId="320"/>
    <tableColumn id="36" name="Description" dataDxfId="319"/>
    <tableColumn id="37" name="Location" dataDxfId="318"/>
    <tableColumn id="38" name="Web" dataDxfId="317"/>
    <tableColumn id="39" name="Time Zone" dataDxfId="316"/>
    <tableColumn id="40" name="Joined Twitter Date (UTC)" dataDxfId="315"/>
    <tableColumn id="41" name="Profile Banner Url" dataDxfId="314"/>
    <tableColumn id="42" name="Default Profile" dataDxfId="313"/>
    <tableColumn id="43" name="Default Profile Image" dataDxfId="312"/>
    <tableColumn id="44" name="Geo Enabled" dataDxfId="311"/>
    <tableColumn id="45" name="Language" dataDxfId="310"/>
    <tableColumn id="46" name="Listed Count" dataDxfId="309"/>
    <tableColumn id="47" name="Profile Background Image Url" dataDxfId="308"/>
    <tableColumn id="48" name="Verified" dataDxfId="307"/>
    <tableColumn id="49" name="Custom Menu Item Text" dataDxfId="306"/>
    <tableColumn id="50" name="Custom Menu Item Action" dataDxfId="305"/>
    <tableColumn id="51" name="Tweeted Search Term?" dataDxfId="272"/>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98" totalsRowShown="0" headerRowDxfId="132" dataDxfId="131">
  <autoFilter ref="A1:L98"/>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6" totalsRowShown="0" headerRowDxfId="88" dataDxfId="87">
  <autoFilter ref="A2:C6"/>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6" totalsRowShown="0" headerRowDxfId="64" dataDxfId="63">
  <autoFilter ref="A2:BL1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04">
  <autoFilter ref="A2:AO6"/>
  <tableColumns count="41">
    <tableColumn id="1" name="Group" dataDxfId="279"/>
    <tableColumn id="2" name="Vertex Color" dataDxfId="278"/>
    <tableColumn id="3" name="Vertex Shape" dataDxfId="276"/>
    <tableColumn id="22" name="Visibility" dataDxfId="277"/>
    <tableColumn id="4" name="Collapsed?"/>
    <tableColumn id="18" name="Label" dataDxfId="303"/>
    <tableColumn id="20" name="Collapsed X"/>
    <tableColumn id="21" name="Collapsed Y"/>
    <tableColumn id="6" name="ID" dataDxfId="302"/>
    <tableColumn id="19" name="Collapsed Properties" dataDxfId="270"/>
    <tableColumn id="5" name="Vertices" dataDxfId="269"/>
    <tableColumn id="7" name="Unique Edges" dataDxfId="268"/>
    <tableColumn id="8" name="Edges With Duplicates" dataDxfId="267"/>
    <tableColumn id="9" name="Total Edges" dataDxfId="266"/>
    <tableColumn id="10" name="Self-Loops" dataDxfId="265"/>
    <tableColumn id="24" name="Reciprocated Vertex Pair Ratio" dataDxfId="264"/>
    <tableColumn id="25" name="Reciprocated Edge Ratio" dataDxfId="263"/>
    <tableColumn id="11" name="Connected Components" dataDxfId="262"/>
    <tableColumn id="12" name="Single-Vertex Connected Components" dataDxfId="261"/>
    <tableColumn id="13" name="Maximum Vertices in a Connected Component" dataDxfId="260"/>
    <tableColumn id="14" name="Maximum Edges in a Connected Component" dataDxfId="259"/>
    <tableColumn id="15" name="Maximum Geodesic Distance (Diameter)" dataDxfId="258"/>
    <tableColumn id="16" name="Average Geodesic Distance" dataDxfId="257"/>
    <tableColumn id="17" name="Graph Density" dataDxfId="243"/>
    <tableColumn id="23" name="Top URLs in Tweet" dataDxfId="230"/>
    <tableColumn id="26" name="Top Domains in Tweet" dataDxfId="217"/>
    <tableColumn id="27" name="Top Hashtags in Tweet" dataDxfId="204"/>
    <tableColumn id="28" name="Top Words in Tweet" dataDxfId="191"/>
    <tableColumn id="29" name="Top Word Pairs in Tweet" dataDxfId="166"/>
    <tableColumn id="30" name="Top Replied-To in Tweet" dataDxfId="165"/>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8" totalsRowShown="0" headerRowDxfId="301" dataDxfId="300">
  <autoFilter ref="A1:C58"/>
  <tableColumns count="3">
    <tableColumn id="1" name="Group" dataDxfId="275"/>
    <tableColumn id="2" name="Vertex" dataDxfId="274"/>
    <tableColumn id="3" name="Vertex ID" dataDxfId="27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99"/>
    <tableColumn id="2" name="Degree Frequency" dataDxfId="298">
      <calculatedColumnFormula>COUNTIF(Vertices[Degree], "&gt;= " &amp; D2) - COUNTIF(Vertices[Degree], "&gt;=" &amp; D3)</calculatedColumnFormula>
    </tableColumn>
    <tableColumn id="3" name="In-Degree Bin" dataDxfId="297"/>
    <tableColumn id="4" name="In-Degree Frequency" dataDxfId="296">
      <calculatedColumnFormula>COUNTIF(Vertices[In-Degree], "&gt;= " &amp; F2) - COUNTIF(Vertices[In-Degree], "&gt;=" &amp; F3)</calculatedColumnFormula>
    </tableColumn>
    <tableColumn id="5" name="Out-Degree Bin" dataDxfId="295"/>
    <tableColumn id="6" name="Out-Degree Frequency" dataDxfId="294">
      <calculatedColumnFormula>COUNTIF(Vertices[Out-Degree], "&gt;= " &amp; H2) - COUNTIF(Vertices[Out-Degree], "&gt;=" &amp; H3)</calculatedColumnFormula>
    </tableColumn>
    <tableColumn id="7" name="Betweenness Centrality Bin" dataDxfId="293"/>
    <tableColumn id="8" name="Betweenness Centrality Frequency" dataDxfId="292">
      <calculatedColumnFormula>COUNTIF(Vertices[Betweenness Centrality], "&gt;= " &amp; J2) - COUNTIF(Vertices[Betweenness Centrality], "&gt;=" &amp; J3)</calculatedColumnFormula>
    </tableColumn>
    <tableColumn id="9" name="Closeness Centrality Bin" dataDxfId="291"/>
    <tableColumn id="10" name="Closeness Centrality Frequency" dataDxfId="290">
      <calculatedColumnFormula>COUNTIF(Vertices[Closeness Centrality], "&gt;= " &amp; L2) - COUNTIF(Vertices[Closeness Centrality], "&gt;=" &amp; L3)</calculatedColumnFormula>
    </tableColumn>
    <tableColumn id="11" name="Eigenvector Centrality Bin" dataDxfId="289"/>
    <tableColumn id="12" name="Eigenvector Centrality Frequency" dataDxfId="288">
      <calculatedColumnFormula>COUNTIF(Vertices[Eigenvector Centrality], "&gt;= " &amp; N2) - COUNTIF(Vertices[Eigenvector Centrality], "&gt;=" &amp; N3)</calculatedColumnFormula>
    </tableColumn>
    <tableColumn id="18" name="PageRank Bin" dataDxfId="287"/>
    <tableColumn id="17" name="PageRank Frequency" dataDxfId="286">
      <calculatedColumnFormula>COUNTIF(Vertices[Eigenvector Centrality], "&gt;= " &amp; P2) - COUNTIF(Vertices[Eigenvector Centrality], "&gt;=" &amp; P3)</calculatedColumnFormula>
    </tableColumn>
    <tableColumn id="13" name="Clustering Coefficient Bin" dataDxfId="285"/>
    <tableColumn id="14" name="Clustering Coefficient Frequency" dataDxfId="284">
      <calculatedColumnFormula>COUNTIF(Vertices[Clustering Coefficient], "&gt;= " &amp; R2) - COUNTIF(Vertices[Clustering Coefficient], "&gt;=" &amp; R3)</calculatedColumnFormula>
    </tableColumn>
    <tableColumn id="15" name="Dynamic Filter Bin" dataDxfId="283"/>
    <tableColumn id="16" name="Dynamic Filter Frequency" dataDxfId="28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8" totalsRowShown="0">
  <autoFilter ref="A45:B48"/>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8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ihcm.org/categories/america-s-high-maternal-mortality-what-can-be-done" TargetMode="External" /><Relationship Id="rId2" Type="http://schemas.openxmlformats.org/officeDocument/2006/relationships/hyperlink" Target="https://www.nihcm.org/categories/america-s-high-maternal-mortality-what-can-be-done" TargetMode="External" /><Relationship Id="rId3" Type="http://schemas.openxmlformats.org/officeDocument/2006/relationships/hyperlink" Target="https://www.nihcm.org/categories/america-s-high-maternal-mortality-what-can-be-done" TargetMode="External" /><Relationship Id="rId4" Type="http://schemas.openxmlformats.org/officeDocument/2006/relationships/hyperlink" Target="https://www.nihcm.org/categories/america-s-high-maternal-mortality-what-can-be-done" TargetMode="External" /><Relationship Id="rId5" Type="http://schemas.openxmlformats.org/officeDocument/2006/relationships/hyperlink" Target="https://www.nihcm.org/categories/america-s-high-maternal-mortality-what-can-be-done" TargetMode="External" /><Relationship Id="rId6" Type="http://schemas.openxmlformats.org/officeDocument/2006/relationships/hyperlink" Target="http://www.cmqcc.org/my-birth-matters" TargetMode="External" /><Relationship Id="rId7" Type="http://schemas.openxmlformats.org/officeDocument/2006/relationships/hyperlink" Target="https://swhr.org/searching-for-solutions-to-the-maternal-health-crisis/" TargetMode="External" /><Relationship Id="rId8" Type="http://schemas.openxmlformats.org/officeDocument/2006/relationships/hyperlink" Target="https://www.cmqcc.org/research/ca-pamr-maternal-mortality-review" TargetMode="External" /><Relationship Id="rId9" Type="http://schemas.openxmlformats.org/officeDocument/2006/relationships/hyperlink" Target="https://www.cmqcc.org/research/ca-pamr-maternal-mortality-review" TargetMode="External" /><Relationship Id="rId10" Type="http://schemas.openxmlformats.org/officeDocument/2006/relationships/hyperlink" Target="https://www.cmqcc.org/research/ca-pamr-maternal-mortality-review" TargetMode="External" /><Relationship Id="rId11" Type="http://schemas.openxmlformats.org/officeDocument/2006/relationships/hyperlink" Target="https://www.cmqcc.org/research/ca-pamr-maternal-mortality-review" TargetMode="External" /><Relationship Id="rId12" Type="http://schemas.openxmlformats.org/officeDocument/2006/relationships/hyperlink" Target="https://www.cmqcc.org/research/ca-pamr-maternal-mortality-review" TargetMode="External" /><Relationship Id="rId13" Type="http://schemas.openxmlformats.org/officeDocument/2006/relationships/hyperlink" Target="https://www.cmqcc.org/research/ca-pamr-maternal-mortality-review" TargetMode="External" /><Relationship Id="rId14" Type="http://schemas.openxmlformats.org/officeDocument/2006/relationships/hyperlink" Target="https://www.cmqcc.org/research/ca-pamr-maternal-mortality-review" TargetMode="External" /><Relationship Id="rId15" Type="http://schemas.openxmlformats.org/officeDocument/2006/relationships/hyperlink" Target="https://www.cmqcc.org/research/ca-pamr-maternal-mortality-review" TargetMode="External" /><Relationship Id="rId16" Type="http://schemas.openxmlformats.org/officeDocument/2006/relationships/hyperlink" Target="https://www.cmqcc.org/research/ca-pamr-maternal-mortality-review" TargetMode="External" /><Relationship Id="rId17" Type="http://schemas.openxmlformats.org/officeDocument/2006/relationships/hyperlink" Target="https://www.cmqcc.org/research/ca-pamr-maternal-mortality-review" TargetMode="External" /><Relationship Id="rId18" Type="http://schemas.openxmlformats.org/officeDocument/2006/relationships/hyperlink" Target="https://www.cmqcc.org/research/ca-pamr-maternal-mortality-review" TargetMode="External" /><Relationship Id="rId19" Type="http://schemas.openxmlformats.org/officeDocument/2006/relationships/hyperlink" Target="https://www.cmqcc.org/research/ca-pamr-maternal-mortality-review" TargetMode="External" /><Relationship Id="rId20" Type="http://schemas.openxmlformats.org/officeDocument/2006/relationships/hyperlink" Target="https://www.cmqcc.org/research/ca-pamr-maternal-mortality-review" TargetMode="External" /><Relationship Id="rId21" Type="http://schemas.openxmlformats.org/officeDocument/2006/relationships/hyperlink" Target="https://www.cmqcc.org/research/ca-pamr-maternal-mortality-review" TargetMode="External" /><Relationship Id="rId22" Type="http://schemas.openxmlformats.org/officeDocument/2006/relationships/hyperlink" Target="https://www.cmqcc.org/research/ca-pamr-maternal-mortality-review" TargetMode="External" /><Relationship Id="rId23" Type="http://schemas.openxmlformats.org/officeDocument/2006/relationships/hyperlink" Target="https://www.cmqcc.org/research/ca-pamr-maternal-mortality-review" TargetMode="External" /><Relationship Id="rId24" Type="http://schemas.openxmlformats.org/officeDocument/2006/relationships/hyperlink" Target="https://www.cmqcc.org/research/ca-pamr-maternal-mortality-review" TargetMode="External" /><Relationship Id="rId25" Type="http://schemas.openxmlformats.org/officeDocument/2006/relationships/hyperlink" Target="https://www.cmqcc.org/research/ca-pamr-maternal-mortality-review" TargetMode="External" /><Relationship Id="rId26" Type="http://schemas.openxmlformats.org/officeDocument/2006/relationships/hyperlink" Target="https://www.cmqcc.org/research/ca-pamr-maternal-mortality-review" TargetMode="External" /><Relationship Id="rId27" Type="http://schemas.openxmlformats.org/officeDocument/2006/relationships/hyperlink" Target="https://www.cmqcc.org/research/ca-pamr-maternal-mortality-review" TargetMode="External" /><Relationship Id="rId28" Type="http://schemas.openxmlformats.org/officeDocument/2006/relationships/hyperlink" Target="https://www.cmqcc.org/research/ca-pamr-maternal-mortality-review" TargetMode="External" /><Relationship Id="rId29" Type="http://schemas.openxmlformats.org/officeDocument/2006/relationships/hyperlink" Target="https://www.cmqcc.org/research/ca-pamr-maternal-mortality-review" TargetMode="External" /><Relationship Id="rId30" Type="http://schemas.openxmlformats.org/officeDocument/2006/relationships/hyperlink" Target="https://www.cmqcc.org/research/ca-pamr-maternal-mortality-review" TargetMode="External" /><Relationship Id="rId31" Type="http://schemas.openxmlformats.org/officeDocument/2006/relationships/hyperlink" Target="https://www.cmqcc.org/research/ca-pamr-maternal-mortality-review" TargetMode="External" /><Relationship Id="rId32" Type="http://schemas.openxmlformats.org/officeDocument/2006/relationships/hyperlink" Target="https://www.cmqcc.org/research/ca-pamr-maternal-mortality-review" TargetMode="External" /><Relationship Id="rId33" Type="http://schemas.openxmlformats.org/officeDocument/2006/relationships/hyperlink" Target="https://www.cmqcc.org/research/ca-pamr-maternal-mortality-review" TargetMode="External" /><Relationship Id="rId34" Type="http://schemas.openxmlformats.org/officeDocument/2006/relationships/hyperlink" Target="https://www.cmqcc.org/research/ca-pamr-maternal-mortality-review" TargetMode="External" /><Relationship Id="rId35" Type="http://schemas.openxmlformats.org/officeDocument/2006/relationships/hyperlink" Target="https://www.cmqcc.org/research/ca-pamr-maternal-mortality-review" TargetMode="External" /><Relationship Id="rId36" Type="http://schemas.openxmlformats.org/officeDocument/2006/relationships/hyperlink" Target="https://www.cmqcc.org/research/ca-pamr-maternal-mortality-review" TargetMode="External" /><Relationship Id="rId37" Type="http://schemas.openxmlformats.org/officeDocument/2006/relationships/hyperlink" Target="https://www.cmqcc.org/research/ca-pamr-maternal-mortality-review" TargetMode="External" /><Relationship Id="rId38" Type="http://schemas.openxmlformats.org/officeDocument/2006/relationships/hyperlink" Target="https://www.cmqcc.org/research/ca-pamr-maternal-mortality-review" TargetMode="External" /><Relationship Id="rId39" Type="http://schemas.openxmlformats.org/officeDocument/2006/relationships/hyperlink" Target="https://www.cmqcc.org/research/ca-pamr-maternal-mortality-review" TargetMode="External" /><Relationship Id="rId40" Type="http://schemas.openxmlformats.org/officeDocument/2006/relationships/hyperlink" Target="https://www.cmqcc.org/research/ca-pamr-maternal-mortality-review" TargetMode="External" /><Relationship Id="rId41" Type="http://schemas.openxmlformats.org/officeDocument/2006/relationships/hyperlink" Target="https://www.cmqcc.org/research/ca-pamr-maternal-mortality-review" TargetMode="External" /><Relationship Id="rId42" Type="http://schemas.openxmlformats.org/officeDocument/2006/relationships/hyperlink" Target="https://www.cmqcc.org/research/ca-pamr-maternal-mortality-review" TargetMode="External" /><Relationship Id="rId43" Type="http://schemas.openxmlformats.org/officeDocument/2006/relationships/hyperlink" Target="https://www.cmqcc.org/research/ca-pamr-maternal-mortality-review" TargetMode="External" /><Relationship Id="rId44" Type="http://schemas.openxmlformats.org/officeDocument/2006/relationships/hyperlink" Target="https://www.cmqcc.org/research/ca-pamr-maternal-mortality-review" TargetMode="External" /><Relationship Id="rId45" Type="http://schemas.openxmlformats.org/officeDocument/2006/relationships/hyperlink" Target="https://www.cmqcc.org/research/ca-pamr-maternal-mortality-review" TargetMode="External" /><Relationship Id="rId46" Type="http://schemas.openxmlformats.org/officeDocument/2006/relationships/hyperlink" Target="https://us.macmillan.com/tour/everything-below-the-waist/" TargetMode="External" /><Relationship Id="rId47" Type="http://schemas.openxmlformats.org/officeDocument/2006/relationships/hyperlink" Target="https://pbs.twimg.com/media/EGDeps9UcAAKsdA.png" TargetMode="External" /><Relationship Id="rId48" Type="http://schemas.openxmlformats.org/officeDocument/2006/relationships/hyperlink" Target="https://pbs.twimg.com/media/EGDeps9UcAAKsdA.png" TargetMode="External" /><Relationship Id="rId49" Type="http://schemas.openxmlformats.org/officeDocument/2006/relationships/hyperlink" Target="https://pbs.twimg.com/media/EGDeps9UcAAKsdA.png" TargetMode="External" /><Relationship Id="rId50" Type="http://schemas.openxmlformats.org/officeDocument/2006/relationships/hyperlink" Target="https://pbs.twimg.com/media/EGDeps9UcAAKsdA.png" TargetMode="External" /><Relationship Id="rId51" Type="http://schemas.openxmlformats.org/officeDocument/2006/relationships/hyperlink" Target="https://pbs.twimg.com/media/EGDeps9UcAAKsdA.png" TargetMode="External" /><Relationship Id="rId52" Type="http://schemas.openxmlformats.org/officeDocument/2006/relationships/hyperlink" Target="https://pbs.twimg.com/media/EGIUE-kWoAADBIW.jpg" TargetMode="External" /><Relationship Id="rId53" Type="http://schemas.openxmlformats.org/officeDocument/2006/relationships/hyperlink" Target="https://pbs.twimg.com/media/EGXIvD4X0AAi3EN.png" TargetMode="External" /><Relationship Id="rId54" Type="http://schemas.openxmlformats.org/officeDocument/2006/relationships/hyperlink" Target="https://pbs.twimg.com/media/EGXIvD4X0AAi3EN.png" TargetMode="External" /><Relationship Id="rId55" Type="http://schemas.openxmlformats.org/officeDocument/2006/relationships/hyperlink" Target="https://pbs.twimg.com/media/EGXIvD4X0AAi3EN.png" TargetMode="External" /><Relationship Id="rId56" Type="http://schemas.openxmlformats.org/officeDocument/2006/relationships/hyperlink" Target="https://pbs.twimg.com/media/EGXIvD4X0AAi3EN.png" TargetMode="External" /><Relationship Id="rId57" Type="http://schemas.openxmlformats.org/officeDocument/2006/relationships/hyperlink" Target="https://pbs.twimg.com/media/EGXIvD4X0AAi3EN.png" TargetMode="External" /><Relationship Id="rId58" Type="http://schemas.openxmlformats.org/officeDocument/2006/relationships/hyperlink" Target="https://pbs.twimg.com/media/EGXIvD4X0AAi3EN.png" TargetMode="External" /><Relationship Id="rId59" Type="http://schemas.openxmlformats.org/officeDocument/2006/relationships/hyperlink" Target="https://pbs.twimg.com/media/EGXIvD4X0AAi3EN.png" TargetMode="External" /><Relationship Id="rId60" Type="http://schemas.openxmlformats.org/officeDocument/2006/relationships/hyperlink" Target="https://pbs.twimg.com/media/EGXIvD4X0AAi3EN.png" TargetMode="External" /><Relationship Id="rId61" Type="http://schemas.openxmlformats.org/officeDocument/2006/relationships/hyperlink" Target="https://pbs.twimg.com/media/EGXIvD4X0AAi3EN.png" TargetMode="External" /><Relationship Id="rId62" Type="http://schemas.openxmlformats.org/officeDocument/2006/relationships/hyperlink" Target="https://pbs.twimg.com/media/EGXIvD4X0AAi3EN.png" TargetMode="External" /><Relationship Id="rId63" Type="http://schemas.openxmlformats.org/officeDocument/2006/relationships/hyperlink" Target="https://pbs.twimg.com/media/EGXIvD4X0AAi3EN.png" TargetMode="External" /><Relationship Id="rId64" Type="http://schemas.openxmlformats.org/officeDocument/2006/relationships/hyperlink" Target="https://pbs.twimg.com/media/EGXIvD4X0AAi3EN.png" TargetMode="External" /><Relationship Id="rId65" Type="http://schemas.openxmlformats.org/officeDocument/2006/relationships/hyperlink" Target="https://pbs.twimg.com/media/EGXIvD4X0AAi3EN.png" TargetMode="External" /><Relationship Id="rId66" Type="http://schemas.openxmlformats.org/officeDocument/2006/relationships/hyperlink" Target="https://pbs.twimg.com/media/EGXIvD4X0AAi3EN.png" TargetMode="External" /><Relationship Id="rId67" Type="http://schemas.openxmlformats.org/officeDocument/2006/relationships/hyperlink" Target="https://pbs.twimg.com/media/EGXIvD4X0AAi3EN.png" TargetMode="External" /><Relationship Id="rId68" Type="http://schemas.openxmlformats.org/officeDocument/2006/relationships/hyperlink" Target="https://pbs.twimg.com/media/EGXIvD4X0AAi3EN.png" TargetMode="External" /><Relationship Id="rId69" Type="http://schemas.openxmlformats.org/officeDocument/2006/relationships/hyperlink" Target="https://pbs.twimg.com/media/EGXIvD4X0AAi3EN.png" TargetMode="External" /><Relationship Id="rId70" Type="http://schemas.openxmlformats.org/officeDocument/2006/relationships/hyperlink" Target="https://pbs.twimg.com/media/EGXIvD4X0AAi3EN.png" TargetMode="External" /><Relationship Id="rId71" Type="http://schemas.openxmlformats.org/officeDocument/2006/relationships/hyperlink" Target="https://pbs.twimg.com/media/EGXIvD4X0AAi3EN.png" TargetMode="External" /><Relationship Id="rId72" Type="http://schemas.openxmlformats.org/officeDocument/2006/relationships/hyperlink" Target="https://pbs.twimg.com/media/EGXIvD4X0AAi3EN.png" TargetMode="External" /><Relationship Id="rId73" Type="http://schemas.openxmlformats.org/officeDocument/2006/relationships/hyperlink" Target="https://pbs.twimg.com/media/EGXIvD4X0AAi3EN.png" TargetMode="External" /><Relationship Id="rId74" Type="http://schemas.openxmlformats.org/officeDocument/2006/relationships/hyperlink" Target="https://pbs.twimg.com/media/EGXIvD4X0AAi3EN.png" TargetMode="External" /><Relationship Id="rId75" Type="http://schemas.openxmlformats.org/officeDocument/2006/relationships/hyperlink" Target="https://pbs.twimg.com/media/EGXIvD4X0AAi3EN.png" TargetMode="External" /><Relationship Id="rId76" Type="http://schemas.openxmlformats.org/officeDocument/2006/relationships/hyperlink" Target="https://pbs.twimg.com/media/EGXIvD4X0AAi3EN.png" TargetMode="External" /><Relationship Id="rId77" Type="http://schemas.openxmlformats.org/officeDocument/2006/relationships/hyperlink" Target="https://pbs.twimg.com/media/EGXIvD4X0AAi3EN.png" TargetMode="External" /><Relationship Id="rId78" Type="http://schemas.openxmlformats.org/officeDocument/2006/relationships/hyperlink" Target="https://pbs.twimg.com/media/EGXIvD4X0AAi3EN.png" TargetMode="External" /><Relationship Id="rId79" Type="http://schemas.openxmlformats.org/officeDocument/2006/relationships/hyperlink" Target="https://pbs.twimg.com/media/EGXIvD4X0AAi3EN.png" TargetMode="External" /><Relationship Id="rId80" Type="http://schemas.openxmlformats.org/officeDocument/2006/relationships/hyperlink" Target="https://pbs.twimg.com/media/EGXIvD4X0AAi3EN.png" TargetMode="External" /><Relationship Id="rId81" Type="http://schemas.openxmlformats.org/officeDocument/2006/relationships/hyperlink" Target="https://pbs.twimg.com/media/EGXIvD4X0AAi3EN.png" TargetMode="External" /><Relationship Id="rId82" Type="http://schemas.openxmlformats.org/officeDocument/2006/relationships/hyperlink" Target="https://pbs.twimg.com/media/EGXIvD4X0AAi3EN.png" TargetMode="External" /><Relationship Id="rId83" Type="http://schemas.openxmlformats.org/officeDocument/2006/relationships/hyperlink" Target="https://pbs.twimg.com/media/EGXIvD4X0AAi3EN.png" TargetMode="External" /><Relationship Id="rId84" Type="http://schemas.openxmlformats.org/officeDocument/2006/relationships/hyperlink" Target="https://pbs.twimg.com/media/EGXIvD4X0AAi3EN.png" TargetMode="External" /><Relationship Id="rId85" Type="http://schemas.openxmlformats.org/officeDocument/2006/relationships/hyperlink" Target="https://pbs.twimg.com/media/EGXIvD4X0AAi3EN.png" TargetMode="External" /><Relationship Id="rId86" Type="http://schemas.openxmlformats.org/officeDocument/2006/relationships/hyperlink" Target="https://pbs.twimg.com/media/EGXIvD4X0AAi3EN.png" TargetMode="External" /><Relationship Id="rId87" Type="http://schemas.openxmlformats.org/officeDocument/2006/relationships/hyperlink" Target="https://pbs.twimg.com/media/EGXIvD4X0AAi3EN.png" TargetMode="External" /><Relationship Id="rId88" Type="http://schemas.openxmlformats.org/officeDocument/2006/relationships/hyperlink" Target="https://pbs.twimg.com/media/EGXIvD4X0AAi3EN.png" TargetMode="External" /><Relationship Id="rId89" Type="http://schemas.openxmlformats.org/officeDocument/2006/relationships/hyperlink" Target="https://pbs.twimg.com/media/EGXIvD4X0AAi3EN.png" TargetMode="External" /><Relationship Id="rId90" Type="http://schemas.openxmlformats.org/officeDocument/2006/relationships/hyperlink" Target="https://pbs.twimg.com/media/EGXIvD4X0AAi3EN.png" TargetMode="External" /><Relationship Id="rId91" Type="http://schemas.openxmlformats.org/officeDocument/2006/relationships/hyperlink" Target="https://pbs.twimg.com/media/EGZWpdzWoAI5PGN.jpg" TargetMode="External" /><Relationship Id="rId92" Type="http://schemas.openxmlformats.org/officeDocument/2006/relationships/hyperlink" Target="https://pbs.twimg.com/media/EG7nTs7UYAEk2Eg.jpg" TargetMode="External" /><Relationship Id="rId93" Type="http://schemas.openxmlformats.org/officeDocument/2006/relationships/hyperlink" Target="https://pbs.twimg.com/media/EGDeps9UcAAKsdA.png" TargetMode="External" /><Relationship Id="rId94" Type="http://schemas.openxmlformats.org/officeDocument/2006/relationships/hyperlink" Target="https://pbs.twimg.com/media/EGDeps9UcAAKsdA.png" TargetMode="External" /><Relationship Id="rId95" Type="http://schemas.openxmlformats.org/officeDocument/2006/relationships/hyperlink" Target="http://pbs.twimg.com/profile_images/378800000441083660/defef2ef9e3d3fa644374ea4fa109689_normal.jpeg" TargetMode="External" /><Relationship Id="rId96" Type="http://schemas.openxmlformats.org/officeDocument/2006/relationships/hyperlink" Target="http://pbs.twimg.com/profile_images/378800000441083660/defef2ef9e3d3fa644374ea4fa109689_normal.jpeg" TargetMode="External" /><Relationship Id="rId97" Type="http://schemas.openxmlformats.org/officeDocument/2006/relationships/hyperlink" Target="http://pbs.twimg.com/profile_images/378800000441083660/defef2ef9e3d3fa644374ea4fa109689_normal.jpeg" TargetMode="External" /><Relationship Id="rId98" Type="http://schemas.openxmlformats.org/officeDocument/2006/relationships/hyperlink" Target="http://pbs.twimg.com/profile_images/1157318428841205760/L4Xvch0N_normal.jpg" TargetMode="External" /><Relationship Id="rId99" Type="http://schemas.openxmlformats.org/officeDocument/2006/relationships/hyperlink" Target="http://pbs.twimg.com/profile_images/1157318428841205760/L4Xvch0N_normal.jpg" TargetMode="External" /><Relationship Id="rId100" Type="http://schemas.openxmlformats.org/officeDocument/2006/relationships/hyperlink" Target="http://pbs.twimg.com/profile_images/1157318428841205760/L4Xvch0N_normal.jpg" TargetMode="External" /><Relationship Id="rId101" Type="http://schemas.openxmlformats.org/officeDocument/2006/relationships/hyperlink" Target="https://pbs.twimg.com/media/EGDeps9UcAAKsdA.png" TargetMode="External" /><Relationship Id="rId102" Type="http://schemas.openxmlformats.org/officeDocument/2006/relationships/hyperlink" Target="http://pbs.twimg.com/profile_images/1063163332864196608/Bfsq8tRD_normal.jpg" TargetMode="External" /><Relationship Id="rId103" Type="http://schemas.openxmlformats.org/officeDocument/2006/relationships/hyperlink" Target="http://pbs.twimg.com/profile_images/1063163332864196608/Bfsq8tRD_normal.jpg" TargetMode="External" /><Relationship Id="rId104" Type="http://schemas.openxmlformats.org/officeDocument/2006/relationships/hyperlink" Target="http://pbs.twimg.com/profile_images/1013397531206848512/Ekf9nVK4_normal.jpg" TargetMode="External" /><Relationship Id="rId105" Type="http://schemas.openxmlformats.org/officeDocument/2006/relationships/hyperlink" Target="https://pbs.twimg.com/media/EGDeps9UcAAKsdA.png" TargetMode="External" /><Relationship Id="rId106" Type="http://schemas.openxmlformats.org/officeDocument/2006/relationships/hyperlink" Target="http://pbs.twimg.com/profile_images/1013397531206848512/Ekf9nVK4_normal.jpg" TargetMode="External" /><Relationship Id="rId107" Type="http://schemas.openxmlformats.org/officeDocument/2006/relationships/hyperlink" Target="https://pbs.twimg.com/media/EGDeps9UcAAKsdA.png" TargetMode="External" /><Relationship Id="rId108" Type="http://schemas.openxmlformats.org/officeDocument/2006/relationships/hyperlink" Target="http://pbs.twimg.com/profile_images/1013397531206848512/Ekf9nVK4_normal.jpg" TargetMode="External" /><Relationship Id="rId109" Type="http://schemas.openxmlformats.org/officeDocument/2006/relationships/hyperlink" Target="https://pbs.twimg.com/media/EGIUE-kWoAADBIW.jpg" TargetMode="External" /><Relationship Id="rId110" Type="http://schemas.openxmlformats.org/officeDocument/2006/relationships/hyperlink" Target="http://pbs.twimg.com/profile_images/1057004044453965824/6fmhToXw_normal.jpg" TargetMode="External" /><Relationship Id="rId111" Type="http://schemas.openxmlformats.org/officeDocument/2006/relationships/hyperlink" Target="https://pbs.twimg.com/media/EGXIvD4X0AAi3EN.png" TargetMode="External" /><Relationship Id="rId112" Type="http://schemas.openxmlformats.org/officeDocument/2006/relationships/hyperlink" Target="http://pbs.twimg.com/profile_images/903432464156073986/K9r22wpA_normal.jpg" TargetMode="External" /><Relationship Id="rId113" Type="http://schemas.openxmlformats.org/officeDocument/2006/relationships/hyperlink" Target="https://pbs.twimg.com/media/EGXIvD4X0AAi3EN.png" TargetMode="External" /><Relationship Id="rId114" Type="http://schemas.openxmlformats.org/officeDocument/2006/relationships/hyperlink" Target="http://pbs.twimg.com/profile_images/903432464156073986/K9r22wpA_normal.jpg" TargetMode="External" /><Relationship Id="rId115" Type="http://schemas.openxmlformats.org/officeDocument/2006/relationships/hyperlink" Target="https://pbs.twimg.com/media/EGXIvD4X0AAi3EN.png" TargetMode="External" /><Relationship Id="rId116" Type="http://schemas.openxmlformats.org/officeDocument/2006/relationships/hyperlink" Target="http://pbs.twimg.com/profile_images/903432464156073986/K9r22wpA_normal.jpg" TargetMode="External" /><Relationship Id="rId117" Type="http://schemas.openxmlformats.org/officeDocument/2006/relationships/hyperlink" Target="https://pbs.twimg.com/media/EGXIvD4X0AAi3EN.png" TargetMode="External" /><Relationship Id="rId118" Type="http://schemas.openxmlformats.org/officeDocument/2006/relationships/hyperlink" Target="http://pbs.twimg.com/profile_images/903432464156073986/K9r22wpA_normal.jpg" TargetMode="External" /><Relationship Id="rId119" Type="http://schemas.openxmlformats.org/officeDocument/2006/relationships/hyperlink" Target="https://pbs.twimg.com/media/EGXIvD4X0AAi3EN.png" TargetMode="External" /><Relationship Id="rId120" Type="http://schemas.openxmlformats.org/officeDocument/2006/relationships/hyperlink" Target="http://pbs.twimg.com/profile_images/903432464156073986/K9r22wpA_normal.jpg" TargetMode="External" /><Relationship Id="rId121" Type="http://schemas.openxmlformats.org/officeDocument/2006/relationships/hyperlink" Target="https://pbs.twimg.com/media/EGXIvD4X0AAi3EN.png" TargetMode="External" /><Relationship Id="rId122" Type="http://schemas.openxmlformats.org/officeDocument/2006/relationships/hyperlink" Target="http://pbs.twimg.com/profile_images/903432464156073986/K9r22wpA_normal.jpg" TargetMode="External" /><Relationship Id="rId123" Type="http://schemas.openxmlformats.org/officeDocument/2006/relationships/hyperlink" Target="https://pbs.twimg.com/media/EGXIvD4X0AAi3EN.png" TargetMode="External" /><Relationship Id="rId124" Type="http://schemas.openxmlformats.org/officeDocument/2006/relationships/hyperlink" Target="http://pbs.twimg.com/profile_images/903432464156073986/K9r22wpA_normal.jpg" TargetMode="External" /><Relationship Id="rId125" Type="http://schemas.openxmlformats.org/officeDocument/2006/relationships/hyperlink" Target="https://pbs.twimg.com/media/EGXIvD4X0AAi3EN.png" TargetMode="External" /><Relationship Id="rId126" Type="http://schemas.openxmlformats.org/officeDocument/2006/relationships/hyperlink" Target="http://pbs.twimg.com/profile_images/903432464156073986/K9r22wpA_normal.jpg" TargetMode="External" /><Relationship Id="rId127" Type="http://schemas.openxmlformats.org/officeDocument/2006/relationships/hyperlink" Target="https://pbs.twimg.com/media/EGXIvD4X0AAi3EN.png" TargetMode="External" /><Relationship Id="rId128" Type="http://schemas.openxmlformats.org/officeDocument/2006/relationships/hyperlink" Target="http://pbs.twimg.com/profile_images/903432464156073986/K9r22wpA_normal.jpg" TargetMode="External" /><Relationship Id="rId129" Type="http://schemas.openxmlformats.org/officeDocument/2006/relationships/hyperlink" Target="https://pbs.twimg.com/media/EGXIvD4X0AAi3EN.png" TargetMode="External" /><Relationship Id="rId130" Type="http://schemas.openxmlformats.org/officeDocument/2006/relationships/hyperlink" Target="http://pbs.twimg.com/profile_images/903432464156073986/K9r22wpA_normal.jpg" TargetMode="External" /><Relationship Id="rId131" Type="http://schemas.openxmlformats.org/officeDocument/2006/relationships/hyperlink" Target="https://pbs.twimg.com/media/EGXIvD4X0AAi3EN.png" TargetMode="External" /><Relationship Id="rId132" Type="http://schemas.openxmlformats.org/officeDocument/2006/relationships/hyperlink" Target="http://pbs.twimg.com/profile_images/903432464156073986/K9r22wpA_normal.jpg" TargetMode="External" /><Relationship Id="rId133" Type="http://schemas.openxmlformats.org/officeDocument/2006/relationships/hyperlink" Target="https://pbs.twimg.com/media/EGXIvD4X0AAi3EN.png" TargetMode="External" /><Relationship Id="rId134" Type="http://schemas.openxmlformats.org/officeDocument/2006/relationships/hyperlink" Target="http://pbs.twimg.com/profile_images/903432464156073986/K9r22wpA_normal.jpg" TargetMode="External" /><Relationship Id="rId135" Type="http://schemas.openxmlformats.org/officeDocument/2006/relationships/hyperlink" Target="https://pbs.twimg.com/media/EGXIvD4X0AAi3EN.png" TargetMode="External" /><Relationship Id="rId136" Type="http://schemas.openxmlformats.org/officeDocument/2006/relationships/hyperlink" Target="http://pbs.twimg.com/profile_images/903432464156073986/K9r22wpA_normal.jpg" TargetMode="External" /><Relationship Id="rId137" Type="http://schemas.openxmlformats.org/officeDocument/2006/relationships/hyperlink" Target="https://pbs.twimg.com/media/EGXIvD4X0AAi3EN.png" TargetMode="External" /><Relationship Id="rId138" Type="http://schemas.openxmlformats.org/officeDocument/2006/relationships/hyperlink" Target="http://pbs.twimg.com/profile_images/903432464156073986/K9r22wpA_normal.jpg" TargetMode="External" /><Relationship Id="rId139" Type="http://schemas.openxmlformats.org/officeDocument/2006/relationships/hyperlink" Target="https://pbs.twimg.com/media/EGXIvD4X0AAi3EN.png" TargetMode="External" /><Relationship Id="rId140" Type="http://schemas.openxmlformats.org/officeDocument/2006/relationships/hyperlink" Target="http://pbs.twimg.com/profile_images/903432464156073986/K9r22wpA_normal.jpg" TargetMode="External" /><Relationship Id="rId141" Type="http://schemas.openxmlformats.org/officeDocument/2006/relationships/hyperlink" Target="https://pbs.twimg.com/media/EGXIvD4X0AAi3EN.png" TargetMode="External" /><Relationship Id="rId142" Type="http://schemas.openxmlformats.org/officeDocument/2006/relationships/hyperlink" Target="http://pbs.twimg.com/profile_images/903432464156073986/K9r22wpA_normal.jpg" TargetMode="External" /><Relationship Id="rId143" Type="http://schemas.openxmlformats.org/officeDocument/2006/relationships/hyperlink" Target="https://pbs.twimg.com/media/EGXIvD4X0AAi3EN.png" TargetMode="External" /><Relationship Id="rId144" Type="http://schemas.openxmlformats.org/officeDocument/2006/relationships/hyperlink" Target="http://pbs.twimg.com/profile_images/903432464156073986/K9r22wpA_normal.jpg" TargetMode="External" /><Relationship Id="rId145" Type="http://schemas.openxmlformats.org/officeDocument/2006/relationships/hyperlink" Target="https://pbs.twimg.com/media/EGXIvD4X0AAi3EN.png" TargetMode="External" /><Relationship Id="rId146" Type="http://schemas.openxmlformats.org/officeDocument/2006/relationships/hyperlink" Target="http://pbs.twimg.com/profile_images/903432464156073986/K9r22wpA_normal.jpg" TargetMode="External" /><Relationship Id="rId147" Type="http://schemas.openxmlformats.org/officeDocument/2006/relationships/hyperlink" Target="https://pbs.twimg.com/media/EGXIvD4X0AAi3EN.png" TargetMode="External" /><Relationship Id="rId148" Type="http://schemas.openxmlformats.org/officeDocument/2006/relationships/hyperlink" Target="http://pbs.twimg.com/profile_images/903432464156073986/K9r22wpA_normal.jpg" TargetMode="External" /><Relationship Id="rId149" Type="http://schemas.openxmlformats.org/officeDocument/2006/relationships/hyperlink" Target="https://pbs.twimg.com/media/EGXIvD4X0AAi3EN.png" TargetMode="External" /><Relationship Id="rId150" Type="http://schemas.openxmlformats.org/officeDocument/2006/relationships/hyperlink" Target="http://pbs.twimg.com/profile_images/903432464156073986/K9r22wpA_normal.jpg" TargetMode="External" /><Relationship Id="rId151" Type="http://schemas.openxmlformats.org/officeDocument/2006/relationships/hyperlink" Target="https://pbs.twimg.com/media/EGXIvD4X0AAi3EN.png" TargetMode="External" /><Relationship Id="rId152" Type="http://schemas.openxmlformats.org/officeDocument/2006/relationships/hyperlink" Target="http://pbs.twimg.com/profile_images/903432464156073986/K9r22wpA_normal.jpg" TargetMode="External" /><Relationship Id="rId153" Type="http://schemas.openxmlformats.org/officeDocument/2006/relationships/hyperlink" Target="https://pbs.twimg.com/media/EGXIvD4X0AAi3EN.png" TargetMode="External" /><Relationship Id="rId154" Type="http://schemas.openxmlformats.org/officeDocument/2006/relationships/hyperlink" Target="http://pbs.twimg.com/profile_images/903432464156073986/K9r22wpA_normal.jpg" TargetMode="External" /><Relationship Id="rId155" Type="http://schemas.openxmlformats.org/officeDocument/2006/relationships/hyperlink" Target="https://pbs.twimg.com/media/EGXIvD4X0AAi3EN.png" TargetMode="External" /><Relationship Id="rId156" Type="http://schemas.openxmlformats.org/officeDocument/2006/relationships/hyperlink" Target="http://pbs.twimg.com/profile_images/903432464156073986/K9r22wpA_normal.jpg" TargetMode="External" /><Relationship Id="rId157" Type="http://schemas.openxmlformats.org/officeDocument/2006/relationships/hyperlink" Target="https://pbs.twimg.com/media/EGXIvD4X0AAi3EN.png" TargetMode="External" /><Relationship Id="rId158" Type="http://schemas.openxmlformats.org/officeDocument/2006/relationships/hyperlink" Target="http://pbs.twimg.com/profile_images/903432464156073986/K9r22wpA_normal.jpg" TargetMode="External" /><Relationship Id="rId159" Type="http://schemas.openxmlformats.org/officeDocument/2006/relationships/hyperlink" Target="https://pbs.twimg.com/media/EGXIvD4X0AAi3EN.png" TargetMode="External" /><Relationship Id="rId160" Type="http://schemas.openxmlformats.org/officeDocument/2006/relationships/hyperlink" Target="http://pbs.twimg.com/profile_images/903432464156073986/K9r22wpA_normal.jpg" TargetMode="External" /><Relationship Id="rId161" Type="http://schemas.openxmlformats.org/officeDocument/2006/relationships/hyperlink" Target="https://pbs.twimg.com/media/EGXIvD4X0AAi3EN.png" TargetMode="External" /><Relationship Id="rId162" Type="http://schemas.openxmlformats.org/officeDocument/2006/relationships/hyperlink" Target="http://pbs.twimg.com/profile_images/903432464156073986/K9r22wpA_normal.jpg" TargetMode="External" /><Relationship Id="rId163" Type="http://schemas.openxmlformats.org/officeDocument/2006/relationships/hyperlink" Target="https://pbs.twimg.com/media/EGXIvD4X0AAi3EN.png" TargetMode="External" /><Relationship Id="rId164" Type="http://schemas.openxmlformats.org/officeDocument/2006/relationships/hyperlink" Target="http://pbs.twimg.com/profile_images/903432464156073986/K9r22wpA_normal.jpg" TargetMode="External" /><Relationship Id="rId165" Type="http://schemas.openxmlformats.org/officeDocument/2006/relationships/hyperlink" Target="https://pbs.twimg.com/media/EGXIvD4X0AAi3EN.png" TargetMode="External" /><Relationship Id="rId166" Type="http://schemas.openxmlformats.org/officeDocument/2006/relationships/hyperlink" Target="http://pbs.twimg.com/profile_images/903432464156073986/K9r22wpA_normal.jpg" TargetMode="External" /><Relationship Id="rId167" Type="http://schemas.openxmlformats.org/officeDocument/2006/relationships/hyperlink" Target="https://pbs.twimg.com/media/EGXIvD4X0AAi3EN.png" TargetMode="External" /><Relationship Id="rId168" Type="http://schemas.openxmlformats.org/officeDocument/2006/relationships/hyperlink" Target="http://pbs.twimg.com/profile_images/903432464156073986/K9r22wpA_normal.jpg" TargetMode="External" /><Relationship Id="rId169" Type="http://schemas.openxmlformats.org/officeDocument/2006/relationships/hyperlink" Target="http://pbs.twimg.com/profile_images/723267608955379712/hHbPrshx_normal.jpg" TargetMode="External" /><Relationship Id="rId170" Type="http://schemas.openxmlformats.org/officeDocument/2006/relationships/hyperlink" Target="https://pbs.twimg.com/media/EGXIvD4X0AAi3EN.png" TargetMode="External" /><Relationship Id="rId171" Type="http://schemas.openxmlformats.org/officeDocument/2006/relationships/hyperlink" Target="http://pbs.twimg.com/profile_images/903432464156073986/K9r22wpA_normal.jpg" TargetMode="External" /><Relationship Id="rId172" Type="http://schemas.openxmlformats.org/officeDocument/2006/relationships/hyperlink" Target="http://pbs.twimg.com/profile_images/723267608955379712/hHbPrshx_normal.jpg" TargetMode="External" /><Relationship Id="rId173" Type="http://schemas.openxmlformats.org/officeDocument/2006/relationships/hyperlink" Target="https://pbs.twimg.com/media/EGXIvD4X0AAi3EN.png" TargetMode="External" /><Relationship Id="rId174" Type="http://schemas.openxmlformats.org/officeDocument/2006/relationships/hyperlink" Target="http://pbs.twimg.com/profile_images/903432464156073986/K9r22wpA_normal.jpg" TargetMode="External" /><Relationship Id="rId175" Type="http://schemas.openxmlformats.org/officeDocument/2006/relationships/hyperlink" Target="http://pbs.twimg.com/profile_images/723267608955379712/hHbPrshx_normal.jpg" TargetMode="External" /><Relationship Id="rId176" Type="http://schemas.openxmlformats.org/officeDocument/2006/relationships/hyperlink" Target="https://pbs.twimg.com/media/EGXIvD4X0AAi3EN.png" TargetMode="External" /><Relationship Id="rId177" Type="http://schemas.openxmlformats.org/officeDocument/2006/relationships/hyperlink" Target="http://pbs.twimg.com/profile_images/903432464156073986/K9r22wpA_normal.jpg" TargetMode="External" /><Relationship Id="rId178" Type="http://schemas.openxmlformats.org/officeDocument/2006/relationships/hyperlink" Target="http://pbs.twimg.com/profile_images/723267608955379712/hHbPrshx_normal.jpg" TargetMode="External" /><Relationship Id="rId179" Type="http://schemas.openxmlformats.org/officeDocument/2006/relationships/hyperlink" Target="https://pbs.twimg.com/media/EGXIvD4X0AAi3EN.png" TargetMode="External" /><Relationship Id="rId180" Type="http://schemas.openxmlformats.org/officeDocument/2006/relationships/hyperlink" Target="http://pbs.twimg.com/profile_images/903432464156073986/K9r22wpA_normal.jpg" TargetMode="External" /><Relationship Id="rId181" Type="http://schemas.openxmlformats.org/officeDocument/2006/relationships/hyperlink" Target="http://pbs.twimg.com/profile_images/723267608955379712/hHbPrshx_normal.jpg" TargetMode="External" /><Relationship Id="rId182" Type="http://schemas.openxmlformats.org/officeDocument/2006/relationships/hyperlink" Target="https://pbs.twimg.com/media/EGXIvD4X0AAi3EN.png" TargetMode="External" /><Relationship Id="rId183" Type="http://schemas.openxmlformats.org/officeDocument/2006/relationships/hyperlink" Target="http://pbs.twimg.com/profile_images/903432464156073986/K9r22wpA_normal.jpg" TargetMode="External" /><Relationship Id="rId184" Type="http://schemas.openxmlformats.org/officeDocument/2006/relationships/hyperlink" Target="http://pbs.twimg.com/profile_images/723267608955379712/hHbPrshx_normal.jpg" TargetMode="External" /><Relationship Id="rId185" Type="http://schemas.openxmlformats.org/officeDocument/2006/relationships/hyperlink" Target="https://pbs.twimg.com/media/EGXIvD4X0AAi3EN.png" TargetMode="External" /><Relationship Id="rId186" Type="http://schemas.openxmlformats.org/officeDocument/2006/relationships/hyperlink" Target="http://pbs.twimg.com/profile_images/903432464156073986/K9r22wpA_normal.jpg" TargetMode="External" /><Relationship Id="rId187" Type="http://schemas.openxmlformats.org/officeDocument/2006/relationships/hyperlink" Target="http://pbs.twimg.com/profile_images/723267608955379712/hHbPrshx_normal.jpg" TargetMode="External" /><Relationship Id="rId188" Type="http://schemas.openxmlformats.org/officeDocument/2006/relationships/hyperlink" Target="https://pbs.twimg.com/media/EGXIvD4X0AAi3EN.png" TargetMode="External" /><Relationship Id="rId189" Type="http://schemas.openxmlformats.org/officeDocument/2006/relationships/hyperlink" Target="http://pbs.twimg.com/profile_images/903432464156073986/K9r22wpA_normal.jpg" TargetMode="External" /><Relationship Id="rId190" Type="http://schemas.openxmlformats.org/officeDocument/2006/relationships/hyperlink" Target="http://pbs.twimg.com/profile_images/723267608955379712/hHbPrshx_normal.jpg" TargetMode="External" /><Relationship Id="rId191" Type="http://schemas.openxmlformats.org/officeDocument/2006/relationships/hyperlink" Target="https://pbs.twimg.com/media/EGXIvD4X0AAi3EN.png" TargetMode="External" /><Relationship Id="rId192" Type="http://schemas.openxmlformats.org/officeDocument/2006/relationships/hyperlink" Target="http://pbs.twimg.com/profile_images/903432464156073986/K9r22wpA_normal.jpg" TargetMode="External" /><Relationship Id="rId193" Type="http://schemas.openxmlformats.org/officeDocument/2006/relationships/hyperlink" Target="http://pbs.twimg.com/profile_images/723267608955379712/hHbPrshx_normal.jpg" TargetMode="External" /><Relationship Id="rId194" Type="http://schemas.openxmlformats.org/officeDocument/2006/relationships/hyperlink" Target="https://pbs.twimg.com/media/EGXIvD4X0AAi3EN.png" TargetMode="External" /><Relationship Id="rId195" Type="http://schemas.openxmlformats.org/officeDocument/2006/relationships/hyperlink" Target="http://pbs.twimg.com/profile_images/903432464156073986/K9r22wpA_normal.jpg" TargetMode="External" /><Relationship Id="rId196" Type="http://schemas.openxmlformats.org/officeDocument/2006/relationships/hyperlink" Target="http://pbs.twimg.com/profile_images/723267608955379712/hHbPrshx_normal.jpg" TargetMode="External" /><Relationship Id="rId197" Type="http://schemas.openxmlformats.org/officeDocument/2006/relationships/hyperlink" Target="http://pbs.twimg.com/profile_images/723267608955379712/hHbPrshx_normal.jpg" TargetMode="External" /><Relationship Id="rId198" Type="http://schemas.openxmlformats.org/officeDocument/2006/relationships/hyperlink" Target="https://pbs.twimg.com/media/EGZWpdzWoAI5PGN.jpg" TargetMode="External" /><Relationship Id="rId199" Type="http://schemas.openxmlformats.org/officeDocument/2006/relationships/hyperlink" Target="http://pbs.twimg.com/profile_images/1184755372667654145/evB769Y__normal.png" TargetMode="External" /><Relationship Id="rId200" Type="http://schemas.openxmlformats.org/officeDocument/2006/relationships/hyperlink" Target="https://pbs.twimg.com/media/EG7nTs7UYAEk2Eg.jpg" TargetMode="External" /><Relationship Id="rId201" Type="http://schemas.openxmlformats.org/officeDocument/2006/relationships/hyperlink" Target="http://pbs.twimg.com/profile_images/725703417558126592/SocNzlxV_normal.jpg" TargetMode="External" /><Relationship Id="rId202" Type="http://schemas.openxmlformats.org/officeDocument/2006/relationships/hyperlink" Target="https://twitter.com/#!/chcfnews/status/1180224320922116096" TargetMode="External" /><Relationship Id="rId203" Type="http://schemas.openxmlformats.org/officeDocument/2006/relationships/hyperlink" Target="https://twitter.com/#!/chcfnews/status/1180224320922116096" TargetMode="External" /><Relationship Id="rId204" Type="http://schemas.openxmlformats.org/officeDocument/2006/relationships/hyperlink" Target="https://twitter.com/#!/byninamartin/status/1180228772894654464" TargetMode="External" /><Relationship Id="rId205" Type="http://schemas.openxmlformats.org/officeDocument/2006/relationships/hyperlink" Target="https://twitter.com/#!/byninamartin/status/1180228772894654464" TargetMode="External" /><Relationship Id="rId206" Type="http://schemas.openxmlformats.org/officeDocument/2006/relationships/hyperlink" Target="https://twitter.com/#!/byninamartin/status/1180228772894654464" TargetMode="External" /><Relationship Id="rId207" Type="http://schemas.openxmlformats.org/officeDocument/2006/relationships/hyperlink" Target="https://twitter.com/#!/allbriteallday/status/1180231457366691840" TargetMode="External" /><Relationship Id="rId208" Type="http://schemas.openxmlformats.org/officeDocument/2006/relationships/hyperlink" Target="https://twitter.com/#!/allbriteallday/status/1180231457366691840" TargetMode="External" /><Relationship Id="rId209" Type="http://schemas.openxmlformats.org/officeDocument/2006/relationships/hyperlink" Target="https://twitter.com/#!/allbriteallday/status/1180231457366691840" TargetMode="External" /><Relationship Id="rId210" Type="http://schemas.openxmlformats.org/officeDocument/2006/relationships/hyperlink" Target="https://twitter.com/#!/chcfnews/status/1180224320922116096" TargetMode="External" /><Relationship Id="rId211" Type="http://schemas.openxmlformats.org/officeDocument/2006/relationships/hyperlink" Target="https://twitter.com/#!/nihcmfoundation/status/1180229903473623043" TargetMode="External" /><Relationship Id="rId212" Type="http://schemas.openxmlformats.org/officeDocument/2006/relationships/hyperlink" Target="https://twitter.com/#!/nihcmfoundation/status/1180229903473623043" TargetMode="External" /><Relationship Id="rId213" Type="http://schemas.openxmlformats.org/officeDocument/2006/relationships/hyperlink" Target="https://twitter.com/#!/unnecesarean/status/1180292788224692224" TargetMode="External" /><Relationship Id="rId214" Type="http://schemas.openxmlformats.org/officeDocument/2006/relationships/hyperlink" Target="https://twitter.com/#!/chcfnews/status/1180224320922116096" TargetMode="External" /><Relationship Id="rId215" Type="http://schemas.openxmlformats.org/officeDocument/2006/relationships/hyperlink" Target="https://twitter.com/#!/unnecesarean/status/1180292788224692224" TargetMode="External" /><Relationship Id="rId216" Type="http://schemas.openxmlformats.org/officeDocument/2006/relationships/hyperlink" Target="https://twitter.com/#!/chcfnews/status/1180224320922116096" TargetMode="External" /><Relationship Id="rId217" Type="http://schemas.openxmlformats.org/officeDocument/2006/relationships/hyperlink" Target="https://twitter.com/#!/unnecesarean/status/1180292788224692224" TargetMode="External" /><Relationship Id="rId218" Type="http://schemas.openxmlformats.org/officeDocument/2006/relationships/hyperlink" Target="https://twitter.com/#!/healthnet/status/1180528130534117377" TargetMode="External" /><Relationship Id="rId219" Type="http://schemas.openxmlformats.org/officeDocument/2006/relationships/hyperlink" Target="https://twitter.com/#!/gausssurgical/status/1181263152614297601" TargetMode="External" /><Relationship Id="rId220" Type="http://schemas.openxmlformats.org/officeDocument/2006/relationships/hyperlink" Target="https://twitter.com/#!/dkegel/status/1181571194140672002" TargetMode="External" /><Relationship Id="rId221" Type="http://schemas.openxmlformats.org/officeDocument/2006/relationships/hyperlink" Target="https://twitter.com/#!/usnehal/status/1181574958499143683" TargetMode="External" /><Relationship Id="rId222" Type="http://schemas.openxmlformats.org/officeDocument/2006/relationships/hyperlink" Target="https://twitter.com/#!/dkegel/status/1181571194140672002" TargetMode="External" /><Relationship Id="rId223" Type="http://schemas.openxmlformats.org/officeDocument/2006/relationships/hyperlink" Target="https://twitter.com/#!/usnehal/status/1181574958499143683" TargetMode="External" /><Relationship Id="rId224" Type="http://schemas.openxmlformats.org/officeDocument/2006/relationships/hyperlink" Target="https://twitter.com/#!/dkegel/status/1181571194140672002" TargetMode="External" /><Relationship Id="rId225" Type="http://schemas.openxmlformats.org/officeDocument/2006/relationships/hyperlink" Target="https://twitter.com/#!/usnehal/status/1181574958499143683" TargetMode="External" /><Relationship Id="rId226" Type="http://schemas.openxmlformats.org/officeDocument/2006/relationships/hyperlink" Target="https://twitter.com/#!/dkegel/status/1181571194140672002" TargetMode="External" /><Relationship Id="rId227" Type="http://schemas.openxmlformats.org/officeDocument/2006/relationships/hyperlink" Target="https://twitter.com/#!/usnehal/status/1181574958499143683" TargetMode="External" /><Relationship Id="rId228" Type="http://schemas.openxmlformats.org/officeDocument/2006/relationships/hyperlink" Target="https://twitter.com/#!/dkegel/status/1181571194140672002" TargetMode="External" /><Relationship Id="rId229" Type="http://schemas.openxmlformats.org/officeDocument/2006/relationships/hyperlink" Target="https://twitter.com/#!/usnehal/status/1181574958499143683" TargetMode="External" /><Relationship Id="rId230" Type="http://schemas.openxmlformats.org/officeDocument/2006/relationships/hyperlink" Target="https://twitter.com/#!/dkegel/status/1181571194140672002" TargetMode="External" /><Relationship Id="rId231" Type="http://schemas.openxmlformats.org/officeDocument/2006/relationships/hyperlink" Target="https://twitter.com/#!/usnehal/status/1181574958499143683" TargetMode="External" /><Relationship Id="rId232" Type="http://schemas.openxmlformats.org/officeDocument/2006/relationships/hyperlink" Target="https://twitter.com/#!/dkegel/status/1181571194140672002" TargetMode="External" /><Relationship Id="rId233" Type="http://schemas.openxmlformats.org/officeDocument/2006/relationships/hyperlink" Target="https://twitter.com/#!/usnehal/status/1181574958499143683" TargetMode="External" /><Relationship Id="rId234" Type="http://schemas.openxmlformats.org/officeDocument/2006/relationships/hyperlink" Target="https://twitter.com/#!/dkegel/status/1181571194140672002" TargetMode="External" /><Relationship Id="rId235" Type="http://schemas.openxmlformats.org/officeDocument/2006/relationships/hyperlink" Target="https://twitter.com/#!/usnehal/status/1181574958499143683" TargetMode="External" /><Relationship Id="rId236" Type="http://schemas.openxmlformats.org/officeDocument/2006/relationships/hyperlink" Target="https://twitter.com/#!/dkegel/status/1181571194140672002" TargetMode="External" /><Relationship Id="rId237" Type="http://schemas.openxmlformats.org/officeDocument/2006/relationships/hyperlink" Target="https://twitter.com/#!/usnehal/status/1181574958499143683" TargetMode="External" /><Relationship Id="rId238" Type="http://schemas.openxmlformats.org/officeDocument/2006/relationships/hyperlink" Target="https://twitter.com/#!/dkegel/status/1181571194140672002" TargetMode="External" /><Relationship Id="rId239" Type="http://schemas.openxmlformats.org/officeDocument/2006/relationships/hyperlink" Target="https://twitter.com/#!/usnehal/status/1181574958499143683" TargetMode="External" /><Relationship Id="rId240" Type="http://schemas.openxmlformats.org/officeDocument/2006/relationships/hyperlink" Target="https://twitter.com/#!/dkegel/status/1181571194140672002" TargetMode="External" /><Relationship Id="rId241" Type="http://schemas.openxmlformats.org/officeDocument/2006/relationships/hyperlink" Target="https://twitter.com/#!/usnehal/status/1181574958499143683" TargetMode="External" /><Relationship Id="rId242" Type="http://schemas.openxmlformats.org/officeDocument/2006/relationships/hyperlink" Target="https://twitter.com/#!/dkegel/status/1181571194140672002" TargetMode="External" /><Relationship Id="rId243" Type="http://schemas.openxmlformats.org/officeDocument/2006/relationships/hyperlink" Target="https://twitter.com/#!/usnehal/status/1181574958499143683" TargetMode="External" /><Relationship Id="rId244" Type="http://schemas.openxmlformats.org/officeDocument/2006/relationships/hyperlink" Target="https://twitter.com/#!/dkegel/status/1181571194140672002" TargetMode="External" /><Relationship Id="rId245" Type="http://schemas.openxmlformats.org/officeDocument/2006/relationships/hyperlink" Target="https://twitter.com/#!/usnehal/status/1181574958499143683" TargetMode="External" /><Relationship Id="rId246" Type="http://schemas.openxmlformats.org/officeDocument/2006/relationships/hyperlink" Target="https://twitter.com/#!/dkegel/status/1181571194140672002" TargetMode="External" /><Relationship Id="rId247" Type="http://schemas.openxmlformats.org/officeDocument/2006/relationships/hyperlink" Target="https://twitter.com/#!/usnehal/status/1181574958499143683" TargetMode="External" /><Relationship Id="rId248" Type="http://schemas.openxmlformats.org/officeDocument/2006/relationships/hyperlink" Target="https://twitter.com/#!/dkegel/status/1181571194140672002" TargetMode="External" /><Relationship Id="rId249" Type="http://schemas.openxmlformats.org/officeDocument/2006/relationships/hyperlink" Target="https://twitter.com/#!/usnehal/status/1181574958499143683" TargetMode="External" /><Relationship Id="rId250" Type="http://schemas.openxmlformats.org/officeDocument/2006/relationships/hyperlink" Target="https://twitter.com/#!/dkegel/status/1181571194140672002" TargetMode="External" /><Relationship Id="rId251" Type="http://schemas.openxmlformats.org/officeDocument/2006/relationships/hyperlink" Target="https://twitter.com/#!/usnehal/status/1181574958499143683" TargetMode="External" /><Relationship Id="rId252" Type="http://schemas.openxmlformats.org/officeDocument/2006/relationships/hyperlink" Target="https://twitter.com/#!/dkegel/status/1181571194140672002" TargetMode="External" /><Relationship Id="rId253" Type="http://schemas.openxmlformats.org/officeDocument/2006/relationships/hyperlink" Target="https://twitter.com/#!/usnehal/status/1181574958499143683" TargetMode="External" /><Relationship Id="rId254" Type="http://schemas.openxmlformats.org/officeDocument/2006/relationships/hyperlink" Target="https://twitter.com/#!/dkegel/status/1181571194140672002" TargetMode="External" /><Relationship Id="rId255" Type="http://schemas.openxmlformats.org/officeDocument/2006/relationships/hyperlink" Target="https://twitter.com/#!/usnehal/status/1181574958499143683" TargetMode="External" /><Relationship Id="rId256" Type="http://schemas.openxmlformats.org/officeDocument/2006/relationships/hyperlink" Target="https://twitter.com/#!/dkegel/status/1181571194140672002" TargetMode="External" /><Relationship Id="rId257" Type="http://schemas.openxmlformats.org/officeDocument/2006/relationships/hyperlink" Target="https://twitter.com/#!/usnehal/status/1181574958499143683" TargetMode="External" /><Relationship Id="rId258" Type="http://schemas.openxmlformats.org/officeDocument/2006/relationships/hyperlink" Target="https://twitter.com/#!/dkegel/status/1181571194140672002" TargetMode="External" /><Relationship Id="rId259" Type="http://schemas.openxmlformats.org/officeDocument/2006/relationships/hyperlink" Target="https://twitter.com/#!/usnehal/status/1181574958499143683" TargetMode="External" /><Relationship Id="rId260" Type="http://schemas.openxmlformats.org/officeDocument/2006/relationships/hyperlink" Target="https://twitter.com/#!/dkegel/status/1181571194140672002" TargetMode="External" /><Relationship Id="rId261" Type="http://schemas.openxmlformats.org/officeDocument/2006/relationships/hyperlink" Target="https://twitter.com/#!/usnehal/status/1181574958499143683" TargetMode="External" /><Relationship Id="rId262" Type="http://schemas.openxmlformats.org/officeDocument/2006/relationships/hyperlink" Target="https://twitter.com/#!/dkegel/status/1181571194140672002" TargetMode="External" /><Relationship Id="rId263" Type="http://schemas.openxmlformats.org/officeDocument/2006/relationships/hyperlink" Target="https://twitter.com/#!/usnehal/status/1181574958499143683" TargetMode="External" /><Relationship Id="rId264" Type="http://schemas.openxmlformats.org/officeDocument/2006/relationships/hyperlink" Target="https://twitter.com/#!/dkegel/status/1181571194140672002" TargetMode="External" /><Relationship Id="rId265" Type="http://schemas.openxmlformats.org/officeDocument/2006/relationships/hyperlink" Target="https://twitter.com/#!/usnehal/status/1181574958499143683" TargetMode="External" /><Relationship Id="rId266" Type="http://schemas.openxmlformats.org/officeDocument/2006/relationships/hyperlink" Target="https://twitter.com/#!/dkegel/status/1181571194140672002" TargetMode="External" /><Relationship Id="rId267" Type="http://schemas.openxmlformats.org/officeDocument/2006/relationships/hyperlink" Target="https://twitter.com/#!/usnehal/status/1181574958499143683" TargetMode="External" /><Relationship Id="rId268" Type="http://schemas.openxmlformats.org/officeDocument/2006/relationships/hyperlink" Target="https://twitter.com/#!/dkegel/status/1181571194140672002" TargetMode="External" /><Relationship Id="rId269" Type="http://schemas.openxmlformats.org/officeDocument/2006/relationships/hyperlink" Target="https://twitter.com/#!/usnehal/status/1181574958499143683" TargetMode="External" /><Relationship Id="rId270" Type="http://schemas.openxmlformats.org/officeDocument/2006/relationships/hyperlink" Target="https://twitter.com/#!/dkegel/status/1181571194140672002" TargetMode="External" /><Relationship Id="rId271" Type="http://schemas.openxmlformats.org/officeDocument/2006/relationships/hyperlink" Target="https://twitter.com/#!/usnehal/status/1181574958499143683" TargetMode="External" /><Relationship Id="rId272" Type="http://schemas.openxmlformats.org/officeDocument/2006/relationships/hyperlink" Target="https://twitter.com/#!/dkegel/status/1181571194140672002" TargetMode="External" /><Relationship Id="rId273" Type="http://schemas.openxmlformats.org/officeDocument/2006/relationships/hyperlink" Target="https://twitter.com/#!/usnehal/status/1181574958499143683" TargetMode="External" /><Relationship Id="rId274" Type="http://schemas.openxmlformats.org/officeDocument/2006/relationships/hyperlink" Target="https://twitter.com/#!/dkegel/status/1181571194140672002" TargetMode="External" /><Relationship Id="rId275" Type="http://schemas.openxmlformats.org/officeDocument/2006/relationships/hyperlink" Target="https://twitter.com/#!/usnehal/status/1181574958499143683" TargetMode="External" /><Relationship Id="rId276" Type="http://schemas.openxmlformats.org/officeDocument/2006/relationships/hyperlink" Target="https://twitter.com/#!/dkegel/status/1181571194140672002" TargetMode="External" /><Relationship Id="rId277" Type="http://schemas.openxmlformats.org/officeDocument/2006/relationships/hyperlink" Target="https://twitter.com/#!/usnehal/status/1181574958499143683" TargetMode="External" /><Relationship Id="rId278" Type="http://schemas.openxmlformats.org/officeDocument/2006/relationships/hyperlink" Target="https://twitter.com/#!/kath2cats/status/1181579729377226752" TargetMode="External" /><Relationship Id="rId279" Type="http://schemas.openxmlformats.org/officeDocument/2006/relationships/hyperlink" Target="https://twitter.com/#!/dkegel/status/1181571194140672002" TargetMode="External" /><Relationship Id="rId280" Type="http://schemas.openxmlformats.org/officeDocument/2006/relationships/hyperlink" Target="https://twitter.com/#!/usnehal/status/1181574958499143683" TargetMode="External" /><Relationship Id="rId281" Type="http://schemas.openxmlformats.org/officeDocument/2006/relationships/hyperlink" Target="https://twitter.com/#!/kath2cats/status/1181579729377226752" TargetMode="External" /><Relationship Id="rId282" Type="http://schemas.openxmlformats.org/officeDocument/2006/relationships/hyperlink" Target="https://twitter.com/#!/dkegel/status/1181571194140672002" TargetMode="External" /><Relationship Id="rId283" Type="http://schemas.openxmlformats.org/officeDocument/2006/relationships/hyperlink" Target="https://twitter.com/#!/usnehal/status/1181574958499143683" TargetMode="External" /><Relationship Id="rId284" Type="http://schemas.openxmlformats.org/officeDocument/2006/relationships/hyperlink" Target="https://twitter.com/#!/kath2cats/status/1181579729377226752" TargetMode="External" /><Relationship Id="rId285" Type="http://schemas.openxmlformats.org/officeDocument/2006/relationships/hyperlink" Target="https://twitter.com/#!/dkegel/status/1181571194140672002" TargetMode="External" /><Relationship Id="rId286" Type="http://schemas.openxmlformats.org/officeDocument/2006/relationships/hyperlink" Target="https://twitter.com/#!/usnehal/status/1181574958499143683" TargetMode="External" /><Relationship Id="rId287" Type="http://schemas.openxmlformats.org/officeDocument/2006/relationships/hyperlink" Target="https://twitter.com/#!/kath2cats/status/1181579729377226752" TargetMode="External" /><Relationship Id="rId288" Type="http://schemas.openxmlformats.org/officeDocument/2006/relationships/hyperlink" Target="https://twitter.com/#!/dkegel/status/1181571194140672002" TargetMode="External" /><Relationship Id="rId289" Type="http://schemas.openxmlformats.org/officeDocument/2006/relationships/hyperlink" Target="https://twitter.com/#!/usnehal/status/1181574958499143683" TargetMode="External" /><Relationship Id="rId290" Type="http://schemas.openxmlformats.org/officeDocument/2006/relationships/hyperlink" Target="https://twitter.com/#!/kath2cats/status/1181579729377226752" TargetMode="External" /><Relationship Id="rId291" Type="http://schemas.openxmlformats.org/officeDocument/2006/relationships/hyperlink" Target="https://twitter.com/#!/dkegel/status/1181571194140672002" TargetMode="External" /><Relationship Id="rId292" Type="http://schemas.openxmlformats.org/officeDocument/2006/relationships/hyperlink" Target="https://twitter.com/#!/usnehal/status/1181574958499143683" TargetMode="External" /><Relationship Id="rId293" Type="http://schemas.openxmlformats.org/officeDocument/2006/relationships/hyperlink" Target="https://twitter.com/#!/kath2cats/status/1181579729377226752" TargetMode="External" /><Relationship Id="rId294" Type="http://schemas.openxmlformats.org/officeDocument/2006/relationships/hyperlink" Target="https://twitter.com/#!/dkegel/status/1181571194140672002" TargetMode="External" /><Relationship Id="rId295" Type="http://schemas.openxmlformats.org/officeDocument/2006/relationships/hyperlink" Target="https://twitter.com/#!/usnehal/status/1181574958499143683" TargetMode="External" /><Relationship Id="rId296" Type="http://schemas.openxmlformats.org/officeDocument/2006/relationships/hyperlink" Target="https://twitter.com/#!/kath2cats/status/1181579729377226752" TargetMode="External" /><Relationship Id="rId297" Type="http://schemas.openxmlformats.org/officeDocument/2006/relationships/hyperlink" Target="https://twitter.com/#!/dkegel/status/1181571194140672002" TargetMode="External" /><Relationship Id="rId298" Type="http://schemas.openxmlformats.org/officeDocument/2006/relationships/hyperlink" Target="https://twitter.com/#!/usnehal/status/1181574958499143683" TargetMode="External" /><Relationship Id="rId299" Type="http://schemas.openxmlformats.org/officeDocument/2006/relationships/hyperlink" Target="https://twitter.com/#!/kath2cats/status/1181579729377226752" TargetMode="External" /><Relationship Id="rId300" Type="http://schemas.openxmlformats.org/officeDocument/2006/relationships/hyperlink" Target="https://twitter.com/#!/dkegel/status/1181571194140672002" TargetMode="External" /><Relationship Id="rId301" Type="http://schemas.openxmlformats.org/officeDocument/2006/relationships/hyperlink" Target="https://twitter.com/#!/usnehal/status/1181574958499143683" TargetMode="External" /><Relationship Id="rId302" Type="http://schemas.openxmlformats.org/officeDocument/2006/relationships/hyperlink" Target="https://twitter.com/#!/kath2cats/status/1181579729377226752" TargetMode="External" /><Relationship Id="rId303" Type="http://schemas.openxmlformats.org/officeDocument/2006/relationships/hyperlink" Target="https://twitter.com/#!/dkegel/status/1181571194140672002" TargetMode="External" /><Relationship Id="rId304" Type="http://schemas.openxmlformats.org/officeDocument/2006/relationships/hyperlink" Target="https://twitter.com/#!/usnehal/status/1181574958499143683" TargetMode="External" /><Relationship Id="rId305" Type="http://schemas.openxmlformats.org/officeDocument/2006/relationships/hyperlink" Target="https://twitter.com/#!/kath2cats/status/1181579729377226752" TargetMode="External" /><Relationship Id="rId306" Type="http://schemas.openxmlformats.org/officeDocument/2006/relationships/hyperlink" Target="https://twitter.com/#!/kath2cats/status/1181579729377226752" TargetMode="External" /><Relationship Id="rId307" Type="http://schemas.openxmlformats.org/officeDocument/2006/relationships/hyperlink" Target="https://twitter.com/#!/jillgw/status/1181727225017769985" TargetMode="External" /><Relationship Id="rId308" Type="http://schemas.openxmlformats.org/officeDocument/2006/relationships/hyperlink" Target="https://twitter.com/#!/ospococo/status/1183516831778246657" TargetMode="External" /><Relationship Id="rId309" Type="http://schemas.openxmlformats.org/officeDocument/2006/relationships/hyperlink" Target="https://twitter.com/#!/hqinstitute/status/1184138086394949633" TargetMode="External" /><Relationship Id="rId310" Type="http://schemas.openxmlformats.org/officeDocument/2006/relationships/hyperlink" Target="https://twitter.com/#!/thefpqc/status/1184827376162598918" TargetMode="External" /><Relationship Id="rId311" Type="http://schemas.openxmlformats.org/officeDocument/2006/relationships/comments" Target="../comments1.xml" /><Relationship Id="rId312" Type="http://schemas.openxmlformats.org/officeDocument/2006/relationships/vmlDrawing" Target="../drawings/vmlDrawing1.vml" /><Relationship Id="rId313" Type="http://schemas.openxmlformats.org/officeDocument/2006/relationships/table" Target="../tables/table1.xml" /><Relationship Id="rId31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nihcm.org/categories/america-s-high-maternal-mortality-what-can-be-done" TargetMode="External" /><Relationship Id="rId2" Type="http://schemas.openxmlformats.org/officeDocument/2006/relationships/hyperlink" Target="http://www.cmqcc.org/my-birth-matters" TargetMode="External" /><Relationship Id="rId3" Type="http://schemas.openxmlformats.org/officeDocument/2006/relationships/hyperlink" Target="https://swhr.org/searching-for-solutions-to-the-maternal-health-crisis/" TargetMode="External" /><Relationship Id="rId4" Type="http://schemas.openxmlformats.org/officeDocument/2006/relationships/hyperlink" Target="https://www.cmqcc.org/research/ca-pamr-maternal-mortality-review" TargetMode="External" /><Relationship Id="rId5" Type="http://schemas.openxmlformats.org/officeDocument/2006/relationships/hyperlink" Target="https://us.macmillan.com/tour/everything-below-the-waist/" TargetMode="External" /><Relationship Id="rId6" Type="http://schemas.openxmlformats.org/officeDocument/2006/relationships/hyperlink" Target="https://pbs.twimg.com/media/EGDeps9UcAAKsdA.png" TargetMode="External" /><Relationship Id="rId7" Type="http://schemas.openxmlformats.org/officeDocument/2006/relationships/hyperlink" Target="https://pbs.twimg.com/media/EGIUE-kWoAADBIW.jpg" TargetMode="External" /><Relationship Id="rId8" Type="http://schemas.openxmlformats.org/officeDocument/2006/relationships/hyperlink" Target="https://pbs.twimg.com/media/EGXIvD4X0AAi3EN.png" TargetMode="External" /><Relationship Id="rId9" Type="http://schemas.openxmlformats.org/officeDocument/2006/relationships/hyperlink" Target="https://pbs.twimg.com/media/EGZWpdzWoAI5PGN.jpg" TargetMode="External" /><Relationship Id="rId10" Type="http://schemas.openxmlformats.org/officeDocument/2006/relationships/hyperlink" Target="https://pbs.twimg.com/media/EG7nTs7UYAEk2Eg.jpg" TargetMode="External" /><Relationship Id="rId11" Type="http://schemas.openxmlformats.org/officeDocument/2006/relationships/hyperlink" Target="https://pbs.twimg.com/media/EGDeps9UcAAKsdA.png" TargetMode="External" /><Relationship Id="rId12" Type="http://schemas.openxmlformats.org/officeDocument/2006/relationships/hyperlink" Target="http://pbs.twimg.com/profile_images/378800000441083660/defef2ef9e3d3fa644374ea4fa109689_normal.jpeg" TargetMode="External" /><Relationship Id="rId13" Type="http://schemas.openxmlformats.org/officeDocument/2006/relationships/hyperlink" Target="http://pbs.twimg.com/profile_images/1157318428841205760/L4Xvch0N_normal.jpg" TargetMode="External" /><Relationship Id="rId14" Type="http://schemas.openxmlformats.org/officeDocument/2006/relationships/hyperlink" Target="http://pbs.twimg.com/profile_images/1063163332864196608/Bfsq8tRD_normal.jpg" TargetMode="External" /><Relationship Id="rId15" Type="http://schemas.openxmlformats.org/officeDocument/2006/relationships/hyperlink" Target="http://pbs.twimg.com/profile_images/1013397531206848512/Ekf9nVK4_normal.jpg" TargetMode="External" /><Relationship Id="rId16" Type="http://schemas.openxmlformats.org/officeDocument/2006/relationships/hyperlink" Target="https://pbs.twimg.com/media/EGIUE-kWoAADBIW.jpg" TargetMode="External" /><Relationship Id="rId17" Type="http://schemas.openxmlformats.org/officeDocument/2006/relationships/hyperlink" Target="http://pbs.twimg.com/profile_images/1057004044453965824/6fmhToXw_normal.jpg" TargetMode="External" /><Relationship Id="rId18" Type="http://schemas.openxmlformats.org/officeDocument/2006/relationships/hyperlink" Target="https://pbs.twimg.com/media/EGXIvD4X0AAi3EN.png" TargetMode="External" /><Relationship Id="rId19" Type="http://schemas.openxmlformats.org/officeDocument/2006/relationships/hyperlink" Target="http://pbs.twimg.com/profile_images/903432464156073986/K9r22wpA_normal.jpg" TargetMode="External" /><Relationship Id="rId20" Type="http://schemas.openxmlformats.org/officeDocument/2006/relationships/hyperlink" Target="http://pbs.twimg.com/profile_images/723267608955379712/hHbPrshx_normal.jpg" TargetMode="External" /><Relationship Id="rId21" Type="http://schemas.openxmlformats.org/officeDocument/2006/relationships/hyperlink" Target="https://pbs.twimg.com/media/EGZWpdzWoAI5PGN.jpg" TargetMode="External" /><Relationship Id="rId22" Type="http://schemas.openxmlformats.org/officeDocument/2006/relationships/hyperlink" Target="http://pbs.twimg.com/profile_images/1184755372667654145/evB769Y__normal.png" TargetMode="External" /><Relationship Id="rId23" Type="http://schemas.openxmlformats.org/officeDocument/2006/relationships/hyperlink" Target="https://pbs.twimg.com/media/EG7nTs7UYAEk2Eg.jpg" TargetMode="External" /><Relationship Id="rId24" Type="http://schemas.openxmlformats.org/officeDocument/2006/relationships/hyperlink" Target="http://pbs.twimg.com/profile_images/725703417558126592/SocNzlxV_normal.jpg" TargetMode="External" /><Relationship Id="rId25" Type="http://schemas.openxmlformats.org/officeDocument/2006/relationships/hyperlink" Target="https://twitter.com/#!/chcfnews/status/1180224320922116096" TargetMode="External" /><Relationship Id="rId26" Type="http://schemas.openxmlformats.org/officeDocument/2006/relationships/hyperlink" Target="https://twitter.com/#!/byninamartin/status/1180228772894654464" TargetMode="External" /><Relationship Id="rId27" Type="http://schemas.openxmlformats.org/officeDocument/2006/relationships/hyperlink" Target="https://twitter.com/#!/allbriteallday/status/1180231457366691840" TargetMode="External" /><Relationship Id="rId28" Type="http://schemas.openxmlformats.org/officeDocument/2006/relationships/hyperlink" Target="https://twitter.com/#!/nihcmfoundation/status/1180229903473623043" TargetMode="External" /><Relationship Id="rId29" Type="http://schemas.openxmlformats.org/officeDocument/2006/relationships/hyperlink" Target="https://twitter.com/#!/unnecesarean/status/1180292788224692224" TargetMode="External" /><Relationship Id="rId30" Type="http://schemas.openxmlformats.org/officeDocument/2006/relationships/hyperlink" Target="https://twitter.com/#!/healthnet/status/1180528130534117377" TargetMode="External" /><Relationship Id="rId31" Type="http://schemas.openxmlformats.org/officeDocument/2006/relationships/hyperlink" Target="https://twitter.com/#!/gausssurgical/status/1181263152614297601" TargetMode="External" /><Relationship Id="rId32" Type="http://schemas.openxmlformats.org/officeDocument/2006/relationships/hyperlink" Target="https://twitter.com/#!/dkegel/status/1181571194140672002" TargetMode="External" /><Relationship Id="rId33" Type="http://schemas.openxmlformats.org/officeDocument/2006/relationships/hyperlink" Target="https://twitter.com/#!/usnehal/status/1181574958499143683" TargetMode="External" /><Relationship Id="rId34" Type="http://schemas.openxmlformats.org/officeDocument/2006/relationships/hyperlink" Target="https://twitter.com/#!/kath2cats/status/1181579729377226752" TargetMode="External" /><Relationship Id="rId35" Type="http://schemas.openxmlformats.org/officeDocument/2006/relationships/hyperlink" Target="https://twitter.com/#!/jillgw/status/1181727225017769985" TargetMode="External" /><Relationship Id="rId36" Type="http://schemas.openxmlformats.org/officeDocument/2006/relationships/hyperlink" Target="https://twitter.com/#!/ospococo/status/1183516831778246657" TargetMode="External" /><Relationship Id="rId37" Type="http://schemas.openxmlformats.org/officeDocument/2006/relationships/hyperlink" Target="https://twitter.com/#!/hqinstitute/status/1184138086394949633" TargetMode="External" /><Relationship Id="rId38" Type="http://schemas.openxmlformats.org/officeDocument/2006/relationships/hyperlink" Target="https://twitter.com/#!/thefpqc/status/1184827376162598918" TargetMode="External" /><Relationship Id="rId39" Type="http://schemas.openxmlformats.org/officeDocument/2006/relationships/comments" Target="../comments13.xml" /><Relationship Id="rId40" Type="http://schemas.openxmlformats.org/officeDocument/2006/relationships/vmlDrawing" Target="../drawings/vmlDrawing6.vml" /><Relationship Id="rId41" Type="http://schemas.openxmlformats.org/officeDocument/2006/relationships/table" Target="../tables/table23.xml" /><Relationship Id="rId42"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x6BtwAlayw" TargetMode="External" /><Relationship Id="rId2" Type="http://schemas.openxmlformats.org/officeDocument/2006/relationships/hyperlink" Target="http://t.co/Y2djHy8Vc1" TargetMode="External" /><Relationship Id="rId3" Type="http://schemas.openxmlformats.org/officeDocument/2006/relationships/hyperlink" Target="http://propublica.org/" TargetMode="External" /><Relationship Id="rId4" Type="http://schemas.openxmlformats.org/officeDocument/2006/relationships/hyperlink" Target="https://t.co/4knx3PeYpY" TargetMode="External" /><Relationship Id="rId5" Type="http://schemas.openxmlformats.org/officeDocument/2006/relationships/hyperlink" Target="http://www.centerforhealthjournalism.org/" TargetMode="External" /><Relationship Id="rId6" Type="http://schemas.openxmlformats.org/officeDocument/2006/relationships/hyperlink" Target="https://t.co/ndqtTbK6jK" TargetMode="External" /><Relationship Id="rId7" Type="http://schemas.openxmlformats.org/officeDocument/2006/relationships/hyperlink" Target="http://t.co/Pxyf2bEENS" TargetMode="External" /><Relationship Id="rId8" Type="http://schemas.openxmlformats.org/officeDocument/2006/relationships/hyperlink" Target="http://t.co/SoL86ga4RI" TargetMode="External" /><Relationship Id="rId9" Type="http://schemas.openxmlformats.org/officeDocument/2006/relationships/hyperlink" Target="http://t.co/vsA6BnuoeT" TargetMode="External" /><Relationship Id="rId10" Type="http://schemas.openxmlformats.org/officeDocument/2006/relationships/hyperlink" Target="https://t.co/6Zx1Thay8x" TargetMode="External" /><Relationship Id="rId11" Type="http://schemas.openxmlformats.org/officeDocument/2006/relationships/hyperlink" Target="http://t.co/wn8mVFF03r" TargetMode="External" /><Relationship Id="rId12" Type="http://schemas.openxmlformats.org/officeDocument/2006/relationships/hyperlink" Target="https://t.co/xhGWaqThbo" TargetMode="External" /><Relationship Id="rId13" Type="http://schemas.openxmlformats.org/officeDocument/2006/relationships/hyperlink" Target="http://gausssurgical.com/" TargetMode="External" /><Relationship Id="rId14" Type="http://schemas.openxmlformats.org/officeDocument/2006/relationships/hyperlink" Target="http://kegel.com/" TargetMode="External" /><Relationship Id="rId15" Type="http://schemas.openxmlformats.org/officeDocument/2006/relationships/hyperlink" Target="https://t.co/oqMFytPVIW" TargetMode="External" /><Relationship Id="rId16" Type="http://schemas.openxmlformats.org/officeDocument/2006/relationships/hyperlink" Target="https://t.co/BPcpymLiFZ" TargetMode="External" /><Relationship Id="rId17" Type="http://schemas.openxmlformats.org/officeDocument/2006/relationships/hyperlink" Target="https://t.co/xptV9jgQGw" TargetMode="External" /><Relationship Id="rId18" Type="http://schemas.openxmlformats.org/officeDocument/2006/relationships/hyperlink" Target="https://t.co/CRmXA8cHAc" TargetMode="External" /><Relationship Id="rId19" Type="http://schemas.openxmlformats.org/officeDocument/2006/relationships/hyperlink" Target="https://www.linkedin.com/in/nusheen-ameenuddin-md-mph-mpa-faap-a4ba6b105" TargetMode="External" /><Relationship Id="rId20" Type="http://schemas.openxmlformats.org/officeDocument/2006/relationships/hyperlink" Target="https://t.co/kdMimN1lSn" TargetMode="External" /><Relationship Id="rId21" Type="http://schemas.openxmlformats.org/officeDocument/2006/relationships/hyperlink" Target="https://t.co/6SrnYqK5NO" TargetMode="External" /><Relationship Id="rId22" Type="http://schemas.openxmlformats.org/officeDocument/2006/relationships/hyperlink" Target="https://t.co/hx26yGRynw" TargetMode="External" /><Relationship Id="rId23" Type="http://schemas.openxmlformats.org/officeDocument/2006/relationships/hyperlink" Target="https://t.co/vFw6PAdZ2P" TargetMode="External" /><Relationship Id="rId24" Type="http://schemas.openxmlformats.org/officeDocument/2006/relationships/hyperlink" Target="https://t.co/WUgZfP6faA" TargetMode="External" /><Relationship Id="rId25" Type="http://schemas.openxmlformats.org/officeDocument/2006/relationships/hyperlink" Target="https://t.co/xhvtMBx9tO" TargetMode="External" /><Relationship Id="rId26" Type="http://schemas.openxmlformats.org/officeDocument/2006/relationships/hyperlink" Target="http://cancergeek.wordpress.com/" TargetMode="External" /><Relationship Id="rId27" Type="http://schemas.openxmlformats.org/officeDocument/2006/relationships/hyperlink" Target="https://t.co/XObXQjWBK6" TargetMode="External" /><Relationship Id="rId28" Type="http://schemas.openxmlformats.org/officeDocument/2006/relationships/hyperlink" Target="https://t.co/5SGjDM7XaQ" TargetMode="External" /><Relationship Id="rId29" Type="http://schemas.openxmlformats.org/officeDocument/2006/relationships/hyperlink" Target="https://t.co/EDLS8w2d19" TargetMode="External" /><Relationship Id="rId30" Type="http://schemas.openxmlformats.org/officeDocument/2006/relationships/hyperlink" Target="http://t.co/K6NOndLFZ8" TargetMode="External" /><Relationship Id="rId31" Type="http://schemas.openxmlformats.org/officeDocument/2006/relationships/hyperlink" Target="https://t.co/h8XKX0ZrLX" TargetMode="External" /><Relationship Id="rId32" Type="http://schemas.openxmlformats.org/officeDocument/2006/relationships/hyperlink" Target="https://t.co/7LYO7fakOk" TargetMode="External" /><Relationship Id="rId33" Type="http://schemas.openxmlformats.org/officeDocument/2006/relationships/hyperlink" Target="https://t.co/EavaPuERAf" TargetMode="External" /><Relationship Id="rId34" Type="http://schemas.openxmlformats.org/officeDocument/2006/relationships/hyperlink" Target="https://t.co/eXfdbzDYHo" TargetMode="External" /><Relationship Id="rId35" Type="http://schemas.openxmlformats.org/officeDocument/2006/relationships/hyperlink" Target="http://hpec.io/" TargetMode="External" /><Relationship Id="rId36" Type="http://schemas.openxmlformats.org/officeDocument/2006/relationships/hyperlink" Target="http://www.incrementalhealthcare.com/about/" TargetMode="External" /><Relationship Id="rId37" Type="http://schemas.openxmlformats.org/officeDocument/2006/relationships/hyperlink" Target="https://t.co/Zp07caNNeC" TargetMode="External" /><Relationship Id="rId38" Type="http://schemas.openxmlformats.org/officeDocument/2006/relationships/hyperlink" Target="http://jillwodnick.com/" TargetMode="External" /><Relationship Id="rId39" Type="http://schemas.openxmlformats.org/officeDocument/2006/relationships/hyperlink" Target="http://t.co/K7zbpChxvH" TargetMode="External" /><Relationship Id="rId40" Type="http://schemas.openxmlformats.org/officeDocument/2006/relationships/hyperlink" Target="https://t.co/ikBdbuOu4X" TargetMode="External" /><Relationship Id="rId41" Type="http://schemas.openxmlformats.org/officeDocument/2006/relationships/hyperlink" Target="https://pbs.twimg.com/profile_banners/37008978/1558634353" TargetMode="External" /><Relationship Id="rId42" Type="http://schemas.openxmlformats.org/officeDocument/2006/relationships/hyperlink" Target="https://pbs.twimg.com/profile_banners/34708125/1556804030" TargetMode="External" /><Relationship Id="rId43" Type="http://schemas.openxmlformats.org/officeDocument/2006/relationships/hyperlink" Target="https://pbs.twimg.com/profile_banners/1063154473483362306/1542315584" TargetMode="External" /><Relationship Id="rId44" Type="http://schemas.openxmlformats.org/officeDocument/2006/relationships/hyperlink" Target="https://pbs.twimg.com/profile_banners/38372614/1446754754" TargetMode="External" /><Relationship Id="rId45" Type="http://schemas.openxmlformats.org/officeDocument/2006/relationships/hyperlink" Target="https://pbs.twimg.com/profile_banners/316533824/1569718530" TargetMode="External" /><Relationship Id="rId46" Type="http://schemas.openxmlformats.org/officeDocument/2006/relationships/hyperlink" Target="https://pbs.twimg.com/profile_banners/161715155/1551382293" TargetMode="External" /><Relationship Id="rId47" Type="http://schemas.openxmlformats.org/officeDocument/2006/relationships/hyperlink" Target="https://pbs.twimg.com/profile_banners/5392522/1561665789" TargetMode="External" /><Relationship Id="rId48" Type="http://schemas.openxmlformats.org/officeDocument/2006/relationships/hyperlink" Target="https://pbs.twimg.com/profile_banners/19695231/1537707635" TargetMode="External" /><Relationship Id="rId49" Type="http://schemas.openxmlformats.org/officeDocument/2006/relationships/hyperlink" Target="https://pbs.twimg.com/profile_banners/422893220/1521497845" TargetMode="External" /><Relationship Id="rId50" Type="http://schemas.openxmlformats.org/officeDocument/2006/relationships/hyperlink" Target="https://pbs.twimg.com/profile_banners/14208785/1550002622" TargetMode="External" /><Relationship Id="rId51" Type="http://schemas.openxmlformats.org/officeDocument/2006/relationships/hyperlink" Target="https://pbs.twimg.com/profile_banners/320112450/1558453194" TargetMode="External" /><Relationship Id="rId52" Type="http://schemas.openxmlformats.org/officeDocument/2006/relationships/hyperlink" Target="https://pbs.twimg.com/profile_banners/17043460/1509764292" TargetMode="External" /><Relationship Id="rId53" Type="http://schemas.openxmlformats.org/officeDocument/2006/relationships/hyperlink" Target="https://pbs.twimg.com/profile_banners/38287431/1542152637" TargetMode="External" /><Relationship Id="rId54" Type="http://schemas.openxmlformats.org/officeDocument/2006/relationships/hyperlink" Target="https://pbs.twimg.com/profile_banners/3233891354/1547746003" TargetMode="External" /><Relationship Id="rId55" Type="http://schemas.openxmlformats.org/officeDocument/2006/relationships/hyperlink" Target="https://pbs.twimg.com/profile_banners/2493691526/1445826891" TargetMode="External" /><Relationship Id="rId56" Type="http://schemas.openxmlformats.org/officeDocument/2006/relationships/hyperlink" Target="https://pbs.twimg.com/profile_banners/812269908/1569266648" TargetMode="External" /><Relationship Id="rId57" Type="http://schemas.openxmlformats.org/officeDocument/2006/relationships/hyperlink" Target="https://pbs.twimg.com/profile_banners/58767090/1538390322" TargetMode="External" /><Relationship Id="rId58" Type="http://schemas.openxmlformats.org/officeDocument/2006/relationships/hyperlink" Target="https://pbs.twimg.com/profile_banners/537023395/1465458360" TargetMode="External" /><Relationship Id="rId59" Type="http://schemas.openxmlformats.org/officeDocument/2006/relationships/hyperlink" Target="https://pbs.twimg.com/profile_banners/73648642/1484526202" TargetMode="External" /><Relationship Id="rId60" Type="http://schemas.openxmlformats.org/officeDocument/2006/relationships/hyperlink" Target="https://pbs.twimg.com/profile_banners/2621582513/1504654124" TargetMode="External" /><Relationship Id="rId61" Type="http://schemas.openxmlformats.org/officeDocument/2006/relationships/hyperlink" Target="https://pbs.twimg.com/profile_banners/1039581191559696384/1536690921" TargetMode="External" /><Relationship Id="rId62" Type="http://schemas.openxmlformats.org/officeDocument/2006/relationships/hyperlink" Target="https://pbs.twimg.com/profile_banners/746745695198056449/1571375299" TargetMode="External" /><Relationship Id="rId63" Type="http://schemas.openxmlformats.org/officeDocument/2006/relationships/hyperlink" Target="https://pbs.twimg.com/profile_banners/857589911511281664/1542463593" TargetMode="External" /><Relationship Id="rId64" Type="http://schemas.openxmlformats.org/officeDocument/2006/relationships/hyperlink" Target="https://pbs.twimg.com/profile_banners/750728611/1458324474" TargetMode="External" /><Relationship Id="rId65" Type="http://schemas.openxmlformats.org/officeDocument/2006/relationships/hyperlink" Target="https://pbs.twimg.com/profile_banners/966495910598533120/1519941935" TargetMode="External" /><Relationship Id="rId66" Type="http://schemas.openxmlformats.org/officeDocument/2006/relationships/hyperlink" Target="https://pbs.twimg.com/profile_banners/804480641505095684/1480638930" TargetMode="External" /><Relationship Id="rId67" Type="http://schemas.openxmlformats.org/officeDocument/2006/relationships/hyperlink" Target="https://pbs.twimg.com/profile_banners/4758697615/1479963644" TargetMode="External" /><Relationship Id="rId68" Type="http://schemas.openxmlformats.org/officeDocument/2006/relationships/hyperlink" Target="https://pbs.twimg.com/profile_banners/50200233/1426699672" TargetMode="External" /><Relationship Id="rId69" Type="http://schemas.openxmlformats.org/officeDocument/2006/relationships/hyperlink" Target="https://pbs.twimg.com/profile_banners/3814447817/1486513004" TargetMode="External" /><Relationship Id="rId70" Type="http://schemas.openxmlformats.org/officeDocument/2006/relationships/hyperlink" Target="https://pbs.twimg.com/profile_banners/716038469454159872/1516400267" TargetMode="External" /><Relationship Id="rId71" Type="http://schemas.openxmlformats.org/officeDocument/2006/relationships/hyperlink" Target="https://pbs.twimg.com/profile_banners/866464244124057603/1565143795" TargetMode="External" /><Relationship Id="rId72" Type="http://schemas.openxmlformats.org/officeDocument/2006/relationships/hyperlink" Target="https://pbs.twimg.com/profile_banners/23245400/1350138081" TargetMode="External" /><Relationship Id="rId73" Type="http://schemas.openxmlformats.org/officeDocument/2006/relationships/hyperlink" Target="https://pbs.twimg.com/profile_banners/730021628/1569161666" TargetMode="External" /><Relationship Id="rId74" Type="http://schemas.openxmlformats.org/officeDocument/2006/relationships/hyperlink" Target="https://pbs.twimg.com/profile_banners/368910785/1446869763" TargetMode="External" /><Relationship Id="rId75" Type="http://schemas.openxmlformats.org/officeDocument/2006/relationships/hyperlink" Target="https://pbs.twimg.com/profile_banners/418830106/1403817495" TargetMode="External" /><Relationship Id="rId76" Type="http://schemas.openxmlformats.org/officeDocument/2006/relationships/hyperlink" Target="https://pbs.twimg.com/profile_banners/33318919/1515253191" TargetMode="External" /><Relationship Id="rId77" Type="http://schemas.openxmlformats.org/officeDocument/2006/relationships/hyperlink" Target="https://pbs.twimg.com/profile_banners/2345395464/1555978372" TargetMode="External" /><Relationship Id="rId78" Type="http://schemas.openxmlformats.org/officeDocument/2006/relationships/hyperlink" Target="https://pbs.twimg.com/profile_banners/849220904425066496/1512370479" TargetMode="External" /><Relationship Id="rId79" Type="http://schemas.openxmlformats.org/officeDocument/2006/relationships/hyperlink" Target="https://pbs.twimg.com/profile_banners/558301048/1557066774" TargetMode="External" /><Relationship Id="rId80" Type="http://schemas.openxmlformats.org/officeDocument/2006/relationships/hyperlink" Target="https://pbs.twimg.com/profile_banners/957783498089050112/1521928126" TargetMode="External" /><Relationship Id="rId81" Type="http://schemas.openxmlformats.org/officeDocument/2006/relationships/hyperlink" Target="https://pbs.twimg.com/profile_banners/14989473/1477090388" TargetMode="External" /><Relationship Id="rId82" Type="http://schemas.openxmlformats.org/officeDocument/2006/relationships/hyperlink" Target="https://pbs.twimg.com/profile_banners/810835918701461504/1562597419" TargetMode="External" /><Relationship Id="rId83" Type="http://schemas.openxmlformats.org/officeDocument/2006/relationships/hyperlink" Target="https://pbs.twimg.com/profile_banners/14681336/1422573345" TargetMode="External" /><Relationship Id="rId84" Type="http://schemas.openxmlformats.org/officeDocument/2006/relationships/hyperlink" Target="https://pbs.twimg.com/profile_banners/411703839/1551573564" TargetMode="External" /><Relationship Id="rId85" Type="http://schemas.openxmlformats.org/officeDocument/2006/relationships/hyperlink" Target="https://pbs.twimg.com/profile_banners/14207128/1513791401" TargetMode="External" /><Relationship Id="rId86" Type="http://schemas.openxmlformats.org/officeDocument/2006/relationships/hyperlink" Target="https://pbs.twimg.com/profile_banners/2332526670/1523374189" TargetMode="External" /><Relationship Id="rId87" Type="http://schemas.openxmlformats.org/officeDocument/2006/relationships/hyperlink" Target="https://pbs.twimg.com/profile_banners/725702374556327937/1524680632"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4/bg.gif"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4/bg.gif"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4/bg.gif"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2/bg.gif"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4/bg.gif"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3/bg.gif"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6/bg.gif"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5/bg.gif"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pbs.twimg.com/profile_images/691751412036808705/40DpcbP9_normal.jpg" TargetMode="External" /><Relationship Id="rId137" Type="http://schemas.openxmlformats.org/officeDocument/2006/relationships/hyperlink" Target="http://pbs.twimg.com/profile_images/1089958066441908230/T-zE4BmG_normal.jpg" TargetMode="External" /><Relationship Id="rId138" Type="http://schemas.openxmlformats.org/officeDocument/2006/relationships/hyperlink" Target="http://pbs.twimg.com/profile_images/378800000441083660/defef2ef9e3d3fa644374ea4fa109689_normal.jpeg" TargetMode="External" /><Relationship Id="rId139" Type="http://schemas.openxmlformats.org/officeDocument/2006/relationships/hyperlink" Target="http://pbs.twimg.com/profile_images/1063163332864196608/Bfsq8tRD_normal.jpg" TargetMode="External" /><Relationship Id="rId140" Type="http://schemas.openxmlformats.org/officeDocument/2006/relationships/hyperlink" Target="http://pbs.twimg.com/profile_images/662358295823278081/OVmGCSYU_normal.jpg" TargetMode="External" /><Relationship Id="rId141" Type="http://schemas.openxmlformats.org/officeDocument/2006/relationships/hyperlink" Target="http://pbs.twimg.com/profile_images/1157318428841205760/L4Xvch0N_normal.jpg" TargetMode="External" /><Relationship Id="rId142" Type="http://schemas.openxmlformats.org/officeDocument/2006/relationships/hyperlink" Target="http://pbs.twimg.com/profile_images/1135980815135805441/AHCFdHw__normal.png" TargetMode="External" /><Relationship Id="rId143" Type="http://schemas.openxmlformats.org/officeDocument/2006/relationships/hyperlink" Target="http://pbs.twimg.com/profile_images/1166363726980767745/KbbgAZA6_normal.jpg" TargetMode="External" /><Relationship Id="rId144" Type="http://schemas.openxmlformats.org/officeDocument/2006/relationships/hyperlink" Target="http://pbs.twimg.com/profile_images/416216781196230658/0tyIaGLA_normal.png" TargetMode="External" /><Relationship Id="rId145" Type="http://schemas.openxmlformats.org/officeDocument/2006/relationships/hyperlink" Target="http://pbs.twimg.com/profile_images/1013397531206848512/Ekf9nVK4_normal.jpg" TargetMode="External" /><Relationship Id="rId146" Type="http://schemas.openxmlformats.org/officeDocument/2006/relationships/hyperlink" Target="http://pbs.twimg.com/profile_images/654521427551367168/AkjRumyP_normal.png" TargetMode="External" /><Relationship Id="rId147" Type="http://schemas.openxmlformats.org/officeDocument/2006/relationships/hyperlink" Target="http://pbs.twimg.com/profile_images/1154915080900730880/Qe5pMZ1O_normal.jpg" TargetMode="External" /><Relationship Id="rId148" Type="http://schemas.openxmlformats.org/officeDocument/2006/relationships/hyperlink" Target="http://pbs.twimg.com/profile_images/1057004044453965824/6fmhToXw_normal.jpg" TargetMode="External" /><Relationship Id="rId149" Type="http://schemas.openxmlformats.org/officeDocument/2006/relationships/hyperlink" Target="http://pbs.twimg.com/profile_images/425801693519810560/jCpmTBm1_normal.jpeg" TargetMode="External" /><Relationship Id="rId150" Type="http://schemas.openxmlformats.org/officeDocument/2006/relationships/hyperlink" Target="http://pbs.twimg.com/profile_images/1001886941061656577/0j_URG3q_normal.jpg" TargetMode="External" /><Relationship Id="rId151" Type="http://schemas.openxmlformats.org/officeDocument/2006/relationships/hyperlink" Target="http://pbs.twimg.com/profile_images/903432464156073986/K9r22wpA_normal.jpg" TargetMode="External" /><Relationship Id="rId152" Type="http://schemas.openxmlformats.org/officeDocument/2006/relationships/hyperlink" Target="http://pbs.twimg.com/profile_images/686566429668159489/JVLYBGsA_normal.jpg" TargetMode="External" /><Relationship Id="rId153" Type="http://schemas.openxmlformats.org/officeDocument/2006/relationships/hyperlink" Target="http://pbs.twimg.com/profile_images/1111118691142266880/Nr7xJ7tm_normal.png" TargetMode="External" /><Relationship Id="rId154" Type="http://schemas.openxmlformats.org/officeDocument/2006/relationships/hyperlink" Target="http://pbs.twimg.com/profile_images/1176208293464666112/sCj-yNAp_normal.jpg" TargetMode="External" /><Relationship Id="rId155" Type="http://schemas.openxmlformats.org/officeDocument/2006/relationships/hyperlink" Target="http://pbs.twimg.com/profile_images/758265445342326785/Y3rxq30N_normal.jpg" TargetMode="External" /><Relationship Id="rId156" Type="http://schemas.openxmlformats.org/officeDocument/2006/relationships/hyperlink" Target="http://pbs.twimg.com/profile_images/857334547398049792/iqPrUmWu_normal.jpg" TargetMode="External" /><Relationship Id="rId157" Type="http://schemas.openxmlformats.org/officeDocument/2006/relationships/hyperlink" Target="http://pbs.twimg.com/profile_images/741026308277174273/SZjkplDd_normal.jpg" TargetMode="External" /><Relationship Id="rId158" Type="http://schemas.openxmlformats.org/officeDocument/2006/relationships/hyperlink" Target="http://pbs.twimg.com/profile_images/1048548152293429248/tSrLbaXW_normal.jpg" TargetMode="External" /><Relationship Id="rId159" Type="http://schemas.openxmlformats.org/officeDocument/2006/relationships/hyperlink" Target="http://pbs.twimg.com/profile_images/1026998434639708160/_EQRlRm5_normal.jpg" TargetMode="External" /><Relationship Id="rId160" Type="http://schemas.openxmlformats.org/officeDocument/2006/relationships/hyperlink" Target="http://pbs.twimg.com/profile_images/1039826307411009537/lJIF5_KM_normal.jpg" TargetMode="External" /><Relationship Id="rId161" Type="http://schemas.openxmlformats.org/officeDocument/2006/relationships/hyperlink" Target="http://pbs.twimg.com/profile_images/1177099649079021569/d3eCnOB7_normal.jpg" TargetMode="External" /><Relationship Id="rId162" Type="http://schemas.openxmlformats.org/officeDocument/2006/relationships/hyperlink" Target="http://pbs.twimg.com/profile_images/1063796751549624320/8pKZ9rsh_normal.jpg" TargetMode="External" /><Relationship Id="rId163" Type="http://schemas.openxmlformats.org/officeDocument/2006/relationships/hyperlink" Target="http://pbs.twimg.com/profile_images/841051580547846144/ZDS1E3_Y_normal.jpg" TargetMode="External" /><Relationship Id="rId164" Type="http://schemas.openxmlformats.org/officeDocument/2006/relationships/hyperlink" Target="http://pbs.twimg.com/profile_images/802727808359350272/EeiG9uQP_normal.jpg" TargetMode="External" /><Relationship Id="rId165" Type="http://schemas.openxmlformats.org/officeDocument/2006/relationships/hyperlink" Target="http://pbs.twimg.com/profile_images/1010235371257520130/AgFzlRmH_normal.jpg" TargetMode="External" /><Relationship Id="rId166" Type="http://schemas.openxmlformats.org/officeDocument/2006/relationships/hyperlink" Target="http://pbs.twimg.com/profile_images/818978940236742656/cIgA2vJT_normal.jpg" TargetMode="External" /><Relationship Id="rId167" Type="http://schemas.openxmlformats.org/officeDocument/2006/relationships/hyperlink" Target="http://pbs.twimg.com/profile_images/816099817675816961/_9tLaSei_normal.jpg" TargetMode="External" /><Relationship Id="rId168" Type="http://schemas.openxmlformats.org/officeDocument/2006/relationships/hyperlink" Target="http://pbs.twimg.com/profile_images/801651322881654784/6HwdtnGZ_normal.jpg" TargetMode="External" /><Relationship Id="rId169" Type="http://schemas.openxmlformats.org/officeDocument/2006/relationships/hyperlink" Target="http://pbs.twimg.com/profile_images/800438414789214208/1uIr0nif_normal.jpg" TargetMode="External" /><Relationship Id="rId170" Type="http://schemas.openxmlformats.org/officeDocument/2006/relationships/hyperlink" Target="http://pbs.twimg.com/profile_images/829117267057209344/3hjWLN0u_normal.jpg" TargetMode="External" /><Relationship Id="rId171" Type="http://schemas.openxmlformats.org/officeDocument/2006/relationships/hyperlink" Target="http://pbs.twimg.com/profile_images/954477560666050560/NgvTXFvW_normal.jpg" TargetMode="External" /><Relationship Id="rId172" Type="http://schemas.openxmlformats.org/officeDocument/2006/relationships/hyperlink" Target="http://pbs.twimg.com/profile_images/1004302483231989762/6wp1hnYW_normal.jpg" TargetMode="External" /><Relationship Id="rId173" Type="http://schemas.openxmlformats.org/officeDocument/2006/relationships/hyperlink" Target="http://pbs.twimg.com/profile_images/1111350431857500162/t0FrZmNH_normal.jpg" TargetMode="External" /><Relationship Id="rId174" Type="http://schemas.openxmlformats.org/officeDocument/2006/relationships/hyperlink" Target="http://pbs.twimg.com/profile_images/303820088/DR.NICK.HEAD_normal.jpg" TargetMode="External" /><Relationship Id="rId175" Type="http://schemas.openxmlformats.org/officeDocument/2006/relationships/hyperlink" Target="http://pbs.twimg.com/profile_images/1175131003641368576/o4lmwzL4_normal.jpg" TargetMode="External" /><Relationship Id="rId176" Type="http://schemas.openxmlformats.org/officeDocument/2006/relationships/hyperlink" Target="http://pbs.twimg.com/profile_images/1802187878/kristie_website_normal.jpg" TargetMode="External" /><Relationship Id="rId177" Type="http://schemas.openxmlformats.org/officeDocument/2006/relationships/hyperlink" Target="http://pbs.twimg.com/profile_images/2227458475/Kris_headshot_normal.jpg" TargetMode="External" /><Relationship Id="rId178" Type="http://schemas.openxmlformats.org/officeDocument/2006/relationships/hyperlink" Target="http://pbs.twimg.com/profile_images/949667413737455616/lL1FYsDi_normal.jpg" TargetMode="External" /><Relationship Id="rId179" Type="http://schemas.openxmlformats.org/officeDocument/2006/relationships/hyperlink" Target="http://pbs.twimg.com/profile_images/435464214870626304/KOwxqpTx_normal.jpeg" TargetMode="External" /><Relationship Id="rId180" Type="http://schemas.openxmlformats.org/officeDocument/2006/relationships/hyperlink" Target="http://pbs.twimg.com/profile_images/723267608955379712/hHbPrshx_normal.jpg" TargetMode="External" /><Relationship Id="rId181" Type="http://schemas.openxmlformats.org/officeDocument/2006/relationships/hyperlink" Target="http://pbs.twimg.com/profile_images/860843697012912129/ZeHnOb21_normal.jpg" TargetMode="External" /><Relationship Id="rId182" Type="http://schemas.openxmlformats.org/officeDocument/2006/relationships/hyperlink" Target="http://pbs.twimg.com/profile_images/1112060503478677506/XLkzoWal_normal.jpg" TargetMode="External" /><Relationship Id="rId183" Type="http://schemas.openxmlformats.org/officeDocument/2006/relationships/hyperlink" Target="http://pbs.twimg.com/profile_images/977655174960332800/XrFImZWL_normal.jpg" TargetMode="External" /><Relationship Id="rId184" Type="http://schemas.openxmlformats.org/officeDocument/2006/relationships/hyperlink" Target="http://pbs.twimg.com/profile_images/477981240705175554/fA99NueV_normal.jpeg" TargetMode="External" /><Relationship Id="rId185" Type="http://schemas.openxmlformats.org/officeDocument/2006/relationships/hyperlink" Target="http://pbs.twimg.com/profile_images/989866467301773312/VGAcNYPX_normal.jpg" TargetMode="External" /><Relationship Id="rId186" Type="http://schemas.openxmlformats.org/officeDocument/2006/relationships/hyperlink" Target="http://pbs.twimg.com/profile_images/623192492029022208/Yx-kbGbI_normal.jpg" TargetMode="External" /><Relationship Id="rId187" Type="http://schemas.openxmlformats.org/officeDocument/2006/relationships/hyperlink" Target="http://pbs.twimg.com/profile_images/1059170375974576128/bYChC6aK_normal.jpg" TargetMode="External" /><Relationship Id="rId188" Type="http://schemas.openxmlformats.org/officeDocument/2006/relationships/hyperlink" Target="http://pbs.twimg.com/profile_images/847984153735958529/sqiMoJnr_normal.jpg" TargetMode="External" /><Relationship Id="rId189" Type="http://schemas.openxmlformats.org/officeDocument/2006/relationships/hyperlink" Target="http://pbs.twimg.com/profile_images/591575412880191490/eVU41ZDR_normal.jpg" TargetMode="External" /><Relationship Id="rId190" Type="http://schemas.openxmlformats.org/officeDocument/2006/relationships/hyperlink" Target="http://pbs.twimg.com/profile_images/1184755372667654145/evB769Y__normal.png" TargetMode="External" /><Relationship Id="rId191" Type="http://schemas.openxmlformats.org/officeDocument/2006/relationships/hyperlink" Target="http://pbs.twimg.com/profile_images/431949521472323585/RChv6o8Q_normal.png" TargetMode="External" /><Relationship Id="rId192" Type="http://schemas.openxmlformats.org/officeDocument/2006/relationships/hyperlink" Target="http://pbs.twimg.com/profile_images/725703417558126592/SocNzlxV_normal.jpg" TargetMode="External" /><Relationship Id="rId193" Type="http://schemas.openxmlformats.org/officeDocument/2006/relationships/hyperlink" Target="https://twitter.com/chcfnews" TargetMode="External" /><Relationship Id="rId194" Type="http://schemas.openxmlformats.org/officeDocument/2006/relationships/hyperlink" Target="https://twitter.com/busph" TargetMode="External" /><Relationship Id="rId195" Type="http://schemas.openxmlformats.org/officeDocument/2006/relationships/hyperlink" Target="https://twitter.com/byninamartin" TargetMode="External" /><Relationship Id="rId196" Type="http://schemas.openxmlformats.org/officeDocument/2006/relationships/hyperlink" Target="https://twitter.com/nihcmfoundation" TargetMode="External" /><Relationship Id="rId197" Type="http://schemas.openxmlformats.org/officeDocument/2006/relationships/hyperlink" Target="https://twitter.com/reportinghealth" TargetMode="External" /><Relationship Id="rId198" Type="http://schemas.openxmlformats.org/officeDocument/2006/relationships/hyperlink" Target="https://twitter.com/allbriteallday" TargetMode="External" /><Relationship Id="rId199" Type="http://schemas.openxmlformats.org/officeDocument/2006/relationships/hyperlink" Target="https://twitter.com/nprmontagne" TargetMode="External" /><Relationship Id="rId200" Type="http://schemas.openxmlformats.org/officeDocument/2006/relationships/hyperlink" Target="https://twitter.com/npr" TargetMode="External" /><Relationship Id="rId201" Type="http://schemas.openxmlformats.org/officeDocument/2006/relationships/hyperlink" Target="https://twitter.com/nprviz" TargetMode="External" /><Relationship Id="rId202" Type="http://schemas.openxmlformats.org/officeDocument/2006/relationships/hyperlink" Target="https://twitter.com/unnecesarean" TargetMode="External" /><Relationship Id="rId203" Type="http://schemas.openxmlformats.org/officeDocument/2006/relationships/hyperlink" Target="https://twitter.com/cmqcc" TargetMode="External" /><Relationship Id="rId204" Type="http://schemas.openxmlformats.org/officeDocument/2006/relationships/hyperlink" Target="https://twitter.com/healthnet" TargetMode="External" /><Relationship Id="rId205" Type="http://schemas.openxmlformats.org/officeDocument/2006/relationships/hyperlink" Target="https://twitter.com/gausssurgical" TargetMode="External" /><Relationship Id="rId206" Type="http://schemas.openxmlformats.org/officeDocument/2006/relationships/hyperlink" Target="https://twitter.com/dkegel" TargetMode="External" /><Relationship Id="rId207" Type="http://schemas.openxmlformats.org/officeDocument/2006/relationships/hyperlink" Target="https://twitter.com/science_shield" TargetMode="External" /><Relationship Id="rId208" Type="http://schemas.openxmlformats.org/officeDocument/2006/relationships/hyperlink" Target="https://twitter.com/usnehal" TargetMode="External" /><Relationship Id="rId209" Type="http://schemas.openxmlformats.org/officeDocument/2006/relationships/hyperlink" Target="https://twitter.com/drvantilburg" TargetMode="External" /><Relationship Id="rId210" Type="http://schemas.openxmlformats.org/officeDocument/2006/relationships/hyperlink" Target="https://twitter.com/jessicajkaufman" TargetMode="External" /><Relationship Id="rId211" Type="http://schemas.openxmlformats.org/officeDocument/2006/relationships/hyperlink" Target="https://twitter.com/drjaimefriedman" TargetMode="External" /><Relationship Id="rId212" Type="http://schemas.openxmlformats.org/officeDocument/2006/relationships/hyperlink" Target="https://twitter.com/kiddrsue" TargetMode="External" /><Relationship Id="rId213" Type="http://schemas.openxmlformats.org/officeDocument/2006/relationships/hyperlink" Target="https://twitter.com/julieleask" TargetMode="External" /><Relationship Id="rId214" Type="http://schemas.openxmlformats.org/officeDocument/2006/relationships/hyperlink" Target="https://twitter.com/hollyseale" TargetMode="External" /><Relationship Id="rId215" Type="http://schemas.openxmlformats.org/officeDocument/2006/relationships/hyperlink" Target="https://twitter.com/greenhousemd" TargetMode="External" /><Relationship Id="rId216" Type="http://schemas.openxmlformats.org/officeDocument/2006/relationships/hyperlink" Target="https://twitter.com/namd4kids" TargetMode="External" /><Relationship Id="rId217" Type="http://schemas.openxmlformats.org/officeDocument/2006/relationships/hyperlink" Target="https://twitter.com/pollock_dr" TargetMode="External" /><Relationship Id="rId218" Type="http://schemas.openxmlformats.org/officeDocument/2006/relationships/hyperlink" Target="https://twitter.com/deannamarie208" TargetMode="External" /><Relationship Id="rId219" Type="http://schemas.openxmlformats.org/officeDocument/2006/relationships/hyperlink" Target="https://twitter.com/mahealthforkids" TargetMode="External" /><Relationship Id="rId220" Type="http://schemas.openxmlformats.org/officeDocument/2006/relationships/hyperlink" Target="https://twitter.com/danchinmargie" TargetMode="External" /><Relationship Id="rId221" Type="http://schemas.openxmlformats.org/officeDocument/2006/relationships/hyperlink" Target="https://twitter.com/ergoddessmd" TargetMode="External" /><Relationship Id="rId222" Type="http://schemas.openxmlformats.org/officeDocument/2006/relationships/hyperlink" Target="https://twitter.com/vthornleymd" TargetMode="External" /><Relationship Id="rId223" Type="http://schemas.openxmlformats.org/officeDocument/2006/relationships/hyperlink" Target="https://twitter.com/sashashillcutt" TargetMode="External" /><Relationship Id="rId224" Type="http://schemas.openxmlformats.org/officeDocument/2006/relationships/hyperlink" Target="https://twitter.com/doctorwes" TargetMode="External" /><Relationship Id="rId225" Type="http://schemas.openxmlformats.org/officeDocument/2006/relationships/hyperlink" Target="https://twitter.com/silverdalepeds" TargetMode="External" /><Relationship Id="rId226" Type="http://schemas.openxmlformats.org/officeDocument/2006/relationships/hyperlink" Target="https://twitter.com/cancergeek" TargetMode="External" /><Relationship Id="rId227" Type="http://schemas.openxmlformats.org/officeDocument/2006/relationships/hyperlink" Target="https://twitter.com/gallahercaren" TargetMode="External" /><Relationship Id="rId228" Type="http://schemas.openxmlformats.org/officeDocument/2006/relationships/hyperlink" Target="https://twitter.com/gretchenlasalle" TargetMode="External" /><Relationship Id="rId229" Type="http://schemas.openxmlformats.org/officeDocument/2006/relationships/hyperlink" Target="https://twitter.com/mass_marion" TargetMode="External" /><Relationship Id="rId230" Type="http://schemas.openxmlformats.org/officeDocument/2006/relationships/hyperlink" Target="https://twitter.com/drcorriel" TargetMode="External" /><Relationship Id="rId231" Type="http://schemas.openxmlformats.org/officeDocument/2006/relationships/hyperlink" Target="https://twitter.com/drnickusa" TargetMode="External" /><Relationship Id="rId232" Type="http://schemas.openxmlformats.org/officeDocument/2006/relationships/hyperlink" Target="https://twitter.com/bethfratesmd" TargetMode="External" /><Relationship Id="rId233" Type="http://schemas.openxmlformats.org/officeDocument/2006/relationships/hyperlink" Target="https://twitter.com/drkristieleong" TargetMode="External" /><Relationship Id="rId234" Type="http://schemas.openxmlformats.org/officeDocument/2006/relationships/hyperlink" Target="https://twitter.com/kksheld" TargetMode="External" /><Relationship Id="rId235" Type="http://schemas.openxmlformats.org/officeDocument/2006/relationships/hyperlink" Target="https://twitter.com/mattierheummd" TargetMode="External" /><Relationship Id="rId236" Type="http://schemas.openxmlformats.org/officeDocument/2006/relationships/hyperlink" Target="https://twitter.com/mcknightmdellen" TargetMode="External" /><Relationship Id="rId237" Type="http://schemas.openxmlformats.org/officeDocument/2006/relationships/hyperlink" Target="https://twitter.com/kath2cats" TargetMode="External" /><Relationship Id="rId238" Type="http://schemas.openxmlformats.org/officeDocument/2006/relationships/hyperlink" Target="https://twitter.com/shreyatrivedimd" TargetMode="External" /><Relationship Id="rId239" Type="http://schemas.openxmlformats.org/officeDocument/2006/relationships/hyperlink" Target="https://twitter.com/docbasia" TargetMode="External" /><Relationship Id="rId240" Type="http://schemas.openxmlformats.org/officeDocument/2006/relationships/hyperlink" Target="https://twitter.com/pedsmamadoc" TargetMode="External" /><Relationship Id="rId241" Type="http://schemas.openxmlformats.org/officeDocument/2006/relationships/hyperlink" Target="https://twitter.com/drtoddwo" TargetMode="External" /><Relationship Id="rId242" Type="http://schemas.openxmlformats.org/officeDocument/2006/relationships/hyperlink" Target="https://twitter.com/leahhoustonmd" TargetMode="External" /><Relationship Id="rId243" Type="http://schemas.openxmlformats.org/officeDocument/2006/relationships/hyperlink" Target="https://twitter.com/drnic1" TargetMode="External" /><Relationship Id="rId244" Type="http://schemas.openxmlformats.org/officeDocument/2006/relationships/hyperlink" Target="https://twitter.com/pediatricskc" TargetMode="External" /><Relationship Id="rId245" Type="http://schemas.openxmlformats.org/officeDocument/2006/relationships/hyperlink" Target="https://twitter.com/pedsdrphelps" TargetMode="External" /><Relationship Id="rId246" Type="http://schemas.openxmlformats.org/officeDocument/2006/relationships/hyperlink" Target="https://twitter.com/jillgw" TargetMode="External" /><Relationship Id="rId247" Type="http://schemas.openxmlformats.org/officeDocument/2006/relationships/hyperlink" Target="https://twitter.com/ospococo" TargetMode="External" /><Relationship Id="rId248" Type="http://schemas.openxmlformats.org/officeDocument/2006/relationships/hyperlink" Target="https://twitter.com/hqinstitute" TargetMode="External" /><Relationship Id="rId249" Type="http://schemas.openxmlformats.org/officeDocument/2006/relationships/hyperlink" Target="https://twitter.com/thefpqc" TargetMode="External" /><Relationship Id="rId250" Type="http://schemas.openxmlformats.org/officeDocument/2006/relationships/comments" Target="../comments2.xml" /><Relationship Id="rId251" Type="http://schemas.openxmlformats.org/officeDocument/2006/relationships/vmlDrawing" Target="../drawings/vmlDrawing2.vml" /><Relationship Id="rId252" Type="http://schemas.openxmlformats.org/officeDocument/2006/relationships/table" Target="../tables/table2.xml" /><Relationship Id="rId25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cmqcc.org/research/ca-pamr-maternal-mortality-review" TargetMode="External" /><Relationship Id="rId2" Type="http://schemas.openxmlformats.org/officeDocument/2006/relationships/hyperlink" Target="https://www.npr.org/2018/07/29/632702896/to-keep-women-from-dying-in-childbirth-look-to-california" TargetMode="External" /><Relationship Id="rId3" Type="http://schemas.openxmlformats.org/officeDocument/2006/relationships/hyperlink" Target="https://us.macmillan.com/tour/everything-below-the-waist/" TargetMode="External" /><Relationship Id="rId4" Type="http://schemas.openxmlformats.org/officeDocument/2006/relationships/hyperlink" Target="https://swhr.org/searching-for-solutions-to-the-maternal-health-crisis/" TargetMode="External" /><Relationship Id="rId5" Type="http://schemas.openxmlformats.org/officeDocument/2006/relationships/hyperlink" Target="http://www.cmqcc.org/my-birth-matters" TargetMode="External" /><Relationship Id="rId6" Type="http://schemas.openxmlformats.org/officeDocument/2006/relationships/hyperlink" Target="https://www.nihcm.org/categories/america-s-high-maternal-mortality-what-can-be-done" TargetMode="External" /><Relationship Id="rId7" Type="http://schemas.openxmlformats.org/officeDocument/2006/relationships/hyperlink" Target="https://www.npr.org/2017/12/07/568948782/black-mothers-keep-dying-after-giving-birth-shalon-irvings-story-explains-why" TargetMode="External" /><Relationship Id="rId8" Type="http://schemas.openxmlformats.org/officeDocument/2006/relationships/hyperlink" Target="https://www.cmqcc.org/sites/default/files/Main%20etal%20SMM%20HEM%20at%20SMFM%20copy.pdf" TargetMode="External" /><Relationship Id="rId9" Type="http://schemas.openxmlformats.org/officeDocument/2006/relationships/hyperlink" Target="https://www.cmqcc.org/research/ca-pamr-maternal-mortality-review" TargetMode="External" /><Relationship Id="rId10" Type="http://schemas.openxmlformats.org/officeDocument/2006/relationships/hyperlink" Target="https://www.npr.org/2018/07/29/632702896/to-keep-women-from-dying-in-childbirth-look-to-california" TargetMode="External" /><Relationship Id="rId11" Type="http://schemas.openxmlformats.org/officeDocument/2006/relationships/hyperlink" Target="https://swhr.org/searching-for-solutions-to-the-maternal-health-crisis/" TargetMode="External" /><Relationship Id="rId12" Type="http://schemas.openxmlformats.org/officeDocument/2006/relationships/hyperlink" Target="https://www.nihcm.org/categories/america-s-high-maternal-mortality-what-can-be-done" TargetMode="External" /><Relationship Id="rId13" Type="http://schemas.openxmlformats.org/officeDocument/2006/relationships/hyperlink" Target="https://www.npr.org/2018/07/29/632702896/to-keep-women-from-dying-in-childbirth-look-to-california" TargetMode="External" /><Relationship Id="rId14" Type="http://schemas.openxmlformats.org/officeDocument/2006/relationships/hyperlink" Target="https://www.npr.org/2017/12/07/568948782/black-mothers-keep-dying-after-giving-birth-shalon-irvings-story-explains-why" TargetMode="External" /><Relationship Id="rId15" Type="http://schemas.openxmlformats.org/officeDocument/2006/relationships/hyperlink" Target="https://www.cmqcc.org/sites/default/files/Main%20etal%20SMM%20HEM%20at%20SMFM%20copy.pdf" TargetMode="External" /><Relationship Id="rId16" Type="http://schemas.openxmlformats.org/officeDocument/2006/relationships/hyperlink" Target="http://www.cmqcc.org/my-birth-matters" TargetMode="External" /><Relationship Id="rId17" Type="http://schemas.openxmlformats.org/officeDocument/2006/relationships/hyperlink" Target="https://us.macmillan.com/tour/everything-below-the-waist/" TargetMode="External" /><Relationship Id="rId18" Type="http://schemas.openxmlformats.org/officeDocument/2006/relationships/table" Target="../tables/table11.xml" /><Relationship Id="rId19" Type="http://schemas.openxmlformats.org/officeDocument/2006/relationships/table" Target="../tables/table12.xml" /><Relationship Id="rId20" Type="http://schemas.openxmlformats.org/officeDocument/2006/relationships/table" Target="../tables/table13.xml" /><Relationship Id="rId21" Type="http://schemas.openxmlformats.org/officeDocument/2006/relationships/table" Target="../tables/table14.xml" /><Relationship Id="rId22" Type="http://schemas.openxmlformats.org/officeDocument/2006/relationships/table" Target="../tables/table15.xml" /><Relationship Id="rId23" Type="http://schemas.openxmlformats.org/officeDocument/2006/relationships/table" Target="../tables/table16.xml" /><Relationship Id="rId24" Type="http://schemas.openxmlformats.org/officeDocument/2006/relationships/table" Target="../tables/table17.xml" /><Relationship Id="rId25"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1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834</v>
      </c>
      <c r="BB2" s="13" t="s">
        <v>844</v>
      </c>
      <c r="BC2" s="13" t="s">
        <v>845</v>
      </c>
      <c r="BD2" s="119" t="s">
        <v>1023</v>
      </c>
      <c r="BE2" s="119" t="s">
        <v>1024</v>
      </c>
      <c r="BF2" s="119" t="s">
        <v>1025</v>
      </c>
      <c r="BG2" s="119" t="s">
        <v>1026</v>
      </c>
      <c r="BH2" s="119" t="s">
        <v>1027</v>
      </c>
      <c r="BI2" s="119" t="s">
        <v>1028</v>
      </c>
      <c r="BJ2" s="119" t="s">
        <v>1029</v>
      </c>
      <c r="BK2" s="119" t="s">
        <v>1030</v>
      </c>
      <c r="BL2" s="119" t="s">
        <v>1031</v>
      </c>
    </row>
    <row r="3" spans="1:64" ht="15" customHeight="1">
      <c r="A3" s="64" t="s">
        <v>212</v>
      </c>
      <c r="B3" s="64" t="s">
        <v>226</v>
      </c>
      <c r="C3" s="65" t="s">
        <v>1067</v>
      </c>
      <c r="D3" s="66">
        <v>3</v>
      </c>
      <c r="E3" s="67" t="s">
        <v>132</v>
      </c>
      <c r="F3" s="68">
        <v>35</v>
      </c>
      <c r="G3" s="65"/>
      <c r="H3" s="69"/>
      <c r="I3" s="70"/>
      <c r="J3" s="70"/>
      <c r="K3" s="34" t="s">
        <v>65</v>
      </c>
      <c r="L3" s="71">
        <v>3</v>
      </c>
      <c r="M3" s="71"/>
      <c r="N3" s="72"/>
      <c r="O3" s="78" t="s">
        <v>269</v>
      </c>
      <c r="P3" s="80">
        <v>43742.87013888889</v>
      </c>
      <c r="Q3" s="78" t="s">
        <v>271</v>
      </c>
      <c r="R3" s="82" t="s">
        <v>283</v>
      </c>
      <c r="S3" s="78" t="s">
        <v>290</v>
      </c>
      <c r="T3" s="78" t="s">
        <v>296</v>
      </c>
      <c r="U3" s="82" t="s">
        <v>300</v>
      </c>
      <c r="V3" s="82" t="s">
        <v>300</v>
      </c>
      <c r="W3" s="80">
        <v>43742.87013888889</v>
      </c>
      <c r="X3" s="82" t="s">
        <v>314</v>
      </c>
      <c r="Y3" s="78"/>
      <c r="Z3" s="78"/>
      <c r="AA3" s="84" t="s">
        <v>328</v>
      </c>
      <c r="AB3" s="78"/>
      <c r="AC3" s="78" t="b">
        <v>0</v>
      </c>
      <c r="AD3" s="78">
        <v>5</v>
      </c>
      <c r="AE3" s="84" t="s">
        <v>344</v>
      </c>
      <c r="AF3" s="78" t="b">
        <v>0</v>
      </c>
      <c r="AG3" s="78" t="s">
        <v>348</v>
      </c>
      <c r="AH3" s="78"/>
      <c r="AI3" s="84" t="s">
        <v>344</v>
      </c>
      <c r="AJ3" s="78" t="b">
        <v>0</v>
      </c>
      <c r="AK3" s="78">
        <v>3</v>
      </c>
      <c r="AL3" s="84" t="s">
        <v>344</v>
      </c>
      <c r="AM3" s="78" t="s">
        <v>350</v>
      </c>
      <c r="AN3" s="78" t="b">
        <v>0</v>
      </c>
      <c r="AO3" s="84" t="s">
        <v>328</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c r="BE3" s="49"/>
      <c r="BF3" s="48"/>
      <c r="BG3" s="49"/>
      <c r="BH3" s="48"/>
      <c r="BI3" s="49"/>
      <c r="BJ3" s="48"/>
      <c r="BK3" s="49"/>
      <c r="BL3" s="48"/>
    </row>
    <row r="4" spans="1:64" ht="15" customHeight="1">
      <c r="A4" s="64" t="s">
        <v>212</v>
      </c>
      <c r="B4" s="64" t="s">
        <v>213</v>
      </c>
      <c r="C4" s="65" t="s">
        <v>1067</v>
      </c>
      <c r="D4" s="66">
        <v>3</v>
      </c>
      <c r="E4" s="67" t="s">
        <v>132</v>
      </c>
      <c r="F4" s="68">
        <v>35</v>
      </c>
      <c r="G4" s="65"/>
      <c r="H4" s="69"/>
      <c r="I4" s="70"/>
      <c r="J4" s="70"/>
      <c r="K4" s="34" t="s">
        <v>66</v>
      </c>
      <c r="L4" s="77">
        <v>4</v>
      </c>
      <c r="M4" s="77"/>
      <c r="N4" s="72"/>
      <c r="O4" s="79" t="s">
        <v>269</v>
      </c>
      <c r="P4" s="81">
        <v>43742.87013888889</v>
      </c>
      <c r="Q4" s="79" t="s">
        <v>271</v>
      </c>
      <c r="R4" s="83" t="s">
        <v>283</v>
      </c>
      <c r="S4" s="79" t="s">
        <v>290</v>
      </c>
      <c r="T4" s="79" t="s">
        <v>296</v>
      </c>
      <c r="U4" s="83" t="s">
        <v>300</v>
      </c>
      <c r="V4" s="83" t="s">
        <v>300</v>
      </c>
      <c r="W4" s="81">
        <v>43742.87013888889</v>
      </c>
      <c r="X4" s="83" t="s">
        <v>314</v>
      </c>
      <c r="Y4" s="79"/>
      <c r="Z4" s="79"/>
      <c r="AA4" s="85" t="s">
        <v>328</v>
      </c>
      <c r="AB4" s="79"/>
      <c r="AC4" s="79" t="b">
        <v>0</v>
      </c>
      <c r="AD4" s="79">
        <v>5</v>
      </c>
      <c r="AE4" s="85" t="s">
        <v>344</v>
      </c>
      <c r="AF4" s="79" t="b">
        <v>0</v>
      </c>
      <c r="AG4" s="79" t="s">
        <v>348</v>
      </c>
      <c r="AH4" s="79"/>
      <c r="AI4" s="85" t="s">
        <v>344</v>
      </c>
      <c r="AJ4" s="79" t="b">
        <v>0</v>
      </c>
      <c r="AK4" s="79">
        <v>3</v>
      </c>
      <c r="AL4" s="85" t="s">
        <v>344</v>
      </c>
      <c r="AM4" s="79" t="s">
        <v>350</v>
      </c>
      <c r="AN4" s="79" t="b">
        <v>0</v>
      </c>
      <c r="AO4" s="85" t="s">
        <v>328</v>
      </c>
      <c r="AP4" s="79" t="s">
        <v>176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c r="BE4" s="49"/>
      <c r="BF4" s="48"/>
      <c r="BG4" s="49"/>
      <c r="BH4" s="48"/>
      <c r="BI4" s="49"/>
      <c r="BJ4" s="48"/>
      <c r="BK4" s="49"/>
      <c r="BL4" s="48"/>
    </row>
    <row r="5" spans="1:64" ht="15">
      <c r="A5" s="64" t="s">
        <v>213</v>
      </c>
      <c r="B5" s="64" t="s">
        <v>215</v>
      </c>
      <c r="C5" s="65" t="s">
        <v>1067</v>
      </c>
      <c r="D5" s="66">
        <v>3</v>
      </c>
      <c r="E5" s="67" t="s">
        <v>132</v>
      </c>
      <c r="F5" s="68">
        <v>35</v>
      </c>
      <c r="G5" s="65"/>
      <c r="H5" s="69"/>
      <c r="I5" s="70"/>
      <c r="J5" s="70"/>
      <c r="K5" s="34" t="s">
        <v>65</v>
      </c>
      <c r="L5" s="77">
        <v>5</v>
      </c>
      <c r="M5" s="77"/>
      <c r="N5" s="72"/>
      <c r="O5" s="79" t="s">
        <v>269</v>
      </c>
      <c r="P5" s="81">
        <v>43742.882418981484</v>
      </c>
      <c r="Q5" s="79" t="s">
        <v>272</v>
      </c>
      <c r="R5" s="79"/>
      <c r="S5" s="79"/>
      <c r="T5" s="79" t="s">
        <v>296</v>
      </c>
      <c r="U5" s="79"/>
      <c r="V5" s="83" t="s">
        <v>305</v>
      </c>
      <c r="W5" s="81">
        <v>43742.882418981484</v>
      </c>
      <c r="X5" s="83" t="s">
        <v>315</v>
      </c>
      <c r="Y5" s="79"/>
      <c r="Z5" s="79"/>
      <c r="AA5" s="85" t="s">
        <v>329</v>
      </c>
      <c r="AB5" s="79"/>
      <c r="AC5" s="79" t="b">
        <v>0</v>
      </c>
      <c r="AD5" s="79">
        <v>0</v>
      </c>
      <c r="AE5" s="85" t="s">
        <v>344</v>
      </c>
      <c r="AF5" s="79" t="b">
        <v>0</v>
      </c>
      <c r="AG5" s="79" t="s">
        <v>348</v>
      </c>
      <c r="AH5" s="79"/>
      <c r="AI5" s="85" t="s">
        <v>344</v>
      </c>
      <c r="AJ5" s="79" t="b">
        <v>0</v>
      </c>
      <c r="AK5" s="79">
        <v>3</v>
      </c>
      <c r="AL5" s="85" t="s">
        <v>328</v>
      </c>
      <c r="AM5" s="79" t="s">
        <v>351</v>
      </c>
      <c r="AN5" s="79" t="b">
        <v>0</v>
      </c>
      <c r="AO5" s="85" t="s">
        <v>328</v>
      </c>
      <c r="AP5" s="79" t="s">
        <v>176</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2</v>
      </c>
      <c r="BD5" s="48"/>
      <c r="BE5" s="49"/>
      <c r="BF5" s="48"/>
      <c r="BG5" s="49"/>
      <c r="BH5" s="48"/>
      <c r="BI5" s="49"/>
      <c r="BJ5" s="48"/>
      <c r="BK5" s="49"/>
      <c r="BL5" s="48"/>
    </row>
    <row r="6" spans="1:64" ht="15">
      <c r="A6" s="64" t="s">
        <v>213</v>
      </c>
      <c r="B6" s="64" t="s">
        <v>227</v>
      </c>
      <c r="C6" s="65" t="s">
        <v>1067</v>
      </c>
      <c r="D6" s="66">
        <v>3</v>
      </c>
      <c r="E6" s="67" t="s">
        <v>132</v>
      </c>
      <c r="F6" s="68">
        <v>35</v>
      </c>
      <c r="G6" s="65"/>
      <c r="H6" s="69"/>
      <c r="I6" s="70"/>
      <c r="J6" s="70"/>
      <c r="K6" s="34" t="s">
        <v>65</v>
      </c>
      <c r="L6" s="77">
        <v>6</v>
      </c>
      <c r="M6" s="77"/>
      <c r="N6" s="72"/>
      <c r="O6" s="79" t="s">
        <v>269</v>
      </c>
      <c r="P6" s="81">
        <v>43742.882418981484</v>
      </c>
      <c r="Q6" s="79" t="s">
        <v>272</v>
      </c>
      <c r="R6" s="79"/>
      <c r="S6" s="79"/>
      <c r="T6" s="79" t="s">
        <v>296</v>
      </c>
      <c r="U6" s="79"/>
      <c r="V6" s="83" t="s">
        <v>305</v>
      </c>
      <c r="W6" s="81">
        <v>43742.882418981484</v>
      </c>
      <c r="X6" s="83" t="s">
        <v>315</v>
      </c>
      <c r="Y6" s="79"/>
      <c r="Z6" s="79"/>
      <c r="AA6" s="85" t="s">
        <v>329</v>
      </c>
      <c r="AB6" s="79"/>
      <c r="AC6" s="79" t="b">
        <v>0</v>
      </c>
      <c r="AD6" s="79">
        <v>0</v>
      </c>
      <c r="AE6" s="85" t="s">
        <v>344</v>
      </c>
      <c r="AF6" s="79" t="b">
        <v>0</v>
      </c>
      <c r="AG6" s="79" t="s">
        <v>348</v>
      </c>
      <c r="AH6" s="79"/>
      <c r="AI6" s="85" t="s">
        <v>344</v>
      </c>
      <c r="AJ6" s="79" t="b">
        <v>0</v>
      </c>
      <c r="AK6" s="79">
        <v>3</v>
      </c>
      <c r="AL6" s="85" t="s">
        <v>328</v>
      </c>
      <c r="AM6" s="79" t="s">
        <v>351</v>
      </c>
      <c r="AN6" s="79" t="b">
        <v>0</v>
      </c>
      <c r="AO6" s="85" t="s">
        <v>328</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2</v>
      </c>
      <c r="BD6" s="48">
        <v>0</v>
      </c>
      <c r="BE6" s="49">
        <v>0</v>
      </c>
      <c r="BF6" s="48">
        <v>0</v>
      </c>
      <c r="BG6" s="49">
        <v>0</v>
      </c>
      <c r="BH6" s="48">
        <v>0</v>
      </c>
      <c r="BI6" s="49">
        <v>0</v>
      </c>
      <c r="BJ6" s="48">
        <v>18</v>
      </c>
      <c r="BK6" s="49">
        <v>100</v>
      </c>
      <c r="BL6" s="48">
        <v>18</v>
      </c>
    </row>
    <row r="7" spans="1:64" ht="15">
      <c r="A7" s="64" t="s">
        <v>213</v>
      </c>
      <c r="B7" s="64" t="s">
        <v>212</v>
      </c>
      <c r="C7" s="65" t="s">
        <v>1067</v>
      </c>
      <c r="D7" s="66">
        <v>3</v>
      </c>
      <c r="E7" s="67" t="s">
        <v>132</v>
      </c>
      <c r="F7" s="68">
        <v>35</v>
      </c>
      <c r="G7" s="65"/>
      <c r="H7" s="69"/>
      <c r="I7" s="70"/>
      <c r="J7" s="70"/>
      <c r="K7" s="34" t="s">
        <v>66</v>
      </c>
      <c r="L7" s="77">
        <v>7</v>
      </c>
      <c r="M7" s="77"/>
      <c r="N7" s="72"/>
      <c r="O7" s="79" t="s">
        <v>269</v>
      </c>
      <c r="P7" s="81">
        <v>43742.882418981484</v>
      </c>
      <c r="Q7" s="79" t="s">
        <v>272</v>
      </c>
      <c r="R7" s="79"/>
      <c r="S7" s="79"/>
      <c r="T7" s="79" t="s">
        <v>296</v>
      </c>
      <c r="U7" s="79"/>
      <c r="V7" s="83" t="s">
        <v>305</v>
      </c>
      <c r="W7" s="81">
        <v>43742.882418981484</v>
      </c>
      <c r="X7" s="83" t="s">
        <v>315</v>
      </c>
      <c r="Y7" s="79"/>
      <c r="Z7" s="79"/>
      <c r="AA7" s="85" t="s">
        <v>329</v>
      </c>
      <c r="AB7" s="79"/>
      <c r="AC7" s="79" t="b">
        <v>0</v>
      </c>
      <c r="AD7" s="79">
        <v>0</v>
      </c>
      <c r="AE7" s="85" t="s">
        <v>344</v>
      </c>
      <c r="AF7" s="79" t="b">
        <v>0</v>
      </c>
      <c r="AG7" s="79" t="s">
        <v>348</v>
      </c>
      <c r="AH7" s="79"/>
      <c r="AI7" s="85" t="s">
        <v>344</v>
      </c>
      <c r="AJ7" s="79" t="b">
        <v>0</v>
      </c>
      <c r="AK7" s="79">
        <v>3</v>
      </c>
      <c r="AL7" s="85" t="s">
        <v>328</v>
      </c>
      <c r="AM7" s="79" t="s">
        <v>351</v>
      </c>
      <c r="AN7" s="79" t="b">
        <v>0</v>
      </c>
      <c r="AO7" s="85" t="s">
        <v>328</v>
      </c>
      <c r="AP7" s="79" t="s">
        <v>176</v>
      </c>
      <c r="AQ7" s="79">
        <v>0</v>
      </c>
      <c r="AR7" s="79">
        <v>0</v>
      </c>
      <c r="AS7" s="79"/>
      <c r="AT7" s="79"/>
      <c r="AU7" s="79"/>
      <c r="AV7" s="79"/>
      <c r="AW7" s="79"/>
      <c r="AX7" s="79"/>
      <c r="AY7" s="79"/>
      <c r="AZ7" s="79"/>
      <c r="BA7">
        <v>1</v>
      </c>
      <c r="BB7" s="78" t="str">
        <f>REPLACE(INDEX(GroupVertices[Group],MATCH(Edges[[#This Row],[Vertex 1]],GroupVertices[Vertex],0)),1,1,"")</f>
        <v>2</v>
      </c>
      <c r="BC7" s="78" t="str">
        <f>REPLACE(INDEX(GroupVertices[Group],MATCH(Edges[[#This Row],[Vertex 2]],GroupVertices[Vertex],0)),1,1,"")</f>
        <v>2</v>
      </c>
      <c r="BD7" s="48"/>
      <c r="BE7" s="49"/>
      <c r="BF7" s="48"/>
      <c r="BG7" s="49"/>
      <c r="BH7" s="48"/>
      <c r="BI7" s="49"/>
      <c r="BJ7" s="48"/>
      <c r="BK7" s="49"/>
      <c r="BL7" s="48"/>
    </row>
    <row r="8" spans="1:64" ht="15">
      <c r="A8" s="64" t="s">
        <v>214</v>
      </c>
      <c r="B8" s="64" t="s">
        <v>228</v>
      </c>
      <c r="C8" s="65" t="s">
        <v>1067</v>
      </c>
      <c r="D8" s="66">
        <v>3</v>
      </c>
      <c r="E8" s="67" t="s">
        <v>132</v>
      </c>
      <c r="F8" s="68">
        <v>35</v>
      </c>
      <c r="G8" s="65"/>
      <c r="H8" s="69"/>
      <c r="I8" s="70"/>
      <c r="J8" s="70"/>
      <c r="K8" s="34" t="s">
        <v>65</v>
      </c>
      <c r="L8" s="77">
        <v>8</v>
      </c>
      <c r="M8" s="77"/>
      <c r="N8" s="72"/>
      <c r="O8" s="79" t="s">
        <v>269</v>
      </c>
      <c r="P8" s="81">
        <v>43742.88982638889</v>
      </c>
      <c r="Q8" s="79" t="s">
        <v>273</v>
      </c>
      <c r="R8" s="79" t="s">
        <v>284</v>
      </c>
      <c r="S8" s="79" t="s">
        <v>291</v>
      </c>
      <c r="T8" s="79"/>
      <c r="U8" s="79"/>
      <c r="V8" s="83" t="s">
        <v>306</v>
      </c>
      <c r="W8" s="81">
        <v>43742.88982638889</v>
      </c>
      <c r="X8" s="83" t="s">
        <v>316</v>
      </c>
      <c r="Y8" s="79"/>
      <c r="Z8" s="79"/>
      <c r="AA8" s="85" t="s">
        <v>330</v>
      </c>
      <c r="AB8" s="85" t="s">
        <v>342</v>
      </c>
      <c r="AC8" s="79" t="b">
        <v>0</v>
      </c>
      <c r="AD8" s="79">
        <v>0</v>
      </c>
      <c r="AE8" s="85" t="s">
        <v>345</v>
      </c>
      <c r="AF8" s="79" t="b">
        <v>0</v>
      </c>
      <c r="AG8" s="79" t="s">
        <v>348</v>
      </c>
      <c r="AH8" s="79"/>
      <c r="AI8" s="85" t="s">
        <v>344</v>
      </c>
      <c r="AJ8" s="79" t="b">
        <v>0</v>
      </c>
      <c r="AK8" s="79">
        <v>0</v>
      </c>
      <c r="AL8" s="85" t="s">
        <v>344</v>
      </c>
      <c r="AM8" s="79" t="s">
        <v>352</v>
      </c>
      <c r="AN8" s="79" t="b">
        <v>0</v>
      </c>
      <c r="AO8" s="85" t="s">
        <v>342</v>
      </c>
      <c r="AP8" s="79" t="s">
        <v>176</v>
      </c>
      <c r="AQ8" s="79">
        <v>0</v>
      </c>
      <c r="AR8" s="79">
        <v>0</v>
      </c>
      <c r="AS8" s="79"/>
      <c r="AT8" s="79"/>
      <c r="AU8" s="79"/>
      <c r="AV8" s="79"/>
      <c r="AW8" s="79"/>
      <c r="AX8" s="79"/>
      <c r="AY8" s="79"/>
      <c r="AZ8" s="79"/>
      <c r="BA8">
        <v>1</v>
      </c>
      <c r="BB8" s="78" t="str">
        <f>REPLACE(INDEX(GroupVertices[Group],MATCH(Edges[[#This Row],[Vertex 1]],GroupVertices[Vertex],0)),1,1,"")</f>
        <v>3</v>
      </c>
      <c r="BC8" s="78" t="str">
        <f>REPLACE(INDEX(GroupVertices[Group],MATCH(Edges[[#This Row],[Vertex 2]],GroupVertices[Vertex],0)),1,1,"")</f>
        <v>3</v>
      </c>
      <c r="BD8" s="48"/>
      <c r="BE8" s="49"/>
      <c r="BF8" s="48"/>
      <c r="BG8" s="49"/>
      <c r="BH8" s="48"/>
      <c r="BI8" s="49"/>
      <c r="BJ8" s="48"/>
      <c r="BK8" s="49"/>
      <c r="BL8" s="48"/>
    </row>
    <row r="9" spans="1:64" ht="15">
      <c r="A9" s="64" t="s">
        <v>214</v>
      </c>
      <c r="B9" s="64" t="s">
        <v>229</v>
      </c>
      <c r="C9" s="65" t="s">
        <v>1067</v>
      </c>
      <c r="D9" s="66">
        <v>3</v>
      </c>
      <c r="E9" s="67" t="s">
        <v>132</v>
      </c>
      <c r="F9" s="68">
        <v>35</v>
      </c>
      <c r="G9" s="65"/>
      <c r="H9" s="69"/>
      <c r="I9" s="70"/>
      <c r="J9" s="70"/>
      <c r="K9" s="34" t="s">
        <v>65</v>
      </c>
      <c r="L9" s="77">
        <v>9</v>
      </c>
      <c r="M9" s="77"/>
      <c r="N9" s="72"/>
      <c r="O9" s="79" t="s">
        <v>269</v>
      </c>
      <c r="P9" s="81">
        <v>43742.88982638889</v>
      </c>
      <c r="Q9" s="79" t="s">
        <v>273</v>
      </c>
      <c r="R9" s="79" t="s">
        <v>284</v>
      </c>
      <c r="S9" s="79" t="s">
        <v>291</v>
      </c>
      <c r="T9" s="79"/>
      <c r="U9" s="79"/>
      <c r="V9" s="83" t="s">
        <v>306</v>
      </c>
      <c r="W9" s="81">
        <v>43742.88982638889</v>
      </c>
      <c r="X9" s="83" t="s">
        <v>316</v>
      </c>
      <c r="Y9" s="79"/>
      <c r="Z9" s="79"/>
      <c r="AA9" s="85" t="s">
        <v>330</v>
      </c>
      <c r="AB9" s="85" t="s">
        <v>342</v>
      </c>
      <c r="AC9" s="79" t="b">
        <v>0</v>
      </c>
      <c r="AD9" s="79">
        <v>0</v>
      </c>
      <c r="AE9" s="85" t="s">
        <v>345</v>
      </c>
      <c r="AF9" s="79" t="b">
        <v>0</v>
      </c>
      <c r="AG9" s="79" t="s">
        <v>348</v>
      </c>
      <c r="AH9" s="79"/>
      <c r="AI9" s="85" t="s">
        <v>344</v>
      </c>
      <c r="AJ9" s="79" t="b">
        <v>0</v>
      </c>
      <c r="AK9" s="79">
        <v>0</v>
      </c>
      <c r="AL9" s="85" t="s">
        <v>344</v>
      </c>
      <c r="AM9" s="79" t="s">
        <v>352</v>
      </c>
      <c r="AN9" s="79" t="b">
        <v>0</v>
      </c>
      <c r="AO9" s="85" t="s">
        <v>342</v>
      </c>
      <c r="AP9" s="79" t="s">
        <v>176</v>
      </c>
      <c r="AQ9" s="79">
        <v>0</v>
      </c>
      <c r="AR9" s="79">
        <v>0</v>
      </c>
      <c r="AS9" s="79"/>
      <c r="AT9" s="79"/>
      <c r="AU9" s="79"/>
      <c r="AV9" s="79"/>
      <c r="AW9" s="79"/>
      <c r="AX9" s="79"/>
      <c r="AY9" s="79"/>
      <c r="AZ9" s="79"/>
      <c r="BA9">
        <v>1</v>
      </c>
      <c r="BB9" s="78" t="str">
        <f>REPLACE(INDEX(GroupVertices[Group],MATCH(Edges[[#This Row],[Vertex 1]],GroupVertices[Vertex],0)),1,1,"")</f>
        <v>3</v>
      </c>
      <c r="BC9" s="78" t="str">
        <f>REPLACE(INDEX(GroupVertices[Group],MATCH(Edges[[#This Row],[Vertex 2]],GroupVertices[Vertex],0)),1,1,"")</f>
        <v>3</v>
      </c>
      <c r="BD9" s="48"/>
      <c r="BE9" s="49"/>
      <c r="BF9" s="48"/>
      <c r="BG9" s="49"/>
      <c r="BH9" s="48"/>
      <c r="BI9" s="49"/>
      <c r="BJ9" s="48"/>
      <c r="BK9" s="49"/>
      <c r="BL9" s="48"/>
    </row>
    <row r="10" spans="1:64" ht="15">
      <c r="A10" s="64" t="s">
        <v>214</v>
      </c>
      <c r="B10" s="64" t="s">
        <v>230</v>
      </c>
      <c r="C10" s="65" t="s">
        <v>1067</v>
      </c>
      <c r="D10" s="66">
        <v>3</v>
      </c>
      <c r="E10" s="67" t="s">
        <v>132</v>
      </c>
      <c r="F10" s="68">
        <v>35</v>
      </c>
      <c r="G10" s="65"/>
      <c r="H10" s="69"/>
      <c r="I10" s="70"/>
      <c r="J10" s="70"/>
      <c r="K10" s="34" t="s">
        <v>65</v>
      </c>
      <c r="L10" s="77">
        <v>10</v>
      </c>
      <c r="M10" s="77"/>
      <c r="N10" s="72"/>
      <c r="O10" s="79" t="s">
        <v>270</v>
      </c>
      <c r="P10" s="81">
        <v>43742.88982638889</v>
      </c>
      <c r="Q10" s="79" t="s">
        <v>273</v>
      </c>
      <c r="R10" s="79" t="s">
        <v>284</v>
      </c>
      <c r="S10" s="79" t="s">
        <v>291</v>
      </c>
      <c r="T10" s="79"/>
      <c r="U10" s="79"/>
      <c r="V10" s="83" t="s">
        <v>306</v>
      </c>
      <c r="W10" s="81">
        <v>43742.88982638889</v>
      </c>
      <c r="X10" s="83" t="s">
        <v>316</v>
      </c>
      <c r="Y10" s="79"/>
      <c r="Z10" s="79"/>
      <c r="AA10" s="85" t="s">
        <v>330</v>
      </c>
      <c r="AB10" s="85" t="s">
        <v>342</v>
      </c>
      <c r="AC10" s="79" t="b">
        <v>0</v>
      </c>
      <c r="AD10" s="79">
        <v>0</v>
      </c>
      <c r="AE10" s="85" t="s">
        <v>345</v>
      </c>
      <c r="AF10" s="79" t="b">
        <v>0</v>
      </c>
      <c r="AG10" s="79" t="s">
        <v>348</v>
      </c>
      <c r="AH10" s="79"/>
      <c r="AI10" s="85" t="s">
        <v>344</v>
      </c>
      <c r="AJ10" s="79" t="b">
        <v>0</v>
      </c>
      <c r="AK10" s="79">
        <v>0</v>
      </c>
      <c r="AL10" s="85" t="s">
        <v>344</v>
      </c>
      <c r="AM10" s="79" t="s">
        <v>352</v>
      </c>
      <c r="AN10" s="79" t="b">
        <v>0</v>
      </c>
      <c r="AO10" s="85" t="s">
        <v>342</v>
      </c>
      <c r="AP10" s="79" t="s">
        <v>176</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3</v>
      </c>
      <c r="BD10" s="48">
        <v>0</v>
      </c>
      <c r="BE10" s="49">
        <v>0</v>
      </c>
      <c r="BF10" s="48">
        <v>0</v>
      </c>
      <c r="BG10" s="49">
        <v>0</v>
      </c>
      <c r="BH10" s="48">
        <v>0</v>
      </c>
      <c r="BI10" s="49">
        <v>0</v>
      </c>
      <c r="BJ10" s="48">
        <v>13</v>
      </c>
      <c r="BK10" s="49">
        <v>100</v>
      </c>
      <c r="BL10" s="48">
        <v>13</v>
      </c>
    </row>
    <row r="11" spans="1:64" ht="15">
      <c r="A11" s="64" t="s">
        <v>212</v>
      </c>
      <c r="B11" s="64" t="s">
        <v>215</v>
      </c>
      <c r="C11" s="65" t="s">
        <v>1067</v>
      </c>
      <c r="D11" s="66">
        <v>3</v>
      </c>
      <c r="E11" s="67" t="s">
        <v>132</v>
      </c>
      <c r="F11" s="68">
        <v>35</v>
      </c>
      <c r="G11" s="65"/>
      <c r="H11" s="69"/>
      <c r="I11" s="70"/>
      <c r="J11" s="70"/>
      <c r="K11" s="34" t="s">
        <v>66</v>
      </c>
      <c r="L11" s="77">
        <v>11</v>
      </c>
      <c r="M11" s="77"/>
      <c r="N11" s="72"/>
      <c r="O11" s="79" t="s">
        <v>269</v>
      </c>
      <c r="P11" s="81">
        <v>43742.87013888889</v>
      </c>
      <c r="Q11" s="79" t="s">
        <v>271</v>
      </c>
      <c r="R11" s="83" t="s">
        <v>283</v>
      </c>
      <c r="S11" s="79" t="s">
        <v>290</v>
      </c>
      <c r="T11" s="79" t="s">
        <v>296</v>
      </c>
      <c r="U11" s="83" t="s">
        <v>300</v>
      </c>
      <c r="V11" s="83" t="s">
        <v>300</v>
      </c>
      <c r="W11" s="81">
        <v>43742.87013888889</v>
      </c>
      <c r="X11" s="83" t="s">
        <v>314</v>
      </c>
      <c r="Y11" s="79"/>
      <c r="Z11" s="79"/>
      <c r="AA11" s="85" t="s">
        <v>328</v>
      </c>
      <c r="AB11" s="79"/>
      <c r="AC11" s="79" t="b">
        <v>0</v>
      </c>
      <c r="AD11" s="79">
        <v>5</v>
      </c>
      <c r="AE11" s="85" t="s">
        <v>344</v>
      </c>
      <c r="AF11" s="79" t="b">
        <v>0</v>
      </c>
      <c r="AG11" s="79" t="s">
        <v>348</v>
      </c>
      <c r="AH11" s="79"/>
      <c r="AI11" s="85" t="s">
        <v>344</v>
      </c>
      <c r="AJ11" s="79" t="b">
        <v>0</v>
      </c>
      <c r="AK11" s="79">
        <v>3</v>
      </c>
      <c r="AL11" s="85" t="s">
        <v>344</v>
      </c>
      <c r="AM11" s="79" t="s">
        <v>350</v>
      </c>
      <c r="AN11" s="79" t="b">
        <v>0</v>
      </c>
      <c r="AO11" s="85" t="s">
        <v>328</v>
      </c>
      <c r="AP11" s="79" t="s">
        <v>176</v>
      </c>
      <c r="AQ11" s="79">
        <v>0</v>
      </c>
      <c r="AR11" s="79">
        <v>0</v>
      </c>
      <c r="AS11" s="79"/>
      <c r="AT11" s="79"/>
      <c r="AU11" s="79"/>
      <c r="AV11" s="79"/>
      <c r="AW11" s="79"/>
      <c r="AX11" s="79"/>
      <c r="AY11" s="79"/>
      <c r="AZ11" s="79"/>
      <c r="BA11">
        <v>1</v>
      </c>
      <c r="BB11" s="78" t="str">
        <f>REPLACE(INDEX(GroupVertices[Group],MATCH(Edges[[#This Row],[Vertex 1]],GroupVertices[Vertex],0)),1,1,"")</f>
        <v>2</v>
      </c>
      <c r="BC11" s="78" t="str">
        <f>REPLACE(INDEX(GroupVertices[Group],MATCH(Edges[[#This Row],[Vertex 2]],GroupVertices[Vertex],0)),1,1,"")</f>
        <v>2</v>
      </c>
      <c r="BD11" s="48"/>
      <c r="BE11" s="49"/>
      <c r="BF11" s="48"/>
      <c r="BG11" s="49"/>
      <c r="BH11" s="48"/>
      <c r="BI11" s="49"/>
      <c r="BJ11" s="48"/>
      <c r="BK11" s="49"/>
      <c r="BL11" s="48"/>
    </row>
    <row r="12" spans="1:64" ht="15">
      <c r="A12" s="64" t="s">
        <v>215</v>
      </c>
      <c r="B12" s="64" t="s">
        <v>227</v>
      </c>
      <c r="C12" s="65" t="s">
        <v>1067</v>
      </c>
      <c r="D12" s="66">
        <v>3</v>
      </c>
      <c r="E12" s="67" t="s">
        <v>132</v>
      </c>
      <c r="F12" s="68">
        <v>35</v>
      </c>
      <c r="G12" s="65"/>
      <c r="H12" s="69"/>
      <c r="I12" s="70"/>
      <c r="J12" s="70"/>
      <c r="K12" s="34" t="s">
        <v>65</v>
      </c>
      <c r="L12" s="77">
        <v>12</v>
      </c>
      <c r="M12" s="77"/>
      <c r="N12" s="72"/>
      <c r="O12" s="79" t="s">
        <v>269</v>
      </c>
      <c r="P12" s="81">
        <v>43742.88554398148</v>
      </c>
      <c r="Q12" s="79" t="s">
        <v>272</v>
      </c>
      <c r="R12" s="79"/>
      <c r="S12" s="79"/>
      <c r="T12" s="79" t="s">
        <v>296</v>
      </c>
      <c r="U12" s="79"/>
      <c r="V12" s="83" t="s">
        <v>307</v>
      </c>
      <c r="W12" s="81">
        <v>43742.88554398148</v>
      </c>
      <c r="X12" s="83" t="s">
        <v>317</v>
      </c>
      <c r="Y12" s="79"/>
      <c r="Z12" s="79"/>
      <c r="AA12" s="85" t="s">
        <v>331</v>
      </c>
      <c r="AB12" s="79"/>
      <c r="AC12" s="79" t="b">
        <v>0</v>
      </c>
      <c r="AD12" s="79">
        <v>0</v>
      </c>
      <c r="AE12" s="85" t="s">
        <v>344</v>
      </c>
      <c r="AF12" s="79" t="b">
        <v>0</v>
      </c>
      <c r="AG12" s="79" t="s">
        <v>348</v>
      </c>
      <c r="AH12" s="79"/>
      <c r="AI12" s="85" t="s">
        <v>344</v>
      </c>
      <c r="AJ12" s="79" t="b">
        <v>0</v>
      </c>
      <c r="AK12" s="79">
        <v>3</v>
      </c>
      <c r="AL12" s="85" t="s">
        <v>328</v>
      </c>
      <c r="AM12" s="79" t="s">
        <v>352</v>
      </c>
      <c r="AN12" s="79" t="b">
        <v>0</v>
      </c>
      <c r="AO12" s="85" t="s">
        <v>328</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v>0</v>
      </c>
      <c r="BE12" s="49">
        <v>0</v>
      </c>
      <c r="BF12" s="48">
        <v>0</v>
      </c>
      <c r="BG12" s="49">
        <v>0</v>
      </c>
      <c r="BH12" s="48">
        <v>0</v>
      </c>
      <c r="BI12" s="49">
        <v>0</v>
      </c>
      <c r="BJ12" s="48">
        <v>18</v>
      </c>
      <c r="BK12" s="49">
        <v>100</v>
      </c>
      <c r="BL12" s="48">
        <v>18</v>
      </c>
    </row>
    <row r="13" spans="1:64" ht="15">
      <c r="A13" s="64" t="s">
        <v>215</v>
      </c>
      <c r="B13" s="64" t="s">
        <v>212</v>
      </c>
      <c r="C13" s="65" t="s">
        <v>1067</v>
      </c>
      <c r="D13" s="66">
        <v>3</v>
      </c>
      <c r="E13" s="67" t="s">
        <v>132</v>
      </c>
      <c r="F13" s="68">
        <v>35</v>
      </c>
      <c r="G13" s="65"/>
      <c r="H13" s="69"/>
      <c r="I13" s="70"/>
      <c r="J13" s="70"/>
      <c r="K13" s="34" t="s">
        <v>66</v>
      </c>
      <c r="L13" s="77">
        <v>13</v>
      </c>
      <c r="M13" s="77"/>
      <c r="N13" s="72"/>
      <c r="O13" s="79" t="s">
        <v>269</v>
      </c>
      <c r="P13" s="81">
        <v>43742.88554398148</v>
      </c>
      <c r="Q13" s="79" t="s">
        <v>272</v>
      </c>
      <c r="R13" s="79"/>
      <c r="S13" s="79"/>
      <c r="T13" s="79" t="s">
        <v>296</v>
      </c>
      <c r="U13" s="79"/>
      <c r="V13" s="83" t="s">
        <v>307</v>
      </c>
      <c r="W13" s="81">
        <v>43742.88554398148</v>
      </c>
      <c r="X13" s="83" t="s">
        <v>317</v>
      </c>
      <c r="Y13" s="79"/>
      <c r="Z13" s="79"/>
      <c r="AA13" s="85" t="s">
        <v>331</v>
      </c>
      <c r="AB13" s="79"/>
      <c r="AC13" s="79" t="b">
        <v>0</v>
      </c>
      <c r="AD13" s="79">
        <v>0</v>
      </c>
      <c r="AE13" s="85" t="s">
        <v>344</v>
      </c>
      <c r="AF13" s="79" t="b">
        <v>0</v>
      </c>
      <c r="AG13" s="79" t="s">
        <v>348</v>
      </c>
      <c r="AH13" s="79"/>
      <c r="AI13" s="85" t="s">
        <v>344</v>
      </c>
      <c r="AJ13" s="79" t="b">
        <v>0</v>
      </c>
      <c r="AK13" s="79">
        <v>3</v>
      </c>
      <c r="AL13" s="85" t="s">
        <v>328</v>
      </c>
      <c r="AM13" s="79" t="s">
        <v>352</v>
      </c>
      <c r="AN13" s="79" t="b">
        <v>0</v>
      </c>
      <c r="AO13" s="85" t="s">
        <v>328</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2</v>
      </c>
      <c r="BD13" s="48"/>
      <c r="BE13" s="49"/>
      <c r="BF13" s="48"/>
      <c r="BG13" s="49"/>
      <c r="BH13" s="48"/>
      <c r="BI13" s="49"/>
      <c r="BJ13" s="48"/>
      <c r="BK13" s="49"/>
      <c r="BL13" s="48"/>
    </row>
    <row r="14" spans="1:64" ht="15">
      <c r="A14" s="64" t="s">
        <v>216</v>
      </c>
      <c r="B14" s="64" t="s">
        <v>215</v>
      </c>
      <c r="C14" s="65" t="s">
        <v>1067</v>
      </c>
      <c r="D14" s="66">
        <v>3</v>
      </c>
      <c r="E14" s="67" t="s">
        <v>132</v>
      </c>
      <c r="F14" s="68">
        <v>35</v>
      </c>
      <c r="G14" s="65"/>
      <c r="H14" s="69"/>
      <c r="I14" s="70"/>
      <c r="J14" s="70"/>
      <c r="K14" s="34" t="s">
        <v>65</v>
      </c>
      <c r="L14" s="77">
        <v>14</v>
      </c>
      <c r="M14" s="77"/>
      <c r="N14" s="72"/>
      <c r="O14" s="79" t="s">
        <v>269</v>
      </c>
      <c r="P14" s="81">
        <v>43743.05907407407</v>
      </c>
      <c r="Q14" s="79" t="s">
        <v>272</v>
      </c>
      <c r="R14" s="79"/>
      <c r="S14" s="79"/>
      <c r="T14" s="79" t="s">
        <v>296</v>
      </c>
      <c r="U14" s="79"/>
      <c r="V14" s="83" t="s">
        <v>308</v>
      </c>
      <c r="W14" s="81">
        <v>43743.05907407407</v>
      </c>
      <c r="X14" s="83" t="s">
        <v>318</v>
      </c>
      <c r="Y14" s="79"/>
      <c r="Z14" s="79"/>
      <c r="AA14" s="85" t="s">
        <v>332</v>
      </c>
      <c r="AB14" s="79"/>
      <c r="AC14" s="79" t="b">
        <v>0</v>
      </c>
      <c r="AD14" s="79">
        <v>0</v>
      </c>
      <c r="AE14" s="85" t="s">
        <v>344</v>
      </c>
      <c r="AF14" s="79" t="b">
        <v>0</v>
      </c>
      <c r="AG14" s="79" t="s">
        <v>348</v>
      </c>
      <c r="AH14" s="79"/>
      <c r="AI14" s="85" t="s">
        <v>344</v>
      </c>
      <c r="AJ14" s="79" t="b">
        <v>0</v>
      </c>
      <c r="AK14" s="79">
        <v>3</v>
      </c>
      <c r="AL14" s="85" t="s">
        <v>328</v>
      </c>
      <c r="AM14" s="79" t="s">
        <v>351</v>
      </c>
      <c r="AN14" s="79" t="b">
        <v>0</v>
      </c>
      <c r="AO14" s="85" t="s">
        <v>328</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2</v>
      </c>
      <c r="BD14" s="48"/>
      <c r="BE14" s="49"/>
      <c r="BF14" s="48"/>
      <c r="BG14" s="49"/>
      <c r="BH14" s="48"/>
      <c r="BI14" s="49"/>
      <c r="BJ14" s="48"/>
      <c r="BK14" s="49"/>
      <c r="BL14" s="48"/>
    </row>
    <row r="15" spans="1:64" ht="15">
      <c r="A15" s="64" t="s">
        <v>212</v>
      </c>
      <c r="B15" s="64" t="s">
        <v>227</v>
      </c>
      <c r="C15" s="65" t="s">
        <v>1067</v>
      </c>
      <c r="D15" s="66">
        <v>3</v>
      </c>
      <c r="E15" s="67" t="s">
        <v>132</v>
      </c>
      <c r="F15" s="68">
        <v>35</v>
      </c>
      <c r="G15" s="65"/>
      <c r="H15" s="69"/>
      <c r="I15" s="70"/>
      <c r="J15" s="70"/>
      <c r="K15" s="34" t="s">
        <v>65</v>
      </c>
      <c r="L15" s="77">
        <v>15</v>
      </c>
      <c r="M15" s="77"/>
      <c r="N15" s="72"/>
      <c r="O15" s="79" t="s">
        <v>269</v>
      </c>
      <c r="P15" s="81">
        <v>43742.87013888889</v>
      </c>
      <c r="Q15" s="79" t="s">
        <v>271</v>
      </c>
      <c r="R15" s="83" t="s">
        <v>283</v>
      </c>
      <c r="S15" s="79" t="s">
        <v>290</v>
      </c>
      <c r="T15" s="79" t="s">
        <v>296</v>
      </c>
      <c r="U15" s="83" t="s">
        <v>300</v>
      </c>
      <c r="V15" s="83" t="s">
        <v>300</v>
      </c>
      <c r="W15" s="81">
        <v>43742.87013888889</v>
      </c>
      <c r="X15" s="83" t="s">
        <v>314</v>
      </c>
      <c r="Y15" s="79"/>
      <c r="Z15" s="79"/>
      <c r="AA15" s="85" t="s">
        <v>328</v>
      </c>
      <c r="AB15" s="79"/>
      <c r="AC15" s="79" t="b">
        <v>0</v>
      </c>
      <c r="AD15" s="79">
        <v>5</v>
      </c>
      <c r="AE15" s="85" t="s">
        <v>344</v>
      </c>
      <c r="AF15" s="79" t="b">
        <v>0</v>
      </c>
      <c r="AG15" s="79" t="s">
        <v>348</v>
      </c>
      <c r="AH15" s="79"/>
      <c r="AI15" s="85" t="s">
        <v>344</v>
      </c>
      <c r="AJ15" s="79" t="b">
        <v>0</v>
      </c>
      <c r="AK15" s="79">
        <v>3</v>
      </c>
      <c r="AL15" s="85" t="s">
        <v>344</v>
      </c>
      <c r="AM15" s="79" t="s">
        <v>350</v>
      </c>
      <c r="AN15" s="79" t="b">
        <v>0</v>
      </c>
      <c r="AO15" s="85" t="s">
        <v>328</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c r="BE15" s="49"/>
      <c r="BF15" s="48"/>
      <c r="BG15" s="49"/>
      <c r="BH15" s="48"/>
      <c r="BI15" s="49"/>
      <c r="BJ15" s="48"/>
      <c r="BK15" s="49"/>
      <c r="BL15" s="48"/>
    </row>
    <row r="16" spans="1:64" ht="15">
      <c r="A16" s="64" t="s">
        <v>216</v>
      </c>
      <c r="B16" s="64" t="s">
        <v>227</v>
      </c>
      <c r="C16" s="65" t="s">
        <v>1067</v>
      </c>
      <c r="D16" s="66">
        <v>3</v>
      </c>
      <c r="E16" s="67" t="s">
        <v>132</v>
      </c>
      <c r="F16" s="68">
        <v>35</v>
      </c>
      <c r="G16" s="65"/>
      <c r="H16" s="69"/>
      <c r="I16" s="70"/>
      <c r="J16" s="70"/>
      <c r="K16" s="34" t="s">
        <v>65</v>
      </c>
      <c r="L16" s="77">
        <v>16</v>
      </c>
      <c r="M16" s="77"/>
      <c r="N16" s="72"/>
      <c r="O16" s="79" t="s">
        <v>269</v>
      </c>
      <c r="P16" s="81">
        <v>43743.05907407407</v>
      </c>
      <c r="Q16" s="79" t="s">
        <v>272</v>
      </c>
      <c r="R16" s="79"/>
      <c r="S16" s="79"/>
      <c r="T16" s="79" t="s">
        <v>296</v>
      </c>
      <c r="U16" s="79"/>
      <c r="V16" s="83" t="s">
        <v>308</v>
      </c>
      <c r="W16" s="81">
        <v>43743.05907407407</v>
      </c>
      <c r="X16" s="83" t="s">
        <v>318</v>
      </c>
      <c r="Y16" s="79"/>
      <c r="Z16" s="79"/>
      <c r="AA16" s="85" t="s">
        <v>332</v>
      </c>
      <c r="AB16" s="79"/>
      <c r="AC16" s="79" t="b">
        <v>0</v>
      </c>
      <c r="AD16" s="79">
        <v>0</v>
      </c>
      <c r="AE16" s="85" t="s">
        <v>344</v>
      </c>
      <c r="AF16" s="79" t="b">
        <v>0</v>
      </c>
      <c r="AG16" s="79" t="s">
        <v>348</v>
      </c>
      <c r="AH16" s="79"/>
      <c r="AI16" s="85" t="s">
        <v>344</v>
      </c>
      <c r="AJ16" s="79" t="b">
        <v>0</v>
      </c>
      <c r="AK16" s="79">
        <v>3</v>
      </c>
      <c r="AL16" s="85" t="s">
        <v>328</v>
      </c>
      <c r="AM16" s="79" t="s">
        <v>351</v>
      </c>
      <c r="AN16" s="79" t="b">
        <v>0</v>
      </c>
      <c r="AO16" s="85" t="s">
        <v>328</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c r="BE16" s="49"/>
      <c r="BF16" s="48"/>
      <c r="BG16" s="49"/>
      <c r="BH16" s="48"/>
      <c r="BI16" s="49"/>
      <c r="BJ16" s="48"/>
      <c r="BK16" s="49"/>
      <c r="BL16" s="48"/>
    </row>
    <row r="17" spans="1:64" ht="15">
      <c r="A17" s="64" t="s">
        <v>212</v>
      </c>
      <c r="B17" s="64" t="s">
        <v>231</v>
      </c>
      <c r="C17" s="65" t="s">
        <v>1067</v>
      </c>
      <c r="D17" s="66">
        <v>3</v>
      </c>
      <c r="E17" s="67" t="s">
        <v>132</v>
      </c>
      <c r="F17" s="68">
        <v>35</v>
      </c>
      <c r="G17" s="65"/>
      <c r="H17" s="69"/>
      <c r="I17" s="70"/>
      <c r="J17" s="70"/>
      <c r="K17" s="34" t="s">
        <v>65</v>
      </c>
      <c r="L17" s="77">
        <v>17</v>
      </c>
      <c r="M17" s="77"/>
      <c r="N17" s="72"/>
      <c r="O17" s="79" t="s">
        <v>269</v>
      </c>
      <c r="P17" s="81">
        <v>43742.87013888889</v>
      </c>
      <c r="Q17" s="79" t="s">
        <v>271</v>
      </c>
      <c r="R17" s="83" t="s">
        <v>283</v>
      </c>
      <c r="S17" s="79" t="s">
        <v>290</v>
      </c>
      <c r="T17" s="79" t="s">
        <v>296</v>
      </c>
      <c r="U17" s="83" t="s">
        <v>300</v>
      </c>
      <c r="V17" s="83" t="s">
        <v>300</v>
      </c>
      <c r="W17" s="81">
        <v>43742.87013888889</v>
      </c>
      <c r="X17" s="83" t="s">
        <v>314</v>
      </c>
      <c r="Y17" s="79"/>
      <c r="Z17" s="79"/>
      <c r="AA17" s="85" t="s">
        <v>328</v>
      </c>
      <c r="AB17" s="79"/>
      <c r="AC17" s="79" t="b">
        <v>0</v>
      </c>
      <c r="AD17" s="79">
        <v>5</v>
      </c>
      <c r="AE17" s="85" t="s">
        <v>344</v>
      </c>
      <c r="AF17" s="79" t="b">
        <v>0</v>
      </c>
      <c r="AG17" s="79" t="s">
        <v>348</v>
      </c>
      <c r="AH17" s="79"/>
      <c r="AI17" s="85" t="s">
        <v>344</v>
      </c>
      <c r="AJ17" s="79" t="b">
        <v>0</v>
      </c>
      <c r="AK17" s="79">
        <v>3</v>
      </c>
      <c r="AL17" s="85" t="s">
        <v>344</v>
      </c>
      <c r="AM17" s="79" t="s">
        <v>350</v>
      </c>
      <c r="AN17" s="79" t="b">
        <v>0</v>
      </c>
      <c r="AO17" s="85" t="s">
        <v>328</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2</v>
      </c>
      <c r="BD17" s="48">
        <v>0</v>
      </c>
      <c r="BE17" s="49">
        <v>0</v>
      </c>
      <c r="BF17" s="48">
        <v>0</v>
      </c>
      <c r="BG17" s="49">
        <v>0</v>
      </c>
      <c r="BH17" s="48">
        <v>0</v>
      </c>
      <c r="BI17" s="49">
        <v>0</v>
      </c>
      <c r="BJ17" s="48">
        <v>27</v>
      </c>
      <c r="BK17" s="49">
        <v>100</v>
      </c>
      <c r="BL17" s="48">
        <v>27</v>
      </c>
    </row>
    <row r="18" spans="1:64" ht="15">
      <c r="A18" s="64" t="s">
        <v>216</v>
      </c>
      <c r="B18" s="64" t="s">
        <v>212</v>
      </c>
      <c r="C18" s="65" t="s">
        <v>1067</v>
      </c>
      <c r="D18" s="66">
        <v>3</v>
      </c>
      <c r="E18" s="67" t="s">
        <v>132</v>
      </c>
      <c r="F18" s="68">
        <v>35</v>
      </c>
      <c r="G18" s="65"/>
      <c r="H18" s="69"/>
      <c r="I18" s="70"/>
      <c r="J18" s="70"/>
      <c r="K18" s="34" t="s">
        <v>65</v>
      </c>
      <c r="L18" s="77">
        <v>18</v>
      </c>
      <c r="M18" s="77"/>
      <c r="N18" s="72"/>
      <c r="O18" s="79" t="s">
        <v>269</v>
      </c>
      <c r="P18" s="81">
        <v>43743.05907407407</v>
      </c>
      <c r="Q18" s="79" t="s">
        <v>272</v>
      </c>
      <c r="R18" s="79"/>
      <c r="S18" s="79"/>
      <c r="T18" s="79" t="s">
        <v>296</v>
      </c>
      <c r="U18" s="79"/>
      <c r="V18" s="83" t="s">
        <v>308</v>
      </c>
      <c r="W18" s="81">
        <v>43743.05907407407</v>
      </c>
      <c r="X18" s="83" t="s">
        <v>318</v>
      </c>
      <c r="Y18" s="79"/>
      <c r="Z18" s="79"/>
      <c r="AA18" s="85" t="s">
        <v>332</v>
      </c>
      <c r="AB18" s="79"/>
      <c r="AC18" s="79" t="b">
        <v>0</v>
      </c>
      <c r="AD18" s="79">
        <v>0</v>
      </c>
      <c r="AE18" s="85" t="s">
        <v>344</v>
      </c>
      <c r="AF18" s="79" t="b">
        <v>0</v>
      </c>
      <c r="AG18" s="79" t="s">
        <v>348</v>
      </c>
      <c r="AH18" s="79"/>
      <c r="AI18" s="85" t="s">
        <v>344</v>
      </c>
      <c r="AJ18" s="79" t="b">
        <v>0</v>
      </c>
      <c r="AK18" s="79">
        <v>3</v>
      </c>
      <c r="AL18" s="85" t="s">
        <v>328</v>
      </c>
      <c r="AM18" s="79" t="s">
        <v>351</v>
      </c>
      <c r="AN18" s="79" t="b">
        <v>0</v>
      </c>
      <c r="AO18" s="85" t="s">
        <v>328</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2</v>
      </c>
      <c r="BD18" s="48">
        <v>0</v>
      </c>
      <c r="BE18" s="49">
        <v>0</v>
      </c>
      <c r="BF18" s="48">
        <v>0</v>
      </c>
      <c r="BG18" s="49">
        <v>0</v>
      </c>
      <c r="BH18" s="48">
        <v>0</v>
      </c>
      <c r="BI18" s="49">
        <v>0</v>
      </c>
      <c r="BJ18" s="48">
        <v>18</v>
      </c>
      <c r="BK18" s="49">
        <v>100</v>
      </c>
      <c r="BL18" s="48">
        <v>18</v>
      </c>
    </row>
    <row r="19" spans="1:64" ht="15">
      <c r="A19" s="64" t="s">
        <v>217</v>
      </c>
      <c r="B19" s="64" t="s">
        <v>217</v>
      </c>
      <c r="C19" s="65" t="s">
        <v>1067</v>
      </c>
      <c r="D19" s="66">
        <v>3</v>
      </c>
      <c r="E19" s="67" t="s">
        <v>132</v>
      </c>
      <c r="F19" s="68">
        <v>35</v>
      </c>
      <c r="G19" s="65"/>
      <c r="H19" s="69"/>
      <c r="I19" s="70"/>
      <c r="J19" s="70"/>
      <c r="K19" s="34" t="s">
        <v>65</v>
      </c>
      <c r="L19" s="77">
        <v>19</v>
      </c>
      <c r="M19" s="77"/>
      <c r="N19" s="72"/>
      <c r="O19" s="79" t="s">
        <v>176</v>
      </c>
      <c r="P19" s="81">
        <v>43743.70849537037</v>
      </c>
      <c r="Q19" s="79" t="s">
        <v>274</v>
      </c>
      <c r="R19" s="83" t="s">
        <v>285</v>
      </c>
      <c r="S19" s="79" t="s">
        <v>292</v>
      </c>
      <c r="T19" s="79" t="s">
        <v>297</v>
      </c>
      <c r="U19" s="83" t="s">
        <v>301</v>
      </c>
      <c r="V19" s="83" t="s">
        <v>301</v>
      </c>
      <c r="W19" s="81">
        <v>43743.70849537037</v>
      </c>
      <c r="X19" s="83" t="s">
        <v>319</v>
      </c>
      <c r="Y19" s="79"/>
      <c r="Z19" s="79"/>
      <c r="AA19" s="85" t="s">
        <v>333</v>
      </c>
      <c r="AB19" s="79"/>
      <c r="AC19" s="79" t="b">
        <v>0</v>
      </c>
      <c r="AD19" s="79">
        <v>1</v>
      </c>
      <c r="AE19" s="85" t="s">
        <v>344</v>
      </c>
      <c r="AF19" s="79" t="b">
        <v>0</v>
      </c>
      <c r="AG19" s="79" t="s">
        <v>348</v>
      </c>
      <c r="AH19" s="79"/>
      <c r="AI19" s="85" t="s">
        <v>344</v>
      </c>
      <c r="AJ19" s="79" t="b">
        <v>0</v>
      </c>
      <c r="AK19" s="79">
        <v>0</v>
      </c>
      <c r="AL19" s="85" t="s">
        <v>344</v>
      </c>
      <c r="AM19" s="79" t="s">
        <v>353</v>
      </c>
      <c r="AN19" s="79" t="b">
        <v>0</v>
      </c>
      <c r="AO19" s="85" t="s">
        <v>333</v>
      </c>
      <c r="AP19" s="79" t="s">
        <v>176</v>
      </c>
      <c r="AQ19" s="79">
        <v>0</v>
      </c>
      <c r="AR19" s="79">
        <v>0</v>
      </c>
      <c r="AS19" s="79"/>
      <c r="AT19" s="79"/>
      <c r="AU19" s="79"/>
      <c r="AV19" s="79"/>
      <c r="AW19" s="79"/>
      <c r="AX19" s="79"/>
      <c r="AY19" s="79"/>
      <c r="AZ19" s="79"/>
      <c r="BA19">
        <v>1</v>
      </c>
      <c r="BB19" s="78" t="str">
        <f>REPLACE(INDEX(GroupVertices[Group],MATCH(Edges[[#This Row],[Vertex 1]],GroupVertices[Vertex],0)),1,1,"")</f>
        <v>4</v>
      </c>
      <c r="BC19" s="78" t="str">
        <f>REPLACE(INDEX(GroupVertices[Group],MATCH(Edges[[#This Row],[Vertex 2]],GroupVertices[Vertex],0)),1,1,"")</f>
        <v>4</v>
      </c>
      <c r="BD19" s="48">
        <v>1</v>
      </c>
      <c r="BE19" s="49">
        <v>3.8461538461538463</v>
      </c>
      <c r="BF19" s="48">
        <v>0</v>
      </c>
      <c r="BG19" s="49">
        <v>0</v>
      </c>
      <c r="BH19" s="48">
        <v>0</v>
      </c>
      <c r="BI19" s="49">
        <v>0</v>
      </c>
      <c r="BJ19" s="48">
        <v>25</v>
      </c>
      <c r="BK19" s="49">
        <v>96.15384615384616</v>
      </c>
      <c r="BL19" s="48">
        <v>26</v>
      </c>
    </row>
    <row r="20" spans="1:64" ht="15">
      <c r="A20" s="64" t="s">
        <v>218</v>
      </c>
      <c r="B20" s="64" t="s">
        <v>231</v>
      </c>
      <c r="C20" s="65" t="s">
        <v>1067</v>
      </c>
      <c r="D20" s="66">
        <v>3</v>
      </c>
      <c r="E20" s="67" t="s">
        <v>132</v>
      </c>
      <c r="F20" s="68">
        <v>35</v>
      </c>
      <c r="G20" s="65"/>
      <c r="H20" s="69"/>
      <c r="I20" s="70"/>
      <c r="J20" s="70"/>
      <c r="K20" s="34" t="s">
        <v>65</v>
      </c>
      <c r="L20" s="77">
        <v>20</v>
      </c>
      <c r="M20" s="77"/>
      <c r="N20" s="72"/>
      <c r="O20" s="79" t="s">
        <v>269</v>
      </c>
      <c r="P20" s="81">
        <v>43745.73677083333</v>
      </c>
      <c r="Q20" s="79" t="s">
        <v>275</v>
      </c>
      <c r="R20" s="83" t="s">
        <v>286</v>
      </c>
      <c r="S20" s="79" t="s">
        <v>293</v>
      </c>
      <c r="T20" s="79" t="s">
        <v>298</v>
      </c>
      <c r="U20" s="79"/>
      <c r="V20" s="83" t="s">
        <v>309</v>
      </c>
      <c r="W20" s="81">
        <v>43745.73677083333</v>
      </c>
      <c r="X20" s="83" t="s">
        <v>320</v>
      </c>
      <c r="Y20" s="79"/>
      <c r="Z20" s="79"/>
      <c r="AA20" s="85" t="s">
        <v>334</v>
      </c>
      <c r="AB20" s="79"/>
      <c r="AC20" s="79" t="b">
        <v>0</v>
      </c>
      <c r="AD20" s="79">
        <v>3</v>
      </c>
      <c r="AE20" s="85" t="s">
        <v>344</v>
      </c>
      <c r="AF20" s="79" t="b">
        <v>0</v>
      </c>
      <c r="AG20" s="79" t="s">
        <v>348</v>
      </c>
      <c r="AH20" s="79"/>
      <c r="AI20" s="85" t="s">
        <v>344</v>
      </c>
      <c r="AJ20" s="79" t="b">
        <v>0</v>
      </c>
      <c r="AK20" s="79">
        <v>0</v>
      </c>
      <c r="AL20" s="85" t="s">
        <v>344</v>
      </c>
      <c r="AM20" s="79" t="s">
        <v>352</v>
      </c>
      <c r="AN20" s="79" t="b">
        <v>0</v>
      </c>
      <c r="AO20" s="85" t="s">
        <v>334</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v>0</v>
      </c>
      <c r="BE20" s="49">
        <v>0</v>
      </c>
      <c r="BF20" s="48">
        <v>1</v>
      </c>
      <c r="BG20" s="49">
        <v>2.7777777777777777</v>
      </c>
      <c r="BH20" s="48">
        <v>0</v>
      </c>
      <c r="BI20" s="49">
        <v>0</v>
      </c>
      <c r="BJ20" s="48">
        <v>35</v>
      </c>
      <c r="BK20" s="49">
        <v>97.22222222222223</v>
      </c>
      <c r="BL20" s="48">
        <v>36</v>
      </c>
    </row>
    <row r="21" spans="1:64" ht="15">
      <c r="A21" s="64" t="s">
        <v>219</v>
      </c>
      <c r="B21" s="64" t="s">
        <v>232</v>
      </c>
      <c r="C21" s="65" t="s">
        <v>1067</v>
      </c>
      <c r="D21" s="66">
        <v>3</v>
      </c>
      <c r="E21" s="67" t="s">
        <v>132</v>
      </c>
      <c r="F21" s="68">
        <v>35</v>
      </c>
      <c r="G21" s="65"/>
      <c r="H21" s="69"/>
      <c r="I21" s="70"/>
      <c r="J21" s="70"/>
      <c r="K21" s="34" t="s">
        <v>65</v>
      </c>
      <c r="L21" s="77">
        <v>21</v>
      </c>
      <c r="M21" s="77"/>
      <c r="N21" s="72"/>
      <c r="O21" s="79" t="s">
        <v>269</v>
      </c>
      <c r="P21" s="81">
        <v>43746.58679398148</v>
      </c>
      <c r="Q21" s="79" t="s">
        <v>276</v>
      </c>
      <c r="R21" s="79" t="s">
        <v>287</v>
      </c>
      <c r="S21" s="79" t="s">
        <v>294</v>
      </c>
      <c r="T21" s="79"/>
      <c r="U21" s="83" t="s">
        <v>302</v>
      </c>
      <c r="V21" s="83" t="s">
        <v>302</v>
      </c>
      <c r="W21" s="81">
        <v>43746.58679398148</v>
      </c>
      <c r="X21" s="83" t="s">
        <v>321</v>
      </c>
      <c r="Y21" s="79"/>
      <c r="Z21" s="79"/>
      <c r="AA21" s="85" t="s">
        <v>335</v>
      </c>
      <c r="AB21" s="85" t="s">
        <v>343</v>
      </c>
      <c r="AC21" s="79" t="b">
        <v>0</v>
      </c>
      <c r="AD21" s="79">
        <v>5</v>
      </c>
      <c r="AE21" s="85" t="s">
        <v>346</v>
      </c>
      <c r="AF21" s="79" t="b">
        <v>0</v>
      </c>
      <c r="AG21" s="79" t="s">
        <v>348</v>
      </c>
      <c r="AH21" s="79"/>
      <c r="AI21" s="85" t="s">
        <v>344</v>
      </c>
      <c r="AJ21" s="79" t="b">
        <v>0</v>
      </c>
      <c r="AK21" s="79">
        <v>0</v>
      </c>
      <c r="AL21" s="85" t="s">
        <v>344</v>
      </c>
      <c r="AM21" s="79" t="s">
        <v>352</v>
      </c>
      <c r="AN21" s="79" t="b">
        <v>0</v>
      </c>
      <c r="AO21" s="85" t="s">
        <v>343</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c r="BE21" s="49"/>
      <c r="BF21" s="48"/>
      <c r="BG21" s="49"/>
      <c r="BH21" s="48"/>
      <c r="BI21" s="49"/>
      <c r="BJ21" s="48"/>
      <c r="BK21" s="49"/>
      <c r="BL21" s="48"/>
    </row>
    <row r="22" spans="1:64" ht="15">
      <c r="A22" s="64" t="s">
        <v>220</v>
      </c>
      <c r="B22" s="64" t="s">
        <v>232</v>
      </c>
      <c r="C22" s="65" t="s">
        <v>1067</v>
      </c>
      <c r="D22" s="66">
        <v>3</v>
      </c>
      <c r="E22" s="67" t="s">
        <v>132</v>
      </c>
      <c r="F22" s="68">
        <v>35</v>
      </c>
      <c r="G22" s="65"/>
      <c r="H22" s="69"/>
      <c r="I22" s="70"/>
      <c r="J22" s="70"/>
      <c r="K22" s="34" t="s">
        <v>65</v>
      </c>
      <c r="L22" s="77">
        <v>22</v>
      </c>
      <c r="M22" s="77"/>
      <c r="N22" s="72"/>
      <c r="O22" s="79" t="s">
        <v>269</v>
      </c>
      <c r="P22" s="81">
        <v>43746.5971875</v>
      </c>
      <c r="Q22" s="79" t="s">
        <v>277</v>
      </c>
      <c r="R22" s="83" t="s">
        <v>288</v>
      </c>
      <c r="S22" s="79" t="s">
        <v>292</v>
      </c>
      <c r="T22" s="79"/>
      <c r="U22" s="79"/>
      <c r="V22" s="83" t="s">
        <v>310</v>
      </c>
      <c r="W22" s="81">
        <v>43746.5971875</v>
      </c>
      <c r="X22" s="83" t="s">
        <v>322</v>
      </c>
      <c r="Y22" s="79"/>
      <c r="Z22" s="79"/>
      <c r="AA22" s="85" t="s">
        <v>336</v>
      </c>
      <c r="AB22" s="85" t="s">
        <v>335</v>
      </c>
      <c r="AC22" s="79" t="b">
        <v>0</v>
      </c>
      <c r="AD22" s="79">
        <v>2</v>
      </c>
      <c r="AE22" s="85" t="s">
        <v>347</v>
      </c>
      <c r="AF22" s="79" t="b">
        <v>0</v>
      </c>
      <c r="AG22" s="79" t="s">
        <v>348</v>
      </c>
      <c r="AH22" s="79"/>
      <c r="AI22" s="85" t="s">
        <v>344</v>
      </c>
      <c r="AJ22" s="79" t="b">
        <v>0</v>
      </c>
      <c r="AK22" s="79">
        <v>1</v>
      </c>
      <c r="AL22" s="85" t="s">
        <v>344</v>
      </c>
      <c r="AM22" s="79" t="s">
        <v>351</v>
      </c>
      <c r="AN22" s="79" t="b">
        <v>0</v>
      </c>
      <c r="AO22" s="85" t="s">
        <v>335</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c r="BE22" s="49"/>
      <c r="BF22" s="48"/>
      <c r="BG22" s="49"/>
      <c r="BH22" s="48"/>
      <c r="BI22" s="49"/>
      <c r="BJ22" s="48"/>
      <c r="BK22" s="49"/>
      <c r="BL22" s="48"/>
    </row>
    <row r="23" spans="1:64" ht="15">
      <c r="A23" s="64" t="s">
        <v>219</v>
      </c>
      <c r="B23" s="64" t="s">
        <v>233</v>
      </c>
      <c r="C23" s="65" t="s">
        <v>1067</v>
      </c>
      <c r="D23" s="66">
        <v>3</v>
      </c>
      <c r="E23" s="67" t="s">
        <v>132</v>
      </c>
      <c r="F23" s="68">
        <v>35</v>
      </c>
      <c r="G23" s="65"/>
      <c r="H23" s="69"/>
      <c r="I23" s="70"/>
      <c r="J23" s="70"/>
      <c r="K23" s="34" t="s">
        <v>65</v>
      </c>
      <c r="L23" s="77">
        <v>23</v>
      </c>
      <c r="M23" s="77"/>
      <c r="N23" s="72"/>
      <c r="O23" s="79" t="s">
        <v>269</v>
      </c>
      <c r="P23" s="81">
        <v>43746.58679398148</v>
      </c>
      <c r="Q23" s="79" t="s">
        <v>276</v>
      </c>
      <c r="R23" s="79" t="s">
        <v>287</v>
      </c>
      <c r="S23" s="79" t="s">
        <v>294</v>
      </c>
      <c r="T23" s="79"/>
      <c r="U23" s="83" t="s">
        <v>302</v>
      </c>
      <c r="V23" s="83" t="s">
        <v>302</v>
      </c>
      <c r="W23" s="81">
        <v>43746.58679398148</v>
      </c>
      <c r="X23" s="83" t="s">
        <v>321</v>
      </c>
      <c r="Y23" s="79"/>
      <c r="Z23" s="79"/>
      <c r="AA23" s="85" t="s">
        <v>335</v>
      </c>
      <c r="AB23" s="85" t="s">
        <v>343</v>
      </c>
      <c r="AC23" s="79" t="b">
        <v>0</v>
      </c>
      <c r="AD23" s="79">
        <v>5</v>
      </c>
      <c r="AE23" s="85" t="s">
        <v>346</v>
      </c>
      <c r="AF23" s="79" t="b">
        <v>0</v>
      </c>
      <c r="AG23" s="79" t="s">
        <v>348</v>
      </c>
      <c r="AH23" s="79"/>
      <c r="AI23" s="85" t="s">
        <v>344</v>
      </c>
      <c r="AJ23" s="79" t="b">
        <v>0</v>
      </c>
      <c r="AK23" s="79">
        <v>0</v>
      </c>
      <c r="AL23" s="85" t="s">
        <v>344</v>
      </c>
      <c r="AM23" s="79" t="s">
        <v>352</v>
      </c>
      <c r="AN23" s="79" t="b">
        <v>0</v>
      </c>
      <c r="AO23" s="85" t="s">
        <v>343</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c r="BE23" s="49"/>
      <c r="BF23" s="48"/>
      <c r="BG23" s="49"/>
      <c r="BH23" s="48"/>
      <c r="BI23" s="49"/>
      <c r="BJ23" s="48"/>
      <c r="BK23" s="49"/>
      <c r="BL23" s="48"/>
    </row>
    <row r="24" spans="1:64" ht="15">
      <c r="A24" s="64" t="s">
        <v>220</v>
      </c>
      <c r="B24" s="64" t="s">
        <v>233</v>
      </c>
      <c r="C24" s="65" t="s">
        <v>1067</v>
      </c>
      <c r="D24" s="66">
        <v>3</v>
      </c>
      <c r="E24" s="67" t="s">
        <v>132</v>
      </c>
      <c r="F24" s="68">
        <v>35</v>
      </c>
      <c r="G24" s="65"/>
      <c r="H24" s="69"/>
      <c r="I24" s="70"/>
      <c r="J24" s="70"/>
      <c r="K24" s="34" t="s">
        <v>65</v>
      </c>
      <c r="L24" s="77">
        <v>24</v>
      </c>
      <c r="M24" s="77"/>
      <c r="N24" s="72"/>
      <c r="O24" s="79" t="s">
        <v>269</v>
      </c>
      <c r="P24" s="81">
        <v>43746.5971875</v>
      </c>
      <c r="Q24" s="79" t="s">
        <v>277</v>
      </c>
      <c r="R24" s="83" t="s">
        <v>288</v>
      </c>
      <c r="S24" s="79" t="s">
        <v>292</v>
      </c>
      <c r="T24" s="79"/>
      <c r="U24" s="79"/>
      <c r="V24" s="83" t="s">
        <v>310</v>
      </c>
      <c r="W24" s="81">
        <v>43746.5971875</v>
      </c>
      <c r="X24" s="83" t="s">
        <v>322</v>
      </c>
      <c r="Y24" s="79"/>
      <c r="Z24" s="79"/>
      <c r="AA24" s="85" t="s">
        <v>336</v>
      </c>
      <c r="AB24" s="85" t="s">
        <v>335</v>
      </c>
      <c r="AC24" s="79" t="b">
        <v>0</v>
      </c>
      <c r="AD24" s="79">
        <v>2</v>
      </c>
      <c r="AE24" s="85" t="s">
        <v>347</v>
      </c>
      <c r="AF24" s="79" t="b">
        <v>0</v>
      </c>
      <c r="AG24" s="79" t="s">
        <v>348</v>
      </c>
      <c r="AH24" s="79"/>
      <c r="AI24" s="85" t="s">
        <v>344</v>
      </c>
      <c r="AJ24" s="79" t="b">
        <v>0</v>
      </c>
      <c r="AK24" s="79">
        <v>1</v>
      </c>
      <c r="AL24" s="85" t="s">
        <v>344</v>
      </c>
      <c r="AM24" s="79" t="s">
        <v>351</v>
      </c>
      <c r="AN24" s="79" t="b">
        <v>0</v>
      </c>
      <c r="AO24" s="85" t="s">
        <v>335</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c r="BE24" s="49"/>
      <c r="BF24" s="48"/>
      <c r="BG24" s="49"/>
      <c r="BH24" s="48"/>
      <c r="BI24" s="49"/>
      <c r="BJ24" s="48"/>
      <c r="BK24" s="49"/>
      <c r="BL24" s="48"/>
    </row>
    <row r="25" spans="1:64" ht="15">
      <c r="A25" s="64" t="s">
        <v>219</v>
      </c>
      <c r="B25" s="64" t="s">
        <v>234</v>
      </c>
      <c r="C25" s="65" t="s">
        <v>1067</v>
      </c>
      <c r="D25" s="66">
        <v>3</v>
      </c>
      <c r="E25" s="67" t="s">
        <v>132</v>
      </c>
      <c r="F25" s="68">
        <v>35</v>
      </c>
      <c r="G25" s="65"/>
      <c r="H25" s="69"/>
      <c r="I25" s="70"/>
      <c r="J25" s="70"/>
      <c r="K25" s="34" t="s">
        <v>65</v>
      </c>
      <c r="L25" s="77">
        <v>25</v>
      </c>
      <c r="M25" s="77"/>
      <c r="N25" s="72"/>
      <c r="O25" s="79" t="s">
        <v>269</v>
      </c>
      <c r="P25" s="81">
        <v>43746.58679398148</v>
      </c>
      <c r="Q25" s="79" t="s">
        <v>276</v>
      </c>
      <c r="R25" s="79" t="s">
        <v>287</v>
      </c>
      <c r="S25" s="79" t="s">
        <v>294</v>
      </c>
      <c r="T25" s="79"/>
      <c r="U25" s="83" t="s">
        <v>302</v>
      </c>
      <c r="V25" s="83" t="s">
        <v>302</v>
      </c>
      <c r="W25" s="81">
        <v>43746.58679398148</v>
      </c>
      <c r="X25" s="83" t="s">
        <v>321</v>
      </c>
      <c r="Y25" s="79"/>
      <c r="Z25" s="79"/>
      <c r="AA25" s="85" t="s">
        <v>335</v>
      </c>
      <c r="AB25" s="85" t="s">
        <v>343</v>
      </c>
      <c r="AC25" s="79" t="b">
        <v>0</v>
      </c>
      <c r="AD25" s="79">
        <v>5</v>
      </c>
      <c r="AE25" s="85" t="s">
        <v>346</v>
      </c>
      <c r="AF25" s="79" t="b">
        <v>0</v>
      </c>
      <c r="AG25" s="79" t="s">
        <v>348</v>
      </c>
      <c r="AH25" s="79"/>
      <c r="AI25" s="85" t="s">
        <v>344</v>
      </c>
      <c r="AJ25" s="79" t="b">
        <v>0</v>
      </c>
      <c r="AK25" s="79">
        <v>0</v>
      </c>
      <c r="AL25" s="85" t="s">
        <v>344</v>
      </c>
      <c r="AM25" s="79" t="s">
        <v>352</v>
      </c>
      <c r="AN25" s="79" t="b">
        <v>0</v>
      </c>
      <c r="AO25" s="85" t="s">
        <v>343</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c r="BE25" s="49"/>
      <c r="BF25" s="48"/>
      <c r="BG25" s="49"/>
      <c r="BH25" s="48"/>
      <c r="BI25" s="49"/>
      <c r="BJ25" s="48"/>
      <c r="BK25" s="49"/>
      <c r="BL25" s="48"/>
    </row>
    <row r="26" spans="1:64" ht="15">
      <c r="A26" s="64" t="s">
        <v>220</v>
      </c>
      <c r="B26" s="64" t="s">
        <v>234</v>
      </c>
      <c r="C26" s="65" t="s">
        <v>1067</v>
      </c>
      <c r="D26" s="66">
        <v>3</v>
      </c>
      <c r="E26" s="67" t="s">
        <v>132</v>
      </c>
      <c r="F26" s="68">
        <v>35</v>
      </c>
      <c r="G26" s="65"/>
      <c r="H26" s="69"/>
      <c r="I26" s="70"/>
      <c r="J26" s="70"/>
      <c r="K26" s="34" t="s">
        <v>65</v>
      </c>
      <c r="L26" s="77">
        <v>26</v>
      </c>
      <c r="M26" s="77"/>
      <c r="N26" s="72"/>
      <c r="O26" s="79" t="s">
        <v>269</v>
      </c>
      <c r="P26" s="81">
        <v>43746.5971875</v>
      </c>
      <c r="Q26" s="79" t="s">
        <v>277</v>
      </c>
      <c r="R26" s="83" t="s">
        <v>288</v>
      </c>
      <c r="S26" s="79" t="s">
        <v>292</v>
      </c>
      <c r="T26" s="79"/>
      <c r="U26" s="79"/>
      <c r="V26" s="83" t="s">
        <v>310</v>
      </c>
      <c r="W26" s="81">
        <v>43746.5971875</v>
      </c>
      <c r="X26" s="83" t="s">
        <v>322</v>
      </c>
      <c r="Y26" s="79"/>
      <c r="Z26" s="79"/>
      <c r="AA26" s="85" t="s">
        <v>336</v>
      </c>
      <c r="AB26" s="85" t="s">
        <v>335</v>
      </c>
      <c r="AC26" s="79" t="b">
        <v>0</v>
      </c>
      <c r="AD26" s="79">
        <v>2</v>
      </c>
      <c r="AE26" s="85" t="s">
        <v>347</v>
      </c>
      <c r="AF26" s="79" t="b">
        <v>0</v>
      </c>
      <c r="AG26" s="79" t="s">
        <v>348</v>
      </c>
      <c r="AH26" s="79"/>
      <c r="AI26" s="85" t="s">
        <v>344</v>
      </c>
      <c r="AJ26" s="79" t="b">
        <v>0</v>
      </c>
      <c r="AK26" s="79">
        <v>1</v>
      </c>
      <c r="AL26" s="85" t="s">
        <v>344</v>
      </c>
      <c r="AM26" s="79" t="s">
        <v>351</v>
      </c>
      <c r="AN26" s="79" t="b">
        <v>0</v>
      </c>
      <c r="AO26" s="85" t="s">
        <v>335</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c r="BE26" s="49"/>
      <c r="BF26" s="48"/>
      <c r="BG26" s="49"/>
      <c r="BH26" s="48"/>
      <c r="BI26" s="49"/>
      <c r="BJ26" s="48"/>
      <c r="BK26" s="49"/>
      <c r="BL26" s="48"/>
    </row>
    <row r="27" spans="1:64" ht="15">
      <c r="A27" s="64" t="s">
        <v>219</v>
      </c>
      <c r="B27" s="64" t="s">
        <v>235</v>
      </c>
      <c r="C27" s="65" t="s">
        <v>1067</v>
      </c>
      <c r="D27" s="66">
        <v>3</v>
      </c>
      <c r="E27" s="67" t="s">
        <v>132</v>
      </c>
      <c r="F27" s="68">
        <v>35</v>
      </c>
      <c r="G27" s="65"/>
      <c r="H27" s="69"/>
      <c r="I27" s="70"/>
      <c r="J27" s="70"/>
      <c r="K27" s="34" t="s">
        <v>65</v>
      </c>
      <c r="L27" s="77">
        <v>27</v>
      </c>
      <c r="M27" s="77"/>
      <c r="N27" s="72"/>
      <c r="O27" s="79" t="s">
        <v>269</v>
      </c>
      <c r="P27" s="81">
        <v>43746.58679398148</v>
      </c>
      <c r="Q27" s="79" t="s">
        <v>276</v>
      </c>
      <c r="R27" s="79" t="s">
        <v>287</v>
      </c>
      <c r="S27" s="79" t="s">
        <v>294</v>
      </c>
      <c r="T27" s="79"/>
      <c r="U27" s="83" t="s">
        <v>302</v>
      </c>
      <c r="V27" s="83" t="s">
        <v>302</v>
      </c>
      <c r="W27" s="81">
        <v>43746.58679398148</v>
      </c>
      <c r="X27" s="83" t="s">
        <v>321</v>
      </c>
      <c r="Y27" s="79"/>
      <c r="Z27" s="79"/>
      <c r="AA27" s="85" t="s">
        <v>335</v>
      </c>
      <c r="AB27" s="85" t="s">
        <v>343</v>
      </c>
      <c r="AC27" s="79" t="b">
        <v>0</v>
      </c>
      <c r="AD27" s="79">
        <v>5</v>
      </c>
      <c r="AE27" s="85" t="s">
        <v>346</v>
      </c>
      <c r="AF27" s="79" t="b">
        <v>0</v>
      </c>
      <c r="AG27" s="79" t="s">
        <v>348</v>
      </c>
      <c r="AH27" s="79"/>
      <c r="AI27" s="85" t="s">
        <v>344</v>
      </c>
      <c r="AJ27" s="79" t="b">
        <v>0</v>
      </c>
      <c r="AK27" s="79">
        <v>0</v>
      </c>
      <c r="AL27" s="85" t="s">
        <v>344</v>
      </c>
      <c r="AM27" s="79" t="s">
        <v>352</v>
      </c>
      <c r="AN27" s="79" t="b">
        <v>0</v>
      </c>
      <c r="AO27" s="85" t="s">
        <v>343</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c r="BE27" s="49"/>
      <c r="BF27" s="48"/>
      <c r="BG27" s="49"/>
      <c r="BH27" s="48"/>
      <c r="BI27" s="49"/>
      <c r="BJ27" s="48"/>
      <c r="BK27" s="49"/>
      <c r="BL27" s="48"/>
    </row>
    <row r="28" spans="1:64" ht="15">
      <c r="A28" s="64" t="s">
        <v>220</v>
      </c>
      <c r="B28" s="64" t="s">
        <v>235</v>
      </c>
      <c r="C28" s="65" t="s">
        <v>1067</v>
      </c>
      <c r="D28" s="66">
        <v>3</v>
      </c>
      <c r="E28" s="67" t="s">
        <v>132</v>
      </c>
      <c r="F28" s="68">
        <v>35</v>
      </c>
      <c r="G28" s="65"/>
      <c r="H28" s="69"/>
      <c r="I28" s="70"/>
      <c r="J28" s="70"/>
      <c r="K28" s="34" t="s">
        <v>65</v>
      </c>
      <c r="L28" s="77">
        <v>28</v>
      </c>
      <c r="M28" s="77"/>
      <c r="N28" s="72"/>
      <c r="O28" s="79" t="s">
        <v>269</v>
      </c>
      <c r="P28" s="81">
        <v>43746.5971875</v>
      </c>
      <c r="Q28" s="79" t="s">
        <v>277</v>
      </c>
      <c r="R28" s="83" t="s">
        <v>288</v>
      </c>
      <c r="S28" s="79" t="s">
        <v>292</v>
      </c>
      <c r="T28" s="79"/>
      <c r="U28" s="79"/>
      <c r="V28" s="83" t="s">
        <v>310</v>
      </c>
      <c r="W28" s="81">
        <v>43746.5971875</v>
      </c>
      <c r="X28" s="83" t="s">
        <v>322</v>
      </c>
      <c r="Y28" s="79"/>
      <c r="Z28" s="79"/>
      <c r="AA28" s="85" t="s">
        <v>336</v>
      </c>
      <c r="AB28" s="85" t="s">
        <v>335</v>
      </c>
      <c r="AC28" s="79" t="b">
        <v>0</v>
      </c>
      <c r="AD28" s="79">
        <v>2</v>
      </c>
      <c r="AE28" s="85" t="s">
        <v>347</v>
      </c>
      <c r="AF28" s="79" t="b">
        <v>0</v>
      </c>
      <c r="AG28" s="79" t="s">
        <v>348</v>
      </c>
      <c r="AH28" s="79"/>
      <c r="AI28" s="85" t="s">
        <v>344</v>
      </c>
      <c r="AJ28" s="79" t="b">
        <v>0</v>
      </c>
      <c r="AK28" s="79">
        <v>1</v>
      </c>
      <c r="AL28" s="85" t="s">
        <v>344</v>
      </c>
      <c r="AM28" s="79" t="s">
        <v>351</v>
      </c>
      <c r="AN28" s="79" t="b">
        <v>0</v>
      </c>
      <c r="AO28" s="85" t="s">
        <v>335</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c r="BE28" s="49"/>
      <c r="BF28" s="48"/>
      <c r="BG28" s="49"/>
      <c r="BH28" s="48"/>
      <c r="BI28" s="49"/>
      <c r="BJ28" s="48"/>
      <c r="BK28" s="49"/>
      <c r="BL28" s="48"/>
    </row>
    <row r="29" spans="1:64" ht="15">
      <c r="A29" s="64" t="s">
        <v>219</v>
      </c>
      <c r="B29" s="64" t="s">
        <v>236</v>
      </c>
      <c r="C29" s="65" t="s">
        <v>1067</v>
      </c>
      <c r="D29" s="66">
        <v>3</v>
      </c>
      <c r="E29" s="67" t="s">
        <v>132</v>
      </c>
      <c r="F29" s="68">
        <v>35</v>
      </c>
      <c r="G29" s="65"/>
      <c r="H29" s="69"/>
      <c r="I29" s="70"/>
      <c r="J29" s="70"/>
      <c r="K29" s="34" t="s">
        <v>65</v>
      </c>
      <c r="L29" s="77">
        <v>29</v>
      </c>
      <c r="M29" s="77"/>
      <c r="N29" s="72"/>
      <c r="O29" s="79" t="s">
        <v>269</v>
      </c>
      <c r="P29" s="81">
        <v>43746.58679398148</v>
      </c>
      <c r="Q29" s="79" t="s">
        <v>276</v>
      </c>
      <c r="R29" s="79" t="s">
        <v>287</v>
      </c>
      <c r="S29" s="79" t="s">
        <v>294</v>
      </c>
      <c r="T29" s="79"/>
      <c r="U29" s="83" t="s">
        <v>302</v>
      </c>
      <c r="V29" s="83" t="s">
        <v>302</v>
      </c>
      <c r="W29" s="81">
        <v>43746.58679398148</v>
      </c>
      <c r="X29" s="83" t="s">
        <v>321</v>
      </c>
      <c r="Y29" s="79"/>
      <c r="Z29" s="79"/>
      <c r="AA29" s="85" t="s">
        <v>335</v>
      </c>
      <c r="AB29" s="85" t="s">
        <v>343</v>
      </c>
      <c r="AC29" s="79" t="b">
        <v>0</v>
      </c>
      <c r="AD29" s="79">
        <v>5</v>
      </c>
      <c r="AE29" s="85" t="s">
        <v>346</v>
      </c>
      <c r="AF29" s="79" t="b">
        <v>0</v>
      </c>
      <c r="AG29" s="79" t="s">
        <v>348</v>
      </c>
      <c r="AH29" s="79"/>
      <c r="AI29" s="85" t="s">
        <v>344</v>
      </c>
      <c r="AJ29" s="79" t="b">
        <v>0</v>
      </c>
      <c r="AK29" s="79">
        <v>0</v>
      </c>
      <c r="AL29" s="85" t="s">
        <v>344</v>
      </c>
      <c r="AM29" s="79" t="s">
        <v>352</v>
      </c>
      <c r="AN29" s="79" t="b">
        <v>0</v>
      </c>
      <c r="AO29" s="85" t="s">
        <v>343</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c r="BE29" s="49"/>
      <c r="BF29" s="48"/>
      <c r="BG29" s="49"/>
      <c r="BH29" s="48"/>
      <c r="BI29" s="49"/>
      <c r="BJ29" s="48"/>
      <c r="BK29" s="49"/>
      <c r="BL29" s="48"/>
    </row>
    <row r="30" spans="1:64" ht="15">
      <c r="A30" s="64" t="s">
        <v>220</v>
      </c>
      <c r="B30" s="64" t="s">
        <v>236</v>
      </c>
      <c r="C30" s="65" t="s">
        <v>1067</v>
      </c>
      <c r="D30" s="66">
        <v>3</v>
      </c>
      <c r="E30" s="67" t="s">
        <v>132</v>
      </c>
      <c r="F30" s="68">
        <v>35</v>
      </c>
      <c r="G30" s="65"/>
      <c r="H30" s="69"/>
      <c r="I30" s="70"/>
      <c r="J30" s="70"/>
      <c r="K30" s="34" t="s">
        <v>65</v>
      </c>
      <c r="L30" s="77">
        <v>30</v>
      </c>
      <c r="M30" s="77"/>
      <c r="N30" s="72"/>
      <c r="O30" s="79" t="s">
        <v>269</v>
      </c>
      <c r="P30" s="81">
        <v>43746.5971875</v>
      </c>
      <c r="Q30" s="79" t="s">
        <v>277</v>
      </c>
      <c r="R30" s="83" t="s">
        <v>288</v>
      </c>
      <c r="S30" s="79" t="s">
        <v>292</v>
      </c>
      <c r="T30" s="79"/>
      <c r="U30" s="79"/>
      <c r="V30" s="83" t="s">
        <v>310</v>
      </c>
      <c r="W30" s="81">
        <v>43746.5971875</v>
      </c>
      <c r="X30" s="83" t="s">
        <v>322</v>
      </c>
      <c r="Y30" s="79"/>
      <c r="Z30" s="79"/>
      <c r="AA30" s="85" t="s">
        <v>336</v>
      </c>
      <c r="AB30" s="85" t="s">
        <v>335</v>
      </c>
      <c r="AC30" s="79" t="b">
        <v>0</v>
      </c>
      <c r="AD30" s="79">
        <v>2</v>
      </c>
      <c r="AE30" s="85" t="s">
        <v>347</v>
      </c>
      <c r="AF30" s="79" t="b">
        <v>0</v>
      </c>
      <c r="AG30" s="79" t="s">
        <v>348</v>
      </c>
      <c r="AH30" s="79"/>
      <c r="AI30" s="85" t="s">
        <v>344</v>
      </c>
      <c r="AJ30" s="79" t="b">
        <v>0</v>
      </c>
      <c r="AK30" s="79">
        <v>1</v>
      </c>
      <c r="AL30" s="85" t="s">
        <v>344</v>
      </c>
      <c r="AM30" s="79" t="s">
        <v>351</v>
      </c>
      <c r="AN30" s="79" t="b">
        <v>0</v>
      </c>
      <c r="AO30" s="85" t="s">
        <v>335</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c r="BE30" s="49"/>
      <c r="BF30" s="48"/>
      <c r="BG30" s="49"/>
      <c r="BH30" s="48"/>
      <c r="BI30" s="49"/>
      <c r="BJ30" s="48"/>
      <c r="BK30" s="49"/>
      <c r="BL30" s="48"/>
    </row>
    <row r="31" spans="1:64" ht="15">
      <c r="A31" s="64" t="s">
        <v>219</v>
      </c>
      <c r="B31" s="64" t="s">
        <v>237</v>
      </c>
      <c r="C31" s="65" t="s">
        <v>1067</v>
      </c>
      <c r="D31" s="66">
        <v>3</v>
      </c>
      <c r="E31" s="67" t="s">
        <v>132</v>
      </c>
      <c r="F31" s="68">
        <v>35</v>
      </c>
      <c r="G31" s="65"/>
      <c r="H31" s="69"/>
      <c r="I31" s="70"/>
      <c r="J31" s="70"/>
      <c r="K31" s="34" t="s">
        <v>65</v>
      </c>
      <c r="L31" s="77">
        <v>31</v>
      </c>
      <c r="M31" s="77"/>
      <c r="N31" s="72"/>
      <c r="O31" s="79" t="s">
        <v>269</v>
      </c>
      <c r="P31" s="81">
        <v>43746.58679398148</v>
      </c>
      <c r="Q31" s="79" t="s">
        <v>276</v>
      </c>
      <c r="R31" s="79" t="s">
        <v>287</v>
      </c>
      <c r="S31" s="79" t="s">
        <v>294</v>
      </c>
      <c r="T31" s="79"/>
      <c r="U31" s="83" t="s">
        <v>302</v>
      </c>
      <c r="V31" s="83" t="s">
        <v>302</v>
      </c>
      <c r="W31" s="81">
        <v>43746.58679398148</v>
      </c>
      <c r="X31" s="83" t="s">
        <v>321</v>
      </c>
      <c r="Y31" s="79"/>
      <c r="Z31" s="79"/>
      <c r="AA31" s="85" t="s">
        <v>335</v>
      </c>
      <c r="AB31" s="85" t="s">
        <v>343</v>
      </c>
      <c r="AC31" s="79" t="b">
        <v>0</v>
      </c>
      <c r="AD31" s="79">
        <v>5</v>
      </c>
      <c r="AE31" s="85" t="s">
        <v>346</v>
      </c>
      <c r="AF31" s="79" t="b">
        <v>0</v>
      </c>
      <c r="AG31" s="79" t="s">
        <v>348</v>
      </c>
      <c r="AH31" s="79"/>
      <c r="AI31" s="85" t="s">
        <v>344</v>
      </c>
      <c r="AJ31" s="79" t="b">
        <v>0</v>
      </c>
      <c r="AK31" s="79">
        <v>0</v>
      </c>
      <c r="AL31" s="85" t="s">
        <v>344</v>
      </c>
      <c r="AM31" s="79" t="s">
        <v>352</v>
      </c>
      <c r="AN31" s="79" t="b">
        <v>0</v>
      </c>
      <c r="AO31" s="85" t="s">
        <v>343</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c r="BE31" s="49"/>
      <c r="BF31" s="48"/>
      <c r="BG31" s="49"/>
      <c r="BH31" s="48"/>
      <c r="BI31" s="49"/>
      <c r="BJ31" s="48"/>
      <c r="BK31" s="49"/>
      <c r="BL31" s="48"/>
    </row>
    <row r="32" spans="1:64" ht="15">
      <c r="A32" s="64" t="s">
        <v>220</v>
      </c>
      <c r="B32" s="64" t="s">
        <v>237</v>
      </c>
      <c r="C32" s="65" t="s">
        <v>1067</v>
      </c>
      <c r="D32" s="66">
        <v>3</v>
      </c>
      <c r="E32" s="67" t="s">
        <v>132</v>
      </c>
      <c r="F32" s="68">
        <v>35</v>
      </c>
      <c r="G32" s="65"/>
      <c r="H32" s="69"/>
      <c r="I32" s="70"/>
      <c r="J32" s="70"/>
      <c r="K32" s="34" t="s">
        <v>65</v>
      </c>
      <c r="L32" s="77">
        <v>32</v>
      </c>
      <c r="M32" s="77"/>
      <c r="N32" s="72"/>
      <c r="O32" s="79" t="s">
        <v>269</v>
      </c>
      <c r="P32" s="81">
        <v>43746.5971875</v>
      </c>
      <c r="Q32" s="79" t="s">
        <v>277</v>
      </c>
      <c r="R32" s="83" t="s">
        <v>288</v>
      </c>
      <c r="S32" s="79" t="s">
        <v>292</v>
      </c>
      <c r="T32" s="79"/>
      <c r="U32" s="79"/>
      <c r="V32" s="83" t="s">
        <v>310</v>
      </c>
      <c r="W32" s="81">
        <v>43746.5971875</v>
      </c>
      <c r="X32" s="83" t="s">
        <v>322</v>
      </c>
      <c r="Y32" s="79"/>
      <c r="Z32" s="79"/>
      <c r="AA32" s="85" t="s">
        <v>336</v>
      </c>
      <c r="AB32" s="85" t="s">
        <v>335</v>
      </c>
      <c r="AC32" s="79" t="b">
        <v>0</v>
      </c>
      <c r="AD32" s="79">
        <v>2</v>
      </c>
      <c r="AE32" s="85" t="s">
        <v>347</v>
      </c>
      <c r="AF32" s="79" t="b">
        <v>0</v>
      </c>
      <c r="AG32" s="79" t="s">
        <v>348</v>
      </c>
      <c r="AH32" s="79"/>
      <c r="AI32" s="85" t="s">
        <v>344</v>
      </c>
      <c r="AJ32" s="79" t="b">
        <v>0</v>
      </c>
      <c r="AK32" s="79">
        <v>1</v>
      </c>
      <c r="AL32" s="85" t="s">
        <v>344</v>
      </c>
      <c r="AM32" s="79" t="s">
        <v>351</v>
      </c>
      <c r="AN32" s="79" t="b">
        <v>0</v>
      </c>
      <c r="AO32" s="85" t="s">
        <v>335</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c r="BE32" s="49"/>
      <c r="BF32" s="48"/>
      <c r="BG32" s="49"/>
      <c r="BH32" s="48"/>
      <c r="BI32" s="49"/>
      <c r="BJ32" s="48"/>
      <c r="BK32" s="49"/>
      <c r="BL32" s="48"/>
    </row>
    <row r="33" spans="1:64" ht="15">
      <c r="A33" s="64" t="s">
        <v>219</v>
      </c>
      <c r="B33" s="64" t="s">
        <v>238</v>
      </c>
      <c r="C33" s="65" t="s">
        <v>1067</v>
      </c>
      <c r="D33" s="66">
        <v>3</v>
      </c>
      <c r="E33" s="67" t="s">
        <v>132</v>
      </c>
      <c r="F33" s="68">
        <v>35</v>
      </c>
      <c r="G33" s="65"/>
      <c r="H33" s="69"/>
      <c r="I33" s="70"/>
      <c r="J33" s="70"/>
      <c r="K33" s="34" t="s">
        <v>65</v>
      </c>
      <c r="L33" s="77">
        <v>33</v>
      </c>
      <c r="M33" s="77"/>
      <c r="N33" s="72"/>
      <c r="O33" s="79" t="s">
        <v>269</v>
      </c>
      <c r="P33" s="81">
        <v>43746.58679398148</v>
      </c>
      <c r="Q33" s="79" t="s">
        <v>276</v>
      </c>
      <c r="R33" s="79" t="s">
        <v>287</v>
      </c>
      <c r="S33" s="79" t="s">
        <v>294</v>
      </c>
      <c r="T33" s="79"/>
      <c r="U33" s="83" t="s">
        <v>302</v>
      </c>
      <c r="V33" s="83" t="s">
        <v>302</v>
      </c>
      <c r="W33" s="81">
        <v>43746.58679398148</v>
      </c>
      <c r="X33" s="83" t="s">
        <v>321</v>
      </c>
      <c r="Y33" s="79"/>
      <c r="Z33" s="79"/>
      <c r="AA33" s="85" t="s">
        <v>335</v>
      </c>
      <c r="AB33" s="85" t="s">
        <v>343</v>
      </c>
      <c r="AC33" s="79" t="b">
        <v>0</v>
      </c>
      <c r="AD33" s="79">
        <v>5</v>
      </c>
      <c r="AE33" s="85" t="s">
        <v>346</v>
      </c>
      <c r="AF33" s="79" t="b">
        <v>0</v>
      </c>
      <c r="AG33" s="79" t="s">
        <v>348</v>
      </c>
      <c r="AH33" s="79"/>
      <c r="AI33" s="85" t="s">
        <v>344</v>
      </c>
      <c r="AJ33" s="79" t="b">
        <v>0</v>
      </c>
      <c r="AK33" s="79">
        <v>0</v>
      </c>
      <c r="AL33" s="85" t="s">
        <v>344</v>
      </c>
      <c r="AM33" s="79" t="s">
        <v>352</v>
      </c>
      <c r="AN33" s="79" t="b">
        <v>0</v>
      </c>
      <c r="AO33" s="85" t="s">
        <v>343</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c r="BE33" s="49"/>
      <c r="BF33" s="48"/>
      <c r="BG33" s="49"/>
      <c r="BH33" s="48"/>
      <c r="BI33" s="49"/>
      <c r="BJ33" s="48"/>
      <c r="BK33" s="49"/>
      <c r="BL33" s="48"/>
    </row>
    <row r="34" spans="1:64" ht="15">
      <c r="A34" s="64" t="s">
        <v>220</v>
      </c>
      <c r="B34" s="64" t="s">
        <v>238</v>
      </c>
      <c r="C34" s="65" t="s">
        <v>1067</v>
      </c>
      <c r="D34" s="66">
        <v>3</v>
      </c>
      <c r="E34" s="67" t="s">
        <v>132</v>
      </c>
      <c r="F34" s="68">
        <v>35</v>
      </c>
      <c r="G34" s="65"/>
      <c r="H34" s="69"/>
      <c r="I34" s="70"/>
      <c r="J34" s="70"/>
      <c r="K34" s="34" t="s">
        <v>65</v>
      </c>
      <c r="L34" s="77">
        <v>34</v>
      </c>
      <c r="M34" s="77"/>
      <c r="N34" s="72"/>
      <c r="O34" s="79" t="s">
        <v>269</v>
      </c>
      <c r="P34" s="81">
        <v>43746.5971875</v>
      </c>
      <c r="Q34" s="79" t="s">
        <v>277</v>
      </c>
      <c r="R34" s="83" t="s">
        <v>288</v>
      </c>
      <c r="S34" s="79" t="s">
        <v>292</v>
      </c>
      <c r="T34" s="79"/>
      <c r="U34" s="79"/>
      <c r="V34" s="83" t="s">
        <v>310</v>
      </c>
      <c r="W34" s="81">
        <v>43746.5971875</v>
      </c>
      <c r="X34" s="83" t="s">
        <v>322</v>
      </c>
      <c r="Y34" s="79"/>
      <c r="Z34" s="79"/>
      <c r="AA34" s="85" t="s">
        <v>336</v>
      </c>
      <c r="AB34" s="85" t="s">
        <v>335</v>
      </c>
      <c r="AC34" s="79" t="b">
        <v>0</v>
      </c>
      <c r="AD34" s="79">
        <v>2</v>
      </c>
      <c r="AE34" s="85" t="s">
        <v>347</v>
      </c>
      <c r="AF34" s="79" t="b">
        <v>0</v>
      </c>
      <c r="AG34" s="79" t="s">
        <v>348</v>
      </c>
      <c r="AH34" s="79"/>
      <c r="AI34" s="85" t="s">
        <v>344</v>
      </c>
      <c r="AJ34" s="79" t="b">
        <v>0</v>
      </c>
      <c r="AK34" s="79">
        <v>1</v>
      </c>
      <c r="AL34" s="85" t="s">
        <v>344</v>
      </c>
      <c r="AM34" s="79" t="s">
        <v>351</v>
      </c>
      <c r="AN34" s="79" t="b">
        <v>0</v>
      </c>
      <c r="AO34" s="85" t="s">
        <v>335</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c r="BE34" s="49"/>
      <c r="BF34" s="48"/>
      <c r="BG34" s="49"/>
      <c r="BH34" s="48"/>
      <c r="BI34" s="49"/>
      <c r="BJ34" s="48"/>
      <c r="BK34" s="49"/>
      <c r="BL34" s="48"/>
    </row>
    <row r="35" spans="1:64" ht="15">
      <c r="A35" s="64" t="s">
        <v>219</v>
      </c>
      <c r="B35" s="64" t="s">
        <v>239</v>
      </c>
      <c r="C35" s="65" t="s">
        <v>1067</v>
      </c>
      <c r="D35" s="66">
        <v>3</v>
      </c>
      <c r="E35" s="67" t="s">
        <v>132</v>
      </c>
      <c r="F35" s="68">
        <v>35</v>
      </c>
      <c r="G35" s="65"/>
      <c r="H35" s="69"/>
      <c r="I35" s="70"/>
      <c r="J35" s="70"/>
      <c r="K35" s="34" t="s">
        <v>65</v>
      </c>
      <c r="L35" s="77">
        <v>35</v>
      </c>
      <c r="M35" s="77"/>
      <c r="N35" s="72"/>
      <c r="O35" s="79" t="s">
        <v>269</v>
      </c>
      <c r="P35" s="81">
        <v>43746.58679398148</v>
      </c>
      <c r="Q35" s="79" t="s">
        <v>276</v>
      </c>
      <c r="R35" s="79" t="s">
        <v>287</v>
      </c>
      <c r="S35" s="79" t="s">
        <v>294</v>
      </c>
      <c r="T35" s="79"/>
      <c r="U35" s="83" t="s">
        <v>302</v>
      </c>
      <c r="V35" s="83" t="s">
        <v>302</v>
      </c>
      <c r="W35" s="81">
        <v>43746.58679398148</v>
      </c>
      <c r="X35" s="83" t="s">
        <v>321</v>
      </c>
      <c r="Y35" s="79"/>
      <c r="Z35" s="79"/>
      <c r="AA35" s="85" t="s">
        <v>335</v>
      </c>
      <c r="AB35" s="85" t="s">
        <v>343</v>
      </c>
      <c r="AC35" s="79" t="b">
        <v>0</v>
      </c>
      <c r="AD35" s="79">
        <v>5</v>
      </c>
      <c r="AE35" s="85" t="s">
        <v>346</v>
      </c>
      <c r="AF35" s="79" t="b">
        <v>0</v>
      </c>
      <c r="AG35" s="79" t="s">
        <v>348</v>
      </c>
      <c r="AH35" s="79"/>
      <c r="AI35" s="85" t="s">
        <v>344</v>
      </c>
      <c r="AJ35" s="79" t="b">
        <v>0</v>
      </c>
      <c r="AK35" s="79">
        <v>0</v>
      </c>
      <c r="AL35" s="85" t="s">
        <v>344</v>
      </c>
      <c r="AM35" s="79" t="s">
        <v>352</v>
      </c>
      <c r="AN35" s="79" t="b">
        <v>0</v>
      </c>
      <c r="AO35" s="85" t="s">
        <v>343</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c r="BE35" s="49"/>
      <c r="BF35" s="48"/>
      <c r="BG35" s="49"/>
      <c r="BH35" s="48"/>
      <c r="BI35" s="49"/>
      <c r="BJ35" s="48"/>
      <c r="BK35" s="49"/>
      <c r="BL35" s="48"/>
    </row>
    <row r="36" spans="1:64" ht="15">
      <c r="A36" s="64" t="s">
        <v>220</v>
      </c>
      <c r="B36" s="64" t="s">
        <v>239</v>
      </c>
      <c r="C36" s="65" t="s">
        <v>1067</v>
      </c>
      <c r="D36" s="66">
        <v>3</v>
      </c>
      <c r="E36" s="67" t="s">
        <v>132</v>
      </c>
      <c r="F36" s="68">
        <v>35</v>
      </c>
      <c r="G36" s="65"/>
      <c r="H36" s="69"/>
      <c r="I36" s="70"/>
      <c r="J36" s="70"/>
      <c r="K36" s="34" t="s">
        <v>65</v>
      </c>
      <c r="L36" s="77">
        <v>36</v>
      </c>
      <c r="M36" s="77"/>
      <c r="N36" s="72"/>
      <c r="O36" s="79" t="s">
        <v>269</v>
      </c>
      <c r="P36" s="81">
        <v>43746.5971875</v>
      </c>
      <c r="Q36" s="79" t="s">
        <v>277</v>
      </c>
      <c r="R36" s="83" t="s">
        <v>288</v>
      </c>
      <c r="S36" s="79" t="s">
        <v>292</v>
      </c>
      <c r="T36" s="79"/>
      <c r="U36" s="79"/>
      <c r="V36" s="83" t="s">
        <v>310</v>
      </c>
      <c r="W36" s="81">
        <v>43746.5971875</v>
      </c>
      <c r="X36" s="83" t="s">
        <v>322</v>
      </c>
      <c r="Y36" s="79"/>
      <c r="Z36" s="79"/>
      <c r="AA36" s="85" t="s">
        <v>336</v>
      </c>
      <c r="AB36" s="85" t="s">
        <v>335</v>
      </c>
      <c r="AC36" s="79" t="b">
        <v>0</v>
      </c>
      <c r="AD36" s="79">
        <v>2</v>
      </c>
      <c r="AE36" s="85" t="s">
        <v>347</v>
      </c>
      <c r="AF36" s="79" t="b">
        <v>0</v>
      </c>
      <c r="AG36" s="79" t="s">
        <v>348</v>
      </c>
      <c r="AH36" s="79"/>
      <c r="AI36" s="85" t="s">
        <v>344</v>
      </c>
      <c r="AJ36" s="79" t="b">
        <v>0</v>
      </c>
      <c r="AK36" s="79">
        <v>1</v>
      </c>
      <c r="AL36" s="85" t="s">
        <v>344</v>
      </c>
      <c r="AM36" s="79" t="s">
        <v>351</v>
      </c>
      <c r="AN36" s="79" t="b">
        <v>0</v>
      </c>
      <c r="AO36" s="85" t="s">
        <v>335</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c r="BE36" s="49"/>
      <c r="BF36" s="48"/>
      <c r="BG36" s="49"/>
      <c r="BH36" s="48"/>
      <c r="BI36" s="49"/>
      <c r="BJ36" s="48"/>
      <c r="BK36" s="49"/>
      <c r="BL36" s="48"/>
    </row>
    <row r="37" spans="1:64" ht="15">
      <c r="A37" s="64" t="s">
        <v>219</v>
      </c>
      <c r="B37" s="64" t="s">
        <v>240</v>
      </c>
      <c r="C37" s="65" t="s">
        <v>1067</v>
      </c>
      <c r="D37" s="66">
        <v>3</v>
      </c>
      <c r="E37" s="67" t="s">
        <v>132</v>
      </c>
      <c r="F37" s="68">
        <v>35</v>
      </c>
      <c r="G37" s="65"/>
      <c r="H37" s="69"/>
      <c r="I37" s="70"/>
      <c r="J37" s="70"/>
      <c r="K37" s="34" t="s">
        <v>65</v>
      </c>
      <c r="L37" s="77">
        <v>37</v>
      </c>
      <c r="M37" s="77"/>
      <c r="N37" s="72"/>
      <c r="O37" s="79" t="s">
        <v>269</v>
      </c>
      <c r="P37" s="81">
        <v>43746.58679398148</v>
      </c>
      <c r="Q37" s="79" t="s">
        <v>276</v>
      </c>
      <c r="R37" s="79" t="s">
        <v>287</v>
      </c>
      <c r="S37" s="79" t="s">
        <v>294</v>
      </c>
      <c r="T37" s="79"/>
      <c r="U37" s="83" t="s">
        <v>302</v>
      </c>
      <c r="V37" s="83" t="s">
        <v>302</v>
      </c>
      <c r="W37" s="81">
        <v>43746.58679398148</v>
      </c>
      <c r="X37" s="83" t="s">
        <v>321</v>
      </c>
      <c r="Y37" s="79"/>
      <c r="Z37" s="79"/>
      <c r="AA37" s="85" t="s">
        <v>335</v>
      </c>
      <c r="AB37" s="85" t="s">
        <v>343</v>
      </c>
      <c r="AC37" s="79" t="b">
        <v>0</v>
      </c>
      <c r="AD37" s="79">
        <v>5</v>
      </c>
      <c r="AE37" s="85" t="s">
        <v>346</v>
      </c>
      <c r="AF37" s="79" t="b">
        <v>0</v>
      </c>
      <c r="AG37" s="79" t="s">
        <v>348</v>
      </c>
      <c r="AH37" s="79"/>
      <c r="AI37" s="85" t="s">
        <v>344</v>
      </c>
      <c r="AJ37" s="79" t="b">
        <v>0</v>
      </c>
      <c r="AK37" s="79">
        <v>0</v>
      </c>
      <c r="AL37" s="85" t="s">
        <v>344</v>
      </c>
      <c r="AM37" s="79" t="s">
        <v>352</v>
      </c>
      <c r="AN37" s="79" t="b">
        <v>0</v>
      </c>
      <c r="AO37" s="85" t="s">
        <v>343</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c r="BE37" s="49"/>
      <c r="BF37" s="48"/>
      <c r="BG37" s="49"/>
      <c r="BH37" s="48"/>
      <c r="BI37" s="49"/>
      <c r="BJ37" s="48"/>
      <c r="BK37" s="49"/>
      <c r="BL37" s="48"/>
    </row>
    <row r="38" spans="1:64" ht="15">
      <c r="A38" s="64" t="s">
        <v>220</v>
      </c>
      <c r="B38" s="64" t="s">
        <v>240</v>
      </c>
      <c r="C38" s="65" t="s">
        <v>1067</v>
      </c>
      <c r="D38" s="66">
        <v>3</v>
      </c>
      <c r="E38" s="67" t="s">
        <v>132</v>
      </c>
      <c r="F38" s="68">
        <v>35</v>
      </c>
      <c r="G38" s="65"/>
      <c r="H38" s="69"/>
      <c r="I38" s="70"/>
      <c r="J38" s="70"/>
      <c r="K38" s="34" t="s">
        <v>65</v>
      </c>
      <c r="L38" s="77">
        <v>38</v>
      </c>
      <c r="M38" s="77"/>
      <c r="N38" s="72"/>
      <c r="O38" s="79" t="s">
        <v>269</v>
      </c>
      <c r="P38" s="81">
        <v>43746.5971875</v>
      </c>
      <c r="Q38" s="79" t="s">
        <v>277</v>
      </c>
      <c r="R38" s="83" t="s">
        <v>288</v>
      </c>
      <c r="S38" s="79" t="s">
        <v>292</v>
      </c>
      <c r="T38" s="79"/>
      <c r="U38" s="79"/>
      <c r="V38" s="83" t="s">
        <v>310</v>
      </c>
      <c r="W38" s="81">
        <v>43746.5971875</v>
      </c>
      <c r="X38" s="83" t="s">
        <v>322</v>
      </c>
      <c r="Y38" s="79"/>
      <c r="Z38" s="79"/>
      <c r="AA38" s="85" t="s">
        <v>336</v>
      </c>
      <c r="AB38" s="85" t="s">
        <v>335</v>
      </c>
      <c r="AC38" s="79" t="b">
        <v>0</v>
      </c>
      <c r="AD38" s="79">
        <v>2</v>
      </c>
      <c r="AE38" s="85" t="s">
        <v>347</v>
      </c>
      <c r="AF38" s="79" t="b">
        <v>0</v>
      </c>
      <c r="AG38" s="79" t="s">
        <v>348</v>
      </c>
      <c r="AH38" s="79"/>
      <c r="AI38" s="85" t="s">
        <v>344</v>
      </c>
      <c r="AJ38" s="79" t="b">
        <v>0</v>
      </c>
      <c r="AK38" s="79">
        <v>1</v>
      </c>
      <c r="AL38" s="85" t="s">
        <v>344</v>
      </c>
      <c r="AM38" s="79" t="s">
        <v>351</v>
      </c>
      <c r="AN38" s="79" t="b">
        <v>0</v>
      </c>
      <c r="AO38" s="85" t="s">
        <v>335</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c r="BE38" s="49"/>
      <c r="BF38" s="48"/>
      <c r="BG38" s="49"/>
      <c r="BH38" s="48"/>
      <c r="BI38" s="49"/>
      <c r="BJ38" s="48"/>
      <c r="BK38" s="49"/>
      <c r="BL38" s="48"/>
    </row>
    <row r="39" spans="1:64" ht="15">
      <c r="A39" s="64" t="s">
        <v>219</v>
      </c>
      <c r="B39" s="64" t="s">
        <v>241</v>
      </c>
      <c r="C39" s="65" t="s">
        <v>1067</v>
      </c>
      <c r="D39" s="66">
        <v>3</v>
      </c>
      <c r="E39" s="67" t="s">
        <v>132</v>
      </c>
      <c r="F39" s="68">
        <v>35</v>
      </c>
      <c r="G39" s="65"/>
      <c r="H39" s="69"/>
      <c r="I39" s="70"/>
      <c r="J39" s="70"/>
      <c r="K39" s="34" t="s">
        <v>65</v>
      </c>
      <c r="L39" s="77">
        <v>39</v>
      </c>
      <c r="M39" s="77"/>
      <c r="N39" s="72"/>
      <c r="O39" s="79" t="s">
        <v>269</v>
      </c>
      <c r="P39" s="81">
        <v>43746.58679398148</v>
      </c>
      <c r="Q39" s="79" t="s">
        <v>276</v>
      </c>
      <c r="R39" s="79" t="s">
        <v>287</v>
      </c>
      <c r="S39" s="79" t="s">
        <v>294</v>
      </c>
      <c r="T39" s="79"/>
      <c r="U39" s="83" t="s">
        <v>302</v>
      </c>
      <c r="V39" s="83" t="s">
        <v>302</v>
      </c>
      <c r="W39" s="81">
        <v>43746.58679398148</v>
      </c>
      <c r="X39" s="83" t="s">
        <v>321</v>
      </c>
      <c r="Y39" s="79"/>
      <c r="Z39" s="79"/>
      <c r="AA39" s="85" t="s">
        <v>335</v>
      </c>
      <c r="AB39" s="85" t="s">
        <v>343</v>
      </c>
      <c r="AC39" s="79" t="b">
        <v>0</v>
      </c>
      <c r="AD39" s="79">
        <v>5</v>
      </c>
      <c r="AE39" s="85" t="s">
        <v>346</v>
      </c>
      <c r="AF39" s="79" t="b">
        <v>0</v>
      </c>
      <c r="AG39" s="79" t="s">
        <v>348</v>
      </c>
      <c r="AH39" s="79"/>
      <c r="AI39" s="85" t="s">
        <v>344</v>
      </c>
      <c r="AJ39" s="79" t="b">
        <v>0</v>
      </c>
      <c r="AK39" s="79">
        <v>0</v>
      </c>
      <c r="AL39" s="85" t="s">
        <v>344</v>
      </c>
      <c r="AM39" s="79" t="s">
        <v>352</v>
      </c>
      <c r="AN39" s="79" t="b">
        <v>0</v>
      </c>
      <c r="AO39" s="85" t="s">
        <v>343</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c r="BE39" s="49"/>
      <c r="BF39" s="48"/>
      <c r="BG39" s="49"/>
      <c r="BH39" s="48"/>
      <c r="BI39" s="49"/>
      <c r="BJ39" s="48"/>
      <c r="BK39" s="49"/>
      <c r="BL39" s="48"/>
    </row>
    <row r="40" spans="1:64" ht="15">
      <c r="A40" s="64" t="s">
        <v>220</v>
      </c>
      <c r="B40" s="64" t="s">
        <v>241</v>
      </c>
      <c r="C40" s="65" t="s">
        <v>1067</v>
      </c>
      <c r="D40" s="66">
        <v>3</v>
      </c>
      <c r="E40" s="67" t="s">
        <v>132</v>
      </c>
      <c r="F40" s="68">
        <v>35</v>
      </c>
      <c r="G40" s="65"/>
      <c r="H40" s="69"/>
      <c r="I40" s="70"/>
      <c r="J40" s="70"/>
      <c r="K40" s="34" t="s">
        <v>65</v>
      </c>
      <c r="L40" s="77">
        <v>40</v>
      </c>
      <c r="M40" s="77"/>
      <c r="N40" s="72"/>
      <c r="O40" s="79" t="s">
        <v>269</v>
      </c>
      <c r="P40" s="81">
        <v>43746.5971875</v>
      </c>
      <c r="Q40" s="79" t="s">
        <v>277</v>
      </c>
      <c r="R40" s="83" t="s">
        <v>288</v>
      </c>
      <c r="S40" s="79" t="s">
        <v>292</v>
      </c>
      <c r="T40" s="79"/>
      <c r="U40" s="79"/>
      <c r="V40" s="83" t="s">
        <v>310</v>
      </c>
      <c r="W40" s="81">
        <v>43746.5971875</v>
      </c>
      <c r="X40" s="83" t="s">
        <v>322</v>
      </c>
      <c r="Y40" s="79"/>
      <c r="Z40" s="79"/>
      <c r="AA40" s="85" t="s">
        <v>336</v>
      </c>
      <c r="AB40" s="85" t="s">
        <v>335</v>
      </c>
      <c r="AC40" s="79" t="b">
        <v>0</v>
      </c>
      <c r="AD40" s="79">
        <v>2</v>
      </c>
      <c r="AE40" s="85" t="s">
        <v>347</v>
      </c>
      <c r="AF40" s="79" t="b">
        <v>0</v>
      </c>
      <c r="AG40" s="79" t="s">
        <v>348</v>
      </c>
      <c r="AH40" s="79"/>
      <c r="AI40" s="85" t="s">
        <v>344</v>
      </c>
      <c r="AJ40" s="79" t="b">
        <v>0</v>
      </c>
      <c r="AK40" s="79">
        <v>1</v>
      </c>
      <c r="AL40" s="85" t="s">
        <v>344</v>
      </c>
      <c r="AM40" s="79" t="s">
        <v>351</v>
      </c>
      <c r="AN40" s="79" t="b">
        <v>0</v>
      </c>
      <c r="AO40" s="85" t="s">
        <v>335</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c r="BE40" s="49"/>
      <c r="BF40" s="48"/>
      <c r="BG40" s="49"/>
      <c r="BH40" s="48"/>
      <c r="BI40" s="49"/>
      <c r="BJ40" s="48"/>
      <c r="BK40" s="49"/>
      <c r="BL40" s="48"/>
    </row>
    <row r="41" spans="1:64" ht="15">
      <c r="A41" s="64" t="s">
        <v>219</v>
      </c>
      <c r="B41" s="64" t="s">
        <v>242</v>
      </c>
      <c r="C41" s="65" t="s">
        <v>1067</v>
      </c>
      <c r="D41" s="66">
        <v>3</v>
      </c>
      <c r="E41" s="67" t="s">
        <v>132</v>
      </c>
      <c r="F41" s="68">
        <v>35</v>
      </c>
      <c r="G41" s="65"/>
      <c r="H41" s="69"/>
      <c r="I41" s="70"/>
      <c r="J41" s="70"/>
      <c r="K41" s="34" t="s">
        <v>65</v>
      </c>
      <c r="L41" s="77">
        <v>41</v>
      </c>
      <c r="M41" s="77"/>
      <c r="N41" s="72"/>
      <c r="O41" s="79" t="s">
        <v>269</v>
      </c>
      <c r="P41" s="81">
        <v>43746.58679398148</v>
      </c>
      <c r="Q41" s="79" t="s">
        <v>276</v>
      </c>
      <c r="R41" s="79" t="s">
        <v>287</v>
      </c>
      <c r="S41" s="79" t="s">
        <v>294</v>
      </c>
      <c r="T41" s="79"/>
      <c r="U41" s="83" t="s">
        <v>302</v>
      </c>
      <c r="V41" s="83" t="s">
        <v>302</v>
      </c>
      <c r="W41" s="81">
        <v>43746.58679398148</v>
      </c>
      <c r="X41" s="83" t="s">
        <v>321</v>
      </c>
      <c r="Y41" s="79"/>
      <c r="Z41" s="79"/>
      <c r="AA41" s="85" t="s">
        <v>335</v>
      </c>
      <c r="AB41" s="85" t="s">
        <v>343</v>
      </c>
      <c r="AC41" s="79" t="b">
        <v>0</v>
      </c>
      <c r="AD41" s="79">
        <v>5</v>
      </c>
      <c r="AE41" s="85" t="s">
        <v>346</v>
      </c>
      <c r="AF41" s="79" t="b">
        <v>0</v>
      </c>
      <c r="AG41" s="79" t="s">
        <v>348</v>
      </c>
      <c r="AH41" s="79"/>
      <c r="AI41" s="85" t="s">
        <v>344</v>
      </c>
      <c r="AJ41" s="79" t="b">
        <v>0</v>
      </c>
      <c r="AK41" s="79">
        <v>0</v>
      </c>
      <c r="AL41" s="85" t="s">
        <v>344</v>
      </c>
      <c r="AM41" s="79" t="s">
        <v>352</v>
      </c>
      <c r="AN41" s="79" t="b">
        <v>0</v>
      </c>
      <c r="AO41" s="85" t="s">
        <v>343</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c r="BE41" s="49"/>
      <c r="BF41" s="48"/>
      <c r="BG41" s="49"/>
      <c r="BH41" s="48"/>
      <c r="BI41" s="49"/>
      <c r="BJ41" s="48"/>
      <c r="BK41" s="49"/>
      <c r="BL41" s="48"/>
    </row>
    <row r="42" spans="1:64" ht="15">
      <c r="A42" s="64" t="s">
        <v>220</v>
      </c>
      <c r="B42" s="64" t="s">
        <v>242</v>
      </c>
      <c r="C42" s="65" t="s">
        <v>1067</v>
      </c>
      <c r="D42" s="66">
        <v>3</v>
      </c>
      <c r="E42" s="67" t="s">
        <v>132</v>
      </c>
      <c r="F42" s="68">
        <v>35</v>
      </c>
      <c r="G42" s="65"/>
      <c r="H42" s="69"/>
      <c r="I42" s="70"/>
      <c r="J42" s="70"/>
      <c r="K42" s="34" t="s">
        <v>65</v>
      </c>
      <c r="L42" s="77">
        <v>42</v>
      </c>
      <c r="M42" s="77"/>
      <c r="N42" s="72"/>
      <c r="O42" s="79" t="s">
        <v>269</v>
      </c>
      <c r="P42" s="81">
        <v>43746.5971875</v>
      </c>
      <c r="Q42" s="79" t="s">
        <v>277</v>
      </c>
      <c r="R42" s="83" t="s">
        <v>288</v>
      </c>
      <c r="S42" s="79" t="s">
        <v>292</v>
      </c>
      <c r="T42" s="79"/>
      <c r="U42" s="79"/>
      <c r="V42" s="83" t="s">
        <v>310</v>
      </c>
      <c r="W42" s="81">
        <v>43746.5971875</v>
      </c>
      <c r="X42" s="83" t="s">
        <v>322</v>
      </c>
      <c r="Y42" s="79"/>
      <c r="Z42" s="79"/>
      <c r="AA42" s="85" t="s">
        <v>336</v>
      </c>
      <c r="AB42" s="85" t="s">
        <v>335</v>
      </c>
      <c r="AC42" s="79" t="b">
        <v>0</v>
      </c>
      <c r="AD42" s="79">
        <v>2</v>
      </c>
      <c r="AE42" s="85" t="s">
        <v>347</v>
      </c>
      <c r="AF42" s="79" t="b">
        <v>0</v>
      </c>
      <c r="AG42" s="79" t="s">
        <v>348</v>
      </c>
      <c r="AH42" s="79"/>
      <c r="AI42" s="85" t="s">
        <v>344</v>
      </c>
      <c r="AJ42" s="79" t="b">
        <v>0</v>
      </c>
      <c r="AK42" s="79">
        <v>1</v>
      </c>
      <c r="AL42" s="85" t="s">
        <v>344</v>
      </c>
      <c r="AM42" s="79" t="s">
        <v>351</v>
      </c>
      <c r="AN42" s="79" t="b">
        <v>0</v>
      </c>
      <c r="AO42" s="85" t="s">
        <v>335</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c r="BE42" s="49"/>
      <c r="BF42" s="48"/>
      <c r="BG42" s="49"/>
      <c r="BH42" s="48"/>
      <c r="BI42" s="49"/>
      <c r="BJ42" s="48"/>
      <c r="BK42" s="49"/>
      <c r="BL42" s="48"/>
    </row>
    <row r="43" spans="1:64" ht="15">
      <c r="A43" s="64" t="s">
        <v>219</v>
      </c>
      <c r="B43" s="64" t="s">
        <v>243</v>
      </c>
      <c r="C43" s="65" t="s">
        <v>1067</v>
      </c>
      <c r="D43" s="66">
        <v>3</v>
      </c>
      <c r="E43" s="67" t="s">
        <v>132</v>
      </c>
      <c r="F43" s="68">
        <v>35</v>
      </c>
      <c r="G43" s="65"/>
      <c r="H43" s="69"/>
      <c r="I43" s="70"/>
      <c r="J43" s="70"/>
      <c r="K43" s="34" t="s">
        <v>65</v>
      </c>
      <c r="L43" s="77">
        <v>43</v>
      </c>
      <c r="M43" s="77"/>
      <c r="N43" s="72"/>
      <c r="O43" s="79" t="s">
        <v>269</v>
      </c>
      <c r="P43" s="81">
        <v>43746.58679398148</v>
      </c>
      <c r="Q43" s="79" t="s">
        <v>276</v>
      </c>
      <c r="R43" s="79" t="s">
        <v>287</v>
      </c>
      <c r="S43" s="79" t="s">
        <v>294</v>
      </c>
      <c r="T43" s="79"/>
      <c r="U43" s="83" t="s">
        <v>302</v>
      </c>
      <c r="V43" s="83" t="s">
        <v>302</v>
      </c>
      <c r="W43" s="81">
        <v>43746.58679398148</v>
      </c>
      <c r="X43" s="83" t="s">
        <v>321</v>
      </c>
      <c r="Y43" s="79"/>
      <c r="Z43" s="79"/>
      <c r="AA43" s="85" t="s">
        <v>335</v>
      </c>
      <c r="AB43" s="85" t="s">
        <v>343</v>
      </c>
      <c r="AC43" s="79" t="b">
        <v>0</v>
      </c>
      <c r="AD43" s="79">
        <v>5</v>
      </c>
      <c r="AE43" s="85" t="s">
        <v>346</v>
      </c>
      <c r="AF43" s="79" t="b">
        <v>0</v>
      </c>
      <c r="AG43" s="79" t="s">
        <v>348</v>
      </c>
      <c r="AH43" s="79"/>
      <c r="AI43" s="85" t="s">
        <v>344</v>
      </c>
      <c r="AJ43" s="79" t="b">
        <v>0</v>
      </c>
      <c r="AK43" s="79">
        <v>0</v>
      </c>
      <c r="AL43" s="85" t="s">
        <v>344</v>
      </c>
      <c r="AM43" s="79" t="s">
        <v>352</v>
      </c>
      <c r="AN43" s="79" t="b">
        <v>0</v>
      </c>
      <c r="AO43" s="85" t="s">
        <v>343</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c r="BE43" s="49"/>
      <c r="BF43" s="48"/>
      <c r="BG43" s="49"/>
      <c r="BH43" s="48"/>
      <c r="BI43" s="49"/>
      <c r="BJ43" s="48"/>
      <c r="BK43" s="49"/>
      <c r="BL43" s="48"/>
    </row>
    <row r="44" spans="1:64" ht="15">
      <c r="A44" s="64" t="s">
        <v>220</v>
      </c>
      <c r="B44" s="64" t="s">
        <v>243</v>
      </c>
      <c r="C44" s="65" t="s">
        <v>1067</v>
      </c>
      <c r="D44" s="66">
        <v>3</v>
      </c>
      <c r="E44" s="67" t="s">
        <v>132</v>
      </c>
      <c r="F44" s="68">
        <v>35</v>
      </c>
      <c r="G44" s="65"/>
      <c r="H44" s="69"/>
      <c r="I44" s="70"/>
      <c r="J44" s="70"/>
      <c r="K44" s="34" t="s">
        <v>65</v>
      </c>
      <c r="L44" s="77">
        <v>44</v>
      </c>
      <c r="M44" s="77"/>
      <c r="N44" s="72"/>
      <c r="O44" s="79" t="s">
        <v>269</v>
      </c>
      <c r="P44" s="81">
        <v>43746.5971875</v>
      </c>
      <c r="Q44" s="79" t="s">
        <v>277</v>
      </c>
      <c r="R44" s="83" t="s">
        <v>288</v>
      </c>
      <c r="S44" s="79" t="s">
        <v>292</v>
      </c>
      <c r="T44" s="79"/>
      <c r="U44" s="79"/>
      <c r="V44" s="83" t="s">
        <v>310</v>
      </c>
      <c r="W44" s="81">
        <v>43746.5971875</v>
      </c>
      <c r="X44" s="83" t="s">
        <v>322</v>
      </c>
      <c r="Y44" s="79"/>
      <c r="Z44" s="79"/>
      <c r="AA44" s="85" t="s">
        <v>336</v>
      </c>
      <c r="AB44" s="85" t="s">
        <v>335</v>
      </c>
      <c r="AC44" s="79" t="b">
        <v>0</v>
      </c>
      <c r="AD44" s="79">
        <v>2</v>
      </c>
      <c r="AE44" s="85" t="s">
        <v>347</v>
      </c>
      <c r="AF44" s="79" t="b">
        <v>0</v>
      </c>
      <c r="AG44" s="79" t="s">
        <v>348</v>
      </c>
      <c r="AH44" s="79"/>
      <c r="AI44" s="85" t="s">
        <v>344</v>
      </c>
      <c r="AJ44" s="79" t="b">
        <v>0</v>
      </c>
      <c r="AK44" s="79">
        <v>1</v>
      </c>
      <c r="AL44" s="85" t="s">
        <v>344</v>
      </c>
      <c r="AM44" s="79" t="s">
        <v>351</v>
      </c>
      <c r="AN44" s="79" t="b">
        <v>0</v>
      </c>
      <c r="AO44" s="85" t="s">
        <v>335</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c r="BE44" s="49"/>
      <c r="BF44" s="48"/>
      <c r="BG44" s="49"/>
      <c r="BH44" s="48"/>
      <c r="BI44" s="49"/>
      <c r="BJ44" s="48"/>
      <c r="BK44" s="49"/>
      <c r="BL44" s="48"/>
    </row>
    <row r="45" spans="1:64" ht="15">
      <c r="A45" s="64" t="s">
        <v>219</v>
      </c>
      <c r="B45" s="64" t="s">
        <v>244</v>
      </c>
      <c r="C45" s="65" t="s">
        <v>1067</v>
      </c>
      <c r="D45" s="66">
        <v>3</v>
      </c>
      <c r="E45" s="67" t="s">
        <v>132</v>
      </c>
      <c r="F45" s="68">
        <v>35</v>
      </c>
      <c r="G45" s="65"/>
      <c r="H45" s="69"/>
      <c r="I45" s="70"/>
      <c r="J45" s="70"/>
      <c r="K45" s="34" t="s">
        <v>65</v>
      </c>
      <c r="L45" s="77">
        <v>45</v>
      </c>
      <c r="M45" s="77"/>
      <c r="N45" s="72"/>
      <c r="O45" s="79" t="s">
        <v>269</v>
      </c>
      <c r="P45" s="81">
        <v>43746.58679398148</v>
      </c>
      <c r="Q45" s="79" t="s">
        <v>276</v>
      </c>
      <c r="R45" s="79" t="s">
        <v>287</v>
      </c>
      <c r="S45" s="79" t="s">
        <v>294</v>
      </c>
      <c r="T45" s="79"/>
      <c r="U45" s="83" t="s">
        <v>302</v>
      </c>
      <c r="V45" s="83" t="s">
        <v>302</v>
      </c>
      <c r="W45" s="81">
        <v>43746.58679398148</v>
      </c>
      <c r="X45" s="83" t="s">
        <v>321</v>
      </c>
      <c r="Y45" s="79"/>
      <c r="Z45" s="79"/>
      <c r="AA45" s="85" t="s">
        <v>335</v>
      </c>
      <c r="AB45" s="85" t="s">
        <v>343</v>
      </c>
      <c r="AC45" s="79" t="b">
        <v>0</v>
      </c>
      <c r="AD45" s="79">
        <v>5</v>
      </c>
      <c r="AE45" s="85" t="s">
        <v>346</v>
      </c>
      <c r="AF45" s="79" t="b">
        <v>0</v>
      </c>
      <c r="AG45" s="79" t="s">
        <v>348</v>
      </c>
      <c r="AH45" s="79"/>
      <c r="AI45" s="85" t="s">
        <v>344</v>
      </c>
      <c r="AJ45" s="79" t="b">
        <v>0</v>
      </c>
      <c r="AK45" s="79">
        <v>0</v>
      </c>
      <c r="AL45" s="85" t="s">
        <v>344</v>
      </c>
      <c r="AM45" s="79" t="s">
        <v>352</v>
      </c>
      <c r="AN45" s="79" t="b">
        <v>0</v>
      </c>
      <c r="AO45" s="85" t="s">
        <v>343</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c r="BE45" s="49"/>
      <c r="BF45" s="48"/>
      <c r="BG45" s="49"/>
      <c r="BH45" s="48"/>
      <c r="BI45" s="49"/>
      <c r="BJ45" s="48"/>
      <c r="BK45" s="49"/>
      <c r="BL45" s="48"/>
    </row>
    <row r="46" spans="1:64" ht="15">
      <c r="A46" s="64" t="s">
        <v>220</v>
      </c>
      <c r="B46" s="64" t="s">
        <v>244</v>
      </c>
      <c r="C46" s="65" t="s">
        <v>1067</v>
      </c>
      <c r="D46" s="66">
        <v>3</v>
      </c>
      <c r="E46" s="67" t="s">
        <v>132</v>
      </c>
      <c r="F46" s="68">
        <v>35</v>
      </c>
      <c r="G46" s="65"/>
      <c r="H46" s="69"/>
      <c r="I46" s="70"/>
      <c r="J46" s="70"/>
      <c r="K46" s="34" t="s">
        <v>65</v>
      </c>
      <c r="L46" s="77">
        <v>46</v>
      </c>
      <c r="M46" s="77"/>
      <c r="N46" s="72"/>
      <c r="O46" s="79" t="s">
        <v>269</v>
      </c>
      <c r="P46" s="81">
        <v>43746.5971875</v>
      </c>
      <c r="Q46" s="79" t="s">
        <v>277</v>
      </c>
      <c r="R46" s="83" t="s">
        <v>288</v>
      </c>
      <c r="S46" s="79" t="s">
        <v>292</v>
      </c>
      <c r="T46" s="79"/>
      <c r="U46" s="79"/>
      <c r="V46" s="83" t="s">
        <v>310</v>
      </c>
      <c r="W46" s="81">
        <v>43746.5971875</v>
      </c>
      <c r="X46" s="83" t="s">
        <v>322</v>
      </c>
      <c r="Y46" s="79"/>
      <c r="Z46" s="79"/>
      <c r="AA46" s="85" t="s">
        <v>336</v>
      </c>
      <c r="AB46" s="85" t="s">
        <v>335</v>
      </c>
      <c r="AC46" s="79" t="b">
        <v>0</v>
      </c>
      <c r="AD46" s="79">
        <v>2</v>
      </c>
      <c r="AE46" s="85" t="s">
        <v>347</v>
      </c>
      <c r="AF46" s="79" t="b">
        <v>0</v>
      </c>
      <c r="AG46" s="79" t="s">
        <v>348</v>
      </c>
      <c r="AH46" s="79"/>
      <c r="AI46" s="85" t="s">
        <v>344</v>
      </c>
      <c r="AJ46" s="79" t="b">
        <v>0</v>
      </c>
      <c r="AK46" s="79">
        <v>1</v>
      </c>
      <c r="AL46" s="85" t="s">
        <v>344</v>
      </c>
      <c r="AM46" s="79" t="s">
        <v>351</v>
      </c>
      <c r="AN46" s="79" t="b">
        <v>0</v>
      </c>
      <c r="AO46" s="85" t="s">
        <v>335</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c r="BE46" s="49"/>
      <c r="BF46" s="48"/>
      <c r="BG46" s="49"/>
      <c r="BH46" s="48"/>
      <c r="BI46" s="49"/>
      <c r="BJ46" s="48"/>
      <c r="BK46" s="49"/>
      <c r="BL46" s="48"/>
    </row>
    <row r="47" spans="1:64" ht="15">
      <c r="A47" s="64" t="s">
        <v>219</v>
      </c>
      <c r="B47" s="64" t="s">
        <v>245</v>
      </c>
      <c r="C47" s="65" t="s">
        <v>1067</v>
      </c>
      <c r="D47" s="66">
        <v>3</v>
      </c>
      <c r="E47" s="67" t="s">
        <v>132</v>
      </c>
      <c r="F47" s="68">
        <v>35</v>
      </c>
      <c r="G47" s="65"/>
      <c r="H47" s="69"/>
      <c r="I47" s="70"/>
      <c r="J47" s="70"/>
      <c r="K47" s="34" t="s">
        <v>65</v>
      </c>
      <c r="L47" s="77">
        <v>47</v>
      </c>
      <c r="M47" s="77"/>
      <c r="N47" s="72"/>
      <c r="O47" s="79" t="s">
        <v>269</v>
      </c>
      <c r="P47" s="81">
        <v>43746.58679398148</v>
      </c>
      <c r="Q47" s="79" t="s">
        <v>276</v>
      </c>
      <c r="R47" s="79" t="s">
        <v>287</v>
      </c>
      <c r="S47" s="79" t="s">
        <v>294</v>
      </c>
      <c r="T47" s="79"/>
      <c r="U47" s="83" t="s">
        <v>302</v>
      </c>
      <c r="V47" s="83" t="s">
        <v>302</v>
      </c>
      <c r="W47" s="81">
        <v>43746.58679398148</v>
      </c>
      <c r="X47" s="83" t="s">
        <v>321</v>
      </c>
      <c r="Y47" s="79"/>
      <c r="Z47" s="79"/>
      <c r="AA47" s="85" t="s">
        <v>335</v>
      </c>
      <c r="AB47" s="85" t="s">
        <v>343</v>
      </c>
      <c r="AC47" s="79" t="b">
        <v>0</v>
      </c>
      <c r="AD47" s="79">
        <v>5</v>
      </c>
      <c r="AE47" s="85" t="s">
        <v>346</v>
      </c>
      <c r="AF47" s="79" t="b">
        <v>0</v>
      </c>
      <c r="AG47" s="79" t="s">
        <v>348</v>
      </c>
      <c r="AH47" s="79"/>
      <c r="AI47" s="85" t="s">
        <v>344</v>
      </c>
      <c r="AJ47" s="79" t="b">
        <v>0</v>
      </c>
      <c r="AK47" s="79">
        <v>0</v>
      </c>
      <c r="AL47" s="85" t="s">
        <v>344</v>
      </c>
      <c r="AM47" s="79" t="s">
        <v>352</v>
      </c>
      <c r="AN47" s="79" t="b">
        <v>0</v>
      </c>
      <c r="AO47" s="85" t="s">
        <v>343</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c r="BE47" s="49"/>
      <c r="BF47" s="48"/>
      <c r="BG47" s="49"/>
      <c r="BH47" s="48"/>
      <c r="BI47" s="49"/>
      <c r="BJ47" s="48"/>
      <c r="BK47" s="49"/>
      <c r="BL47" s="48"/>
    </row>
    <row r="48" spans="1:64" ht="15">
      <c r="A48" s="64" t="s">
        <v>220</v>
      </c>
      <c r="B48" s="64" t="s">
        <v>245</v>
      </c>
      <c r="C48" s="65" t="s">
        <v>1067</v>
      </c>
      <c r="D48" s="66">
        <v>3</v>
      </c>
      <c r="E48" s="67" t="s">
        <v>132</v>
      </c>
      <c r="F48" s="68">
        <v>35</v>
      </c>
      <c r="G48" s="65"/>
      <c r="H48" s="69"/>
      <c r="I48" s="70"/>
      <c r="J48" s="70"/>
      <c r="K48" s="34" t="s">
        <v>65</v>
      </c>
      <c r="L48" s="77">
        <v>48</v>
      </c>
      <c r="M48" s="77"/>
      <c r="N48" s="72"/>
      <c r="O48" s="79" t="s">
        <v>269</v>
      </c>
      <c r="P48" s="81">
        <v>43746.5971875</v>
      </c>
      <c r="Q48" s="79" t="s">
        <v>277</v>
      </c>
      <c r="R48" s="83" t="s">
        <v>288</v>
      </c>
      <c r="S48" s="79" t="s">
        <v>292</v>
      </c>
      <c r="T48" s="79"/>
      <c r="U48" s="79"/>
      <c r="V48" s="83" t="s">
        <v>310</v>
      </c>
      <c r="W48" s="81">
        <v>43746.5971875</v>
      </c>
      <c r="X48" s="83" t="s">
        <v>322</v>
      </c>
      <c r="Y48" s="79"/>
      <c r="Z48" s="79"/>
      <c r="AA48" s="85" t="s">
        <v>336</v>
      </c>
      <c r="AB48" s="85" t="s">
        <v>335</v>
      </c>
      <c r="AC48" s="79" t="b">
        <v>0</v>
      </c>
      <c r="AD48" s="79">
        <v>2</v>
      </c>
      <c r="AE48" s="85" t="s">
        <v>347</v>
      </c>
      <c r="AF48" s="79" t="b">
        <v>0</v>
      </c>
      <c r="AG48" s="79" t="s">
        <v>348</v>
      </c>
      <c r="AH48" s="79"/>
      <c r="AI48" s="85" t="s">
        <v>344</v>
      </c>
      <c r="AJ48" s="79" t="b">
        <v>0</v>
      </c>
      <c r="AK48" s="79">
        <v>1</v>
      </c>
      <c r="AL48" s="85" t="s">
        <v>344</v>
      </c>
      <c r="AM48" s="79" t="s">
        <v>351</v>
      </c>
      <c r="AN48" s="79" t="b">
        <v>0</v>
      </c>
      <c r="AO48" s="85" t="s">
        <v>335</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c r="BE48" s="49"/>
      <c r="BF48" s="48"/>
      <c r="BG48" s="49"/>
      <c r="BH48" s="48"/>
      <c r="BI48" s="49"/>
      <c r="BJ48" s="48"/>
      <c r="BK48" s="49"/>
      <c r="BL48" s="48"/>
    </row>
    <row r="49" spans="1:64" ht="15">
      <c r="A49" s="64" t="s">
        <v>219</v>
      </c>
      <c r="B49" s="64" t="s">
        <v>246</v>
      </c>
      <c r="C49" s="65" t="s">
        <v>1067</v>
      </c>
      <c r="D49" s="66">
        <v>3</v>
      </c>
      <c r="E49" s="67" t="s">
        <v>132</v>
      </c>
      <c r="F49" s="68">
        <v>35</v>
      </c>
      <c r="G49" s="65"/>
      <c r="H49" s="69"/>
      <c r="I49" s="70"/>
      <c r="J49" s="70"/>
      <c r="K49" s="34" t="s">
        <v>65</v>
      </c>
      <c r="L49" s="77">
        <v>49</v>
      </c>
      <c r="M49" s="77"/>
      <c r="N49" s="72"/>
      <c r="O49" s="79" t="s">
        <v>269</v>
      </c>
      <c r="P49" s="81">
        <v>43746.58679398148</v>
      </c>
      <c r="Q49" s="79" t="s">
        <v>276</v>
      </c>
      <c r="R49" s="79" t="s">
        <v>287</v>
      </c>
      <c r="S49" s="79" t="s">
        <v>294</v>
      </c>
      <c r="T49" s="79"/>
      <c r="U49" s="83" t="s">
        <v>302</v>
      </c>
      <c r="V49" s="83" t="s">
        <v>302</v>
      </c>
      <c r="W49" s="81">
        <v>43746.58679398148</v>
      </c>
      <c r="X49" s="83" t="s">
        <v>321</v>
      </c>
      <c r="Y49" s="79"/>
      <c r="Z49" s="79"/>
      <c r="AA49" s="85" t="s">
        <v>335</v>
      </c>
      <c r="AB49" s="85" t="s">
        <v>343</v>
      </c>
      <c r="AC49" s="79" t="b">
        <v>0</v>
      </c>
      <c r="AD49" s="79">
        <v>5</v>
      </c>
      <c r="AE49" s="85" t="s">
        <v>346</v>
      </c>
      <c r="AF49" s="79" t="b">
        <v>0</v>
      </c>
      <c r="AG49" s="79" t="s">
        <v>348</v>
      </c>
      <c r="AH49" s="79"/>
      <c r="AI49" s="85" t="s">
        <v>344</v>
      </c>
      <c r="AJ49" s="79" t="b">
        <v>0</v>
      </c>
      <c r="AK49" s="79">
        <v>0</v>
      </c>
      <c r="AL49" s="85" t="s">
        <v>344</v>
      </c>
      <c r="AM49" s="79" t="s">
        <v>352</v>
      </c>
      <c r="AN49" s="79" t="b">
        <v>0</v>
      </c>
      <c r="AO49" s="85" t="s">
        <v>343</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c r="BE49" s="49"/>
      <c r="BF49" s="48"/>
      <c r="BG49" s="49"/>
      <c r="BH49" s="48"/>
      <c r="BI49" s="49"/>
      <c r="BJ49" s="48"/>
      <c r="BK49" s="49"/>
      <c r="BL49" s="48"/>
    </row>
    <row r="50" spans="1:64" ht="15">
      <c r="A50" s="64" t="s">
        <v>220</v>
      </c>
      <c r="B50" s="64" t="s">
        <v>246</v>
      </c>
      <c r="C50" s="65" t="s">
        <v>1067</v>
      </c>
      <c r="D50" s="66">
        <v>3</v>
      </c>
      <c r="E50" s="67" t="s">
        <v>132</v>
      </c>
      <c r="F50" s="68">
        <v>35</v>
      </c>
      <c r="G50" s="65"/>
      <c r="H50" s="69"/>
      <c r="I50" s="70"/>
      <c r="J50" s="70"/>
      <c r="K50" s="34" t="s">
        <v>65</v>
      </c>
      <c r="L50" s="77">
        <v>50</v>
      </c>
      <c r="M50" s="77"/>
      <c r="N50" s="72"/>
      <c r="O50" s="79" t="s">
        <v>269</v>
      </c>
      <c r="P50" s="81">
        <v>43746.5971875</v>
      </c>
      <c r="Q50" s="79" t="s">
        <v>277</v>
      </c>
      <c r="R50" s="83" t="s">
        <v>288</v>
      </c>
      <c r="S50" s="79" t="s">
        <v>292</v>
      </c>
      <c r="T50" s="79"/>
      <c r="U50" s="79"/>
      <c r="V50" s="83" t="s">
        <v>310</v>
      </c>
      <c r="W50" s="81">
        <v>43746.5971875</v>
      </c>
      <c r="X50" s="83" t="s">
        <v>322</v>
      </c>
      <c r="Y50" s="79"/>
      <c r="Z50" s="79"/>
      <c r="AA50" s="85" t="s">
        <v>336</v>
      </c>
      <c r="AB50" s="85" t="s">
        <v>335</v>
      </c>
      <c r="AC50" s="79" t="b">
        <v>0</v>
      </c>
      <c r="AD50" s="79">
        <v>2</v>
      </c>
      <c r="AE50" s="85" t="s">
        <v>347</v>
      </c>
      <c r="AF50" s="79" t="b">
        <v>0</v>
      </c>
      <c r="AG50" s="79" t="s">
        <v>348</v>
      </c>
      <c r="AH50" s="79"/>
      <c r="AI50" s="85" t="s">
        <v>344</v>
      </c>
      <c r="AJ50" s="79" t="b">
        <v>0</v>
      </c>
      <c r="AK50" s="79">
        <v>1</v>
      </c>
      <c r="AL50" s="85" t="s">
        <v>344</v>
      </c>
      <c r="AM50" s="79" t="s">
        <v>351</v>
      </c>
      <c r="AN50" s="79" t="b">
        <v>0</v>
      </c>
      <c r="AO50" s="85" t="s">
        <v>335</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c r="BE50" s="49"/>
      <c r="BF50" s="48"/>
      <c r="BG50" s="49"/>
      <c r="BH50" s="48"/>
      <c r="BI50" s="49"/>
      <c r="BJ50" s="48"/>
      <c r="BK50" s="49"/>
      <c r="BL50" s="48"/>
    </row>
    <row r="51" spans="1:64" ht="15">
      <c r="A51" s="64" t="s">
        <v>219</v>
      </c>
      <c r="B51" s="64" t="s">
        <v>247</v>
      </c>
      <c r="C51" s="65" t="s">
        <v>1067</v>
      </c>
      <c r="D51" s="66">
        <v>3</v>
      </c>
      <c r="E51" s="67" t="s">
        <v>132</v>
      </c>
      <c r="F51" s="68">
        <v>35</v>
      </c>
      <c r="G51" s="65"/>
      <c r="H51" s="69"/>
      <c r="I51" s="70"/>
      <c r="J51" s="70"/>
      <c r="K51" s="34" t="s">
        <v>65</v>
      </c>
      <c r="L51" s="77">
        <v>51</v>
      </c>
      <c r="M51" s="77"/>
      <c r="N51" s="72"/>
      <c r="O51" s="79" t="s">
        <v>269</v>
      </c>
      <c r="P51" s="81">
        <v>43746.58679398148</v>
      </c>
      <c r="Q51" s="79" t="s">
        <v>276</v>
      </c>
      <c r="R51" s="79" t="s">
        <v>287</v>
      </c>
      <c r="S51" s="79" t="s">
        <v>294</v>
      </c>
      <c r="T51" s="79"/>
      <c r="U51" s="83" t="s">
        <v>302</v>
      </c>
      <c r="V51" s="83" t="s">
        <v>302</v>
      </c>
      <c r="W51" s="81">
        <v>43746.58679398148</v>
      </c>
      <c r="X51" s="83" t="s">
        <v>321</v>
      </c>
      <c r="Y51" s="79"/>
      <c r="Z51" s="79"/>
      <c r="AA51" s="85" t="s">
        <v>335</v>
      </c>
      <c r="AB51" s="85" t="s">
        <v>343</v>
      </c>
      <c r="AC51" s="79" t="b">
        <v>0</v>
      </c>
      <c r="AD51" s="79">
        <v>5</v>
      </c>
      <c r="AE51" s="85" t="s">
        <v>346</v>
      </c>
      <c r="AF51" s="79" t="b">
        <v>0</v>
      </c>
      <c r="AG51" s="79" t="s">
        <v>348</v>
      </c>
      <c r="AH51" s="79"/>
      <c r="AI51" s="85" t="s">
        <v>344</v>
      </c>
      <c r="AJ51" s="79" t="b">
        <v>0</v>
      </c>
      <c r="AK51" s="79">
        <v>0</v>
      </c>
      <c r="AL51" s="85" t="s">
        <v>344</v>
      </c>
      <c r="AM51" s="79" t="s">
        <v>352</v>
      </c>
      <c r="AN51" s="79" t="b">
        <v>0</v>
      </c>
      <c r="AO51" s="85" t="s">
        <v>343</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c r="BE51" s="49"/>
      <c r="BF51" s="48"/>
      <c r="BG51" s="49"/>
      <c r="BH51" s="48"/>
      <c r="BI51" s="49"/>
      <c r="BJ51" s="48"/>
      <c r="BK51" s="49"/>
      <c r="BL51" s="48"/>
    </row>
    <row r="52" spans="1:64" ht="15">
      <c r="A52" s="64" t="s">
        <v>220</v>
      </c>
      <c r="B52" s="64" t="s">
        <v>247</v>
      </c>
      <c r="C52" s="65" t="s">
        <v>1067</v>
      </c>
      <c r="D52" s="66">
        <v>3</v>
      </c>
      <c r="E52" s="67" t="s">
        <v>132</v>
      </c>
      <c r="F52" s="68">
        <v>35</v>
      </c>
      <c r="G52" s="65"/>
      <c r="H52" s="69"/>
      <c r="I52" s="70"/>
      <c r="J52" s="70"/>
      <c r="K52" s="34" t="s">
        <v>65</v>
      </c>
      <c r="L52" s="77">
        <v>52</v>
      </c>
      <c r="M52" s="77"/>
      <c r="N52" s="72"/>
      <c r="O52" s="79" t="s">
        <v>269</v>
      </c>
      <c r="P52" s="81">
        <v>43746.5971875</v>
      </c>
      <c r="Q52" s="79" t="s">
        <v>277</v>
      </c>
      <c r="R52" s="83" t="s">
        <v>288</v>
      </c>
      <c r="S52" s="79" t="s">
        <v>292</v>
      </c>
      <c r="T52" s="79"/>
      <c r="U52" s="79"/>
      <c r="V52" s="83" t="s">
        <v>310</v>
      </c>
      <c r="W52" s="81">
        <v>43746.5971875</v>
      </c>
      <c r="X52" s="83" t="s">
        <v>322</v>
      </c>
      <c r="Y52" s="79"/>
      <c r="Z52" s="79"/>
      <c r="AA52" s="85" t="s">
        <v>336</v>
      </c>
      <c r="AB52" s="85" t="s">
        <v>335</v>
      </c>
      <c r="AC52" s="79" t="b">
        <v>0</v>
      </c>
      <c r="AD52" s="79">
        <v>2</v>
      </c>
      <c r="AE52" s="85" t="s">
        <v>347</v>
      </c>
      <c r="AF52" s="79" t="b">
        <v>0</v>
      </c>
      <c r="AG52" s="79" t="s">
        <v>348</v>
      </c>
      <c r="AH52" s="79"/>
      <c r="AI52" s="85" t="s">
        <v>344</v>
      </c>
      <c r="AJ52" s="79" t="b">
        <v>0</v>
      </c>
      <c r="AK52" s="79">
        <v>1</v>
      </c>
      <c r="AL52" s="85" t="s">
        <v>344</v>
      </c>
      <c r="AM52" s="79" t="s">
        <v>351</v>
      </c>
      <c r="AN52" s="79" t="b">
        <v>0</v>
      </c>
      <c r="AO52" s="85" t="s">
        <v>335</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c r="BE52" s="49"/>
      <c r="BF52" s="48"/>
      <c r="BG52" s="49"/>
      <c r="BH52" s="48"/>
      <c r="BI52" s="49"/>
      <c r="BJ52" s="48"/>
      <c r="BK52" s="49"/>
      <c r="BL52" s="48"/>
    </row>
    <row r="53" spans="1:64" ht="15">
      <c r="A53" s="64" t="s">
        <v>219</v>
      </c>
      <c r="B53" s="64" t="s">
        <v>248</v>
      </c>
      <c r="C53" s="65" t="s">
        <v>1067</v>
      </c>
      <c r="D53" s="66">
        <v>3</v>
      </c>
      <c r="E53" s="67" t="s">
        <v>132</v>
      </c>
      <c r="F53" s="68">
        <v>35</v>
      </c>
      <c r="G53" s="65"/>
      <c r="H53" s="69"/>
      <c r="I53" s="70"/>
      <c r="J53" s="70"/>
      <c r="K53" s="34" t="s">
        <v>65</v>
      </c>
      <c r="L53" s="77">
        <v>53</v>
      </c>
      <c r="M53" s="77"/>
      <c r="N53" s="72"/>
      <c r="O53" s="79" t="s">
        <v>269</v>
      </c>
      <c r="P53" s="81">
        <v>43746.58679398148</v>
      </c>
      <c r="Q53" s="79" t="s">
        <v>276</v>
      </c>
      <c r="R53" s="79" t="s">
        <v>287</v>
      </c>
      <c r="S53" s="79" t="s">
        <v>294</v>
      </c>
      <c r="T53" s="79"/>
      <c r="U53" s="83" t="s">
        <v>302</v>
      </c>
      <c r="V53" s="83" t="s">
        <v>302</v>
      </c>
      <c r="W53" s="81">
        <v>43746.58679398148</v>
      </c>
      <c r="X53" s="83" t="s">
        <v>321</v>
      </c>
      <c r="Y53" s="79"/>
      <c r="Z53" s="79"/>
      <c r="AA53" s="85" t="s">
        <v>335</v>
      </c>
      <c r="AB53" s="85" t="s">
        <v>343</v>
      </c>
      <c r="AC53" s="79" t="b">
        <v>0</v>
      </c>
      <c r="AD53" s="79">
        <v>5</v>
      </c>
      <c r="AE53" s="85" t="s">
        <v>346</v>
      </c>
      <c r="AF53" s="79" t="b">
        <v>0</v>
      </c>
      <c r="AG53" s="79" t="s">
        <v>348</v>
      </c>
      <c r="AH53" s="79"/>
      <c r="AI53" s="85" t="s">
        <v>344</v>
      </c>
      <c r="AJ53" s="79" t="b">
        <v>0</v>
      </c>
      <c r="AK53" s="79">
        <v>0</v>
      </c>
      <c r="AL53" s="85" t="s">
        <v>344</v>
      </c>
      <c r="AM53" s="79" t="s">
        <v>352</v>
      </c>
      <c r="AN53" s="79" t="b">
        <v>0</v>
      </c>
      <c r="AO53" s="85" t="s">
        <v>343</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c r="BE53" s="49"/>
      <c r="BF53" s="48"/>
      <c r="BG53" s="49"/>
      <c r="BH53" s="48"/>
      <c r="BI53" s="49"/>
      <c r="BJ53" s="48"/>
      <c r="BK53" s="49"/>
      <c r="BL53" s="48"/>
    </row>
    <row r="54" spans="1:64" ht="15">
      <c r="A54" s="64" t="s">
        <v>220</v>
      </c>
      <c r="B54" s="64" t="s">
        <v>248</v>
      </c>
      <c r="C54" s="65" t="s">
        <v>1067</v>
      </c>
      <c r="D54" s="66">
        <v>3</v>
      </c>
      <c r="E54" s="67" t="s">
        <v>132</v>
      </c>
      <c r="F54" s="68">
        <v>35</v>
      </c>
      <c r="G54" s="65"/>
      <c r="H54" s="69"/>
      <c r="I54" s="70"/>
      <c r="J54" s="70"/>
      <c r="K54" s="34" t="s">
        <v>65</v>
      </c>
      <c r="L54" s="77">
        <v>54</v>
      </c>
      <c r="M54" s="77"/>
      <c r="N54" s="72"/>
      <c r="O54" s="79" t="s">
        <v>269</v>
      </c>
      <c r="P54" s="81">
        <v>43746.5971875</v>
      </c>
      <c r="Q54" s="79" t="s">
        <v>277</v>
      </c>
      <c r="R54" s="83" t="s">
        <v>288</v>
      </c>
      <c r="S54" s="79" t="s">
        <v>292</v>
      </c>
      <c r="T54" s="79"/>
      <c r="U54" s="79"/>
      <c r="V54" s="83" t="s">
        <v>310</v>
      </c>
      <c r="W54" s="81">
        <v>43746.5971875</v>
      </c>
      <c r="X54" s="83" t="s">
        <v>322</v>
      </c>
      <c r="Y54" s="79"/>
      <c r="Z54" s="79"/>
      <c r="AA54" s="85" t="s">
        <v>336</v>
      </c>
      <c r="AB54" s="85" t="s">
        <v>335</v>
      </c>
      <c r="AC54" s="79" t="b">
        <v>0</v>
      </c>
      <c r="AD54" s="79">
        <v>2</v>
      </c>
      <c r="AE54" s="85" t="s">
        <v>347</v>
      </c>
      <c r="AF54" s="79" t="b">
        <v>0</v>
      </c>
      <c r="AG54" s="79" t="s">
        <v>348</v>
      </c>
      <c r="AH54" s="79"/>
      <c r="AI54" s="85" t="s">
        <v>344</v>
      </c>
      <c r="AJ54" s="79" t="b">
        <v>0</v>
      </c>
      <c r="AK54" s="79">
        <v>1</v>
      </c>
      <c r="AL54" s="85" t="s">
        <v>344</v>
      </c>
      <c r="AM54" s="79" t="s">
        <v>351</v>
      </c>
      <c r="AN54" s="79" t="b">
        <v>0</v>
      </c>
      <c r="AO54" s="85" t="s">
        <v>335</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c r="BE54" s="49"/>
      <c r="BF54" s="48"/>
      <c r="BG54" s="49"/>
      <c r="BH54" s="48"/>
      <c r="BI54" s="49"/>
      <c r="BJ54" s="48"/>
      <c r="BK54" s="49"/>
      <c r="BL54" s="48"/>
    </row>
    <row r="55" spans="1:64" ht="15">
      <c r="A55" s="64" t="s">
        <v>219</v>
      </c>
      <c r="B55" s="64" t="s">
        <v>249</v>
      </c>
      <c r="C55" s="65" t="s">
        <v>1067</v>
      </c>
      <c r="D55" s="66">
        <v>3</v>
      </c>
      <c r="E55" s="67" t="s">
        <v>132</v>
      </c>
      <c r="F55" s="68">
        <v>35</v>
      </c>
      <c r="G55" s="65"/>
      <c r="H55" s="69"/>
      <c r="I55" s="70"/>
      <c r="J55" s="70"/>
      <c r="K55" s="34" t="s">
        <v>65</v>
      </c>
      <c r="L55" s="77">
        <v>55</v>
      </c>
      <c r="M55" s="77"/>
      <c r="N55" s="72"/>
      <c r="O55" s="79" t="s">
        <v>269</v>
      </c>
      <c r="P55" s="81">
        <v>43746.58679398148</v>
      </c>
      <c r="Q55" s="79" t="s">
        <v>276</v>
      </c>
      <c r="R55" s="79" t="s">
        <v>287</v>
      </c>
      <c r="S55" s="79" t="s">
        <v>294</v>
      </c>
      <c r="T55" s="79"/>
      <c r="U55" s="83" t="s">
        <v>302</v>
      </c>
      <c r="V55" s="83" t="s">
        <v>302</v>
      </c>
      <c r="W55" s="81">
        <v>43746.58679398148</v>
      </c>
      <c r="X55" s="83" t="s">
        <v>321</v>
      </c>
      <c r="Y55" s="79"/>
      <c r="Z55" s="79"/>
      <c r="AA55" s="85" t="s">
        <v>335</v>
      </c>
      <c r="AB55" s="85" t="s">
        <v>343</v>
      </c>
      <c r="AC55" s="79" t="b">
        <v>0</v>
      </c>
      <c r="AD55" s="79">
        <v>5</v>
      </c>
      <c r="AE55" s="85" t="s">
        <v>346</v>
      </c>
      <c r="AF55" s="79" t="b">
        <v>0</v>
      </c>
      <c r="AG55" s="79" t="s">
        <v>348</v>
      </c>
      <c r="AH55" s="79"/>
      <c r="AI55" s="85" t="s">
        <v>344</v>
      </c>
      <c r="AJ55" s="79" t="b">
        <v>0</v>
      </c>
      <c r="AK55" s="79">
        <v>0</v>
      </c>
      <c r="AL55" s="85" t="s">
        <v>344</v>
      </c>
      <c r="AM55" s="79" t="s">
        <v>352</v>
      </c>
      <c r="AN55" s="79" t="b">
        <v>0</v>
      </c>
      <c r="AO55" s="85" t="s">
        <v>343</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c r="BE55" s="49"/>
      <c r="BF55" s="48"/>
      <c r="BG55" s="49"/>
      <c r="BH55" s="48"/>
      <c r="BI55" s="49"/>
      <c r="BJ55" s="48"/>
      <c r="BK55" s="49"/>
      <c r="BL55" s="48"/>
    </row>
    <row r="56" spans="1:64" ht="15">
      <c r="A56" s="64" t="s">
        <v>220</v>
      </c>
      <c r="B56" s="64" t="s">
        <v>249</v>
      </c>
      <c r="C56" s="65" t="s">
        <v>1067</v>
      </c>
      <c r="D56" s="66">
        <v>3</v>
      </c>
      <c r="E56" s="67" t="s">
        <v>132</v>
      </c>
      <c r="F56" s="68">
        <v>35</v>
      </c>
      <c r="G56" s="65"/>
      <c r="H56" s="69"/>
      <c r="I56" s="70"/>
      <c r="J56" s="70"/>
      <c r="K56" s="34" t="s">
        <v>65</v>
      </c>
      <c r="L56" s="77">
        <v>56</v>
      </c>
      <c r="M56" s="77"/>
      <c r="N56" s="72"/>
      <c r="O56" s="79" t="s">
        <v>269</v>
      </c>
      <c r="P56" s="81">
        <v>43746.5971875</v>
      </c>
      <c r="Q56" s="79" t="s">
        <v>277</v>
      </c>
      <c r="R56" s="83" t="s">
        <v>288</v>
      </c>
      <c r="S56" s="79" t="s">
        <v>292</v>
      </c>
      <c r="T56" s="79"/>
      <c r="U56" s="79"/>
      <c r="V56" s="83" t="s">
        <v>310</v>
      </c>
      <c r="W56" s="81">
        <v>43746.5971875</v>
      </c>
      <c r="X56" s="83" t="s">
        <v>322</v>
      </c>
      <c r="Y56" s="79"/>
      <c r="Z56" s="79"/>
      <c r="AA56" s="85" t="s">
        <v>336</v>
      </c>
      <c r="AB56" s="85" t="s">
        <v>335</v>
      </c>
      <c r="AC56" s="79" t="b">
        <v>0</v>
      </c>
      <c r="AD56" s="79">
        <v>2</v>
      </c>
      <c r="AE56" s="85" t="s">
        <v>347</v>
      </c>
      <c r="AF56" s="79" t="b">
        <v>0</v>
      </c>
      <c r="AG56" s="79" t="s">
        <v>348</v>
      </c>
      <c r="AH56" s="79"/>
      <c r="AI56" s="85" t="s">
        <v>344</v>
      </c>
      <c r="AJ56" s="79" t="b">
        <v>0</v>
      </c>
      <c r="AK56" s="79">
        <v>1</v>
      </c>
      <c r="AL56" s="85" t="s">
        <v>344</v>
      </c>
      <c r="AM56" s="79" t="s">
        <v>351</v>
      </c>
      <c r="AN56" s="79" t="b">
        <v>0</v>
      </c>
      <c r="AO56" s="85" t="s">
        <v>335</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c r="BE56" s="49"/>
      <c r="BF56" s="48"/>
      <c r="BG56" s="49"/>
      <c r="BH56" s="48"/>
      <c r="BI56" s="49"/>
      <c r="BJ56" s="48"/>
      <c r="BK56" s="49"/>
      <c r="BL56" s="48"/>
    </row>
    <row r="57" spans="1:64" ht="15">
      <c r="A57" s="64" t="s">
        <v>219</v>
      </c>
      <c r="B57" s="64" t="s">
        <v>250</v>
      </c>
      <c r="C57" s="65" t="s">
        <v>1067</v>
      </c>
      <c r="D57" s="66">
        <v>3</v>
      </c>
      <c r="E57" s="67" t="s">
        <v>132</v>
      </c>
      <c r="F57" s="68">
        <v>35</v>
      </c>
      <c r="G57" s="65"/>
      <c r="H57" s="69"/>
      <c r="I57" s="70"/>
      <c r="J57" s="70"/>
      <c r="K57" s="34" t="s">
        <v>65</v>
      </c>
      <c r="L57" s="77">
        <v>57</v>
      </c>
      <c r="M57" s="77"/>
      <c r="N57" s="72"/>
      <c r="O57" s="79" t="s">
        <v>269</v>
      </c>
      <c r="P57" s="81">
        <v>43746.58679398148</v>
      </c>
      <c r="Q57" s="79" t="s">
        <v>276</v>
      </c>
      <c r="R57" s="79" t="s">
        <v>287</v>
      </c>
      <c r="S57" s="79" t="s">
        <v>294</v>
      </c>
      <c r="T57" s="79"/>
      <c r="U57" s="83" t="s">
        <v>302</v>
      </c>
      <c r="V57" s="83" t="s">
        <v>302</v>
      </c>
      <c r="W57" s="81">
        <v>43746.58679398148</v>
      </c>
      <c r="X57" s="83" t="s">
        <v>321</v>
      </c>
      <c r="Y57" s="79"/>
      <c r="Z57" s="79"/>
      <c r="AA57" s="85" t="s">
        <v>335</v>
      </c>
      <c r="AB57" s="85" t="s">
        <v>343</v>
      </c>
      <c r="AC57" s="79" t="b">
        <v>0</v>
      </c>
      <c r="AD57" s="79">
        <v>5</v>
      </c>
      <c r="AE57" s="85" t="s">
        <v>346</v>
      </c>
      <c r="AF57" s="79" t="b">
        <v>0</v>
      </c>
      <c r="AG57" s="79" t="s">
        <v>348</v>
      </c>
      <c r="AH57" s="79"/>
      <c r="AI57" s="85" t="s">
        <v>344</v>
      </c>
      <c r="AJ57" s="79" t="b">
        <v>0</v>
      </c>
      <c r="AK57" s="79">
        <v>0</v>
      </c>
      <c r="AL57" s="85" t="s">
        <v>344</v>
      </c>
      <c r="AM57" s="79" t="s">
        <v>352</v>
      </c>
      <c r="AN57" s="79" t="b">
        <v>0</v>
      </c>
      <c r="AO57" s="85" t="s">
        <v>343</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c r="BE57" s="49"/>
      <c r="BF57" s="48"/>
      <c r="BG57" s="49"/>
      <c r="BH57" s="48"/>
      <c r="BI57" s="49"/>
      <c r="BJ57" s="48"/>
      <c r="BK57" s="49"/>
      <c r="BL57" s="48"/>
    </row>
    <row r="58" spans="1:64" ht="15">
      <c r="A58" s="64" t="s">
        <v>220</v>
      </c>
      <c r="B58" s="64" t="s">
        <v>250</v>
      </c>
      <c r="C58" s="65" t="s">
        <v>1067</v>
      </c>
      <c r="D58" s="66">
        <v>3</v>
      </c>
      <c r="E58" s="67" t="s">
        <v>132</v>
      </c>
      <c r="F58" s="68">
        <v>35</v>
      </c>
      <c r="G58" s="65"/>
      <c r="H58" s="69"/>
      <c r="I58" s="70"/>
      <c r="J58" s="70"/>
      <c r="K58" s="34" t="s">
        <v>65</v>
      </c>
      <c r="L58" s="77">
        <v>58</v>
      </c>
      <c r="M58" s="77"/>
      <c r="N58" s="72"/>
      <c r="O58" s="79" t="s">
        <v>269</v>
      </c>
      <c r="P58" s="81">
        <v>43746.5971875</v>
      </c>
      <c r="Q58" s="79" t="s">
        <v>277</v>
      </c>
      <c r="R58" s="83" t="s">
        <v>288</v>
      </c>
      <c r="S58" s="79" t="s">
        <v>292</v>
      </c>
      <c r="T58" s="79"/>
      <c r="U58" s="79"/>
      <c r="V58" s="83" t="s">
        <v>310</v>
      </c>
      <c r="W58" s="81">
        <v>43746.5971875</v>
      </c>
      <c r="X58" s="83" t="s">
        <v>322</v>
      </c>
      <c r="Y58" s="79"/>
      <c r="Z58" s="79"/>
      <c r="AA58" s="85" t="s">
        <v>336</v>
      </c>
      <c r="AB58" s="85" t="s">
        <v>335</v>
      </c>
      <c r="AC58" s="79" t="b">
        <v>0</v>
      </c>
      <c r="AD58" s="79">
        <v>2</v>
      </c>
      <c r="AE58" s="85" t="s">
        <v>347</v>
      </c>
      <c r="AF58" s="79" t="b">
        <v>0</v>
      </c>
      <c r="AG58" s="79" t="s">
        <v>348</v>
      </c>
      <c r="AH58" s="79"/>
      <c r="AI58" s="85" t="s">
        <v>344</v>
      </c>
      <c r="AJ58" s="79" t="b">
        <v>0</v>
      </c>
      <c r="AK58" s="79">
        <v>1</v>
      </c>
      <c r="AL58" s="85" t="s">
        <v>344</v>
      </c>
      <c r="AM58" s="79" t="s">
        <v>351</v>
      </c>
      <c r="AN58" s="79" t="b">
        <v>0</v>
      </c>
      <c r="AO58" s="85" t="s">
        <v>335</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c r="BE58" s="49"/>
      <c r="BF58" s="48"/>
      <c r="BG58" s="49"/>
      <c r="BH58" s="48"/>
      <c r="BI58" s="49"/>
      <c r="BJ58" s="48"/>
      <c r="BK58" s="49"/>
      <c r="BL58" s="48"/>
    </row>
    <row r="59" spans="1:64" ht="15">
      <c r="A59" s="64" t="s">
        <v>219</v>
      </c>
      <c r="B59" s="64" t="s">
        <v>251</v>
      </c>
      <c r="C59" s="65" t="s">
        <v>1067</v>
      </c>
      <c r="D59" s="66">
        <v>3</v>
      </c>
      <c r="E59" s="67" t="s">
        <v>132</v>
      </c>
      <c r="F59" s="68">
        <v>35</v>
      </c>
      <c r="G59" s="65"/>
      <c r="H59" s="69"/>
      <c r="I59" s="70"/>
      <c r="J59" s="70"/>
      <c r="K59" s="34" t="s">
        <v>65</v>
      </c>
      <c r="L59" s="77">
        <v>59</v>
      </c>
      <c r="M59" s="77"/>
      <c r="N59" s="72"/>
      <c r="O59" s="79" t="s">
        <v>269</v>
      </c>
      <c r="P59" s="81">
        <v>43746.58679398148</v>
      </c>
      <c r="Q59" s="79" t="s">
        <v>276</v>
      </c>
      <c r="R59" s="79" t="s">
        <v>287</v>
      </c>
      <c r="S59" s="79" t="s">
        <v>294</v>
      </c>
      <c r="T59" s="79"/>
      <c r="U59" s="83" t="s">
        <v>302</v>
      </c>
      <c r="V59" s="83" t="s">
        <v>302</v>
      </c>
      <c r="W59" s="81">
        <v>43746.58679398148</v>
      </c>
      <c r="X59" s="83" t="s">
        <v>321</v>
      </c>
      <c r="Y59" s="79"/>
      <c r="Z59" s="79"/>
      <c r="AA59" s="85" t="s">
        <v>335</v>
      </c>
      <c r="AB59" s="85" t="s">
        <v>343</v>
      </c>
      <c r="AC59" s="79" t="b">
        <v>0</v>
      </c>
      <c r="AD59" s="79">
        <v>5</v>
      </c>
      <c r="AE59" s="85" t="s">
        <v>346</v>
      </c>
      <c r="AF59" s="79" t="b">
        <v>0</v>
      </c>
      <c r="AG59" s="79" t="s">
        <v>348</v>
      </c>
      <c r="AH59" s="79"/>
      <c r="AI59" s="85" t="s">
        <v>344</v>
      </c>
      <c r="AJ59" s="79" t="b">
        <v>0</v>
      </c>
      <c r="AK59" s="79">
        <v>0</v>
      </c>
      <c r="AL59" s="85" t="s">
        <v>344</v>
      </c>
      <c r="AM59" s="79" t="s">
        <v>352</v>
      </c>
      <c r="AN59" s="79" t="b">
        <v>0</v>
      </c>
      <c r="AO59" s="85" t="s">
        <v>343</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c r="BE59" s="49"/>
      <c r="BF59" s="48"/>
      <c r="BG59" s="49"/>
      <c r="BH59" s="48"/>
      <c r="BI59" s="49"/>
      <c r="BJ59" s="48"/>
      <c r="BK59" s="49"/>
      <c r="BL59" s="48"/>
    </row>
    <row r="60" spans="1:64" ht="15">
      <c r="A60" s="64" t="s">
        <v>220</v>
      </c>
      <c r="B60" s="64" t="s">
        <v>251</v>
      </c>
      <c r="C60" s="65" t="s">
        <v>1067</v>
      </c>
      <c r="D60" s="66">
        <v>3</v>
      </c>
      <c r="E60" s="67" t="s">
        <v>132</v>
      </c>
      <c r="F60" s="68">
        <v>35</v>
      </c>
      <c r="G60" s="65"/>
      <c r="H60" s="69"/>
      <c r="I60" s="70"/>
      <c r="J60" s="70"/>
      <c r="K60" s="34" t="s">
        <v>65</v>
      </c>
      <c r="L60" s="77">
        <v>60</v>
      </c>
      <c r="M60" s="77"/>
      <c r="N60" s="72"/>
      <c r="O60" s="79" t="s">
        <v>269</v>
      </c>
      <c r="P60" s="81">
        <v>43746.5971875</v>
      </c>
      <c r="Q60" s="79" t="s">
        <v>277</v>
      </c>
      <c r="R60" s="83" t="s">
        <v>288</v>
      </c>
      <c r="S60" s="79" t="s">
        <v>292</v>
      </c>
      <c r="T60" s="79"/>
      <c r="U60" s="79"/>
      <c r="V60" s="83" t="s">
        <v>310</v>
      </c>
      <c r="W60" s="81">
        <v>43746.5971875</v>
      </c>
      <c r="X60" s="83" t="s">
        <v>322</v>
      </c>
      <c r="Y60" s="79"/>
      <c r="Z60" s="79"/>
      <c r="AA60" s="85" t="s">
        <v>336</v>
      </c>
      <c r="AB60" s="85" t="s">
        <v>335</v>
      </c>
      <c r="AC60" s="79" t="b">
        <v>0</v>
      </c>
      <c r="AD60" s="79">
        <v>2</v>
      </c>
      <c r="AE60" s="85" t="s">
        <v>347</v>
      </c>
      <c r="AF60" s="79" t="b">
        <v>0</v>
      </c>
      <c r="AG60" s="79" t="s">
        <v>348</v>
      </c>
      <c r="AH60" s="79"/>
      <c r="AI60" s="85" t="s">
        <v>344</v>
      </c>
      <c r="AJ60" s="79" t="b">
        <v>0</v>
      </c>
      <c r="AK60" s="79">
        <v>1</v>
      </c>
      <c r="AL60" s="85" t="s">
        <v>344</v>
      </c>
      <c r="AM60" s="79" t="s">
        <v>351</v>
      </c>
      <c r="AN60" s="79" t="b">
        <v>0</v>
      </c>
      <c r="AO60" s="85" t="s">
        <v>335</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c r="BE60" s="49"/>
      <c r="BF60" s="48"/>
      <c r="BG60" s="49"/>
      <c r="BH60" s="48"/>
      <c r="BI60" s="49"/>
      <c r="BJ60" s="48"/>
      <c r="BK60" s="49"/>
      <c r="BL60" s="48"/>
    </row>
    <row r="61" spans="1:64" ht="15">
      <c r="A61" s="64" t="s">
        <v>219</v>
      </c>
      <c r="B61" s="64" t="s">
        <v>252</v>
      </c>
      <c r="C61" s="65" t="s">
        <v>1067</v>
      </c>
      <c r="D61" s="66">
        <v>3</v>
      </c>
      <c r="E61" s="67" t="s">
        <v>132</v>
      </c>
      <c r="F61" s="68">
        <v>35</v>
      </c>
      <c r="G61" s="65"/>
      <c r="H61" s="69"/>
      <c r="I61" s="70"/>
      <c r="J61" s="70"/>
      <c r="K61" s="34" t="s">
        <v>65</v>
      </c>
      <c r="L61" s="77">
        <v>61</v>
      </c>
      <c r="M61" s="77"/>
      <c r="N61" s="72"/>
      <c r="O61" s="79" t="s">
        <v>269</v>
      </c>
      <c r="P61" s="81">
        <v>43746.58679398148</v>
      </c>
      <c r="Q61" s="79" t="s">
        <v>276</v>
      </c>
      <c r="R61" s="79" t="s">
        <v>287</v>
      </c>
      <c r="S61" s="79" t="s">
        <v>294</v>
      </c>
      <c r="T61" s="79"/>
      <c r="U61" s="83" t="s">
        <v>302</v>
      </c>
      <c r="V61" s="83" t="s">
        <v>302</v>
      </c>
      <c r="W61" s="81">
        <v>43746.58679398148</v>
      </c>
      <c r="X61" s="83" t="s">
        <v>321</v>
      </c>
      <c r="Y61" s="79"/>
      <c r="Z61" s="79"/>
      <c r="AA61" s="85" t="s">
        <v>335</v>
      </c>
      <c r="AB61" s="85" t="s">
        <v>343</v>
      </c>
      <c r="AC61" s="79" t="b">
        <v>0</v>
      </c>
      <c r="AD61" s="79">
        <v>5</v>
      </c>
      <c r="AE61" s="85" t="s">
        <v>346</v>
      </c>
      <c r="AF61" s="79" t="b">
        <v>0</v>
      </c>
      <c r="AG61" s="79" t="s">
        <v>348</v>
      </c>
      <c r="AH61" s="79"/>
      <c r="AI61" s="85" t="s">
        <v>344</v>
      </c>
      <c r="AJ61" s="79" t="b">
        <v>0</v>
      </c>
      <c r="AK61" s="79">
        <v>0</v>
      </c>
      <c r="AL61" s="85" t="s">
        <v>344</v>
      </c>
      <c r="AM61" s="79" t="s">
        <v>352</v>
      </c>
      <c r="AN61" s="79" t="b">
        <v>0</v>
      </c>
      <c r="AO61" s="85" t="s">
        <v>343</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c r="BE61" s="49"/>
      <c r="BF61" s="48"/>
      <c r="BG61" s="49"/>
      <c r="BH61" s="48"/>
      <c r="BI61" s="49"/>
      <c r="BJ61" s="48"/>
      <c r="BK61" s="49"/>
      <c r="BL61" s="48"/>
    </row>
    <row r="62" spans="1:64" ht="15">
      <c r="A62" s="64" t="s">
        <v>220</v>
      </c>
      <c r="B62" s="64" t="s">
        <v>252</v>
      </c>
      <c r="C62" s="65" t="s">
        <v>1067</v>
      </c>
      <c r="D62" s="66">
        <v>3</v>
      </c>
      <c r="E62" s="67" t="s">
        <v>132</v>
      </c>
      <c r="F62" s="68">
        <v>35</v>
      </c>
      <c r="G62" s="65"/>
      <c r="H62" s="69"/>
      <c r="I62" s="70"/>
      <c r="J62" s="70"/>
      <c r="K62" s="34" t="s">
        <v>65</v>
      </c>
      <c r="L62" s="77">
        <v>62</v>
      </c>
      <c r="M62" s="77"/>
      <c r="N62" s="72"/>
      <c r="O62" s="79" t="s">
        <v>269</v>
      </c>
      <c r="P62" s="81">
        <v>43746.5971875</v>
      </c>
      <c r="Q62" s="79" t="s">
        <v>277</v>
      </c>
      <c r="R62" s="83" t="s">
        <v>288</v>
      </c>
      <c r="S62" s="79" t="s">
        <v>292</v>
      </c>
      <c r="T62" s="79"/>
      <c r="U62" s="79"/>
      <c r="V62" s="83" t="s">
        <v>310</v>
      </c>
      <c r="W62" s="81">
        <v>43746.5971875</v>
      </c>
      <c r="X62" s="83" t="s">
        <v>322</v>
      </c>
      <c r="Y62" s="79"/>
      <c r="Z62" s="79"/>
      <c r="AA62" s="85" t="s">
        <v>336</v>
      </c>
      <c r="AB62" s="85" t="s">
        <v>335</v>
      </c>
      <c r="AC62" s="79" t="b">
        <v>0</v>
      </c>
      <c r="AD62" s="79">
        <v>2</v>
      </c>
      <c r="AE62" s="85" t="s">
        <v>347</v>
      </c>
      <c r="AF62" s="79" t="b">
        <v>0</v>
      </c>
      <c r="AG62" s="79" t="s">
        <v>348</v>
      </c>
      <c r="AH62" s="79"/>
      <c r="AI62" s="85" t="s">
        <v>344</v>
      </c>
      <c r="AJ62" s="79" t="b">
        <v>0</v>
      </c>
      <c r="AK62" s="79">
        <v>1</v>
      </c>
      <c r="AL62" s="85" t="s">
        <v>344</v>
      </c>
      <c r="AM62" s="79" t="s">
        <v>351</v>
      </c>
      <c r="AN62" s="79" t="b">
        <v>0</v>
      </c>
      <c r="AO62" s="85" t="s">
        <v>335</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c r="BE62" s="49"/>
      <c r="BF62" s="48"/>
      <c r="BG62" s="49"/>
      <c r="BH62" s="48"/>
      <c r="BI62" s="49"/>
      <c r="BJ62" s="48"/>
      <c r="BK62" s="49"/>
      <c r="BL62" s="48"/>
    </row>
    <row r="63" spans="1:64" ht="15">
      <c r="A63" s="64" t="s">
        <v>219</v>
      </c>
      <c r="B63" s="64" t="s">
        <v>253</v>
      </c>
      <c r="C63" s="65" t="s">
        <v>1067</v>
      </c>
      <c r="D63" s="66">
        <v>3</v>
      </c>
      <c r="E63" s="67" t="s">
        <v>132</v>
      </c>
      <c r="F63" s="68">
        <v>35</v>
      </c>
      <c r="G63" s="65"/>
      <c r="H63" s="69"/>
      <c r="I63" s="70"/>
      <c r="J63" s="70"/>
      <c r="K63" s="34" t="s">
        <v>65</v>
      </c>
      <c r="L63" s="77">
        <v>63</v>
      </c>
      <c r="M63" s="77"/>
      <c r="N63" s="72"/>
      <c r="O63" s="79" t="s">
        <v>269</v>
      </c>
      <c r="P63" s="81">
        <v>43746.58679398148</v>
      </c>
      <c r="Q63" s="79" t="s">
        <v>276</v>
      </c>
      <c r="R63" s="79" t="s">
        <v>287</v>
      </c>
      <c r="S63" s="79" t="s">
        <v>294</v>
      </c>
      <c r="T63" s="79"/>
      <c r="U63" s="83" t="s">
        <v>302</v>
      </c>
      <c r="V63" s="83" t="s">
        <v>302</v>
      </c>
      <c r="W63" s="81">
        <v>43746.58679398148</v>
      </c>
      <c r="X63" s="83" t="s">
        <v>321</v>
      </c>
      <c r="Y63" s="79"/>
      <c r="Z63" s="79"/>
      <c r="AA63" s="85" t="s">
        <v>335</v>
      </c>
      <c r="AB63" s="85" t="s">
        <v>343</v>
      </c>
      <c r="AC63" s="79" t="b">
        <v>0</v>
      </c>
      <c r="AD63" s="79">
        <v>5</v>
      </c>
      <c r="AE63" s="85" t="s">
        <v>346</v>
      </c>
      <c r="AF63" s="79" t="b">
        <v>0</v>
      </c>
      <c r="AG63" s="79" t="s">
        <v>348</v>
      </c>
      <c r="AH63" s="79"/>
      <c r="AI63" s="85" t="s">
        <v>344</v>
      </c>
      <c r="AJ63" s="79" t="b">
        <v>0</v>
      </c>
      <c r="AK63" s="79">
        <v>0</v>
      </c>
      <c r="AL63" s="85" t="s">
        <v>344</v>
      </c>
      <c r="AM63" s="79" t="s">
        <v>352</v>
      </c>
      <c r="AN63" s="79" t="b">
        <v>0</v>
      </c>
      <c r="AO63" s="85" t="s">
        <v>343</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c r="BE63" s="49"/>
      <c r="BF63" s="48"/>
      <c r="BG63" s="49"/>
      <c r="BH63" s="48"/>
      <c r="BI63" s="49"/>
      <c r="BJ63" s="48"/>
      <c r="BK63" s="49"/>
      <c r="BL63" s="48"/>
    </row>
    <row r="64" spans="1:64" ht="15">
      <c r="A64" s="64" t="s">
        <v>220</v>
      </c>
      <c r="B64" s="64" t="s">
        <v>253</v>
      </c>
      <c r="C64" s="65" t="s">
        <v>1067</v>
      </c>
      <c r="D64" s="66">
        <v>3</v>
      </c>
      <c r="E64" s="67" t="s">
        <v>132</v>
      </c>
      <c r="F64" s="68">
        <v>35</v>
      </c>
      <c r="G64" s="65"/>
      <c r="H64" s="69"/>
      <c r="I64" s="70"/>
      <c r="J64" s="70"/>
      <c r="K64" s="34" t="s">
        <v>65</v>
      </c>
      <c r="L64" s="77">
        <v>64</v>
      </c>
      <c r="M64" s="77"/>
      <c r="N64" s="72"/>
      <c r="O64" s="79" t="s">
        <v>269</v>
      </c>
      <c r="P64" s="81">
        <v>43746.5971875</v>
      </c>
      <c r="Q64" s="79" t="s">
        <v>277</v>
      </c>
      <c r="R64" s="83" t="s">
        <v>288</v>
      </c>
      <c r="S64" s="79" t="s">
        <v>292</v>
      </c>
      <c r="T64" s="79"/>
      <c r="U64" s="79"/>
      <c r="V64" s="83" t="s">
        <v>310</v>
      </c>
      <c r="W64" s="81">
        <v>43746.5971875</v>
      </c>
      <c r="X64" s="83" t="s">
        <v>322</v>
      </c>
      <c r="Y64" s="79"/>
      <c r="Z64" s="79"/>
      <c r="AA64" s="85" t="s">
        <v>336</v>
      </c>
      <c r="AB64" s="85" t="s">
        <v>335</v>
      </c>
      <c r="AC64" s="79" t="b">
        <v>0</v>
      </c>
      <c r="AD64" s="79">
        <v>2</v>
      </c>
      <c r="AE64" s="85" t="s">
        <v>347</v>
      </c>
      <c r="AF64" s="79" t="b">
        <v>0</v>
      </c>
      <c r="AG64" s="79" t="s">
        <v>348</v>
      </c>
      <c r="AH64" s="79"/>
      <c r="AI64" s="85" t="s">
        <v>344</v>
      </c>
      <c r="AJ64" s="79" t="b">
        <v>0</v>
      </c>
      <c r="AK64" s="79">
        <v>1</v>
      </c>
      <c r="AL64" s="85" t="s">
        <v>344</v>
      </c>
      <c r="AM64" s="79" t="s">
        <v>351</v>
      </c>
      <c r="AN64" s="79" t="b">
        <v>0</v>
      </c>
      <c r="AO64" s="85" t="s">
        <v>335</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c r="BE64" s="49"/>
      <c r="BF64" s="48"/>
      <c r="BG64" s="49"/>
      <c r="BH64" s="48"/>
      <c r="BI64" s="49"/>
      <c r="BJ64" s="48"/>
      <c r="BK64" s="49"/>
      <c r="BL64" s="48"/>
    </row>
    <row r="65" spans="1:64" ht="15">
      <c r="A65" s="64" t="s">
        <v>219</v>
      </c>
      <c r="B65" s="64" t="s">
        <v>254</v>
      </c>
      <c r="C65" s="65" t="s">
        <v>1067</v>
      </c>
      <c r="D65" s="66">
        <v>3</v>
      </c>
      <c r="E65" s="67" t="s">
        <v>132</v>
      </c>
      <c r="F65" s="68">
        <v>35</v>
      </c>
      <c r="G65" s="65"/>
      <c r="H65" s="69"/>
      <c r="I65" s="70"/>
      <c r="J65" s="70"/>
      <c r="K65" s="34" t="s">
        <v>65</v>
      </c>
      <c r="L65" s="77">
        <v>65</v>
      </c>
      <c r="M65" s="77"/>
      <c r="N65" s="72"/>
      <c r="O65" s="79" t="s">
        <v>269</v>
      </c>
      <c r="P65" s="81">
        <v>43746.58679398148</v>
      </c>
      <c r="Q65" s="79" t="s">
        <v>276</v>
      </c>
      <c r="R65" s="79" t="s">
        <v>287</v>
      </c>
      <c r="S65" s="79" t="s">
        <v>294</v>
      </c>
      <c r="T65" s="79"/>
      <c r="U65" s="83" t="s">
        <v>302</v>
      </c>
      <c r="V65" s="83" t="s">
        <v>302</v>
      </c>
      <c r="W65" s="81">
        <v>43746.58679398148</v>
      </c>
      <c r="X65" s="83" t="s">
        <v>321</v>
      </c>
      <c r="Y65" s="79"/>
      <c r="Z65" s="79"/>
      <c r="AA65" s="85" t="s">
        <v>335</v>
      </c>
      <c r="AB65" s="85" t="s">
        <v>343</v>
      </c>
      <c r="AC65" s="79" t="b">
        <v>0</v>
      </c>
      <c r="AD65" s="79">
        <v>5</v>
      </c>
      <c r="AE65" s="85" t="s">
        <v>346</v>
      </c>
      <c r="AF65" s="79" t="b">
        <v>0</v>
      </c>
      <c r="AG65" s="79" t="s">
        <v>348</v>
      </c>
      <c r="AH65" s="79"/>
      <c r="AI65" s="85" t="s">
        <v>344</v>
      </c>
      <c r="AJ65" s="79" t="b">
        <v>0</v>
      </c>
      <c r="AK65" s="79">
        <v>0</v>
      </c>
      <c r="AL65" s="85" t="s">
        <v>344</v>
      </c>
      <c r="AM65" s="79" t="s">
        <v>352</v>
      </c>
      <c r="AN65" s="79" t="b">
        <v>0</v>
      </c>
      <c r="AO65" s="85" t="s">
        <v>343</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c r="BE65" s="49"/>
      <c r="BF65" s="48"/>
      <c r="BG65" s="49"/>
      <c r="BH65" s="48"/>
      <c r="BI65" s="49"/>
      <c r="BJ65" s="48"/>
      <c r="BK65" s="49"/>
      <c r="BL65" s="48"/>
    </row>
    <row r="66" spans="1:64" ht="15">
      <c r="A66" s="64" t="s">
        <v>220</v>
      </c>
      <c r="B66" s="64" t="s">
        <v>254</v>
      </c>
      <c r="C66" s="65" t="s">
        <v>1067</v>
      </c>
      <c r="D66" s="66">
        <v>3</v>
      </c>
      <c r="E66" s="67" t="s">
        <v>132</v>
      </c>
      <c r="F66" s="68">
        <v>35</v>
      </c>
      <c r="G66" s="65"/>
      <c r="H66" s="69"/>
      <c r="I66" s="70"/>
      <c r="J66" s="70"/>
      <c r="K66" s="34" t="s">
        <v>65</v>
      </c>
      <c r="L66" s="77">
        <v>66</v>
      </c>
      <c r="M66" s="77"/>
      <c r="N66" s="72"/>
      <c r="O66" s="79" t="s">
        <v>269</v>
      </c>
      <c r="P66" s="81">
        <v>43746.5971875</v>
      </c>
      <c r="Q66" s="79" t="s">
        <v>277</v>
      </c>
      <c r="R66" s="83" t="s">
        <v>288</v>
      </c>
      <c r="S66" s="79" t="s">
        <v>292</v>
      </c>
      <c r="T66" s="79"/>
      <c r="U66" s="79"/>
      <c r="V66" s="83" t="s">
        <v>310</v>
      </c>
      <c r="W66" s="81">
        <v>43746.5971875</v>
      </c>
      <c r="X66" s="83" t="s">
        <v>322</v>
      </c>
      <c r="Y66" s="79"/>
      <c r="Z66" s="79"/>
      <c r="AA66" s="85" t="s">
        <v>336</v>
      </c>
      <c r="AB66" s="85" t="s">
        <v>335</v>
      </c>
      <c r="AC66" s="79" t="b">
        <v>0</v>
      </c>
      <c r="AD66" s="79">
        <v>2</v>
      </c>
      <c r="AE66" s="85" t="s">
        <v>347</v>
      </c>
      <c r="AF66" s="79" t="b">
        <v>0</v>
      </c>
      <c r="AG66" s="79" t="s">
        <v>348</v>
      </c>
      <c r="AH66" s="79"/>
      <c r="AI66" s="85" t="s">
        <v>344</v>
      </c>
      <c r="AJ66" s="79" t="b">
        <v>0</v>
      </c>
      <c r="AK66" s="79">
        <v>1</v>
      </c>
      <c r="AL66" s="85" t="s">
        <v>344</v>
      </c>
      <c r="AM66" s="79" t="s">
        <v>351</v>
      </c>
      <c r="AN66" s="79" t="b">
        <v>0</v>
      </c>
      <c r="AO66" s="85" t="s">
        <v>335</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c r="BE66" s="49"/>
      <c r="BF66" s="48"/>
      <c r="BG66" s="49"/>
      <c r="BH66" s="48"/>
      <c r="BI66" s="49"/>
      <c r="BJ66" s="48"/>
      <c r="BK66" s="49"/>
      <c r="BL66" s="48"/>
    </row>
    <row r="67" spans="1:64" ht="15">
      <c r="A67" s="64" t="s">
        <v>219</v>
      </c>
      <c r="B67" s="64" t="s">
        <v>255</v>
      </c>
      <c r="C67" s="65" t="s">
        <v>1067</v>
      </c>
      <c r="D67" s="66">
        <v>3</v>
      </c>
      <c r="E67" s="67" t="s">
        <v>132</v>
      </c>
      <c r="F67" s="68">
        <v>35</v>
      </c>
      <c r="G67" s="65"/>
      <c r="H67" s="69"/>
      <c r="I67" s="70"/>
      <c r="J67" s="70"/>
      <c r="K67" s="34" t="s">
        <v>65</v>
      </c>
      <c r="L67" s="77">
        <v>67</v>
      </c>
      <c r="M67" s="77"/>
      <c r="N67" s="72"/>
      <c r="O67" s="79" t="s">
        <v>269</v>
      </c>
      <c r="P67" s="81">
        <v>43746.58679398148</v>
      </c>
      <c r="Q67" s="79" t="s">
        <v>276</v>
      </c>
      <c r="R67" s="79" t="s">
        <v>287</v>
      </c>
      <c r="S67" s="79" t="s">
        <v>294</v>
      </c>
      <c r="T67" s="79"/>
      <c r="U67" s="83" t="s">
        <v>302</v>
      </c>
      <c r="V67" s="83" t="s">
        <v>302</v>
      </c>
      <c r="W67" s="81">
        <v>43746.58679398148</v>
      </c>
      <c r="X67" s="83" t="s">
        <v>321</v>
      </c>
      <c r="Y67" s="79"/>
      <c r="Z67" s="79"/>
      <c r="AA67" s="85" t="s">
        <v>335</v>
      </c>
      <c r="AB67" s="85" t="s">
        <v>343</v>
      </c>
      <c r="AC67" s="79" t="b">
        <v>0</v>
      </c>
      <c r="AD67" s="79">
        <v>5</v>
      </c>
      <c r="AE67" s="85" t="s">
        <v>346</v>
      </c>
      <c r="AF67" s="79" t="b">
        <v>0</v>
      </c>
      <c r="AG67" s="79" t="s">
        <v>348</v>
      </c>
      <c r="AH67" s="79"/>
      <c r="AI67" s="85" t="s">
        <v>344</v>
      </c>
      <c r="AJ67" s="79" t="b">
        <v>0</v>
      </c>
      <c r="AK67" s="79">
        <v>0</v>
      </c>
      <c r="AL67" s="85" t="s">
        <v>344</v>
      </c>
      <c r="AM67" s="79" t="s">
        <v>352</v>
      </c>
      <c r="AN67" s="79" t="b">
        <v>0</v>
      </c>
      <c r="AO67" s="85" t="s">
        <v>343</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c r="BE67" s="49"/>
      <c r="BF67" s="48"/>
      <c r="BG67" s="49"/>
      <c r="BH67" s="48"/>
      <c r="BI67" s="49"/>
      <c r="BJ67" s="48"/>
      <c r="BK67" s="49"/>
      <c r="BL67" s="48"/>
    </row>
    <row r="68" spans="1:64" ht="15">
      <c r="A68" s="64" t="s">
        <v>220</v>
      </c>
      <c r="B68" s="64" t="s">
        <v>255</v>
      </c>
      <c r="C68" s="65" t="s">
        <v>1067</v>
      </c>
      <c r="D68" s="66">
        <v>3</v>
      </c>
      <c r="E68" s="67" t="s">
        <v>132</v>
      </c>
      <c r="F68" s="68">
        <v>35</v>
      </c>
      <c r="G68" s="65"/>
      <c r="H68" s="69"/>
      <c r="I68" s="70"/>
      <c r="J68" s="70"/>
      <c r="K68" s="34" t="s">
        <v>65</v>
      </c>
      <c r="L68" s="77">
        <v>68</v>
      </c>
      <c r="M68" s="77"/>
      <c r="N68" s="72"/>
      <c r="O68" s="79" t="s">
        <v>269</v>
      </c>
      <c r="P68" s="81">
        <v>43746.5971875</v>
      </c>
      <c r="Q68" s="79" t="s">
        <v>277</v>
      </c>
      <c r="R68" s="83" t="s">
        <v>288</v>
      </c>
      <c r="S68" s="79" t="s">
        <v>292</v>
      </c>
      <c r="T68" s="79"/>
      <c r="U68" s="79"/>
      <c r="V68" s="83" t="s">
        <v>310</v>
      </c>
      <c r="W68" s="81">
        <v>43746.5971875</v>
      </c>
      <c r="X68" s="83" t="s">
        <v>322</v>
      </c>
      <c r="Y68" s="79"/>
      <c r="Z68" s="79"/>
      <c r="AA68" s="85" t="s">
        <v>336</v>
      </c>
      <c r="AB68" s="85" t="s">
        <v>335</v>
      </c>
      <c r="AC68" s="79" t="b">
        <v>0</v>
      </c>
      <c r="AD68" s="79">
        <v>2</v>
      </c>
      <c r="AE68" s="85" t="s">
        <v>347</v>
      </c>
      <c r="AF68" s="79" t="b">
        <v>0</v>
      </c>
      <c r="AG68" s="79" t="s">
        <v>348</v>
      </c>
      <c r="AH68" s="79"/>
      <c r="AI68" s="85" t="s">
        <v>344</v>
      </c>
      <c r="AJ68" s="79" t="b">
        <v>0</v>
      </c>
      <c r="AK68" s="79">
        <v>1</v>
      </c>
      <c r="AL68" s="85" t="s">
        <v>344</v>
      </c>
      <c r="AM68" s="79" t="s">
        <v>351</v>
      </c>
      <c r="AN68" s="79" t="b">
        <v>0</v>
      </c>
      <c r="AO68" s="85" t="s">
        <v>335</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c r="BE68" s="49"/>
      <c r="BF68" s="48"/>
      <c r="BG68" s="49"/>
      <c r="BH68" s="48"/>
      <c r="BI68" s="49"/>
      <c r="BJ68" s="48"/>
      <c r="BK68" s="49"/>
      <c r="BL68" s="48"/>
    </row>
    <row r="69" spans="1:64" ht="15">
      <c r="A69" s="64" t="s">
        <v>219</v>
      </c>
      <c r="B69" s="64" t="s">
        <v>256</v>
      </c>
      <c r="C69" s="65" t="s">
        <v>1067</v>
      </c>
      <c r="D69" s="66">
        <v>3</v>
      </c>
      <c r="E69" s="67" t="s">
        <v>132</v>
      </c>
      <c r="F69" s="68">
        <v>35</v>
      </c>
      <c r="G69" s="65"/>
      <c r="H69" s="69"/>
      <c r="I69" s="70"/>
      <c r="J69" s="70"/>
      <c r="K69" s="34" t="s">
        <v>65</v>
      </c>
      <c r="L69" s="77">
        <v>69</v>
      </c>
      <c r="M69" s="77"/>
      <c r="N69" s="72"/>
      <c r="O69" s="79" t="s">
        <v>269</v>
      </c>
      <c r="P69" s="81">
        <v>43746.58679398148</v>
      </c>
      <c r="Q69" s="79" t="s">
        <v>276</v>
      </c>
      <c r="R69" s="79" t="s">
        <v>287</v>
      </c>
      <c r="S69" s="79" t="s">
        <v>294</v>
      </c>
      <c r="T69" s="79"/>
      <c r="U69" s="83" t="s">
        <v>302</v>
      </c>
      <c r="V69" s="83" t="s">
        <v>302</v>
      </c>
      <c r="W69" s="81">
        <v>43746.58679398148</v>
      </c>
      <c r="X69" s="83" t="s">
        <v>321</v>
      </c>
      <c r="Y69" s="79"/>
      <c r="Z69" s="79"/>
      <c r="AA69" s="85" t="s">
        <v>335</v>
      </c>
      <c r="AB69" s="85" t="s">
        <v>343</v>
      </c>
      <c r="AC69" s="79" t="b">
        <v>0</v>
      </c>
      <c r="AD69" s="79">
        <v>5</v>
      </c>
      <c r="AE69" s="85" t="s">
        <v>346</v>
      </c>
      <c r="AF69" s="79" t="b">
        <v>0</v>
      </c>
      <c r="AG69" s="79" t="s">
        <v>348</v>
      </c>
      <c r="AH69" s="79"/>
      <c r="AI69" s="85" t="s">
        <v>344</v>
      </c>
      <c r="AJ69" s="79" t="b">
        <v>0</v>
      </c>
      <c r="AK69" s="79">
        <v>0</v>
      </c>
      <c r="AL69" s="85" t="s">
        <v>344</v>
      </c>
      <c r="AM69" s="79" t="s">
        <v>352</v>
      </c>
      <c r="AN69" s="79" t="b">
        <v>0</v>
      </c>
      <c r="AO69" s="85" t="s">
        <v>343</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c r="BE69" s="49"/>
      <c r="BF69" s="48"/>
      <c r="BG69" s="49"/>
      <c r="BH69" s="48"/>
      <c r="BI69" s="49"/>
      <c r="BJ69" s="48"/>
      <c r="BK69" s="49"/>
      <c r="BL69" s="48"/>
    </row>
    <row r="70" spans="1:64" ht="15">
      <c r="A70" s="64" t="s">
        <v>220</v>
      </c>
      <c r="B70" s="64" t="s">
        <v>256</v>
      </c>
      <c r="C70" s="65" t="s">
        <v>1067</v>
      </c>
      <c r="D70" s="66">
        <v>3</v>
      </c>
      <c r="E70" s="67" t="s">
        <v>132</v>
      </c>
      <c r="F70" s="68">
        <v>35</v>
      </c>
      <c r="G70" s="65"/>
      <c r="H70" s="69"/>
      <c r="I70" s="70"/>
      <c r="J70" s="70"/>
      <c r="K70" s="34" t="s">
        <v>65</v>
      </c>
      <c r="L70" s="77">
        <v>70</v>
      </c>
      <c r="M70" s="77"/>
      <c r="N70" s="72"/>
      <c r="O70" s="79" t="s">
        <v>269</v>
      </c>
      <c r="P70" s="81">
        <v>43746.5971875</v>
      </c>
      <c r="Q70" s="79" t="s">
        <v>277</v>
      </c>
      <c r="R70" s="83" t="s">
        <v>288</v>
      </c>
      <c r="S70" s="79" t="s">
        <v>292</v>
      </c>
      <c r="T70" s="79"/>
      <c r="U70" s="79"/>
      <c r="V70" s="83" t="s">
        <v>310</v>
      </c>
      <c r="W70" s="81">
        <v>43746.5971875</v>
      </c>
      <c r="X70" s="83" t="s">
        <v>322</v>
      </c>
      <c r="Y70" s="79"/>
      <c r="Z70" s="79"/>
      <c r="AA70" s="85" t="s">
        <v>336</v>
      </c>
      <c r="AB70" s="85" t="s">
        <v>335</v>
      </c>
      <c r="AC70" s="79" t="b">
        <v>0</v>
      </c>
      <c r="AD70" s="79">
        <v>2</v>
      </c>
      <c r="AE70" s="85" t="s">
        <v>347</v>
      </c>
      <c r="AF70" s="79" t="b">
        <v>0</v>
      </c>
      <c r="AG70" s="79" t="s">
        <v>348</v>
      </c>
      <c r="AH70" s="79"/>
      <c r="AI70" s="85" t="s">
        <v>344</v>
      </c>
      <c r="AJ70" s="79" t="b">
        <v>0</v>
      </c>
      <c r="AK70" s="79">
        <v>1</v>
      </c>
      <c r="AL70" s="85" t="s">
        <v>344</v>
      </c>
      <c r="AM70" s="79" t="s">
        <v>351</v>
      </c>
      <c r="AN70" s="79" t="b">
        <v>0</v>
      </c>
      <c r="AO70" s="85" t="s">
        <v>335</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c r="BE70" s="49"/>
      <c r="BF70" s="48"/>
      <c r="BG70" s="49"/>
      <c r="BH70" s="48"/>
      <c r="BI70" s="49"/>
      <c r="BJ70" s="48"/>
      <c r="BK70" s="49"/>
      <c r="BL70" s="48"/>
    </row>
    <row r="71" spans="1:64" ht="15">
      <c r="A71" s="64" t="s">
        <v>219</v>
      </c>
      <c r="B71" s="64" t="s">
        <v>257</v>
      </c>
      <c r="C71" s="65" t="s">
        <v>1067</v>
      </c>
      <c r="D71" s="66">
        <v>3</v>
      </c>
      <c r="E71" s="67" t="s">
        <v>132</v>
      </c>
      <c r="F71" s="68">
        <v>35</v>
      </c>
      <c r="G71" s="65"/>
      <c r="H71" s="69"/>
      <c r="I71" s="70"/>
      <c r="J71" s="70"/>
      <c r="K71" s="34" t="s">
        <v>65</v>
      </c>
      <c r="L71" s="77">
        <v>71</v>
      </c>
      <c r="M71" s="77"/>
      <c r="N71" s="72"/>
      <c r="O71" s="79" t="s">
        <v>269</v>
      </c>
      <c r="P71" s="81">
        <v>43746.58679398148</v>
      </c>
      <c r="Q71" s="79" t="s">
        <v>276</v>
      </c>
      <c r="R71" s="79" t="s">
        <v>287</v>
      </c>
      <c r="S71" s="79" t="s">
        <v>294</v>
      </c>
      <c r="T71" s="79"/>
      <c r="U71" s="83" t="s">
        <v>302</v>
      </c>
      <c r="V71" s="83" t="s">
        <v>302</v>
      </c>
      <c r="W71" s="81">
        <v>43746.58679398148</v>
      </c>
      <c r="X71" s="83" t="s">
        <v>321</v>
      </c>
      <c r="Y71" s="79"/>
      <c r="Z71" s="79"/>
      <c r="AA71" s="85" t="s">
        <v>335</v>
      </c>
      <c r="AB71" s="85" t="s">
        <v>343</v>
      </c>
      <c r="AC71" s="79" t="b">
        <v>0</v>
      </c>
      <c r="AD71" s="79">
        <v>5</v>
      </c>
      <c r="AE71" s="85" t="s">
        <v>346</v>
      </c>
      <c r="AF71" s="79" t="b">
        <v>0</v>
      </c>
      <c r="AG71" s="79" t="s">
        <v>348</v>
      </c>
      <c r="AH71" s="79"/>
      <c r="AI71" s="85" t="s">
        <v>344</v>
      </c>
      <c r="AJ71" s="79" t="b">
        <v>0</v>
      </c>
      <c r="AK71" s="79">
        <v>0</v>
      </c>
      <c r="AL71" s="85" t="s">
        <v>344</v>
      </c>
      <c r="AM71" s="79" t="s">
        <v>352</v>
      </c>
      <c r="AN71" s="79" t="b">
        <v>0</v>
      </c>
      <c r="AO71" s="85" t="s">
        <v>343</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c r="BE71" s="49"/>
      <c r="BF71" s="48"/>
      <c r="BG71" s="49"/>
      <c r="BH71" s="48"/>
      <c r="BI71" s="49"/>
      <c r="BJ71" s="48"/>
      <c r="BK71" s="49"/>
      <c r="BL71" s="48"/>
    </row>
    <row r="72" spans="1:64" ht="15">
      <c r="A72" s="64" t="s">
        <v>220</v>
      </c>
      <c r="B72" s="64" t="s">
        <v>257</v>
      </c>
      <c r="C72" s="65" t="s">
        <v>1067</v>
      </c>
      <c r="D72" s="66">
        <v>3</v>
      </c>
      <c r="E72" s="67" t="s">
        <v>132</v>
      </c>
      <c r="F72" s="68">
        <v>35</v>
      </c>
      <c r="G72" s="65"/>
      <c r="H72" s="69"/>
      <c r="I72" s="70"/>
      <c r="J72" s="70"/>
      <c r="K72" s="34" t="s">
        <v>65</v>
      </c>
      <c r="L72" s="77">
        <v>72</v>
      </c>
      <c r="M72" s="77"/>
      <c r="N72" s="72"/>
      <c r="O72" s="79" t="s">
        <v>269</v>
      </c>
      <c r="P72" s="81">
        <v>43746.5971875</v>
      </c>
      <c r="Q72" s="79" t="s">
        <v>277</v>
      </c>
      <c r="R72" s="83" t="s">
        <v>288</v>
      </c>
      <c r="S72" s="79" t="s">
        <v>292</v>
      </c>
      <c r="T72" s="79"/>
      <c r="U72" s="79"/>
      <c r="V72" s="83" t="s">
        <v>310</v>
      </c>
      <c r="W72" s="81">
        <v>43746.5971875</v>
      </c>
      <c r="X72" s="83" t="s">
        <v>322</v>
      </c>
      <c r="Y72" s="79"/>
      <c r="Z72" s="79"/>
      <c r="AA72" s="85" t="s">
        <v>336</v>
      </c>
      <c r="AB72" s="85" t="s">
        <v>335</v>
      </c>
      <c r="AC72" s="79" t="b">
        <v>0</v>
      </c>
      <c r="AD72" s="79">
        <v>2</v>
      </c>
      <c r="AE72" s="85" t="s">
        <v>347</v>
      </c>
      <c r="AF72" s="79" t="b">
        <v>0</v>
      </c>
      <c r="AG72" s="79" t="s">
        <v>348</v>
      </c>
      <c r="AH72" s="79"/>
      <c r="AI72" s="85" t="s">
        <v>344</v>
      </c>
      <c r="AJ72" s="79" t="b">
        <v>0</v>
      </c>
      <c r="AK72" s="79">
        <v>1</v>
      </c>
      <c r="AL72" s="85" t="s">
        <v>344</v>
      </c>
      <c r="AM72" s="79" t="s">
        <v>351</v>
      </c>
      <c r="AN72" s="79" t="b">
        <v>0</v>
      </c>
      <c r="AO72" s="85" t="s">
        <v>335</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c r="BE72" s="49"/>
      <c r="BF72" s="48"/>
      <c r="BG72" s="49"/>
      <c r="BH72" s="48"/>
      <c r="BI72" s="49"/>
      <c r="BJ72" s="48"/>
      <c r="BK72" s="49"/>
      <c r="BL72" s="48"/>
    </row>
    <row r="73" spans="1:64" ht="15">
      <c r="A73" s="64" t="s">
        <v>219</v>
      </c>
      <c r="B73" s="64" t="s">
        <v>258</v>
      </c>
      <c r="C73" s="65" t="s">
        <v>1067</v>
      </c>
      <c r="D73" s="66">
        <v>3</v>
      </c>
      <c r="E73" s="67" t="s">
        <v>132</v>
      </c>
      <c r="F73" s="68">
        <v>35</v>
      </c>
      <c r="G73" s="65"/>
      <c r="H73" s="69"/>
      <c r="I73" s="70"/>
      <c r="J73" s="70"/>
      <c r="K73" s="34" t="s">
        <v>65</v>
      </c>
      <c r="L73" s="77">
        <v>73</v>
      </c>
      <c r="M73" s="77"/>
      <c r="N73" s="72"/>
      <c r="O73" s="79" t="s">
        <v>269</v>
      </c>
      <c r="P73" s="81">
        <v>43746.58679398148</v>
      </c>
      <c r="Q73" s="79" t="s">
        <v>276</v>
      </c>
      <c r="R73" s="79" t="s">
        <v>287</v>
      </c>
      <c r="S73" s="79" t="s">
        <v>294</v>
      </c>
      <c r="T73" s="79"/>
      <c r="U73" s="83" t="s">
        <v>302</v>
      </c>
      <c r="V73" s="83" t="s">
        <v>302</v>
      </c>
      <c r="W73" s="81">
        <v>43746.58679398148</v>
      </c>
      <c r="X73" s="83" t="s">
        <v>321</v>
      </c>
      <c r="Y73" s="79"/>
      <c r="Z73" s="79"/>
      <c r="AA73" s="85" t="s">
        <v>335</v>
      </c>
      <c r="AB73" s="85" t="s">
        <v>343</v>
      </c>
      <c r="AC73" s="79" t="b">
        <v>0</v>
      </c>
      <c r="AD73" s="79">
        <v>5</v>
      </c>
      <c r="AE73" s="85" t="s">
        <v>346</v>
      </c>
      <c r="AF73" s="79" t="b">
        <v>0</v>
      </c>
      <c r="AG73" s="79" t="s">
        <v>348</v>
      </c>
      <c r="AH73" s="79"/>
      <c r="AI73" s="85" t="s">
        <v>344</v>
      </c>
      <c r="AJ73" s="79" t="b">
        <v>0</v>
      </c>
      <c r="AK73" s="79">
        <v>0</v>
      </c>
      <c r="AL73" s="85" t="s">
        <v>344</v>
      </c>
      <c r="AM73" s="79" t="s">
        <v>352</v>
      </c>
      <c r="AN73" s="79" t="b">
        <v>0</v>
      </c>
      <c r="AO73" s="85" t="s">
        <v>343</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c r="BE73" s="49"/>
      <c r="BF73" s="48"/>
      <c r="BG73" s="49"/>
      <c r="BH73" s="48"/>
      <c r="BI73" s="49"/>
      <c r="BJ73" s="48"/>
      <c r="BK73" s="49"/>
      <c r="BL73" s="48"/>
    </row>
    <row r="74" spans="1:64" ht="15">
      <c r="A74" s="64" t="s">
        <v>220</v>
      </c>
      <c r="B74" s="64" t="s">
        <v>258</v>
      </c>
      <c r="C74" s="65" t="s">
        <v>1067</v>
      </c>
      <c r="D74" s="66">
        <v>3</v>
      </c>
      <c r="E74" s="67" t="s">
        <v>132</v>
      </c>
      <c r="F74" s="68">
        <v>35</v>
      </c>
      <c r="G74" s="65"/>
      <c r="H74" s="69"/>
      <c r="I74" s="70"/>
      <c r="J74" s="70"/>
      <c r="K74" s="34" t="s">
        <v>65</v>
      </c>
      <c r="L74" s="77">
        <v>74</v>
      </c>
      <c r="M74" s="77"/>
      <c r="N74" s="72"/>
      <c r="O74" s="79" t="s">
        <v>269</v>
      </c>
      <c r="P74" s="81">
        <v>43746.5971875</v>
      </c>
      <c r="Q74" s="79" t="s">
        <v>277</v>
      </c>
      <c r="R74" s="83" t="s">
        <v>288</v>
      </c>
      <c r="S74" s="79" t="s">
        <v>292</v>
      </c>
      <c r="T74" s="79"/>
      <c r="U74" s="79"/>
      <c r="V74" s="83" t="s">
        <v>310</v>
      </c>
      <c r="W74" s="81">
        <v>43746.5971875</v>
      </c>
      <c r="X74" s="83" t="s">
        <v>322</v>
      </c>
      <c r="Y74" s="79"/>
      <c r="Z74" s="79"/>
      <c r="AA74" s="85" t="s">
        <v>336</v>
      </c>
      <c r="AB74" s="85" t="s">
        <v>335</v>
      </c>
      <c r="AC74" s="79" t="b">
        <v>0</v>
      </c>
      <c r="AD74" s="79">
        <v>2</v>
      </c>
      <c r="AE74" s="85" t="s">
        <v>347</v>
      </c>
      <c r="AF74" s="79" t="b">
        <v>0</v>
      </c>
      <c r="AG74" s="79" t="s">
        <v>348</v>
      </c>
      <c r="AH74" s="79"/>
      <c r="AI74" s="85" t="s">
        <v>344</v>
      </c>
      <c r="AJ74" s="79" t="b">
        <v>0</v>
      </c>
      <c r="AK74" s="79">
        <v>1</v>
      </c>
      <c r="AL74" s="85" t="s">
        <v>344</v>
      </c>
      <c r="AM74" s="79" t="s">
        <v>351</v>
      </c>
      <c r="AN74" s="79" t="b">
        <v>0</v>
      </c>
      <c r="AO74" s="85" t="s">
        <v>335</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c r="BE74" s="49"/>
      <c r="BF74" s="48"/>
      <c r="BG74" s="49"/>
      <c r="BH74" s="48"/>
      <c r="BI74" s="49"/>
      <c r="BJ74" s="48"/>
      <c r="BK74" s="49"/>
      <c r="BL74" s="48"/>
    </row>
    <row r="75" spans="1:64" ht="15">
      <c r="A75" s="64" t="s">
        <v>219</v>
      </c>
      <c r="B75" s="64" t="s">
        <v>259</v>
      </c>
      <c r="C75" s="65" t="s">
        <v>1067</v>
      </c>
      <c r="D75" s="66">
        <v>3</v>
      </c>
      <c r="E75" s="67" t="s">
        <v>132</v>
      </c>
      <c r="F75" s="68">
        <v>35</v>
      </c>
      <c r="G75" s="65"/>
      <c r="H75" s="69"/>
      <c r="I75" s="70"/>
      <c r="J75" s="70"/>
      <c r="K75" s="34" t="s">
        <v>65</v>
      </c>
      <c r="L75" s="77">
        <v>75</v>
      </c>
      <c r="M75" s="77"/>
      <c r="N75" s="72"/>
      <c r="O75" s="79" t="s">
        <v>269</v>
      </c>
      <c r="P75" s="81">
        <v>43746.58679398148</v>
      </c>
      <c r="Q75" s="79" t="s">
        <v>276</v>
      </c>
      <c r="R75" s="79" t="s">
        <v>287</v>
      </c>
      <c r="S75" s="79" t="s">
        <v>294</v>
      </c>
      <c r="T75" s="79"/>
      <c r="U75" s="83" t="s">
        <v>302</v>
      </c>
      <c r="V75" s="83" t="s">
        <v>302</v>
      </c>
      <c r="W75" s="81">
        <v>43746.58679398148</v>
      </c>
      <c r="X75" s="83" t="s">
        <v>321</v>
      </c>
      <c r="Y75" s="79"/>
      <c r="Z75" s="79"/>
      <c r="AA75" s="85" t="s">
        <v>335</v>
      </c>
      <c r="AB75" s="85" t="s">
        <v>343</v>
      </c>
      <c r="AC75" s="79" t="b">
        <v>0</v>
      </c>
      <c r="AD75" s="79">
        <v>5</v>
      </c>
      <c r="AE75" s="85" t="s">
        <v>346</v>
      </c>
      <c r="AF75" s="79" t="b">
        <v>0</v>
      </c>
      <c r="AG75" s="79" t="s">
        <v>348</v>
      </c>
      <c r="AH75" s="79"/>
      <c r="AI75" s="85" t="s">
        <v>344</v>
      </c>
      <c r="AJ75" s="79" t="b">
        <v>0</v>
      </c>
      <c r="AK75" s="79">
        <v>0</v>
      </c>
      <c r="AL75" s="85" t="s">
        <v>344</v>
      </c>
      <c r="AM75" s="79" t="s">
        <v>352</v>
      </c>
      <c r="AN75" s="79" t="b">
        <v>0</v>
      </c>
      <c r="AO75" s="85" t="s">
        <v>343</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c r="BE75" s="49"/>
      <c r="BF75" s="48"/>
      <c r="BG75" s="49"/>
      <c r="BH75" s="48"/>
      <c r="BI75" s="49"/>
      <c r="BJ75" s="48"/>
      <c r="BK75" s="49"/>
      <c r="BL75" s="48"/>
    </row>
    <row r="76" spans="1:64" ht="15">
      <c r="A76" s="64" t="s">
        <v>220</v>
      </c>
      <c r="B76" s="64" t="s">
        <v>259</v>
      </c>
      <c r="C76" s="65" t="s">
        <v>1067</v>
      </c>
      <c r="D76" s="66">
        <v>3</v>
      </c>
      <c r="E76" s="67" t="s">
        <v>132</v>
      </c>
      <c r="F76" s="68">
        <v>35</v>
      </c>
      <c r="G76" s="65"/>
      <c r="H76" s="69"/>
      <c r="I76" s="70"/>
      <c r="J76" s="70"/>
      <c r="K76" s="34" t="s">
        <v>65</v>
      </c>
      <c r="L76" s="77">
        <v>76</v>
      </c>
      <c r="M76" s="77"/>
      <c r="N76" s="72"/>
      <c r="O76" s="79" t="s">
        <v>269</v>
      </c>
      <c r="P76" s="81">
        <v>43746.5971875</v>
      </c>
      <c r="Q76" s="79" t="s">
        <v>277</v>
      </c>
      <c r="R76" s="83" t="s">
        <v>288</v>
      </c>
      <c r="S76" s="79" t="s">
        <v>292</v>
      </c>
      <c r="T76" s="79"/>
      <c r="U76" s="79"/>
      <c r="V76" s="83" t="s">
        <v>310</v>
      </c>
      <c r="W76" s="81">
        <v>43746.5971875</v>
      </c>
      <c r="X76" s="83" t="s">
        <v>322</v>
      </c>
      <c r="Y76" s="79"/>
      <c r="Z76" s="79"/>
      <c r="AA76" s="85" t="s">
        <v>336</v>
      </c>
      <c r="AB76" s="85" t="s">
        <v>335</v>
      </c>
      <c r="AC76" s="79" t="b">
        <v>0</v>
      </c>
      <c r="AD76" s="79">
        <v>2</v>
      </c>
      <c r="AE76" s="85" t="s">
        <v>347</v>
      </c>
      <c r="AF76" s="79" t="b">
        <v>0</v>
      </c>
      <c r="AG76" s="79" t="s">
        <v>348</v>
      </c>
      <c r="AH76" s="79"/>
      <c r="AI76" s="85" t="s">
        <v>344</v>
      </c>
      <c r="AJ76" s="79" t="b">
        <v>0</v>
      </c>
      <c r="AK76" s="79">
        <v>1</v>
      </c>
      <c r="AL76" s="85" t="s">
        <v>344</v>
      </c>
      <c r="AM76" s="79" t="s">
        <v>351</v>
      </c>
      <c r="AN76" s="79" t="b">
        <v>0</v>
      </c>
      <c r="AO76" s="85" t="s">
        <v>335</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c r="BE76" s="49"/>
      <c r="BF76" s="48"/>
      <c r="BG76" s="49"/>
      <c r="BH76" s="48"/>
      <c r="BI76" s="49"/>
      <c r="BJ76" s="48"/>
      <c r="BK76" s="49"/>
      <c r="BL76" s="48"/>
    </row>
    <row r="77" spans="1:64" ht="15">
      <c r="A77" s="64" t="s">
        <v>219</v>
      </c>
      <c r="B77" s="64" t="s">
        <v>260</v>
      </c>
      <c r="C77" s="65" t="s">
        <v>1067</v>
      </c>
      <c r="D77" s="66">
        <v>3</v>
      </c>
      <c r="E77" s="67" t="s">
        <v>132</v>
      </c>
      <c r="F77" s="68">
        <v>35</v>
      </c>
      <c r="G77" s="65"/>
      <c r="H77" s="69"/>
      <c r="I77" s="70"/>
      <c r="J77" s="70"/>
      <c r="K77" s="34" t="s">
        <v>65</v>
      </c>
      <c r="L77" s="77">
        <v>77</v>
      </c>
      <c r="M77" s="77"/>
      <c r="N77" s="72"/>
      <c r="O77" s="79" t="s">
        <v>269</v>
      </c>
      <c r="P77" s="81">
        <v>43746.58679398148</v>
      </c>
      <c r="Q77" s="79" t="s">
        <v>276</v>
      </c>
      <c r="R77" s="79" t="s">
        <v>287</v>
      </c>
      <c r="S77" s="79" t="s">
        <v>294</v>
      </c>
      <c r="T77" s="79"/>
      <c r="U77" s="83" t="s">
        <v>302</v>
      </c>
      <c r="V77" s="83" t="s">
        <v>302</v>
      </c>
      <c r="W77" s="81">
        <v>43746.58679398148</v>
      </c>
      <c r="X77" s="83" t="s">
        <v>321</v>
      </c>
      <c r="Y77" s="79"/>
      <c r="Z77" s="79"/>
      <c r="AA77" s="85" t="s">
        <v>335</v>
      </c>
      <c r="AB77" s="85" t="s">
        <v>343</v>
      </c>
      <c r="AC77" s="79" t="b">
        <v>0</v>
      </c>
      <c r="AD77" s="79">
        <v>5</v>
      </c>
      <c r="AE77" s="85" t="s">
        <v>346</v>
      </c>
      <c r="AF77" s="79" t="b">
        <v>0</v>
      </c>
      <c r="AG77" s="79" t="s">
        <v>348</v>
      </c>
      <c r="AH77" s="79"/>
      <c r="AI77" s="85" t="s">
        <v>344</v>
      </c>
      <c r="AJ77" s="79" t="b">
        <v>0</v>
      </c>
      <c r="AK77" s="79">
        <v>0</v>
      </c>
      <c r="AL77" s="85" t="s">
        <v>344</v>
      </c>
      <c r="AM77" s="79" t="s">
        <v>352</v>
      </c>
      <c r="AN77" s="79" t="b">
        <v>0</v>
      </c>
      <c r="AO77" s="85" t="s">
        <v>343</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c r="BE77" s="49"/>
      <c r="BF77" s="48"/>
      <c r="BG77" s="49"/>
      <c r="BH77" s="48"/>
      <c r="BI77" s="49"/>
      <c r="BJ77" s="48"/>
      <c r="BK77" s="49"/>
      <c r="BL77" s="48"/>
    </row>
    <row r="78" spans="1:64" ht="15">
      <c r="A78" s="64" t="s">
        <v>220</v>
      </c>
      <c r="B78" s="64" t="s">
        <v>260</v>
      </c>
      <c r="C78" s="65" t="s">
        <v>1067</v>
      </c>
      <c r="D78" s="66">
        <v>3</v>
      </c>
      <c r="E78" s="67" t="s">
        <v>132</v>
      </c>
      <c r="F78" s="68">
        <v>35</v>
      </c>
      <c r="G78" s="65"/>
      <c r="H78" s="69"/>
      <c r="I78" s="70"/>
      <c r="J78" s="70"/>
      <c r="K78" s="34" t="s">
        <v>65</v>
      </c>
      <c r="L78" s="77">
        <v>78</v>
      </c>
      <c r="M78" s="77"/>
      <c r="N78" s="72"/>
      <c r="O78" s="79" t="s">
        <v>269</v>
      </c>
      <c r="P78" s="81">
        <v>43746.5971875</v>
      </c>
      <c r="Q78" s="79" t="s">
        <v>277</v>
      </c>
      <c r="R78" s="83" t="s">
        <v>288</v>
      </c>
      <c r="S78" s="79" t="s">
        <v>292</v>
      </c>
      <c r="T78" s="79"/>
      <c r="U78" s="79"/>
      <c r="V78" s="83" t="s">
        <v>310</v>
      </c>
      <c r="W78" s="81">
        <v>43746.5971875</v>
      </c>
      <c r="X78" s="83" t="s">
        <v>322</v>
      </c>
      <c r="Y78" s="79"/>
      <c r="Z78" s="79"/>
      <c r="AA78" s="85" t="s">
        <v>336</v>
      </c>
      <c r="AB78" s="85" t="s">
        <v>335</v>
      </c>
      <c r="AC78" s="79" t="b">
        <v>0</v>
      </c>
      <c r="AD78" s="79">
        <v>2</v>
      </c>
      <c r="AE78" s="85" t="s">
        <v>347</v>
      </c>
      <c r="AF78" s="79" t="b">
        <v>0</v>
      </c>
      <c r="AG78" s="79" t="s">
        <v>348</v>
      </c>
      <c r="AH78" s="79"/>
      <c r="AI78" s="85" t="s">
        <v>344</v>
      </c>
      <c r="AJ78" s="79" t="b">
        <v>0</v>
      </c>
      <c r="AK78" s="79">
        <v>1</v>
      </c>
      <c r="AL78" s="85" t="s">
        <v>344</v>
      </c>
      <c r="AM78" s="79" t="s">
        <v>351</v>
      </c>
      <c r="AN78" s="79" t="b">
        <v>0</v>
      </c>
      <c r="AO78" s="85" t="s">
        <v>335</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c r="BE78" s="49"/>
      <c r="BF78" s="48"/>
      <c r="BG78" s="49"/>
      <c r="BH78" s="48"/>
      <c r="BI78" s="49"/>
      <c r="BJ78" s="48"/>
      <c r="BK78" s="49"/>
      <c r="BL78" s="48"/>
    </row>
    <row r="79" spans="1:64" ht="15">
      <c r="A79" s="64" t="s">
        <v>221</v>
      </c>
      <c r="B79" s="64" t="s">
        <v>260</v>
      </c>
      <c r="C79" s="65" t="s">
        <v>1067</v>
      </c>
      <c r="D79" s="66">
        <v>3</v>
      </c>
      <c r="E79" s="67" t="s">
        <v>132</v>
      </c>
      <c r="F79" s="68">
        <v>35</v>
      </c>
      <c r="G79" s="65"/>
      <c r="H79" s="69"/>
      <c r="I79" s="70"/>
      <c r="J79" s="70"/>
      <c r="K79" s="34" t="s">
        <v>65</v>
      </c>
      <c r="L79" s="77">
        <v>79</v>
      </c>
      <c r="M79" s="77"/>
      <c r="N79" s="72"/>
      <c r="O79" s="79" t="s">
        <v>269</v>
      </c>
      <c r="P79" s="81">
        <v>43746.610347222224</v>
      </c>
      <c r="Q79" s="79" t="s">
        <v>278</v>
      </c>
      <c r="R79" s="79"/>
      <c r="S79" s="79"/>
      <c r="T79" s="79"/>
      <c r="U79" s="79"/>
      <c r="V79" s="83" t="s">
        <v>311</v>
      </c>
      <c r="W79" s="81">
        <v>43746.610347222224</v>
      </c>
      <c r="X79" s="83" t="s">
        <v>323</v>
      </c>
      <c r="Y79" s="79"/>
      <c r="Z79" s="79"/>
      <c r="AA79" s="85" t="s">
        <v>337</v>
      </c>
      <c r="AB79" s="79"/>
      <c r="AC79" s="79" t="b">
        <v>0</v>
      </c>
      <c r="AD79" s="79">
        <v>0</v>
      </c>
      <c r="AE79" s="85" t="s">
        <v>344</v>
      </c>
      <c r="AF79" s="79" t="b">
        <v>0</v>
      </c>
      <c r="AG79" s="79" t="s">
        <v>348</v>
      </c>
      <c r="AH79" s="79"/>
      <c r="AI79" s="85" t="s">
        <v>344</v>
      </c>
      <c r="AJ79" s="79" t="b">
        <v>0</v>
      </c>
      <c r="AK79" s="79">
        <v>1</v>
      </c>
      <c r="AL79" s="85" t="s">
        <v>336</v>
      </c>
      <c r="AM79" s="79" t="s">
        <v>351</v>
      </c>
      <c r="AN79" s="79" t="b">
        <v>0</v>
      </c>
      <c r="AO79" s="85" t="s">
        <v>336</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c r="BE79" s="49"/>
      <c r="BF79" s="48"/>
      <c r="BG79" s="49"/>
      <c r="BH79" s="48"/>
      <c r="BI79" s="49"/>
      <c r="BJ79" s="48"/>
      <c r="BK79" s="49"/>
      <c r="BL79" s="48"/>
    </row>
    <row r="80" spans="1:64" ht="15">
      <c r="A80" s="64" t="s">
        <v>219</v>
      </c>
      <c r="B80" s="64" t="s">
        <v>261</v>
      </c>
      <c r="C80" s="65" t="s">
        <v>1067</v>
      </c>
      <c r="D80" s="66">
        <v>3</v>
      </c>
      <c r="E80" s="67" t="s">
        <v>132</v>
      </c>
      <c r="F80" s="68">
        <v>35</v>
      </c>
      <c r="G80" s="65"/>
      <c r="H80" s="69"/>
      <c r="I80" s="70"/>
      <c r="J80" s="70"/>
      <c r="K80" s="34" t="s">
        <v>65</v>
      </c>
      <c r="L80" s="77">
        <v>80</v>
      </c>
      <c r="M80" s="77"/>
      <c r="N80" s="72"/>
      <c r="O80" s="79" t="s">
        <v>269</v>
      </c>
      <c r="P80" s="81">
        <v>43746.58679398148</v>
      </c>
      <c r="Q80" s="79" t="s">
        <v>276</v>
      </c>
      <c r="R80" s="79" t="s">
        <v>287</v>
      </c>
      <c r="S80" s="79" t="s">
        <v>294</v>
      </c>
      <c r="T80" s="79"/>
      <c r="U80" s="83" t="s">
        <v>302</v>
      </c>
      <c r="V80" s="83" t="s">
        <v>302</v>
      </c>
      <c r="W80" s="81">
        <v>43746.58679398148</v>
      </c>
      <c r="X80" s="83" t="s">
        <v>321</v>
      </c>
      <c r="Y80" s="79"/>
      <c r="Z80" s="79"/>
      <c r="AA80" s="85" t="s">
        <v>335</v>
      </c>
      <c r="AB80" s="85" t="s">
        <v>343</v>
      </c>
      <c r="AC80" s="79" t="b">
        <v>0</v>
      </c>
      <c r="AD80" s="79">
        <v>5</v>
      </c>
      <c r="AE80" s="85" t="s">
        <v>346</v>
      </c>
      <c r="AF80" s="79" t="b">
        <v>0</v>
      </c>
      <c r="AG80" s="79" t="s">
        <v>348</v>
      </c>
      <c r="AH80" s="79"/>
      <c r="AI80" s="85" t="s">
        <v>344</v>
      </c>
      <c r="AJ80" s="79" t="b">
        <v>0</v>
      </c>
      <c r="AK80" s="79">
        <v>0</v>
      </c>
      <c r="AL80" s="85" t="s">
        <v>344</v>
      </c>
      <c r="AM80" s="79" t="s">
        <v>352</v>
      </c>
      <c r="AN80" s="79" t="b">
        <v>0</v>
      </c>
      <c r="AO80" s="85" t="s">
        <v>343</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c r="BE80" s="49"/>
      <c r="BF80" s="48"/>
      <c r="BG80" s="49"/>
      <c r="BH80" s="48"/>
      <c r="BI80" s="49"/>
      <c r="BJ80" s="48"/>
      <c r="BK80" s="49"/>
      <c r="BL80" s="48"/>
    </row>
    <row r="81" spans="1:64" ht="15">
      <c r="A81" s="64" t="s">
        <v>220</v>
      </c>
      <c r="B81" s="64" t="s">
        <v>261</v>
      </c>
      <c r="C81" s="65" t="s">
        <v>1067</v>
      </c>
      <c r="D81" s="66">
        <v>3</v>
      </c>
      <c r="E81" s="67" t="s">
        <v>132</v>
      </c>
      <c r="F81" s="68">
        <v>35</v>
      </c>
      <c r="G81" s="65"/>
      <c r="H81" s="69"/>
      <c r="I81" s="70"/>
      <c r="J81" s="70"/>
      <c r="K81" s="34" t="s">
        <v>65</v>
      </c>
      <c r="L81" s="77">
        <v>81</v>
      </c>
      <c r="M81" s="77"/>
      <c r="N81" s="72"/>
      <c r="O81" s="79" t="s">
        <v>269</v>
      </c>
      <c r="P81" s="81">
        <v>43746.5971875</v>
      </c>
      <c r="Q81" s="79" t="s">
        <v>277</v>
      </c>
      <c r="R81" s="83" t="s">
        <v>288</v>
      </c>
      <c r="S81" s="79" t="s">
        <v>292</v>
      </c>
      <c r="T81" s="79"/>
      <c r="U81" s="79"/>
      <c r="V81" s="83" t="s">
        <v>310</v>
      </c>
      <c r="W81" s="81">
        <v>43746.5971875</v>
      </c>
      <c r="X81" s="83" t="s">
        <v>322</v>
      </c>
      <c r="Y81" s="79"/>
      <c r="Z81" s="79"/>
      <c r="AA81" s="85" t="s">
        <v>336</v>
      </c>
      <c r="AB81" s="85" t="s">
        <v>335</v>
      </c>
      <c r="AC81" s="79" t="b">
        <v>0</v>
      </c>
      <c r="AD81" s="79">
        <v>2</v>
      </c>
      <c r="AE81" s="85" t="s">
        <v>347</v>
      </c>
      <c r="AF81" s="79" t="b">
        <v>0</v>
      </c>
      <c r="AG81" s="79" t="s">
        <v>348</v>
      </c>
      <c r="AH81" s="79"/>
      <c r="AI81" s="85" t="s">
        <v>344</v>
      </c>
      <c r="AJ81" s="79" t="b">
        <v>0</v>
      </c>
      <c r="AK81" s="79">
        <v>1</v>
      </c>
      <c r="AL81" s="85" t="s">
        <v>344</v>
      </c>
      <c r="AM81" s="79" t="s">
        <v>351</v>
      </c>
      <c r="AN81" s="79" t="b">
        <v>0</v>
      </c>
      <c r="AO81" s="85" t="s">
        <v>335</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c r="BE81" s="49"/>
      <c r="BF81" s="48"/>
      <c r="BG81" s="49"/>
      <c r="BH81" s="48"/>
      <c r="BI81" s="49"/>
      <c r="BJ81" s="48"/>
      <c r="BK81" s="49"/>
      <c r="BL81" s="48"/>
    </row>
    <row r="82" spans="1:64" ht="15">
      <c r="A82" s="64" t="s">
        <v>221</v>
      </c>
      <c r="B82" s="64" t="s">
        <v>261</v>
      </c>
      <c r="C82" s="65" t="s">
        <v>1067</v>
      </c>
      <c r="D82" s="66">
        <v>3</v>
      </c>
      <c r="E82" s="67" t="s">
        <v>132</v>
      </c>
      <c r="F82" s="68">
        <v>35</v>
      </c>
      <c r="G82" s="65"/>
      <c r="H82" s="69"/>
      <c r="I82" s="70"/>
      <c r="J82" s="70"/>
      <c r="K82" s="34" t="s">
        <v>65</v>
      </c>
      <c r="L82" s="77">
        <v>82</v>
      </c>
      <c r="M82" s="77"/>
      <c r="N82" s="72"/>
      <c r="O82" s="79" t="s">
        <v>269</v>
      </c>
      <c r="P82" s="81">
        <v>43746.610347222224</v>
      </c>
      <c r="Q82" s="79" t="s">
        <v>278</v>
      </c>
      <c r="R82" s="79"/>
      <c r="S82" s="79"/>
      <c r="T82" s="79"/>
      <c r="U82" s="79"/>
      <c r="V82" s="83" t="s">
        <v>311</v>
      </c>
      <c r="W82" s="81">
        <v>43746.610347222224</v>
      </c>
      <c r="X82" s="83" t="s">
        <v>323</v>
      </c>
      <c r="Y82" s="79"/>
      <c r="Z82" s="79"/>
      <c r="AA82" s="85" t="s">
        <v>337</v>
      </c>
      <c r="AB82" s="79"/>
      <c r="AC82" s="79" t="b">
        <v>0</v>
      </c>
      <c r="AD82" s="79">
        <v>0</v>
      </c>
      <c r="AE82" s="85" t="s">
        <v>344</v>
      </c>
      <c r="AF82" s="79" t="b">
        <v>0</v>
      </c>
      <c r="AG82" s="79" t="s">
        <v>348</v>
      </c>
      <c r="AH82" s="79"/>
      <c r="AI82" s="85" t="s">
        <v>344</v>
      </c>
      <c r="AJ82" s="79" t="b">
        <v>0</v>
      </c>
      <c r="AK82" s="79">
        <v>1</v>
      </c>
      <c r="AL82" s="85" t="s">
        <v>336</v>
      </c>
      <c r="AM82" s="79" t="s">
        <v>351</v>
      </c>
      <c r="AN82" s="79" t="b">
        <v>0</v>
      </c>
      <c r="AO82" s="85" t="s">
        <v>336</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c r="BE82" s="49"/>
      <c r="BF82" s="48"/>
      <c r="BG82" s="49"/>
      <c r="BH82" s="48"/>
      <c r="BI82" s="49"/>
      <c r="BJ82" s="48"/>
      <c r="BK82" s="49"/>
      <c r="BL82" s="48"/>
    </row>
    <row r="83" spans="1:64" ht="15">
      <c r="A83" s="64" t="s">
        <v>219</v>
      </c>
      <c r="B83" s="64" t="s">
        <v>262</v>
      </c>
      <c r="C83" s="65" t="s">
        <v>1067</v>
      </c>
      <c r="D83" s="66">
        <v>3</v>
      </c>
      <c r="E83" s="67" t="s">
        <v>132</v>
      </c>
      <c r="F83" s="68">
        <v>35</v>
      </c>
      <c r="G83" s="65"/>
      <c r="H83" s="69"/>
      <c r="I83" s="70"/>
      <c r="J83" s="70"/>
      <c r="K83" s="34" t="s">
        <v>65</v>
      </c>
      <c r="L83" s="77">
        <v>83</v>
      </c>
      <c r="M83" s="77"/>
      <c r="N83" s="72"/>
      <c r="O83" s="79" t="s">
        <v>269</v>
      </c>
      <c r="P83" s="81">
        <v>43746.58679398148</v>
      </c>
      <c r="Q83" s="79" t="s">
        <v>276</v>
      </c>
      <c r="R83" s="79" t="s">
        <v>287</v>
      </c>
      <c r="S83" s="79" t="s">
        <v>294</v>
      </c>
      <c r="T83" s="79"/>
      <c r="U83" s="83" t="s">
        <v>302</v>
      </c>
      <c r="V83" s="83" t="s">
        <v>302</v>
      </c>
      <c r="W83" s="81">
        <v>43746.58679398148</v>
      </c>
      <c r="X83" s="83" t="s">
        <v>321</v>
      </c>
      <c r="Y83" s="79"/>
      <c r="Z83" s="79"/>
      <c r="AA83" s="85" t="s">
        <v>335</v>
      </c>
      <c r="AB83" s="85" t="s">
        <v>343</v>
      </c>
      <c r="AC83" s="79" t="b">
        <v>0</v>
      </c>
      <c r="AD83" s="79">
        <v>5</v>
      </c>
      <c r="AE83" s="85" t="s">
        <v>346</v>
      </c>
      <c r="AF83" s="79" t="b">
        <v>0</v>
      </c>
      <c r="AG83" s="79" t="s">
        <v>348</v>
      </c>
      <c r="AH83" s="79"/>
      <c r="AI83" s="85" t="s">
        <v>344</v>
      </c>
      <c r="AJ83" s="79" t="b">
        <v>0</v>
      </c>
      <c r="AK83" s="79">
        <v>0</v>
      </c>
      <c r="AL83" s="85" t="s">
        <v>344</v>
      </c>
      <c r="AM83" s="79" t="s">
        <v>352</v>
      </c>
      <c r="AN83" s="79" t="b">
        <v>0</v>
      </c>
      <c r="AO83" s="85" t="s">
        <v>343</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c r="BE83" s="49"/>
      <c r="BF83" s="48"/>
      <c r="BG83" s="49"/>
      <c r="BH83" s="48"/>
      <c r="BI83" s="49"/>
      <c r="BJ83" s="48"/>
      <c r="BK83" s="49"/>
      <c r="BL83" s="48"/>
    </row>
    <row r="84" spans="1:64" ht="15">
      <c r="A84" s="64" t="s">
        <v>220</v>
      </c>
      <c r="B84" s="64" t="s">
        <v>262</v>
      </c>
      <c r="C84" s="65" t="s">
        <v>1067</v>
      </c>
      <c r="D84" s="66">
        <v>3</v>
      </c>
      <c r="E84" s="67" t="s">
        <v>132</v>
      </c>
      <c r="F84" s="68">
        <v>35</v>
      </c>
      <c r="G84" s="65"/>
      <c r="H84" s="69"/>
      <c r="I84" s="70"/>
      <c r="J84" s="70"/>
      <c r="K84" s="34" t="s">
        <v>65</v>
      </c>
      <c r="L84" s="77">
        <v>84</v>
      </c>
      <c r="M84" s="77"/>
      <c r="N84" s="72"/>
      <c r="O84" s="79" t="s">
        <v>269</v>
      </c>
      <c r="P84" s="81">
        <v>43746.5971875</v>
      </c>
      <c r="Q84" s="79" t="s">
        <v>277</v>
      </c>
      <c r="R84" s="83" t="s">
        <v>288</v>
      </c>
      <c r="S84" s="79" t="s">
        <v>292</v>
      </c>
      <c r="T84" s="79"/>
      <c r="U84" s="79"/>
      <c r="V84" s="83" t="s">
        <v>310</v>
      </c>
      <c r="W84" s="81">
        <v>43746.5971875</v>
      </c>
      <c r="X84" s="83" t="s">
        <v>322</v>
      </c>
      <c r="Y84" s="79"/>
      <c r="Z84" s="79"/>
      <c r="AA84" s="85" t="s">
        <v>336</v>
      </c>
      <c r="AB84" s="85" t="s">
        <v>335</v>
      </c>
      <c r="AC84" s="79" t="b">
        <v>0</v>
      </c>
      <c r="AD84" s="79">
        <v>2</v>
      </c>
      <c r="AE84" s="85" t="s">
        <v>347</v>
      </c>
      <c r="AF84" s="79" t="b">
        <v>0</v>
      </c>
      <c r="AG84" s="79" t="s">
        <v>348</v>
      </c>
      <c r="AH84" s="79"/>
      <c r="AI84" s="85" t="s">
        <v>344</v>
      </c>
      <c r="AJ84" s="79" t="b">
        <v>0</v>
      </c>
      <c r="AK84" s="79">
        <v>1</v>
      </c>
      <c r="AL84" s="85" t="s">
        <v>344</v>
      </c>
      <c r="AM84" s="79" t="s">
        <v>351</v>
      </c>
      <c r="AN84" s="79" t="b">
        <v>0</v>
      </c>
      <c r="AO84" s="85" t="s">
        <v>335</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c r="BE84" s="49"/>
      <c r="BF84" s="48"/>
      <c r="BG84" s="49"/>
      <c r="BH84" s="48"/>
      <c r="BI84" s="49"/>
      <c r="BJ84" s="48"/>
      <c r="BK84" s="49"/>
      <c r="BL84" s="48"/>
    </row>
    <row r="85" spans="1:64" ht="15">
      <c r="A85" s="64" t="s">
        <v>221</v>
      </c>
      <c r="B85" s="64" t="s">
        <v>262</v>
      </c>
      <c r="C85" s="65" t="s">
        <v>1067</v>
      </c>
      <c r="D85" s="66">
        <v>3</v>
      </c>
      <c r="E85" s="67" t="s">
        <v>132</v>
      </c>
      <c r="F85" s="68">
        <v>35</v>
      </c>
      <c r="G85" s="65"/>
      <c r="H85" s="69"/>
      <c r="I85" s="70"/>
      <c r="J85" s="70"/>
      <c r="K85" s="34" t="s">
        <v>65</v>
      </c>
      <c r="L85" s="77">
        <v>85</v>
      </c>
      <c r="M85" s="77"/>
      <c r="N85" s="72"/>
      <c r="O85" s="79" t="s">
        <v>269</v>
      </c>
      <c r="P85" s="81">
        <v>43746.610347222224</v>
      </c>
      <c r="Q85" s="79" t="s">
        <v>278</v>
      </c>
      <c r="R85" s="79"/>
      <c r="S85" s="79"/>
      <c r="T85" s="79"/>
      <c r="U85" s="79"/>
      <c r="V85" s="83" t="s">
        <v>311</v>
      </c>
      <c r="W85" s="81">
        <v>43746.610347222224</v>
      </c>
      <c r="X85" s="83" t="s">
        <v>323</v>
      </c>
      <c r="Y85" s="79"/>
      <c r="Z85" s="79"/>
      <c r="AA85" s="85" t="s">
        <v>337</v>
      </c>
      <c r="AB85" s="79"/>
      <c r="AC85" s="79" t="b">
        <v>0</v>
      </c>
      <c r="AD85" s="79">
        <v>0</v>
      </c>
      <c r="AE85" s="85" t="s">
        <v>344</v>
      </c>
      <c r="AF85" s="79" t="b">
        <v>0</v>
      </c>
      <c r="AG85" s="79" t="s">
        <v>348</v>
      </c>
      <c r="AH85" s="79"/>
      <c r="AI85" s="85" t="s">
        <v>344</v>
      </c>
      <c r="AJ85" s="79" t="b">
        <v>0</v>
      </c>
      <c r="AK85" s="79">
        <v>1</v>
      </c>
      <c r="AL85" s="85" t="s">
        <v>336</v>
      </c>
      <c r="AM85" s="79" t="s">
        <v>351</v>
      </c>
      <c r="AN85" s="79" t="b">
        <v>0</v>
      </c>
      <c r="AO85" s="85" t="s">
        <v>336</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c r="BE85" s="49"/>
      <c r="BF85" s="48"/>
      <c r="BG85" s="49"/>
      <c r="BH85" s="48"/>
      <c r="BI85" s="49"/>
      <c r="BJ85" s="48"/>
      <c r="BK85" s="49"/>
      <c r="BL85" s="48"/>
    </row>
    <row r="86" spans="1:64" ht="15">
      <c r="A86" s="64" t="s">
        <v>219</v>
      </c>
      <c r="B86" s="64" t="s">
        <v>263</v>
      </c>
      <c r="C86" s="65" t="s">
        <v>1067</v>
      </c>
      <c r="D86" s="66">
        <v>3</v>
      </c>
      <c r="E86" s="67" t="s">
        <v>132</v>
      </c>
      <c r="F86" s="68">
        <v>35</v>
      </c>
      <c r="G86" s="65"/>
      <c r="H86" s="69"/>
      <c r="I86" s="70"/>
      <c r="J86" s="70"/>
      <c r="K86" s="34" t="s">
        <v>65</v>
      </c>
      <c r="L86" s="77">
        <v>86</v>
      </c>
      <c r="M86" s="77"/>
      <c r="N86" s="72"/>
      <c r="O86" s="79" t="s">
        <v>269</v>
      </c>
      <c r="P86" s="81">
        <v>43746.58679398148</v>
      </c>
      <c r="Q86" s="79" t="s">
        <v>276</v>
      </c>
      <c r="R86" s="79" t="s">
        <v>287</v>
      </c>
      <c r="S86" s="79" t="s">
        <v>294</v>
      </c>
      <c r="T86" s="79"/>
      <c r="U86" s="83" t="s">
        <v>302</v>
      </c>
      <c r="V86" s="83" t="s">
        <v>302</v>
      </c>
      <c r="W86" s="81">
        <v>43746.58679398148</v>
      </c>
      <c r="X86" s="83" t="s">
        <v>321</v>
      </c>
      <c r="Y86" s="79"/>
      <c r="Z86" s="79"/>
      <c r="AA86" s="85" t="s">
        <v>335</v>
      </c>
      <c r="AB86" s="85" t="s">
        <v>343</v>
      </c>
      <c r="AC86" s="79" t="b">
        <v>0</v>
      </c>
      <c r="AD86" s="79">
        <v>5</v>
      </c>
      <c r="AE86" s="85" t="s">
        <v>346</v>
      </c>
      <c r="AF86" s="79" t="b">
        <v>0</v>
      </c>
      <c r="AG86" s="79" t="s">
        <v>348</v>
      </c>
      <c r="AH86" s="79"/>
      <c r="AI86" s="85" t="s">
        <v>344</v>
      </c>
      <c r="AJ86" s="79" t="b">
        <v>0</v>
      </c>
      <c r="AK86" s="79">
        <v>0</v>
      </c>
      <c r="AL86" s="85" t="s">
        <v>344</v>
      </c>
      <c r="AM86" s="79" t="s">
        <v>352</v>
      </c>
      <c r="AN86" s="79" t="b">
        <v>0</v>
      </c>
      <c r="AO86" s="85" t="s">
        <v>343</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c r="BE86" s="49"/>
      <c r="BF86" s="48"/>
      <c r="BG86" s="49"/>
      <c r="BH86" s="48"/>
      <c r="BI86" s="49"/>
      <c r="BJ86" s="48"/>
      <c r="BK86" s="49"/>
      <c r="BL86" s="48"/>
    </row>
    <row r="87" spans="1:64" ht="15">
      <c r="A87" s="64" t="s">
        <v>220</v>
      </c>
      <c r="B87" s="64" t="s">
        <v>263</v>
      </c>
      <c r="C87" s="65" t="s">
        <v>1067</v>
      </c>
      <c r="D87" s="66">
        <v>3</v>
      </c>
      <c r="E87" s="67" t="s">
        <v>132</v>
      </c>
      <c r="F87" s="68">
        <v>35</v>
      </c>
      <c r="G87" s="65"/>
      <c r="H87" s="69"/>
      <c r="I87" s="70"/>
      <c r="J87" s="70"/>
      <c r="K87" s="34" t="s">
        <v>65</v>
      </c>
      <c r="L87" s="77">
        <v>87</v>
      </c>
      <c r="M87" s="77"/>
      <c r="N87" s="72"/>
      <c r="O87" s="79" t="s">
        <v>269</v>
      </c>
      <c r="P87" s="81">
        <v>43746.5971875</v>
      </c>
      <c r="Q87" s="79" t="s">
        <v>277</v>
      </c>
      <c r="R87" s="83" t="s">
        <v>288</v>
      </c>
      <c r="S87" s="79" t="s">
        <v>292</v>
      </c>
      <c r="T87" s="79"/>
      <c r="U87" s="79"/>
      <c r="V87" s="83" t="s">
        <v>310</v>
      </c>
      <c r="W87" s="81">
        <v>43746.5971875</v>
      </c>
      <c r="X87" s="83" t="s">
        <v>322</v>
      </c>
      <c r="Y87" s="79"/>
      <c r="Z87" s="79"/>
      <c r="AA87" s="85" t="s">
        <v>336</v>
      </c>
      <c r="AB87" s="85" t="s">
        <v>335</v>
      </c>
      <c r="AC87" s="79" t="b">
        <v>0</v>
      </c>
      <c r="AD87" s="79">
        <v>2</v>
      </c>
      <c r="AE87" s="85" t="s">
        <v>347</v>
      </c>
      <c r="AF87" s="79" t="b">
        <v>0</v>
      </c>
      <c r="AG87" s="79" t="s">
        <v>348</v>
      </c>
      <c r="AH87" s="79"/>
      <c r="AI87" s="85" t="s">
        <v>344</v>
      </c>
      <c r="AJ87" s="79" t="b">
        <v>0</v>
      </c>
      <c r="AK87" s="79">
        <v>1</v>
      </c>
      <c r="AL87" s="85" t="s">
        <v>344</v>
      </c>
      <c r="AM87" s="79" t="s">
        <v>351</v>
      </c>
      <c r="AN87" s="79" t="b">
        <v>0</v>
      </c>
      <c r="AO87" s="85" t="s">
        <v>335</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c r="BE87" s="49"/>
      <c r="BF87" s="48"/>
      <c r="BG87" s="49"/>
      <c r="BH87" s="48"/>
      <c r="BI87" s="49"/>
      <c r="BJ87" s="48"/>
      <c r="BK87" s="49"/>
      <c r="BL87" s="48"/>
    </row>
    <row r="88" spans="1:64" ht="15">
      <c r="A88" s="64" t="s">
        <v>221</v>
      </c>
      <c r="B88" s="64" t="s">
        <v>263</v>
      </c>
      <c r="C88" s="65" t="s">
        <v>1067</v>
      </c>
      <c r="D88" s="66">
        <v>3</v>
      </c>
      <c r="E88" s="67" t="s">
        <v>132</v>
      </c>
      <c r="F88" s="68">
        <v>35</v>
      </c>
      <c r="G88" s="65"/>
      <c r="H88" s="69"/>
      <c r="I88" s="70"/>
      <c r="J88" s="70"/>
      <c r="K88" s="34" t="s">
        <v>65</v>
      </c>
      <c r="L88" s="77">
        <v>88</v>
      </c>
      <c r="M88" s="77"/>
      <c r="N88" s="72"/>
      <c r="O88" s="79" t="s">
        <v>269</v>
      </c>
      <c r="P88" s="81">
        <v>43746.610347222224</v>
      </c>
      <c r="Q88" s="79" t="s">
        <v>278</v>
      </c>
      <c r="R88" s="79"/>
      <c r="S88" s="79"/>
      <c r="T88" s="79"/>
      <c r="U88" s="79"/>
      <c r="V88" s="83" t="s">
        <v>311</v>
      </c>
      <c r="W88" s="81">
        <v>43746.610347222224</v>
      </c>
      <c r="X88" s="83" t="s">
        <v>323</v>
      </c>
      <c r="Y88" s="79"/>
      <c r="Z88" s="79"/>
      <c r="AA88" s="85" t="s">
        <v>337</v>
      </c>
      <c r="AB88" s="79"/>
      <c r="AC88" s="79" t="b">
        <v>0</v>
      </c>
      <c r="AD88" s="79">
        <v>0</v>
      </c>
      <c r="AE88" s="85" t="s">
        <v>344</v>
      </c>
      <c r="AF88" s="79" t="b">
        <v>0</v>
      </c>
      <c r="AG88" s="79" t="s">
        <v>348</v>
      </c>
      <c r="AH88" s="79"/>
      <c r="AI88" s="85" t="s">
        <v>344</v>
      </c>
      <c r="AJ88" s="79" t="b">
        <v>0</v>
      </c>
      <c r="AK88" s="79">
        <v>1</v>
      </c>
      <c r="AL88" s="85" t="s">
        <v>336</v>
      </c>
      <c r="AM88" s="79" t="s">
        <v>351</v>
      </c>
      <c r="AN88" s="79" t="b">
        <v>0</v>
      </c>
      <c r="AO88" s="85" t="s">
        <v>336</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c r="BE88" s="49"/>
      <c r="BF88" s="48"/>
      <c r="BG88" s="49"/>
      <c r="BH88" s="48"/>
      <c r="BI88" s="49"/>
      <c r="BJ88" s="48"/>
      <c r="BK88" s="49"/>
      <c r="BL88" s="48"/>
    </row>
    <row r="89" spans="1:64" ht="15">
      <c r="A89" s="64" t="s">
        <v>219</v>
      </c>
      <c r="B89" s="64" t="s">
        <v>264</v>
      </c>
      <c r="C89" s="65" t="s">
        <v>1067</v>
      </c>
      <c r="D89" s="66">
        <v>3</v>
      </c>
      <c r="E89" s="67" t="s">
        <v>132</v>
      </c>
      <c r="F89" s="68">
        <v>35</v>
      </c>
      <c r="G89" s="65"/>
      <c r="H89" s="69"/>
      <c r="I89" s="70"/>
      <c r="J89" s="70"/>
      <c r="K89" s="34" t="s">
        <v>65</v>
      </c>
      <c r="L89" s="77">
        <v>89</v>
      </c>
      <c r="M89" s="77"/>
      <c r="N89" s="72"/>
      <c r="O89" s="79" t="s">
        <v>269</v>
      </c>
      <c r="P89" s="81">
        <v>43746.58679398148</v>
      </c>
      <c r="Q89" s="79" t="s">
        <v>276</v>
      </c>
      <c r="R89" s="79" t="s">
        <v>287</v>
      </c>
      <c r="S89" s="79" t="s">
        <v>294</v>
      </c>
      <c r="T89" s="79"/>
      <c r="U89" s="83" t="s">
        <v>302</v>
      </c>
      <c r="V89" s="83" t="s">
        <v>302</v>
      </c>
      <c r="W89" s="81">
        <v>43746.58679398148</v>
      </c>
      <c r="X89" s="83" t="s">
        <v>321</v>
      </c>
      <c r="Y89" s="79"/>
      <c r="Z89" s="79"/>
      <c r="AA89" s="85" t="s">
        <v>335</v>
      </c>
      <c r="AB89" s="85" t="s">
        <v>343</v>
      </c>
      <c r="AC89" s="79" t="b">
        <v>0</v>
      </c>
      <c r="AD89" s="79">
        <v>5</v>
      </c>
      <c r="AE89" s="85" t="s">
        <v>346</v>
      </c>
      <c r="AF89" s="79" t="b">
        <v>0</v>
      </c>
      <c r="AG89" s="79" t="s">
        <v>348</v>
      </c>
      <c r="AH89" s="79"/>
      <c r="AI89" s="85" t="s">
        <v>344</v>
      </c>
      <c r="AJ89" s="79" t="b">
        <v>0</v>
      </c>
      <c r="AK89" s="79">
        <v>0</v>
      </c>
      <c r="AL89" s="85" t="s">
        <v>344</v>
      </c>
      <c r="AM89" s="79" t="s">
        <v>352</v>
      </c>
      <c r="AN89" s="79" t="b">
        <v>0</v>
      </c>
      <c r="AO89" s="85" t="s">
        <v>343</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c r="BE89" s="49"/>
      <c r="BF89" s="48"/>
      <c r="BG89" s="49"/>
      <c r="BH89" s="48"/>
      <c r="BI89" s="49"/>
      <c r="BJ89" s="48"/>
      <c r="BK89" s="49"/>
      <c r="BL89" s="48"/>
    </row>
    <row r="90" spans="1:64" ht="15">
      <c r="A90" s="64" t="s">
        <v>220</v>
      </c>
      <c r="B90" s="64" t="s">
        <v>264</v>
      </c>
      <c r="C90" s="65" t="s">
        <v>1067</v>
      </c>
      <c r="D90" s="66">
        <v>3</v>
      </c>
      <c r="E90" s="67" t="s">
        <v>132</v>
      </c>
      <c r="F90" s="68">
        <v>35</v>
      </c>
      <c r="G90" s="65"/>
      <c r="H90" s="69"/>
      <c r="I90" s="70"/>
      <c r="J90" s="70"/>
      <c r="K90" s="34" t="s">
        <v>65</v>
      </c>
      <c r="L90" s="77">
        <v>90</v>
      </c>
      <c r="M90" s="77"/>
      <c r="N90" s="72"/>
      <c r="O90" s="79" t="s">
        <v>269</v>
      </c>
      <c r="P90" s="81">
        <v>43746.5971875</v>
      </c>
      <c r="Q90" s="79" t="s">
        <v>277</v>
      </c>
      <c r="R90" s="83" t="s">
        <v>288</v>
      </c>
      <c r="S90" s="79" t="s">
        <v>292</v>
      </c>
      <c r="T90" s="79"/>
      <c r="U90" s="79"/>
      <c r="V90" s="83" t="s">
        <v>310</v>
      </c>
      <c r="W90" s="81">
        <v>43746.5971875</v>
      </c>
      <c r="X90" s="83" t="s">
        <v>322</v>
      </c>
      <c r="Y90" s="79"/>
      <c r="Z90" s="79"/>
      <c r="AA90" s="85" t="s">
        <v>336</v>
      </c>
      <c r="AB90" s="85" t="s">
        <v>335</v>
      </c>
      <c r="AC90" s="79" t="b">
        <v>0</v>
      </c>
      <c r="AD90" s="79">
        <v>2</v>
      </c>
      <c r="AE90" s="85" t="s">
        <v>347</v>
      </c>
      <c r="AF90" s="79" t="b">
        <v>0</v>
      </c>
      <c r="AG90" s="79" t="s">
        <v>348</v>
      </c>
      <c r="AH90" s="79"/>
      <c r="AI90" s="85" t="s">
        <v>344</v>
      </c>
      <c r="AJ90" s="79" t="b">
        <v>0</v>
      </c>
      <c r="AK90" s="79">
        <v>1</v>
      </c>
      <c r="AL90" s="85" t="s">
        <v>344</v>
      </c>
      <c r="AM90" s="79" t="s">
        <v>351</v>
      </c>
      <c r="AN90" s="79" t="b">
        <v>0</v>
      </c>
      <c r="AO90" s="85" t="s">
        <v>335</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c r="BE90" s="49"/>
      <c r="BF90" s="48"/>
      <c r="BG90" s="49"/>
      <c r="BH90" s="48"/>
      <c r="BI90" s="49"/>
      <c r="BJ90" s="48"/>
      <c r="BK90" s="49"/>
      <c r="BL90" s="48"/>
    </row>
    <row r="91" spans="1:64" ht="15">
      <c r="A91" s="64" t="s">
        <v>221</v>
      </c>
      <c r="B91" s="64" t="s">
        <v>264</v>
      </c>
      <c r="C91" s="65" t="s">
        <v>1067</v>
      </c>
      <c r="D91" s="66">
        <v>3</v>
      </c>
      <c r="E91" s="67" t="s">
        <v>132</v>
      </c>
      <c r="F91" s="68">
        <v>35</v>
      </c>
      <c r="G91" s="65"/>
      <c r="H91" s="69"/>
      <c r="I91" s="70"/>
      <c r="J91" s="70"/>
      <c r="K91" s="34" t="s">
        <v>65</v>
      </c>
      <c r="L91" s="77">
        <v>91</v>
      </c>
      <c r="M91" s="77"/>
      <c r="N91" s="72"/>
      <c r="O91" s="79" t="s">
        <v>269</v>
      </c>
      <c r="P91" s="81">
        <v>43746.610347222224</v>
      </c>
      <c r="Q91" s="79" t="s">
        <v>278</v>
      </c>
      <c r="R91" s="79"/>
      <c r="S91" s="79"/>
      <c r="T91" s="79"/>
      <c r="U91" s="79"/>
      <c r="V91" s="83" t="s">
        <v>311</v>
      </c>
      <c r="W91" s="81">
        <v>43746.610347222224</v>
      </c>
      <c r="X91" s="83" t="s">
        <v>323</v>
      </c>
      <c r="Y91" s="79"/>
      <c r="Z91" s="79"/>
      <c r="AA91" s="85" t="s">
        <v>337</v>
      </c>
      <c r="AB91" s="79"/>
      <c r="AC91" s="79" t="b">
        <v>0</v>
      </c>
      <c r="AD91" s="79">
        <v>0</v>
      </c>
      <c r="AE91" s="85" t="s">
        <v>344</v>
      </c>
      <c r="AF91" s="79" t="b">
        <v>0</v>
      </c>
      <c r="AG91" s="79" t="s">
        <v>348</v>
      </c>
      <c r="AH91" s="79"/>
      <c r="AI91" s="85" t="s">
        <v>344</v>
      </c>
      <c r="AJ91" s="79" t="b">
        <v>0</v>
      </c>
      <c r="AK91" s="79">
        <v>1</v>
      </c>
      <c r="AL91" s="85" t="s">
        <v>336</v>
      </c>
      <c r="AM91" s="79" t="s">
        <v>351</v>
      </c>
      <c r="AN91" s="79" t="b">
        <v>0</v>
      </c>
      <c r="AO91" s="85" t="s">
        <v>336</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c r="BE91" s="49"/>
      <c r="BF91" s="48"/>
      <c r="BG91" s="49"/>
      <c r="BH91" s="48"/>
      <c r="BI91" s="49"/>
      <c r="BJ91" s="48"/>
      <c r="BK91" s="49"/>
      <c r="BL91" s="48"/>
    </row>
    <row r="92" spans="1:64" ht="15">
      <c r="A92" s="64" t="s">
        <v>219</v>
      </c>
      <c r="B92" s="64" t="s">
        <v>265</v>
      </c>
      <c r="C92" s="65" t="s">
        <v>1067</v>
      </c>
      <c r="D92" s="66">
        <v>3</v>
      </c>
      <c r="E92" s="67" t="s">
        <v>132</v>
      </c>
      <c r="F92" s="68">
        <v>35</v>
      </c>
      <c r="G92" s="65"/>
      <c r="H92" s="69"/>
      <c r="I92" s="70"/>
      <c r="J92" s="70"/>
      <c r="K92" s="34" t="s">
        <v>65</v>
      </c>
      <c r="L92" s="77">
        <v>92</v>
      </c>
      <c r="M92" s="77"/>
      <c r="N92" s="72"/>
      <c r="O92" s="79" t="s">
        <v>269</v>
      </c>
      <c r="P92" s="81">
        <v>43746.58679398148</v>
      </c>
      <c r="Q92" s="79" t="s">
        <v>276</v>
      </c>
      <c r="R92" s="79" t="s">
        <v>287</v>
      </c>
      <c r="S92" s="79" t="s">
        <v>294</v>
      </c>
      <c r="T92" s="79"/>
      <c r="U92" s="83" t="s">
        <v>302</v>
      </c>
      <c r="V92" s="83" t="s">
        <v>302</v>
      </c>
      <c r="W92" s="81">
        <v>43746.58679398148</v>
      </c>
      <c r="X92" s="83" t="s">
        <v>321</v>
      </c>
      <c r="Y92" s="79"/>
      <c r="Z92" s="79"/>
      <c r="AA92" s="85" t="s">
        <v>335</v>
      </c>
      <c r="AB92" s="85" t="s">
        <v>343</v>
      </c>
      <c r="AC92" s="79" t="b">
        <v>0</v>
      </c>
      <c r="AD92" s="79">
        <v>5</v>
      </c>
      <c r="AE92" s="85" t="s">
        <v>346</v>
      </c>
      <c r="AF92" s="79" t="b">
        <v>0</v>
      </c>
      <c r="AG92" s="79" t="s">
        <v>348</v>
      </c>
      <c r="AH92" s="79"/>
      <c r="AI92" s="85" t="s">
        <v>344</v>
      </c>
      <c r="AJ92" s="79" t="b">
        <v>0</v>
      </c>
      <c r="AK92" s="79">
        <v>0</v>
      </c>
      <c r="AL92" s="85" t="s">
        <v>344</v>
      </c>
      <c r="AM92" s="79" t="s">
        <v>352</v>
      </c>
      <c r="AN92" s="79" t="b">
        <v>0</v>
      </c>
      <c r="AO92" s="85" t="s">
        <v>343</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c r="BE92" s="49"/>
      <c r="BF92" s="48"/>
      <c r="BG92" s="49"/>
      <c r="BH92" s="48"/>
      <c r="BI92" s="49"/>
      <c r="BJ92" s="48"/>
      <c r="BK92" s="49"/>
      <c r="BL92" s="48"/>
    </row>
    <row r="93" spans="1:64" ht="15">
      <c r="A93" s="64" t="s">
        <v>220</v>
      </c>
      <c r="B93" s="64" t="s">
        <v>265</v>
      </c>
      <c r="C93" s="65" t="s">
        <v>1067</v>
      </c>
      <c r="D93" s="66">
        <v>3</v>
      </c>
      <c r="E93" s="67" t="s">
        <v>132</v>
      </c>
      <c r="F93" s="68">
        <v>35</v>
      </c>
      <c r="G93" s="65"/>
      <c r="H93" s="69"/>
      <c r="I93" s="70"/>
      <c r="J93" s="70"/>
      <c r="K93" s="34" t="s">
        <v>65</v>
      </c>
      <c r="L93" s="77">
        <v>93</v>
      </c>
      <c r="M93" s="77"/>
      <c r="N93" s="72"/>
      <c r="O93" s="79" t="s">
        <v>269</v>
      </c>
      <c r="P93" s="81">
        <v>43746.5971875</v>
      </c>
      <c r="Q93" s="79" t="s">
        <v>277</v>
      </c>
      <c r="R93" s="83" t="s">
        <v>288</v>
      </c>
      <c r="S93" s="79" t="s">
        <v>292</v>
      </c>
      <c r="T93" s="79"/>
      <c r="U93" s="79"/>
      <c r="V93" s="83" t="s">
        <v>310</v>
      </c>
      <c r="W93" s="81">
        <v>43746.5971875</v>
      </c>
      <c r="X93" s="83" t="s">
        <v>322</v>
      </c>
      <c r="Y93" s="79"/>
      <c r="Z93" s="79"/>
      <c r="AA93" s="85" t="s">
        <v>336</v>
      </c>
      <c r="AB93" s="85" t="s">
        <v>335</v>
      </c>
      <c r="AC93" s="79" t="b">
        <v>0</v>
      </c>
      <c r="AD93" s="79">
        <v>2</v>
      </c>
      <c r="AE93" s="85" t="s">
        <v>347</v>
      </c>
      <c r="AF93" s="79" t="b">
        <v>0</v>
      </c>
      <c r="AG93" s="79" t="s">
        <v>348</v>
      </c>
      <c r="AH93" s="79"/>
      <c r="AI93" s="85" t="s">
        <v>344</v>
      </c>
      <c r="AJ93" s="79" t="b">
        <v>0</v>
      </c>
      <c r="AK93" s="79">
        <v>1</v>
      </c>
      <c r="AL93" s="85" t="s">
        <v>344</v>
      </c>
      <c r="AM93" s="79" t="s">
        <v>351</v>
      </c>
      <c r="AN93" s="79" t="b">
        <v>0</v>
      </c>
      <c r="AO93" s="85" t="s">
        <v>335</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c r="BE93" s="49"/>
      <c r="BF93" s="48"/>
      <c r="BG93" s="49"/>
      <c r="BH93" s="48"/>
      <c r="BI93" s="49"/>
      <c r="BJ93" s="48"/>
      <c r="BK93" s="49"/>
      <c r="BL93" s="48"/>
    </row>
    <row r="94" spans="1:64" ht="15">
      <c r="A94" s="64" t="s">
        <v>221</v>
      </c>
      <c r="B94" s="64" t="s">
        <v>265</v>
      </c>
      <c r="C94" s="65" t="s">
        <v>1067</v>
      </c>
      <c r="D94" s="66">
        <v>3</v>
      </c>
      <c r="E94" s="67" t="s">
        <v>132</v>
      </c>
      <c r="F94" s="68">
        <v>35</v>
      </c>
      <c r="G94" s="65"/>
      <c r="H94" s="69"/>
      <c r="I94" s="70"/>
      <c r="J94" s="70"/>
      <c r="K94" s="34" t="s">
        <v>65</v>
      </c>
      <c r="L94" s="77">
        <v>94</v>
      </c>
      <c r="M94" s="77"/>
      <c r="N94" s="72"/>
      <c r="O94" s="79" t="s">
        <v>269</v>
      </c>
      <c r="P94" s="81">
        <v>43746.610347222224</v>
      </c>
      <c r="Q94" s="79" t="s">
        <v>278</v>
      </c>
      <c r="R94" s="79"/>
      <c r="S94" s="79"/>
      <c r="T94" s="79"/>
      <c r="U94" s="79"/>
      <c r="V94" s="83" t="s">
        <v>311</v>
      </c>
      <c r="W94" s="81">
        <v>43746.610347222224</v>
      </c>
      <c r="X94" s="83" t="s">
        <v>323</v>
      </c>
      <c r="Y94" s="79"/>
      <c r="Z94" s="79"/>
      <c r="AA94" s="85" t="s">
        <v>337</v>
      </c>
      <c r="AB94" s="79"/>
      <c r="AC94" s="79" t="b">
        <v>0</v>
      </c>
      <c r="AD94" s="79">
        <v>0</v>
      </c>
      <c r="AE94" s="85" t="s">
        <v>344</v>
      </c>
      <c r="AF94" s="79" t="b">
        <v>0</v>
      </c>
      <c r="AG94" s="79" t="s">
        <v>348</v>
      </c>
      <c r="AH94" s="79"/>
      <c r="AI94" s="85" t="s">
        <v>344</v>
      </c>
      <c r="AJ94" s="79" t="b">
        <v>0</v>
      </c>
      <c r="AK94" s="79">
        <v>1</v>
      </c>
      <c r="AL94" s="85" t="s">
        <v>336</v>
      </c>
      <c r="AM94" s="79" t="s">
        <v>351</v>
      </c>
      <c r="AN94" s="79" t="b">
        <v>0</v>
      </c>
      <c r="AO94" s="85" t="s">
        <v>336</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c r="BE94" s="49"/>
      <c r="BF94" s="48"/>
      <c r="BG94" s="49"/>
      <c r="BH94" s="48"/>
      <c r="BI94" s="49"/>
      <c r="BJ94" s="48"/>
      <c r="BK94" s="49"/>
      <c r="BL94" s="48"/>
    </row>
    <row r="95" spans="1:64" ht="15">
      <c r="A95" s="64" t="s">
        <v>219</v>
      </c>
      <c r="B95" s="64" t="s">
        <v>266</v>
      </c>
      <c r="C95" s="65" t="s">
        <v>1067</v>
      </c>
      <c r="D95" s="66">
        <v>3</v>
      </c>
      <c r="E95" s="67" t="s">
        <v>132</v>
      </c>
      <c r="F95" s="68">
        <v>35</v>
      </c>
      <c r="G95" s="65"/>
      <c r="H95" s="69"/>
      <c r="I95" s="70"/>
      <c r="J95" s="70"/>
      <c r="K95" s="34" t="s">
        <v>65</v>
      </c>
      <c r="L95" s="77">
        <v>95</v>
      </c>
      <c r="M95" s="77"/>
      <c r="N95" s="72"/>
      <c r="O95" s="79" t="s">
        <v>269</v>
      </c>
      <c r="P95" s="81">
        <v>43746.58679398148</v>
      </c>
      <c r="Q95" s="79" t="s">
        <v>276</v>
      </c>
      <c r="R95" s="79" t="s">
        <v>287</v>
      </c>
      <c r="S95" s="79" t="s">
        <v>294</v>
      </c>
      <c r="T95" s="79"/>
      <c r="U95" s="83" t="s">
        <v>302</v>
      </c>
      <c r="V95" s="83" t="s">
        <v>302</v>
      </c>
      <c r="W95" s="81">
        <v>43746.58679398148</v>
      </c>
      <c r="X95" s="83" t="s">
        <v>321</v>
      </c>
      <c r="Y95" s="79"/>
      <c r="Z95" s="79"/>
      <c r="AA95" s="85" t="s">
        <v>335</v>
      </c>
      <c r="AB95" s="85" t="s">
        <v>343</v>
      </c>
      <c r="AC95" s="79" t="b">
        <v>0</v>
      </c>
      <c r="AD95" s="79">
        <v>5</v>
      </c>
      <c r="AE95" s="85" t="s">
        <v>346</v>
      </c>
      <c r="AF95" s="79" t="b">
        <v>0</v>
      </c>
      <c r="AG95" s="79" t="s">
        <v>348</v>
      </c>
      <c r="AH95" s="79"/>
      <c r="AI95" s="85" t="s">
        <v>344</v>
      </c>
      <c r="AJ95" s="79" t="b">
        <v>0</v>
      </c>
      <c r="AK95" s="79">
        <v>0</v>
      </c>
      <c r="AL95" s="85" t="s">
        <v>344</v>
      </c>
      <c r="AM95" s="79" t="s">
        <v>352</v>
      </c>
      <c r="AN95" s="79" t="b">
        <v>0</v>
      </c>
      <c r="AO95" s="85" t="s">
        <v>343</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c r="BE95" s="49"/>
      <c r="BF95" s="48"/>
      <c r="BG95" s="49"/>
      <c r="BH95" s="48"/>
      <c r="BI95" s="49"/>
      <c r="BJ95" s="48"/>
      <c r="BK95" s="49"/>
      <c r="BL95" s="48"/>
    </row>
    <row r="96" spans="1:64" ht="15">
      <c r="A96" s="64" t="s">
        <v>220</v>
      </c>
      <c r="B96" s="64" t="s">
        <v>266</v>
      </c>
      <c r="C96" s="65" t="s">
        <v>1067</v>
      </c>
      <c r="D96" s="66">
        <v>3</v>
      </c>
      <c r="E96" s="67" t="s">
        <v>132</v>
      </c>
      <c r="F96" s="68">
        <v>35</v>
      </c>
      <c r="G96" s="65"/>
      <c r="H96" s="69"/>
      <c r="I96" s="70"/>
      <c r="J96" s="70"/>
      <c r="K96" s="34" t="s">
        <v>65</v>
      </c>
      <c r="L96" s="77">
        <v>96</v>
      </c>
      <c r="M96" s="77"/>
      <c r="N96" s="72"/>
      <c r="O96" s="79" t="s">
        <v>269</v>
      </c>
      <c r="P96" s="81">
        <v>43746.5971875</v>
      </c>
      <c r="Q96" s="79" t="s">
        <v>277</v>
      </c>
      <c r="R96" s="83" t="s">
        <v>288</v>
      </c>
      <c r="S96" s="79" t="s">
        <v>292</v>
      </c>
      <c r="T96" s="79"/>
      <c r="U96" s="79"/>
      <c r="V96" s="83" t="s">
        <v>310</v>
      </c>
      <c r="W96" s="81">
        <v>43746.5971875</v>
      </c>
      <c r="X96" s="83" t="s">
        <v>322</v>
      </c>
      <c r="Y96" s="79"/>
      <c r="Z96" s="79"/>
      <c r="AA96" s="85" t="s">
        <v>336</v>
      </c>
      <c r="AB96" s="85" t="s">
        <v>335</v>
      </c>
      <c r="AC96" s="79" t="b">
        <v>0</v>
      </c>
      <c r="AD96" s="79">
        <v>2</v>
      </c>
      <c r="AE96" s="85" t="s">
        <v>347</v>
      </c>
      <c r="AF96" s="79" t="b">
        <v>0</v>
      </c>
      <c r="AG96" s="79" t="s">
        <v>348</v>
      </c>
      <c r="AH96" s="79"/>
      <c r="AI96" s="85" t="s">
        <v>344</v>
      </c>
      <c r="AJ96" s="79" t="b">
        <v>0</v>
      </c>
      <c r="AK96" s="79">
        <v>1</v>
      </c>
      <c r="AL96" s="85" t="s">
        <v>344</v>
      </c>
      <c r="AM96" s="79" t="s">
        <v>351</v>
      </c>
      <c r="AN96" s="79" t="b">
        <v>0</v>
      </c>
      <c r="AO96" s="85" t="s">
        <v>335</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c r="BE96" s="49"/>
      <c r="BF96" s="48"/>
      <c r="BG96" s="49"/>
      <c r="BH96" s="48"/>
      <c r="BI96" s="49"/>
      <c r="BJ96" s="48"/>
      <c r="BK96" s="49"/>
      <c r="BL96" s="48"/>
    </row>
    <row r="97" spans="1:64" ht="15">
      <c r="A97" s="64" t="s">
        <v>221</v>
      </c>
      <c r="B97" s="64" t="s">
        <v>266</v>
      </c>
      <c r="C97" s="65" t="s">
        <v>1067</v>
      </c>
      <c r="D97" s="66">
        <v>3</v>
      </c>
      <c r="E97" s="67" t="s">
        <v>132</v>
      </c>
      <c r="F97" s="68">
        <v>35</v>
      </c>
      <c r="G97" s="65"/>
      <c r="H97" s="69"/>
      <c r="I97" s="70"/>
      <c r="J97" s="70"/>
      <c r="K97" s="34" t="s">
        <v>65</v>
      </c>
      <c r="L97" s="77">
        <v>97</v>
      </c>
      <c r="M97" s="77"/>
      <c r="N97" s="72"/>
      <c r="O97" s="79" t="s">
        <v>269</v>
      </c>
      <c r="P97" s="81">
        <v>43746.610347222224</v>
      </c>
      <c r="Q97" s="79" t="s">
        <v>278</v>
      </c>
      <c r="R97" s="79"/>
      <c r="S97" s="79"/>
      <c r="T97" s="79"/>
      <c r="U97" s="79"/>
      <c r="V97" s="83" t="s">
        <v>311</v>
      </c>
      <c r="W97" s="81">
        <v>43746.610347222224</v>
      </c>
      <c r="X97" s="83" t="s">
        <v>323</v>
      </c>
      <c r="Y97" s="79"/>
      <c r="Z97" s="79"/>
      <c r="AA97" s="85" t="s">
        <v>337</v>
      </c>
      <c r="AB97" s="79"/>
      <c r="AC97" s="79" t="b">
        <v>0</v>
      </c>
      <c r="AD97" s="79">
        <v>0</v>
      </c>
      <c r="AE97" s="85" t="s">
        <v>344</v>
      </c>
      <c r="AF97" s="79" t="b">
        <v>0</v>
      </c>
      <c r="AG97" s="79" t="s">
        <v>348</v>
      </c>
      <c r="AH97" s="79"/>
      <c r="AI97" s="85" t="s">
        <v>344</v>
      </c>
      <c r="AJ97" s="79" t="b">
        <v>0</v>
      </c>
      <c r="AK97" s="79">
        <v>1</v>
      </c>
      <c r="AL97" s="85" t="s">
        <v>336</v>
      </c>
      <c r="AM97" s="79" t="s">
        <v>351</v>
      </c>
      <c r="AN97" s="79" t="b">
        <v>0</v>
      </c>
      <c r="AO97" s="85" t="s">
        <v>336</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c r="BE97" s="49"/>
      <c r="BF97" s="48"/>
      <c r="BG97" s="49"/>
      <c r="BH97" s="48"/>
      <c r="BI97" s="49"/>
      <c r="BJ97" s="48"/>
      <c r="BK97" s="49"/>
      <c r="BL97" s="48"/>
    </row>
    <row r="98" spans="1:64" ht="15">
      <c r="A98" s="64" t="s">
        <v>219</v>
      </c>
      <c r="B98" s="64" t="s">
        <v>267</v>
      </c>
      <c r="C98" s="65" t="s">
        <v>1067</v>
      </c>
      <c r="D98" s="66">
        <v>3</v>
      </c>
      <c r="E98" s="67" t="s">
        <v>132</v>
      </c>
      <c r="F98" s="68">
        <v>35</v>
      </c>
      <c r="G98" s="65"/>
      <c r="H98" s="69"/>
      <c r="I98" s="70"/>
      <c r="J98" s="70"/>
      <c r="K98" s="34" t="s">
        <v>65</v>
      </c>
      <c r="L98" s="77">
        <v>98</v>
      </c>
      <c r="M98" s="77"/>
      <c r="N98" s="72"/>
      <c r="O98" s="79" t="s">
        <v>269</v>
      </c>
      <c r="P98" s="81">
        <v>43746.58679398148</v>
      </c>
      <c r="Q98" s="79" t="s">
        <v>276</v>
      </c>
      <c r="R98" s="79" t="s">
        <v>287</v>
      </c>
      <c r="S98" s="79" t="s">
        <v>294</v>
      </c>
      <c r="T98" s="79"/>
      <c r="U98" s="83" t="s">
        <v>302</v>
      </c>
      <c r="V98" s="83" t="s">
        <v>302</v>
      </c>
      <c r="W98" s="81">
        <v>43746.58679398148</v>
      </c>
      <c r="X98" s="83" t="s">
        <v>321</v>
      </c>
      <c r="Y98" s="79"/>
      <c r="Z98" s="79"/>
      <c r="AA98" s="85" t="s">
        <v>335</v>
      </c>
      <c r="AB98" s="85" t="s">
        <v>343</v>
      </c>
      <c r="AC98" s="79" t="b">
        <v>0</v>
      </c>
      <c r="AD98" s="79">
        <v>5</v>
      </c>
      <c r="AE98" s="85" t="s">
        <v>346</v>
      </c>
      <c r="AF98" s="79" t="b">
        <v>0</v>
      </c>
      <c r="AG98" s="79" t="s">
        <v>348</v>
      </c>
      <c r="AH98" s="79"/>
      <c r="AI98" s="85" t="s">
        <v>344</v>
      </c>
      <c r="AJ98" s="79" t="b">
        <v>0</v>
      </c>
      <c r="AK98" s="79">
        <v>0</v>
      </c>
      <c r="AL98" s="85" t="s">
        <v>344</v>
      </c>
      <c r="AM98" s="79" t="s">
        <v>352</v>
      </c>
      <c r="AN98" s="79" t="b">
        <v>0</v>
      </c>
      <c r="AO98" s="85" t="s">
        <v>343</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c r="BE98" s="49"/>
      <c r="BF98" s="48"/>
      <c r="BG98" s="49"/>
      <c r="BH98" s="48"/>
      <c r="BI98" s="49"/>
      <c r="BJ98" s="48"/>
      <c r="BK98" s="49"/>
      <c r="BL98" s="48"/>
    </row>
    <row r="99" spans="1:64" ht="15">
      <c r="A99" s="64" t="s">
        <v>220</v>
      </c>
      <c r="B99" s="64" t="s">
        <v>267</v>
      </c>
      <c r="C99" s="65" t="s">
        <v>1067</v>
      </c>
      <c r="D99" s="66">
        <v>3</v>
      </c>
      <c r="E99" s="67" t="s">
        <v>132</v>
      </c>
      <c r="F99" s="68">
        <v>35</v>
      </c>
      <c r="G99" s="65"/>
      <c r="H99" s="69"/>
      <c r="I99" s="70"/>
      <c r="J99" s="70"/>
      <c r="K99" s="34" t="s">
        <v>65</v>
      </c>
      <c r="L99" s="77">
        <v>99</v>
      </c>
      <c r="M99" s="77"/>
      <c r="N99" s="72"/>
      <c r="O99" s="79" t="s">
        <v>269</v>
      </c>
      <c r="P99" s="81">
        <v>43746.5971875</v>
      </c>
      <c r="Q99" s="79" t="s">
        <v>277</v>
      </c>
      <c r="R99" s="83" t="s">
        <v>288</v>
      </c>
      <c r="S99" s="79" t="s">
        <v>292</v>
      </c>
      <c r="T99" s="79"/>
      <c r="U99" s="79"/>
      <c r="V99" s="83" t="s">
        <v>310</v>
      </c>
      <c r="W99" s="81">
        <v>43746.5971875</v>
      </c>
      <c r="X99" s="83" t="s">
        <v>322</v>
      </c>
      <c r="Y99" s="79"/>
      <c r="Z99" s="79"/>
      <c r="AA99" s="85" t="s">
        <v>336</v>
      </c>
      <c r="AB99" s="85" t="s">
        <v>335</v>
      </c>
      <c r="AC99" s="79" t="b">
        <v>0</v>
      </c>
      <c r="AD99" s="79">
        <v>2</v>
      </c>
      <c r="AE99" s="85" t="s">
        <v>347</v>
      </c>
      <c r="AF99" s="79" t="b">
        <v>0</v>
      </c>
      <c r="AG99" s="79" t="s">
        <v>348</v>
      </c>
      <c r="AH99" s="79"/>
      <c r="AI99" s="85" t="s">
        <v>344</v>
      </c>
      <c r="AJ99" s="79" t="b">
        <v>0</v>
      </c>
      <c r="AK99" s="79">
        <v>1</v>
      </c>
      <c r="AL99" s="85" t="s">
        <v>344</v>
      </c>
      <c r="AM99" s="79" t="s">
        <v>351</v>
      </c>
      <c r="AN99" s="79" t="b">
        <v>0</v>
      </c>
      <c r="AO99" s="85" t="s">
        <v>335</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c r="BE99" s="49"/>
      <c r="BF99" s="48"/>
      <c r="BG99" s="49"/>
      <c r="BH99" s="48"/>
      <c r="BI99" s="49"/>
      <c r="BJ99" s="48"/>
      <c r="BK99" s="49"/>
      <c r="BL99" s="48"/>
    </row>
    <row r="100" spans="1:64" ht="15">
      <c r="A100" s="64" t="s">
        <v>221</v>
      </c>
      <c r="B100" s="64" t="s">
        <v>267</v>
      </c>
      <c r="C100" s="65" t="s">
        <v>1067</v>
      </c>
      <c r="D100" s="66">
        <v>3</v>
      </c>
      <c r="E100" s="67" t="s">
        <v>132</v>
      </c>
      <c r="F100" s="68">
        <v>35</v>
      </c>
      <c r="G100" s="65"/>
      <c r="H100" s="69"/>
      <c r="I100" s="70"/>
      <c r="J100" s="70"/>
      <c r="K100" s="34" t="s">
        <v>65</v>
      </c>
      <c r="L100" s="77">
        <v>100</v>
      </c>
      <c r="M100" s="77"/>
      <c r="N100" s="72"/>
      <c r="O100" s="79" t="s">
        <v>269</v>
      </c>
      <c r="P100" s="81">
        <v>43746.610347222224</v>
      </c>
      <c r="Q100" s="79" t="s">
        <v>278</v>
      </c>
      <c r="R100" s="79"/>
      <c r="S100" s="79"/>
      <c r="T100" s="79"/>
      <c r="U100" s="79"/>
      <c r="V100" s="83" t="s">
        <v>311</v>
      </c>
      <c r="W100" s="81">
        <v>43746.610347222224</v>
      </c>
      <c r="X100" s="83" t="s">
        <v>323</v>
      </c>
      <c r="Y100" s="79"/>
      <c r="Z100" s="79"/>
      <c r="AA100" s="85" t="s">
        <v>337</v>
      </c>
      <c r="AB100" s="79"/>
      <c r="AC100" s="79" t="b">
        <v>0</v>
      </c>
      <c r="AD100" s="79">
        <v>0</v>
      </c>
      <c r="AE100" s="85" t="s">
        <v>344</v>
      </c>
      <c r="AF100" s="79" t="b">
        <v>0</v>
      </c>
      <c r="AG100" s="79" t="s">
        <v>348</v>
      </c>
      <c r="AH100" s="79"/>
      <c r="AI100" s="85" t="s">
        <v>344</v>
      </c>
      <c r="AJ100" s="79" t="b">
        <v>0</v>
      </c>
      <c r="AK100" s="79">
        <v>1</v>
      </c>
      <c r="AL100" s="85" t="s">
        <v>336</v>
      </c>
      <c r="AM100" s="79" t="s">
        <v>351</v>
      </c>
      <c r="AN100" s="79" t="b">
        <v>0</v>
      </c>
      <c r="AO100" s="85" t="s">
        <v>336</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c r="BE100" s="49"/>
      <c r="BF100" s="48"/>
      <c r="BG100" s="49"/>
      <c r="BH100" s="48"/>
      <c r="BI100" s="49"/>
      <c r="BJ100" s="48"/>
      <c r="BK100" s="49"/>
      <c r="BL100" s="48"/>
    </row>
    <row r="101" spans="1:64" ht="15">
      <c r="A101" s="64" t="s">
        <v>219</v>
      </c>
      <c r="B101" s="64" t="s">
        <v>268</v>
      </c>
      <c r="C101" s="65" t="s">
        <v>1067</v>
      </c>
      <c r="D101" s="66">
        <v>3</v>
      </c>
      <c r="E101" s="67" t="s">
        <v>132</v>
      </c>
      <c r="F101" s="68">
        <v>35</v>
      </c>
      <c r="G101" s="65"/>
      <c r="H101" s="69"/>
      <c r="I101" s="70"/>
      <c r="J101" s="70"/>
      <c r="K101" s="34" t="s">
        <v>65</v>
      </c>
      <c r="L101" s="77">
        <v>101</v>
      </c>
      <c r="M101" s="77"/>
      <c r="N101" s="72"/>
      <c r="O101" s="79" t="s">
        <v>269</v>
      </c>
      <c r="P101" s="81">
        <v>43746.58679398148</v>
      </c>
      <c r="Q101" s="79" t="s">
        <v>276</v>
      </c>
      <c r="R101" s="79" t="s">
        <v>287</v>
      </c>
      <c r="S101" s="79" t="s">
        <v>294</v>
      </c>
      <c r="T101" s="79"/>
      <c r="U101" s="83" t="s">
        <v>302</v>
      </c>
      <c r="V101" s="83" t="s">
        <v>302</v>
      </c>
      <c r="W101" s="81">
        <v>43746.58679398148</v>
      </c>
      <c r="X101" s="83" t="s">
        <v>321</v>
      </c>
      <c r="Y101" s="79"/>
      <c r="Z101" s="79"/>
      <c r="AA101" s="85" t="s">
        <v>335</v>
      </c>
      <c r="AB101" s="85" t="s">
        <v>343</v>
      </c>
      <c r="AC101" s="79" t="b">
        <v>0</v>
      </c>
      <c r="AD101" s="79">
        <v>5</v>
      </c>
      <c r="AE101" s="85" t="s">
        <v>346</v>
      </c>
      <c r="AF101" s="79" t="b">
        <v>0</v>
      </c>
      <c r="AG101" s="79" t="s">
        <v>348</v>
      </c>
      <c r="AH101" s="79"/>
      <c r="AI101" s="85" t="s">
        <v>344</v>
      </c>
      <c r="AJ101" s="79" t="b">
        <v>0</v>
      </c>
      <c r="AK101" s="79">
        <v>0</v>
      </c>
      <c r="AL101" s="85" t="s">
        <v>344</v>
      </c>
      <c r="AM101" s="79" t="s">
        <v>352</v>
      </c>
      <c r="AN101" s="79" t="b">
        <v>0</v>
      </c>
      <c r="AO101" s="85" t="s">
        <v>343</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1</v>
      </c>
      <c r="BE101" s="49">
        <v>1.6666666666666667</v>
      </c>
      <c r="BF101" s="48">
        <v>1</v>
      </c>
      <c r="BG101" s="49">
        <v>1.6666666666666667</v>
      </c>
      <c r="BH101" s="48">
        <v>0</v>
      </c>
      <c r="BI101" s="49">
        <v>0</v>
      </c>
      <c r="BJ101" s="48">
        <v>58</v>
      </c>
      <c r="BK101" s="49">
        <v>96.66666666666667</v>
      </c>
      <c r="BL101" s="48">
        <v>60</v>
      </c>
    </row>
    <row r="102" spans="1:64" ht="15">
      <c r="A102" s="64" t="s">
        <v>220</v>
      </c>
      <c r="B102" s="64" t="s">
        <v>268</v>
      </c>
      <c r="C102" s="65" t="s">
        <v>1067</v>
      </c>
      <c r="D102" s="66">
        <v>3</v>
      </c>
      <c r="E102" s="67" t="s">
        <v>132</v>
      </c>
      <c r="F102" s="68">
        <v>35</v>
      </c>
      <c r="G102" s="65"/>
      <c r="H102" s="69"/>
      <c r="I102" s="70"/>
      <c r="J102" s="70"/>
      <c r="K102" s="34" t="s">
        <v>65</v>
      </c>
      <c r="L102" s="77">
        <v>102</v>
      </c>
      <c r="M102" s="77"/>
      <c r="N102" s="72"/>
      <c r="O102" s="79" t="s">
        <v>269</v>
      </c>
      <c r="P102" s="81">
        <v>43746.5971875</v>
      </c>
      <c r="Q102" s="79" t="s">
        <v>277</v>
      </c>
      <c r="R102" s="83" t="s">
        <v>288</v>
      </c>
      <c r="S102" s="79" t="s">
        <v>292</v>
      </c>
      <c r="T102" s="79"/>
      <c r="U102" s="79"/>
      <c r="V102" s="83" t="s">
        <v>310</v>
      </c>
      <c r="W102" s="81">
        <v>43746.5971875</v>
      </c>
      <c r="X102" s="83" t="s">
        <v>322</v>
      </c>
      <c r="Y102" s="79"/>
      <c r="Z102" s="79"/>
      <c r="AA102" s="85" t="s">
        <v>336</v>
      </c>
      <c r="AB102" s="85" t="s">
        <v>335</v>
      </c>
      <c r="AC102" s="79" t="b">
        <v>0</v>
      </c>
      <c r="AD102" s="79">
        <v>2</v>
      </c>
      <c r="AE102" s="85" t="s">
        <v>347</v>
      </c>
      <c r="AF102" s="79" t="b">
        <v>0</v>
      </c>
      <c r="AG102" s="79" t="s">
        <v>348</v>
      </c>
      <c r="AH102" s="79"/>
      <c r="AI102" s="85" t="s">
        <v>344</v>
      </c>
      <c r="AJ102" s="79" t="b">
        <v>0</v>
      </c>
      <c r="AK102" s="79">
        <v>1</v>
      </c>
      <c r="AL102" s="85" t="s">
        <v>344</v>
      </c>
      <c r="AM102" s="79" t="s">
        <v>351</v>
      </c>
      <c r="AN102" s="79" t="b">
        <v>0</v>
      </c>
      <c r="AO102" s="85" t="s">
        <v>335</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1</v>
      </c>
      <c r="BE102" s="49">
        <v>1.5384615384615385</v>
      </c>
      <c r="BF102" s="48">
        <v>0</v>
      </c>
      <c r="BG102" s="49">
        <v>0</v>
      </c>
      <c r="BH102" s="48">
        <v>0</v>
      </c>
      <c r="BI102" s="49">
        <v>0</v>
      </c>
      <c r="BJ102" s="48">
        <v>64</v>
      </c>
      <c r="BK102" s="49">
        <v>98.46153846153847</v>
      </c>
      <c r="BL102" s="48">
        <v>65</v>
      </c>
    </row>
    <row r="103" spans="1:64" ht="15">
      <c r="A103" s="64" t="s">
        <v>221</v>
      </c>
      <c r="B103" s="64" t="s">
        <v>268</v>
      </c>
      <c r="C103" s="65" t="s">
        <v>1067</v>
      </c>
      <c r="D103" s="66">
        <v>3</v>
      </c>
      <c r="E103" s="67" t="s">
        <v>132</v>
      </c>
      <c r="F103" s="68">
        <v>35</v>
      </c>
      <c r="G103" s="65"/>
      <c r="H103" s="69"/>
      <c r="I103" s="70"/>
      <c r="J103" s="70"/>
      <c r="K103" s="34" t="s">
        <v>65</v>
      </c>
      <c r="L103" s="77">
        <v>103</v>
      </c>
      <c r="M103" s="77"/>
      <c r="N103" s="72"/>
      <c r="O103" s="79" t="s">
        <v>269</v>
      </c>
      <c r="P103" s="81">
        <v>43746.610347222224</v>
      </c>
      <c r="Q103" s="79" t="s">
        <v>278</v>
      </c>
      <c r="R103" s="79"/>
      <c r="S103" s="79"/>
      <c r="T103" s="79"/>
      <c r="U103" s="79"/>
      <c r="V103" s="83" t="s">
        <v>311</v>
      </c>
      <c r="W103" s="81">
        <v>43746.610347222224</v>
      </c>
      <c r="X103" s="83" t="s">
        <v>323</v>
      </c>
      <c r="Y103" s="79"/>
      <c r="Z103" s="79"/>
      <c r="AA103" s="85" t="s">
        <v>337</v>
      </c>
      <c r="AB103" s="79"/>
      <c r="AC103" s="79" t="b">
        <v>0</v>
      </c>
      <c r="AD103" s="79">
        <v>0</v>
      </c>
      <c r="AE103" s="85" t="s">
        <v>344</v>
      </c>
      <c r="AF103" s="79" t="b">
        <v>0</v>
      </c>
      <c r="AG103" s="79" t="s">
        <v>348</v>
      </c>
      <c r="AH103" s="79"/>
      <c r="AI103" s="85" t="s">
        <v>344</v>
      </c>
      <c r="AJ103" s="79" t="b">
        <v>0</v>
      </c>
      <c r="AK103" s="79">
        <v>1</v>
      </c>
      <c r="AL103" s="85" t="s">
        <v>336</v>
      </c>
      <c r="AM103" s="79" t="s">
        <v>351</v>
      </c>
      <c r="AN103" s="79" t="b">
        <v>0</v>
      </c>
      <c r="AO103" s="85" t="s">
        <v>336</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0</v>
      </c>
      <c r="BE103" s="49">
        <v>0</v>
      </c>
      <c r="BF103" s="48">
        <v>0</v>
      </c>
      <c r="BG103" s="49">
        <v>0</v>
      </c>
      <c r="BH103" s="48">
        <v>0</v>
      </c>
      <c r="BI103" s="49">
        <v>0</v>
      </c>
      <c r="BJ103" s="48">
        <v>12</v>
      </c>
      <c r="BK103" s="49">
        <v>100</v>
      </c>
      <c r="BL103" s="48">
        <v>12</v>
      </c>
    </row>
    <row r="104" spans="1:64" ht="15">
      <c r="A104" s="64" t="s">
        <v>219</v>
      </c>
      <c r="B104" s="64" t="s">
        <v>220</v>
      </c>
      <c r="C104" s="65" t="s">
        <v>1067</v>
      </c>
      <c r="D104" s="66">
        <v>3</v>
      </c>
      <c r="E104" s="67" t="s">
        <v>132</v>
      </c>
      <c r="F104" s="68">
        <v>35</v>
      </c>
      <c r="G104" s="65"/>
      <c r="H104" s="69"/>
      <c r="I104" s="70"/>
      <c r="J104" s="70"/>
      <c r="K104" s="34" t="s">
        <v>66</v>
      </c>
      <c r="L104" s="77">
        <v>104</v>
      </c>
      <c r="M104" s="77"/>
      <c r="N104" s="72"/>
      <c r="O104" s="79" t="s">
        <v>270</v>
      </c>
      <c r="P104" s="81">
        <v>43746.58679398148</v>
      </c>
      <c r="Q104" s="79" t="s">
        <v>276</v>
      </c>
      <c r="R104" s="79" t="s">
        <v>287</v>
      </c>
      <c r="S104" s="79" t="s">
        <v>294</v>
      </c>
      <c r="T104" s="79"/>
      <c r="U104" s="83" t="s">
        <v>302</v>
      </c>
      <c r="V104" s="83" t="s">
        <v>302</v>
      </c>
      <c r="W104" s="81">
        <v>43746.58679398148</v>
      </c>
      <c r="X104" s="83" t="s">
        <v>321</v>
      </c>
      <c r="Y104" s="79"/>
      <c r="Z104" s="79"/>
      <c r="AA104" s="85" t="s">
        <v>335</v>
      </c>
      <c r="AB104" s="85" t="s">
        <v>343</v>
      </c>
      <c r="AC104" s="79" t="b">
        <v>0</v>
      </c>
      <c r="AD104" s="79">
        <v>5</v>
      </c>
      <c r="AE104" s="85" t="s">
        <v>346</v>
      </c>
      <c r="AF104" s="79" t="b">
        <v>0</v>
      </c>
      <c r="AG104" s="79" t="s">
        <v>348</v>
      </c>
      <c r="AH104" s="79"/>
      <c r="AI104" s="85" t="s">
        <v>344</v>
      </c>
      <c r="AJ104" s="79" t="b">
        <v>0</v>
      </c>
      <c r="AK104" s="79">
        <v>0</v>
      </c>
      <c r="AL104" s="85" t="s">
        <v>344</v>
      </c>
      <c r="AM104" s="79" t="s">
        <v>352</v>
      </c>
      <c r="AN104" s="79" t="b">
        <v>0</v>
      </c>
      <c r="AO104" s="85" t="s">
        <v>343</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c r="BE104" s="49"/>
      <c r="BF104" s="48"/>
      <c r="BG104" s="49"/>
      <c r="BH104" s="48"/>
      <c r="BI104" s="49"/>
      <c r="BJ104" s="48"/>
      <c r="BK104" s="49"/>
      <c r="BL104" s="48"/>
    </row>
    <row r="105" spans="1:64" ht="15">
      <c r="A105" s="64" t="s">
        <v>220</v>
      </c>
      <c r="B105" s="64" t="s">
        <v>219</v>
      </c>
      <c r="C105" s="65" t="s">
        <v>1067</v>
      </c>
      <c r="D105" s="66">
        <v>3</v>
      </c>
      <c r="E105" s="67" t="s">
        <v>132</v>
      </c>
      <c r="F105" s="68">
        <v>35</v>
      </c>
      <c r="G105" s="65"/>
      <c r="H105" s="69"/>
      <c r="I105" s="70"/>
      <c r="J105" s="70"/>
      <c r="K105" s="34" t="s">
        <v>66</v>
      </c>
      <c r="L105" s="77">
        <v>105</v>
      </c>
      <c r="M105" s="77"/>
      <c r="N105" s="72"/>
      <c r="O105" s="79" t="s">
        <v>270</v>
      </c>
      <c r="P105" s="81">
        <v>43746.5971875</v>
      </c>
      <c r="Q105" s="79" t="s">
        <v>277</v>
      </c>
      <c r="R105" s="83" t="s">
        <v>288</v>
      </c>
      <c r="S105" s="79" t="s">
        <v>292</v>
      </c>
      <c r="T105" s="79"/>
      <c r="U105" s="79"/>
      <c r="V105" s="83" t="s">
        <v>310</v>
      </c>
      <c r="W105" s="81">
        <v>43746.5971875</v>
      </c>
      <c r="X105" s="83" t="s">
        <v>322</v>
      </c>
      <c r="Y105" s="79"/>
      <c r="Z105" s="79"/>
      <c r="AA105" s="85" t="s">
        <v>336</v>
      </c>
      <c r="AB105" s="85" t="s">
        <v>335</v>
      </c>
      <c r="AC105" s="79" t="b">
        <v>0</v>
      </c>
      <c r="AD105" s="79">
        <v>2</v>
      </c>
      <c r="AE105" s="85" t="s">
        <v>347</v>
      </c>
      <c r="AF105" s="79" t="b">
        <v>0</v>
      </c>
      <c r="AG105" s="79" t="s">
        <v>348</v>
      </c>
      <c r="AH105" s="79"/>
      <c r="AI105" s="85" t="s">
        <v>344</v>
      </c>
      <c r="AJ105" s="79" t="b">
        <v>0</v>
      </c>
      <c r="AK105" s="79">
        <v>1</v>
      </c>
      <c r="AL105" s="85" t="s">
        <v>344</v>
      </c>
      <c r="AM105" s="79" t="s">
        <v>351</v>
      </c>
      <c r="AN105" s="79" t="b">
        <v>0</v>
      </c>
      <c r="AO105" s="85" t="s">
        <v>335</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c r="BE105" s="49"/>
      <c r="BF105" s="48"/>
      <c r="BG105" s="49"/>
      <c r="BH105" s="48"/>
      <c r="BI105" s="49"/>
      <c r="BJ105" s="48"/>
      <c r="BK105" s="49"/>
      <c r="BL105" s="48"/>
    </row>
    <row r="106" spans="1:64" ht="15">
      <c r="A106" s="64" t="s">
        <v>221</v>
      </c>
      <c r="B106" s="64" t="s">
        <v>219</v>
      </c>
      <c r="C106" s="65" t="s">
        <v>1067</v>
      </c>
      <c r="D106" s="66">
        <v>3</v>
      </c>
      <c r="E106" s="67" t="s">
        <v>132</v>
      </c>
      <c r="F106" s="68">
        <v>35</v>
      </c>
      <c r="G106" s="65"/>
      <c r="H106" s="69"/>
      <c r="I106" s="70"/>
      <c r="J106" s="70"/>
      <c r="K106" s="34" t="s">
        <v>65</v>
      </c>
      <c r="L106" s="77">
        <v>106</v>
      </c>
      <c r="M106" s="77"/>
      <c r="N106" s="72"/>
      <c r="O106" s="79" t="s">
        <v>269</v>
      </c>
      <c r="P106" s="81">
        <v>43746.610347222224</v>
      </c>
      <c r="Q106" s="79" t="s">
        <v>278</v>
      </c>
      <c r="R106" s="79"/>
      <c r="S106" s="79"/>
      <c r="T106" s="79"/>
      <c r="U106" s="79"/>
      <c r="V106" s="83" t="s">
        <v>311</v>
      </c>
      <c r="W106" s="81">
        <v>43746.610347222224</v>
      </c>
      <c r="X106" s="83" t="s">
        <v>323</v>
      </c>
      <c r="Y106" s="79"/>
      <c r="Z106" s="79"/>
      <c r="AA106" s="85" t="s">
        <v>337</v>
      </c>
      <c r="AB106" s="79"/>
      <c r="AC106" s="79" t="b">
        <v>0</v>
      </c>
      <c r="AD106" s="79">
        <v>0</v>
      </c>
      <c r="AE106" s="85" t="s">
        <v>344</v>
      </c>
      <c r="AF106" s="79" t="b">
        <v>0</v>
      </c>
      <c r="AG106" s="79" t="s">
        <v>348</v>
      </c>
      <c r="AH106" s="79"/>
      <c r="AI106" s="85" t="s">
        <v>344</v>
      </c>
      <c r="AJ106" s="79" t="b">
        <v>0</v>
      </c>
      <c r="AK106" s="79">
        <v>1</v>
      </c>
      <c r="AL106" s="85" t="s">
        <v>336</v>
      </c>
      <c r="AM106" s="79" t="s">
        <v>351</v>
      </c>
      <c r="AN106" s="79" t="b">
        <v>0</v>
      </c>
      <c r="AO106" s="85" t="s">
        <v>336</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c r="BE106" s="49"/>
      <c r="BF106" s="48"/>
      <c r="BG106" s="49"/>
      <c r="BH106" s="48"/>
      <c r="BI106" s="49"/>
      <c r="BJ106" s="48"/>
      <c r="BK106" s="49"/>
      <c r="BL106" s="48"/>
    </row>
    <row r="107" spans="1:64" ht="15">
      <c r="A107" s="64" t="s">
        <v>221</v>
      </c>
      <c r="B107" s="64" t="s">
        <v>220</v>
      </c>
      <c r="C107" s="65" t="s">
        <v>1067</v>
      </c>
      <c r="D107" s="66">
        <v>3</v>
      </c>
      <c r="E107" s="67" t="s">
        <v>132</v>
      </c>
      <c r="F107" s="68">
        <v>35</v>
      </c>
      <c r="G107" s="65"/>
      <c r="H107" s="69"/>
      <c r="I107" s="70"/>
      <c r="J107" s="70"/>
      <c r="K107" s="34" t="s">
        <v>65</v>
      </c>
      <c r="L107" s="77">
        <v>107</v>
      </c>
      <c r="M107" s="77"/>
      <c r="N107" s="72"/>
      <c r="O107" s="79" t="s">
        <v>269</v>
      </c>
      <c r="P107" s="81">
        <v>43746.610347222224</v>
      </c>
      <c r="Q107" s="79" t="s">
        <v>278</v>
      </c>
      <c r="R107" s="79"/>
      <c r="S107" s="79"/>
      <c r="T107" s="79"/>
      <c r="U107" s="79"/>
      <c r="V107" s="83" t="s">
        <v>311</v>
      </c>
      <c r="W107" s="81">
        <v>43746.610347222224</v>
      </c>
      <c r="X107" s="83" t="s">
        <v>323</v>
      </c>
      <c r="Y107" s="79"/>
      <c r="Z107" s="79"/>
      <c r="AA107" s="85" t="s">
        <v>337</v>
      </c>
      <c r="AB107" s="79"/>
      <c r="AC107" s="79" t="b">
        <v>0</v>
      </c>
      <c r="AD107" s="79">
        <v>0</v>
      </c>
      <c r="AE107" s="85" t="s">
        <v>344</v>
      </c>
      <c r="AF107" s="79" t="b">
        <v>0</v>
      </c>
      <c r="AG107" s="79" t="s">
        <v>348</v>
      </c>
      <c r="AH107" s="79"/>
      <c r="AI107" s="85" t="s">
        <v>344</v>
      </c>
      <c r="AJ107" s="79" t="b">
        <v>0</v>
      </c>
      <c r="AK107" s="79">
        <v>1</v>
      </c>
      <c r="AL107" s="85" t="s">
        <v>336</v>
      </c>
      <c r="AM107" s="79" t="s">
        <v>351</v>
      </c>
      <c r="AN107" s="79" t="b">
        <v>0</v>
      </c>
      <c r="AO107" s="85" t="s">
        <v>336</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c r="BE107" s="49"/>
      <c r="BF107" s="48"/>
      <c r="BG107" s="49"/>
      <c r="BH107" s="48"/>
      <c r="BI107" s="49"/>
      <c r="BJ107" s="48"/>
      <c r="BK107" s="49"/>
      <c r="BL107" s="48"/>
    </row>
    <row r="108" spans="1:64" ht="15">
      <c r="A108" s="64" t="s">
        <v>222</v>
      </c>
      <c r="B108" s="64" t="s">
        <v>222</v>
      </c>
      <c r="C108" s="65" t="s">
        <v>1067</v>
      </c>
      <c r="D108" s="66">
        <v>3</v>
      </c>
      <c r="E108" s="67" t="s">
        <v>132</v>
      </c>
      <c r="F108" s="68">
        <v>35</v>
      </c>
      <c r="G108" s="65"/>
      <c r="H108" s="69"/>
      <c r="I108" s="70"/>
      <c r="J108" s="70"/>
      <c r="K108" s="34" t="s">
        <v>65</v>
      </c>
      <c r="L108" s="77">
        <v>108</v>
      </c>
      <c r="M108" s="77"/>
      <c r="N108" s="72"/>
      <c r="O108" s="79" t="s">
        <v>176</v>
      </c>
      <c r="P108" s="81">
        <v>43747.01736111111</v>
      </c>
      <c r="Q108" s="79" t="s">
        <v>279</v>
      </c>
      <c r="R108" s="83" t="s">
        <v>289</v>
      </c>
      <c r="S108" s="79" t="s">
        <v>295</v>
      </c>
      <c r="T108" s="79"/>
      <c r="U108" s="83" t="s">
        <v>303</v>
      </c>
      <c r="V108" s="83" t="s">
        <v>303</v>
      </c>
      <c r="W108" s="81">
        <v>43747.01736111111</v>
      </c>
      <c r="X108" s="83" t="s">
        <v>324</v>
      </c>
      <c r="Y108" s="79"/>
      <c r="Z108" s="79"/>
      <c r="AA108" s="85" t="s">
        <v>338</v>
      </c>
      <c r="AB108" s="79"/>
      <c r="AC108" s="79" t="b">
        <v>0</v>
      </c>
      <c r="AD108" s="79">
        <v>0</v>
      </c>
      <c r="AE108" s="85" t="s">
        <v>344</v>
      </c>
      <c r="AF108" s="79" t="b">
        <v>0</v>
      </c>
      <c r="AG108" s="79" t="s">
        <v>348</v>
      </c>
      <c r="AH108" s="79"/>
      <c r="AI108" s="85" t="s">
        <v>344</v>
      </c>
      <c r="AJ108" s="79" t="b">
        <v>0</v>
      </c>
      <c r="AK108" s="79">
        <v>0</v>
      </c>
      <c r="AL108" s="85" t="s">
        <v>344</v>
      </c>
      <c r="AM108" s="79" t="s">
        <v>354</v>
      </c>
      <c r="AN108" s="79" t="b">
        <v>0</v>
      </c>
      <c r="AO108" s="85" t="s">
        <v>338</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4</v>
      </c>
      <c r="BC108" s="78" t="str">
        <f>REPLACE(INDEX(GroupVertices[Group],MATCH(Edges[[#This Row],[Vertex 2]],GroupVertices[Vertex],0)),1,1,"")</f>
        <v>4</v>
      </c>
      <c r="BD108" s="48">
        <v>2</v>
      </c>
      <c r="BE108" s="49">
        <v>5.882352941176471</v>
      </c>
      <c r="BF108" s="48">
        <v>1</v>
      </c>
      <c r="BG108" s="49">
        <v>2.9411764705882355</v>
      </c>
      <c r="BH108" s="48">
        <v>0</v>
      </c>
      <c r="BI108" s="49">
        <v>0</v>
      </c>
      <c r="BJ108" s="48">
        <v>31</v>
      </c>
      <c r="BK108" s="49">
        <v>91.17647058823529</v>
      </c>
      <c r="BL108" s="48">
        <v>34</v>
      </c>
    </row>
    <row r="109" spans="1:64" ht="15">
      <c r="A109" s="64" t="s">
        <v>223</v>
      </c>
      <c r="B109" s="64" t="s">
        <v>223</v>
      </c>
      <c r="C109" s="65" t="s">
        <v>1067</v>
      </c>
      <c r="D109" s="66">
        <v>3</v>
      </c>
      <c r="E109" s="67" t="s">
        <v>132</v>
      </c>
      <c r="F109" s="68">
        <v>35</v>
      </c>
      <c r="G109" s="65"/>
      <c r="H109" s="69"/>
      <c r="I109" s="70"/>
      <c r="J109" s="70"/>
      <c r="K109" s="34" t="s">
        <v>65</v>
      </c>
      <c r="L109" s="77">
        <v>109</v>
      </c>
      <c r="M109" s="77"/>
      <c r="N109" s="72"/>
      <c r="O109" s="79" t="s">
        <v>176</v>
      </c>
      <c r="P109" s="81">
        <v>43751.95574074074</v>
      </c>
      <c r="Q109" s="79" t="s">
        <v>280</v>
      </c>
      <c r="R109" s="79"/>
      <c r="S109" s="79"/>
      <c r="T109" s="79"/>
      <c r="U109" s="79"/>
      <c r="V109" s="83" t="s">
        <v>312</v>
      </c>
      <c r="W109" s="81">
        <v>43751.95574074074</v>
      </c>
      <c r="X109" s="83" t="s">
        <v>325</v>
      </c>
      <c r="Y109" s="79"/>
      <c r="Z109" s="79"/>
      <c r="AA109" s="85" t="s">
        <v>339</v>
      </c>
      <c r="AB109" s="79"/>
      <c r="AC109" s="79" t="b">
        <v>0</v>
      </c>
      <c r="AD109" s="79">
        <v>0</v>
      </c>
      <c r="AE109" s="85" t="s">
        <v>344</v>
      </c>
      <c r="AF109" s="79" t="b">
        <v>0</v>
      </c>
      <c r="AG109" s="79" t="s">
        <v>349</v>
      </c>
      <c r="AH109" s="79"/>
      <c r="AI109" s="85" t="s">
        <v>344</v>
      </c>
      <c r="AJ109" s="79" t="b">
        <v>0</v>
      </c>
      <c r="AK109" s="79">
        <v>0</v>
      </c>
      <c r="AL109" s="85" t="s">
        <v>344</v>
      </c>
      <c r="AM109" s="79" t="s">
        <v>355</v>
      </c>
      <c r="AN109" s="79" t="b">
        <v>0</v>
      </c>
      <c r="AO109" s="85" t="s">
        <v>339</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4</v>
      </c>
      <c r="BC109" s="78" t="str">
        <f>REPLACE(INDEX(GroupVertices[Group],MATCH(Edges[[#This Row],[Vertex 2]],GroupVertices[Vertex],0)),1,1,"")</f>
        <v>4</v>
      </c>
      <c r="BD109" s="48">
        <v>0</v>
      </c>
      <c r="BE109" s="49">
        <v>0</v>
      </c>
      <c r="BF109" s="48">
        <v>0</v>
      </c>
      <c r="BG109" s="49">
        <v>0</v>
      </c>
      <c r="BH109" s="48">
        <v>0</v>
      </c>
      <c r="BI109" s="49">
        <v>0</v>
      </c>
      <c r="BJ109" s="48">
        <v>61</v>
      </c>
      <c r="BK109" s="49">
        <v>100</v>
      </c>
      <c r="BL109" s="48">
        <v>61</v>
      </c>
    </row>
    <row r="110" spans="1:64" ht="15">
      <c r="A110" s="64" t="s">
        <v>224</v>
      </c>
      <c r="B110" s="64" t="s">
        <v>231</v>
      </c>
      <c r="C110" s="65" t="s">
        <v>1067</v>
      </c>
      <c r="D110" s="66">
        <v>3</v>
      </c>
      <c r="E110" s="67" t="s">
        <v>132</v>
      </c>
      <c r="F110" s="68">
        <v>35</v>
      </c>
      <c r="G110" s="65"/>
      <c r="H110" s="69"/>
      <c r="I110" s="70"/>
      <c r="J110" s="70"/>
      <c r="K110" s="34" t="s">
        <v>65</v>
      </c>
      <c r="L110" s="77">
        <v>110</v>
      </c>
      <c r="M110" s="77"/>
      <c r="N110" s="72"/>
      <c r="O110" s="79" t="s">
        <v>269</v>
      </c>
      <c r="P110" s="81">
        <v>43753.670069444444</v>
      </c>
      <c r="Q110" s="79" t="s">
        <v>281</v>
      </c>
      <c r="R110" s="79"/>
      <c r="S110" s="79"/>
      <c r="T110" s="79"/>
      <c r="U110" s="83" t="s">
        <v>304</v>
      </c>
      <c r="V110" s="83" t="s">
        <v>304</v>
      </c>
      <c r="W110" s="81">
        <v>43753.670069444444</v>
      </c>
      <c r="X110" s="83" t="s">
        <v>326</v>
      </c>
      <c r="Y110" s="79"/>
      <c r="Z110" s="79"/>
      <c r="AA110" s="85" t="s">
        <v>340</v>
      </c>
      <c r="AB110" s="79"/>
      <c r="AC110" s="79" t="b">
        <v>0</v>
      </c>
      <c r="AD110" s="79">
        <v>3</v>
      </c>
      <c r="AE110" s="85" t="s">
        <v>344</v>
      </c>
      <c r="AF110" s="79" t="b">
        <v>0</v>
      </c>
      <c r="AG110" s="79" t="s">
        <v>348</v>
      </c>
      <c r="AH110" s="79"/>
      <c r="AI110" s="85" t="s">
        <v>344</v>
      </c>
      <c r="AJ110" s="79" t="b">
        <v>0</v>
      </c>
      <c r="AK110" s="79">
        <v>0</v>
      </c>
      <c r="AL110" s="85" t="s">
        <v>344</v>
      </c>
      <c r="AM110" s="79" t="s">
        <v>352</v>
      </c>
      <c r="AN110" s="79" t="b">
        <v>0</v>
      </c>
      <c r="AO110" s="85" t="s">
        <v>340</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2</v>
      </c>
      <c r="BD110" s="48">
        <v>1</v>
      </c>
      <c r="BE110" s="49">
        <v>2.2222222222222223</v>
      </c>
      <c r="BF110" s="48">
        <v>2</v>
      </c>
      <c r="BG110" s="49">
        <v>4.444444444444445</v>
      </c>
      <c r="BH110" s="48">
        <v>0</v>
      </c>
      <c r="BI110" s="49">
        <v>0</v>
      </c>
      <c r="BJ110" s="48">
        <v>42</v>
      </c>
      <c r="BK110" s="49">
        <v>93.33333333333333</v>
      </c>
      <c r="BL110" s="48">
        <v>45</v>
      </c>
    </row>
    <row r="111" spans="1:64" ht="15">
      <c r="A111" s="64" t="s">
        <v>225</v>
      </c>
      <c r="B111" s="64" t="s">
        <v>225</v>
      </c>
      <c r="C111" s="65" t="s">
        <v>1067</v>
      </c>
      <c r="D111" s="66">
        <v>3</v>
      </c>
      <c r="E111" s="67" t="s">
        <v>132</v>
      </c>
      <c r="F111" s="68">
        <v>35</v>
      </c>
      <c r="G111" s="65"/>
      <c r="H111" s="69"/>
      <c r="I111" s="70"/>
      <c r="J111" s="70"/>
      <c r="K111" s="34" t="s">
        <v>65</v>
      </c>
      <c r="L111" s="77">
        <v>111</v>
      </c>
      <c r="M111" s="77"/>
      <c r="N111" s="72"/>
      <c r="O111" s="79" t="s">
        <v>176</v>
      </c>
      <c r="P111" s="81">
        <v>43755.57215277778</v>
      </c>
      <c r="Q111" s="79" t="s">
        <v>282</v>
      </c>
      <c r="R111" s="79"/>
      <c r="S111" s="79"/>
      <c r="T111" s="79" t="s">
        <v>299</v>
      </c>
      <c r="U111" s="79"/>
      <c r="V111" s="83" t="s">
        <v>313</v>
      </c>
      <c r="W111" s="81">
        <v>43755.57215277778</v>
      </c>
      <c r="X111" s="83" t="s">
        <v>327</v>
      </c>
      <c r="Y111" s="79"/>
      <c r="Z111" s="79"/>
      <c r="AA111" s="85" t="s">
        <v>341</v>
      </c>
      <c r="AB111" s="79"/>
      <c r="AC111" s="79" t="b">
        <v>0</v>
      </c>
      <c r="AD111" s="79">
        <v>3</v>
      </c>
      <c r="AE111" s="85" t="s">
        <v>344</v>
      </c>
      <c r="AF111" s="79" t="b">
        <v>0</v>
      </c>
      <c r="AG111" s="79" t="s">
        <v>348</v>
      </c>
      <c r="AH111" s="79"/>
      <c r="AI111" s="85" t="s">
        <v>344</v>
      </c>
      <c r="AJ111" s="79" t="b">
        <v>0</v>
      </c>
      <c r="AK111" s="79">
        <v>0</v>
      </c>
      <c r="AL111" s="85" t="s">
        <v>344</v>
      </c>
      <c r="AM111" s="79" t="s">
        <v>352</v>
      </c>
      <c r="AN111" s="79" t="b">
        <v>0</v>
      </c>
      <c r="AO111" s="85" t="s">
        <v>341</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4</v>
      </c>
      <c r="BC111" s="78" t="str">
        <f>REPLACE(INDEX(GroupVertices[Group],MATCH(Edges[[#This Row],[Vertex 2]],GroupVertices[Vertex],0)),1,1,"")</f>
        <v>4</v>
      </c>
      <c r="BD111" s="48">
        <v>0</v>
      </c>
      <c r="BE111" s="49">
        <v>0</v>
      </c>
      <c r="BF111" s="48">
        <v>0</v>
      </c>
      <c r="BG111" s="49">
        <v>0</v>
      </c>
      <c r="BH111" s="48">
        <v>0</v>
      </c>
      <c r="BI111" s="49">
        <v>0</v>
      </c>
      <c r="BJ111" s="48">
        <v>25</v>
      </c>
      <c r="BK111" s="49">
        <v>100</v>
      </c>
      <c r="BL111" s="48">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1"/>
    <dataValidation allowBlank="1" showErrorMessage="1" sqref="N2:N1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1"/>
    <dataValidation allowBlank="1" showInputMessage="1" promptTitle="Edge Color" prompt="To select an optional edge color, right-click and select Select Color on the right-click menu." sqref="C3:C111"/>
    <dataValidation allowBlank="1" showInputMessage="1" promptTitle="Edge Width" prompt="Enter an optional edge width between 1 and 10." errorTitle="Invalid Edge Width" error="The optional edge width must be a whole number between 1 and 10." sqref="D3:D111"/>
    <dataValidation allowBlank="1" showInputMessage="1" promptTitle="Edge Opacity" prompt="Enter an optional edge opacity between 0 (transparent) and 100 (opaque)." errorTitle="Invalid Edge Opacity" error="The optional edge opacity must be a whole number between 0 and 10." sqref="F3:F1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1">
      <formula1>ValidEdgeVisibilities</formula1>
    </dataValidation>
    <dataValidation allowBlank="1" showInputMessage="1" showErrorMessage="1" promptTitle="Vertex 1 Name" prompt="Enter the name of the edge's first vertex." sqref="A3:A111"/>
    <dataValidation allowBlank="1" showInputMessage="1" showErrorMessage="1" promptTitle="Vertex 2 Name" prompt="Enter the name of the edge's second vertex." sqref="B3:B111"/>
    <dataValidation allowBlank="1" showInputMessage="1" showErrorMessage="1" promptTitle="Edge Label" prompt="Enter an optional edge label." errorTitle="Invalid Edge Visibility" error="You have entered an unrecognized edge visibility.  Try selecting from the drop-down list instead." sqref="H3:H1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1"/>
  </dataValidations>
  <hyperlinks>
    <hyperlink ref="R3" r:id="rId1" display="https://www.nihcm.org/categories/america-s-high-maternal-mortality-what-can-be-done"/>
    <hyperlink ref="R4" r:id="rId2" display="https://www.nihcm.org/categories/america-s-high-maternal-mortality-what-can-be-done"/>
    <hyperlink ref="R11" r:id="rId3" display="https://www.nihcm.org/categories/america-s-high-maternal-mortality-what-can-be-done"/>
    <hyperlink ref="R15" r:id="rId4" display="https://www.nihcm.org/categories/america-s-high-maternal-mortality-what-can-be-done"/>
    <hyperlink ref="R17" r:id="rId5" display="https://www.nihcm.org/categories/america-s-high-maternal-mortality-what-can-be-done"/>
    <hyperlink ref="R19" r:id="rId6" display="http://www.cmqcc.org/my-birth-matters"/>
    <hyperlink ref="R20" r:id="rId7" display="https://swhr.org/searching-for-solutions-to-the-maternal-health-crisis/"/>
    <hyperlink ref="R22" r:id="rId8" display="https://www.cmqcc.org/research/ca-pamr-maternal-mortality-review"/>
    <hyperlink ref="R24" r:id="rId9" display="https://www.cmqcc.org/research/ca-pamr-maternal-mortality-review"/>
    <hyperlink ref="R26" r:id="rId10" display="https://www.cmqcc.org/research/ca-pamr-maternal-mortality-review"/>
    <hyperlink ref="R28" r:id="rId11" display="https://www.cmqcc.org/research/ca-pamr-maternal-mortality-review"/>
    <hyperlink ref="R30" r:id="rId12" display="https://www.cmqcc.org/research/ca-pamr-maternal-mortality-review"/>
    <hyperlink ref="R32" r:id="rId13" display="https://www.cmqcc.org/research/ca-pamr-maternal-mortality-review"/>
    <hyperlink ref="R34" r:id="rId14" display="https://www.cmqcc.org/research/ca-pamr-maternal-mortality-review"/>
    <hyperlink ref="R36" r:id="rId15" display="https://www.cmqcc.org/research/ca-pamr-maternal-mortality-review"/>
    <hyperlink ref="R38" r:id="rId16" display="https://www.cmqcc.org/research/ca-pamr-maternal-mortality-review"/>
    <hyperlink ref="R40" r:id="rId17" display="https://www.cmqcc.org/research/ca-pamr-maternal-mortality-review"/>
    <hyperlink ref="R42" r:id="rId18" display="https://www.cmqcc.org/research/ca-pamr-maternal-mortality-review"/>
    <hyperlink ref="R44" r:id="rId19" display="https://www.cmqcc.org/research/ca-pamr-maternal-mortality-review"/>
    <hyperlink ref="R46" r:id="rId20" display="https://www.cmqcc.org/research/ca-pamr-maternal-mortality-review"/>
    <hyperlink ref="R48" r:id="rId21" display="https://www.cmqcc.org/research/ca-pamr-maternal-mortality-review"/>
    <hyperlink ref="R50" r:id="rId22" display="https://www.cmqcc.org/research/ca-pamr-maternal-mortality-review"/>
    <hyperlink ref="R52" r:id="rId23" display="https://www.cmqcc.org/research/ca-pamr-maternal-mortality-review"/>
    <hyperlink ref="R54" r:id="rId24" display="https://www.cmqcc.org/research/ca-pamr-maternal-mortality-review"/>
    <hyperlink ref="R56" r:id="rId25" display="https://www.cmqcc.org/research/ca-pamr-maternal-mortality-review"/>
    <hyperlink ref="R58" r:id="rId26" display="https://www.cmqcc.org/research/ca-pamr-maternal-mortality-review"/>
    <hyperlink ref="R60" r:id="rId27" display="https://www.cmqcc.org/research/ca-pamr-maternal-mortality-review"/>
    <hyperlink ref="R62" r:id="rId28" display="https://www.cmqcc.org/research/ca-pamr-maternal-mortality-review"/>
    <hyperlink ref="R64" r:id="rId29" display="https://www.cmqcc.org/research/ca-pamr-maternal-mortality-review"/>
    <hyperlink ref="R66" r:id="rId30" display="https://www.cmqcc.org/research/ca-pamr-maternal-mortality-review"/>
    <hyperlink ref="R68" r:id="rId31" display="https://www.cmqcc.org/research/ca-pamr-maternal-mortality-review"/>
    <hyperlink ref="R70" r:id="rId32" display="https://www.cmqcc.org/research/ca-pamr-maternal-mortality-review"/>
    <hyperlink ref="R72" r:id="rId33" display="https://www.cmqcc.org/research/ca-pamr-maternal-mortality-review"/>
    <hyperlink ref="R74" r:id="rId34" display="https://www.cmqcc.org/research/ca-pamr-maternal-mortality-review"/>
    <hyperlink ref="R76" r:id="rId35" display="https://www.cmqcc.org/research/ca-pamr-maternal-mortality-review"/>
    <hyperlink ref="R78" r:id="rId36" display="https://www.cmqcc.org/research/ca-pamr-maternal-mortality-review"/>
    <hyperlink ref="R81" r:id="rId37" display="https://www.cmqcc.org/research/ca-pamr-maternal-mortality-review"/>
    <hyperlink ref="R84" r:id="rId38" display="https://www.cmqcc.org/research/ca-pamr-maternal-mortality-review"/>
    <hyperlink ref="R87" r:id="rId39" display="https://www.cmqcc.org/research/ca-pamr-maternal-mortality-review"/>
    <hyperlink ref="R90" r:id="rId40" display="https://www.cmqcc.org/research/ca-pamr-maternal-mortality-review"/>
    <hyperlink ref="R93" r:id="rId41" display="https://www.cmqcc.org/research/ca-pamr-maternal-mortality-review"/>
    <hyperlink ref="R96" r:id="rId42" display="https://www.cmqcc.org/research/ca-pamr-maternal-mortality-review"/>
    <hyperlink ref="R99" r:id="rId43" display="https://www.cmqcc.org/research/ca-pamr-maternal-mortality-review"/>
    <hyperlink ref="R102" r:id="rId44" display="https://www.cmqcc.org/research/ca-pamr-maternal-mortality-review"/>
    <hyperlink ref="R105" r:id="rId45" display="https://www.cmqcc.org/research/ca-pamr-maternal-mortality-review"/>
    <hyperlink ref="R108" r:id="rId46" display="https://us.macmillan.com/tour/everything-below-the-waist/"/>
    <hyperlink ref="U3" r:id="rId47" display="https://pbs.twimg.com/media/EGDeps9UcAAKsdA.png"/>
    <hyperlink ref="U4" r:id="rId48" display="https://pbs.twimg.com/media/EGDeps9UcAAKsdA.png"/>
    <hyperlink ref="U11" r:id="rId49" display="https://pbs.twimg.com/media/EGDeps9UcAAKsdA.png"/>
    <hyperlink ref="U15" r:id="rId50" display="https://pbs.twimg.com/media/EGDeps9UcAAKsdA.png"/>
    <hyperlink ref="U17" r:id="rId51" display="https://pbs.twimg.com/media/EGDeps9UcAAKsdA.png"/>
    <hyperlink ref="U19" r:id="rId52" display="https://pbs.twimg.com/media/EGIUE-kWoAADBIW.jpg"/>
    <hyperlink ref="U21" r:id="rId53" display="https://pbs.twimg.com/media/EGXIvD4X0AAi3EN.png"/>
    <hyperlink ref="U23" r:id="rId54" display="https://pbs.twimg.com/media/EGXIvD4X0AAi3EN.png"/>
    <hyperlink ref="U25" r:id="rId55" display="https://pbs.twimg.com/media/EGXIvD4X0AAi3EN.png"/>
    <hyperlink ref="U27" r:id="rId56" display="https://pbs.twimg.com/media/EGXIvD4X0AAi3EN.png"/>
    <hyperlink ref="U29" r:id="rId57" display="https://pbs.twimg.com/media/EGXIvD4X0AAi3EN.png"/>
    <hyperlink ref="U31" r:id="rId58" display="https://pbs.twimg.com/media/EGXIvD4X0AAi3EN.png"/>
    <hyperlink ref="U33" r:id="rId59" display="https://pbs.twimg.com/media/EGXIvD4X0AAi3EN.png"/>
    <hyperlink ref="U35" r:id="rId60" display="https://pbs.twimg.com/media/EGXIvD4X0AAi3EN.png"/>
    <hyperlink ref="U37" r:id="rId61" display="https://pbs.twimg.com/media/EGXIvD4X0AAi3EN.png"/>
    <hyperlink ref="U39" r:id="rId62" display="https://pbs.twimg.com/media/EGXIvD4X0AAi3EN.png"/>
    <hyperlink ref="U41" r:id="rId63" display="https://pbs.twimg.com/media/EGXIvD4X0AAi3EN.png"/>
    <hyperlink ref="U43" r:id="rId64" display="https://pbs.twimg.com/media/EGXIvD4X0AAi3EN.png"/>
    <hyperlink ref="U45" r:id="rId65" display="https://pbs.twimg.com/media/EGXIvD4X0AAi3EN.png"/>
    <hyperlink ref="U47" r:id="rId66" display="https://pbs.twimg.com/media/EGXIvD4X0AAi3EN.png"/>
    <hyperlink ref="U49" r:id="rId67" display="https://pbs.twimg.com/media/EGXIvD4X0AAi3EN.png"/>
    <hyperlink ref="U51" r:id="rId68" display="https://pbs.twimg.com/media/EGXIvD4X0AAi3EN.png"/>
    <hyperlink ref="U53" r:id="rId69" display="https://pbs.twimg.com/media/EGXIvD4X0AAi3EN.png"/>
    <hyperlink ref="U55" r:id="rId70" display="https://pbs.twimg.com/media/EGXIvD4X0AAi3EN.png"/>
    <hyperlink ref="U57" r:id="rId71" display="https://pbs.twimg.com/media/EGXIvD4X0AAi3EN.png"/>
    <hyperlink ref="U59" r:id="rId72" display="https://pbs.twimg.com/media/EGXIvD4X0AAi3EN.png"/>
    <hyperlink ref="U61" r:id="rId73" display="https://pbs.twimg.com/media/EGXIvD4X0AAi3EN.png"/>
    <hyperlink ref="U63" r:id="rId74" display="https://pbs.twimg.com/media/EGXIvD4X0AAi3EN.png"/>
    <hyperlink ref="U65" r:id="rId75" display="https://pbs.twimg.com/media/EGXIvD4X0AAi3EN.png"/>
    <hyperlink ref="U67" r:id="rId76" display="https://pbs.twimg.com/media/EGXIvD4X0AAi3EN.png"/>
    <hyperlink ref="U69" r:id="rId77" display="https://pbs.twimg.com/media/EGXIvD4X0AAi3EN.png"/>
    <hyperlink ref="U71" r:id="rId78" display="https://pbs.twimg.com/media/EGXIvD4X0AAi3EN.png"/>
    <hyperlink ref="U73" r:id="rId79" display="https://pbs.twimg.com/media/EGXIvD4X0AAi3EN.png"/>
    <hyperlink ref="U75" r:id="rId80" display="https://pbs.twimg.com/media/EGXIvD4X0AAi3EN.png"/>
    <hyperlink ref="U77" r:id="rId81" display="https://pbs.twimg.com/media/EGXIvD4X0AAi3EN.png"/>
    <hyperlink ref="U80" r:id="rId82" display="https://pbs.twimg.com/media/EGXIvD4X0AAi3EN.png"/>
    <hyperlink ref="U83" r:id="rId83" display="https://pbs.twimg.com/media/EGXIvD4X0AAi3EN.png"/>
    <hyperlink ref="U86" r:id="rId84" display="https://pbs.twimg.com/media/EGXIvD4X0AAi3EN.png"/>
    <hyperlink ref="U89" r:id="rId85" display="https://pbs.twimg.com/media/EGXIvD4X0AAi3EN.png"/>
    <hyperlink ref="U92" r:id="rId86" display="https://pbs.twimg.com/media/EGXIvD4X0AAi3EN.png"/>
    <hyperlink ref="U95" r:id="rId87" display="https://pbs.twimg.com/media/EGXIvD4X0AAi3EN.png"/>
    <hyperlink ref="U98" r:id="rId88" display="https://pbs.twimg.com/media/EGXIvD4X0AAi3EN.png"/>
    <hyperlink ref="U101" r:id="rId89" display="https://pbs.twimg.com/media/EGXIvD4X0AAi3EN.png"/>
    <hyperlink ref="U104" r:id="rId90" display="https://pbs.twimg.com/media/EGXIvD4X0AAi3EN.png"/>
    <hyperlink ref="U108" r:id="rId91" display="https://pbs.twimg.com/media/EGZWpdzWoAI5PGN.jpg"/>
    <hyperlink ref="U110" r:id="rId92" display="https://pbs.twimg.com/media/EG7nTs7UYAEk2Eg.jpg"/>
    <hyperlink ref="V3" r:id="rId93" display="https://pbs.twimg.com/media/EGDeps9UcAAKsdA.png"/>
    <hyperlink ref="V4" r:id="rId94" display="https://pbs.twimg.com/media/EGDeps9UcAAKsdA.png"/>
    <hyperlink ref="V5" r:id="rId95" display="http://pbs.twimg.com/profile_images/378800000441083660/defef2ef9e3d3fa644374ea4fa109689_normal.jpeg"/>
    <hyperlink ref="V6" r:id="rId96" display="http://pbs.twimg.com/profile_images/378800000441083660/defef2ef9e3d3fa644374ea4fa109689_normal.jpeg"/>
    <hyperlink ref="V7" r:id="rId97" display="http://pbs.twimg.com/profile_images/378800000441083660/defef2ef9e3d3fa644374ea4fa109689_normal.jpeg"/>
    <hyperlink ref="V8" r:id="rId98" display="http://pbs.twimg.com/profile_images/1157318428841205760/L4Xvch0N_normal.jpg"/>
    <hyperlink ref="V9" r:id="rId99" display="http://pbs.twimg.com/profile_images/1157318428841205760/L4Xvch0N_normal.jpg"/>
    <hyperlink ref="V10" r:id="rId100" display="http://pbs.twimg.com/profile_images/1157318428841205760/L4Xvch0N_normal.jpg"/>
    <hyperlink ref="V11" r:id="rId101" display="https://pbs.twimg.com/media/EGDeps9UcAAKsdA.png"/>
    <hyperlink ref="V12" r:id="rId102" display="http://pbs.twimg.com/profile_images/1063163332864196608/Bfsq8tRD_normal.jpg"/>
    <hyperlink ref="V13" r:id="rId103" display="http://pbs.twimg.com/profile_images/1063163332864196608/Bfsq8tRD_normal.jpg"/>
    <hyperlink ref="V14" r:id="rId104" display="http://pbs.twimg.com/profile_images/1013397531206848512/Ekf9nVK4_normal.jpg"/>
    <hyperlink ref="V15" r:id="rId105" display="https://pbs.twimg.com/media/EGDeps9UcAAKsdA.png"/>
    <hyperlink ref="V16" r:id="rId106" display="http://pbs.twimg.com/profile_images/1013397531206848512/Ekf9nVK4_normal.jpg"/>
    <hyperlink ref="V17" r:id="rId107" display="https://pbs.twimg.com/media/EGDeps9UcAAKsdA.png"/>
    <hyperlink ref="V18" r:id="rId108" display="http://pbs.twimg.com/profile_images/1013397531206848512/Ekf9nVK4_normal.jpg"/>
    <hyperlink ref="V19" r:id="rId109" display="https://pbs.twimg.com/media/EGIUE-kWoAADBIW.jpg"/>
    <hyperlink ref="V20" r:id="rId110" display="http://pbs.twimg.com/profile_images/1057004044453965824/6fmhToXw_normal.jpg"/>
    <hyperlink ref="V21" r:id="rId111" display="https://pbs.twimg.com/media/EGXIvD4X0AAi3EN.png"/>
    <hyperlink ref="V22" r:id="rId112" display="http://pbs.twimg.com/profile_images/903432464156073986/K9r22wpA_normal.jpg"/>
    <hyperlink ref="V23" r:id="rId113" display="https://pbs.twimg.com/media/EGXIvD4X0AAi3EN.png"/>
    <hyperlink ref="V24" r:id="rId114" display="http://pbs.twimg.com/profile_images/903432464156073986/K9r22wpA_normal.jpg"/>
    <hyperlink ref="V25" r:id="rId115" display="https://pbs.twimg.com/media/EGXIvD4X0AAi3EN.png"/>
    <hyperlink ref="V26" r:id="rId116" display="http://pbs.twimg.com/profile_images/903432464156073986/K9r22wpA_normal.jpg"/>
    <hyperlink ref="V27" r:id="rId117" display="https://pbs.twimg.com/media/EGXIvD4X0AAi3EN.png"/>
    <hyperlink ref="V28" r:id="rId118" display="http://pbs.twimg.com/profile_images/903432464156073986/K9r22wpA_normal.jpg"/>
    <hyperlink ref="V29" r:id="rId119" display="https://pbs.twimg.com/media/EGXIvD4X0AAi3EN.png"/>
    <hyperlink ref="V30" r:id="rId120" display="http://pbs.twimg.com/profile_images/903432464156073986/K9r22wpA_normal.jpg"/>
    <hyperlink ref="V31" r:id="rId121" display="https://pbs.twimg.com/media/EGXIvD4X0AAi3EN.png"/>
    <hyperlink ref="V32" r:id="rId122" display="http://pbs.twimg.com/profile_images/903432464156073986/K9r22wpA_normal.jpg"/>
    <hyperlink ref="V33" r:id="rId123" display="https://pbs.twimg.com/media/EGXIvD4X0AAi3EN.png"/>
    <hyperlink ref="V34" r:id="rId124" display="http://pbs.twimg.com/profile_images/903432464156073986/K9r22wpA_normal.jpg"/>
    <hyperlink ref="V35" r:id="rId125" display="https://pbs.twimg.com/media/EGXIvD4X0AAi3EN.png"/>
    <hyperlink ref="V36" r:id="rId126" display="http://pbs.twimg.com/profile_images/903432464156073986/K9r22wpA_normal.jpg"/>
    <hyperlink ref="V37" r:id="rId127" display="https://pbs.twimg.com/media/EGXIvD4X0AAi3EN.png"/>
    <hyperlink ref="V38" r:id="rId128" display="http://pbs.twimg.com/profile_images/903432464156073986/K9r22wpA_normal.jpg"/>
    <hyperlink ref="V39" r:id="rId129" display="https://pbs.twimg.com/media/EGXIvD4X0AAi3EN.png"/>
    <hyperlink ref="V40" r:id="rId130" display="http://pbs.twimg.com/profile_images/903432464156073986/K9r22wpA_normal.jpg"/>
    <hyperlink ref="V41" r:id="rId131" display="https://pbs.twimg.com/media/EGXIvD4X0AAi3EN.png"/>
    <hyperlink ref="V42" r:id="rId132" display="http://pbs.twimg.com/profile_images/903432464156073986/K9r22wpA_normal.jpg"/>
    <hyperlink ref="V43" r:id="rId133" display="https://pbs.twimg.com/media/EGXIvD4X0AAi3EN.png"/>
    <hyperlink ref="V44" r:id="rId134" display="http://pbs.twimg.com/profile_images/903432464156073986/K9r22wpA_normal.jpg"/>
    <hyperlink ref="V45" r:id="rId135" display="https://pbs.twimg.com/media/EGXIvD4X0AAi3EN.png"/>
    <hyperlink ref="V46" r:id="rId136" display="http://pbs.twimg.com/profile_images/903432464156073986/K9r22wpA_normal.jpg"/>
    <hyperlink ref="V47" r:id="rId137" display="https://pbs.twimg.com/media/EGXIvD4X0AAi3EN.png"/>
    <hyperlink ref="V48" r:id="rId138" display="http://pbs.twimg.com/profile_images/903432464156073986/K9r22wpA_normal.jpg"/>
    <hyperlink ref="V49" r:id="rId139" display="https://pbs.twimg.com/media/EGXIvD4X0AAi3EN.png"/>
    <hyperlink ref="V50" r:id="rId140" display="http://pbs.twimg.com/profile_images/903432464156073986/K9r22wpA_normal.jpg"/>
    <hyperlink ref="V51" r:id="rId141" display="https://pbs.twimg.com/media/EGXIvD4X0AAi3EN.png"/>
    <hyperlink ref="V52" r:id="rId142" display="http://pbs.twimg.com/profile_images/903432464156073986/K9r22wpA_normal.jpg"/>
    <hyperlink ref="V53" r:id="rId143" display="https://pbs.twimg.com/media/EGXIvD4X0AAi3EN.png"/>
    <hyperlink ref="V54" r:id="rId144" display="http://pbs.twimg.com/profile_images/903432464156073986/K9r22wpA_normal.jpg"/>
    <hyperlink ref="V55" r:id="rId145" display="https://pbs.twimg.com/media/EGXIvD4X0AAi3EN.png"/>
    <hyperlink ref="V56" r:id="rId146" display="http://pbs.twimg.com/profile_images/903432464156073986/K9r22wpA_normal.jpg"/>
    <hyperlink ref="V57" r:id="rId147" display="https://pbs.twimg.com/media/EGXIvD4X0AAi3EN.png"/>
    <hyperlink ref="V58" r:id="rId148" display="http://pbs.twimg.com/profile_images/903432464156073986/K9r22wpA_normal.jpg"/>
    <hyperlink ref="V59" r:id="rId149" display="https://pbs.twimg.com/media/EGXIvD4X0AAi3EN.png"/>
    <hyperlink ref="V60" r:id="rId150" display="http://pbs.twimg.com/profile_images/903432464156073986/K9r22wpA_normal.jpg"/>
    <hyperlink ref="V61" r:id="rId151" display="https://pbs.twimg.com/media/EGXIvD4X0AAi3EN.png"/>
    <hyperlink ref="V62" r:id="rId152" display="http://pbs.twimg.com/profile_images/903432464156073986/K9r22wpA_normal.jpg"/>
    <hyperlink ref="V63" r:id="rId153" display="https://pbs.twimg.com/media/EGXIvD4X0AAi3EN.png"/>
    <hyperlink ref="V64" r:id="rId154" display="http://pbs.twimg.com/profile_images/903432464156073986/K9r22wpA_normal.jpg"/>
    <hyperlink ref="V65" r:id="rId155" display="https://pbs.twimg.com/media/EGXIvD4X0AAi3EN.png"/>
    <hyperlink ref="V66" r:id="rId156" display="http://pbs.twimg.com/profile_images/903432464156073986/K9r22wpA_normal.jpg"/>
    <hyperlink ref="V67" r:id="rId157" display="https://pbs.twimg.com/media/EGXIvD4X0AAi3EN.png"/>
    <hyperlink ref="V68" r:id="rId158" display="http://pbs.twimg.com/profile_images/903432464156073986/K9r22wpA_normal.jpg"/>
    <hyperlink ref="V69" r:id="rId159" display="https://pbs.twimg.com/media/EGXIvD4X0AAi3EN.png"/>
    <hyperlink ref="V70" r:id="rId160" display="http://pbs.twimg.com/profile_images/903432464156073986/K9r22wpA_normal.jpg"/>
    <hyperlink ref="V71" r:id="rId161" display="https://pbs.twimg.com/media/EGXIvD4X0AAi3EN.png"/>
    <hyperlink ref="V72" r:id="rId162" display="http://pbs.twimg.com/profile_images/903432464156073986/K9r22wpA_normal.jpg"/>
    <hyperlink ref="V73" r:id="rId163" display="https://pbs.twimg.com/media/EGXIvD4X0AAi3EN.png"/>
    <hyperlink ref="V74" r:id="rId164" display="http://pbs.twimg.com/profile_images/903432464156073986/K9r22wpA_normal.jpg"/>
    <hyperlink ref="V75" r:id="rId165" display="https://pbs.twimg.com/media/EGXIvD4X0AAi3EN.png"/>
    <hyperlink ref="V76" r:id="rId166" display="http://pbs.twimg.com/profile_images/903432464156073986/K9r22wpA_normal.jpg"/>
    <hyperlink ref="V77" r:id="rId167" display="https://pbs.twimg.com/media/EGXIvD4X0AAi3EN.png"/>
    <hyperlink ref="V78" r:id="rId168" display="http://pbs.twimg.com/profile_images/903432464156073986/K9r22wpA_normal.jpg"/>
    <hyperlink ref="V79" r:id="rId169" display="http://pbs.twimg.com/profile_images/723267608955379712/hHbPrshx_normal.jpg"/>
    <hyperlink ref="V80" r:id="rId170" display="https://pbs.twimg.com/media/EGXIvD4X0AAi3EN.png"/>
    <hyperlink ref="V81" r:id="rId171" display="http://pbs.twimg.com/profile_images/903432464156073986/K9r22wpA_normal.jpg"/>
    <hyperlink ref="V82" r:id="rId172" display="http://pbs.twimg.com/profile_images/723267608955379712/hHbPrshx_normal.jpg"/>
    <hyperlink ref="V83" r:id="rId173" display="https://pbs.twimg.com/media/EGXIvD4X0AAi3EN.png"/>
    <hyperlink ref="V84" r:id="rId174" display="http://pbs.twimg.com/profile_images/903432464156073986/K9r22wpA_normal.jpg"/>
    <hyperlink ref="V85" r:id="rId175" display="http://pbs.twimg.com/profile_images/723267608955379712/hHbPrshx_normal.jpg"/>
    <hyperlink ref="V86" r:id="rId176" display="https://pbs.twimg.com/media/EGXIvD4X0AAi3EN.png"/>
    <hyperlink ref="V87" r:id="rId177" display="http://pbs.twimg.com/profile_images/903432464156073986/K9r22wpA_normal.jpg"/>
    <hyperlink ref="V88" r:id="rId178" display="http://pbs.twimg.com/profile_images/723267608955379712/hHbPrshx_normal.jpg"/>
    <hyperlink ref="V89" r:id="rId179" display="https://pbs.twimg.com/media/EGXIvD4X0AAi3EN.png"/>
    <hyperlink ref="V90" r:id="rId180" display="http://pbs.twimg.com/profile_images/903432464156073986/K9r22wpA_normal.jpg"/>
    <hyperlink ref="V91" r:id="rId181" display="http://pbs.twimg.com/profile_images/723267608955379712/hHbPrshx_normal.jpg"/>
    <hyperlink ref="V92" r:id="rId182" display="https://pbs.twimg.com/media/EGXIvD4X0AAi3EN.png"/>
    <hyperlink ref="V93" r:id="rId183" display="http://pbs.twimg.com/profile_images/903432464156073986/K9r22wpA_normal.jpg"/>
    <hyperlink ref="V94" r:id="rId184" display="http://pbs.twimg.com/profile_images/723267608955379712/hHbPrshx_normal.jpg"/>
    <hyperlink ref="V95" r:id="rId185" display="https://pbs.twimg.com/media/EGXIvD4X0AAi3EN.png"/>
    <hyperlink ref="V96" r:id="rId186" display="http://pbs.twimg.com/profile_images/903432464156073986/K9r22wpA_normal.jpg"/>
    <hyperlink ref="V97" r:id="rId187" display="http://pbs.twimg.com/profile_images/723267608955379712/hHbPrshx_normal.jpg"/>
    <hyperlink ref="V98" r:id="rId188" display="https://pbs.twimg.com/media/EGXIvD4X0AAi3EN.png"/>
    <hyperlink ref="V99" r:id="rId189" display="http://pbs.twimg.com/profile_images/903432464156073986/K9r22wpA_normal.jpg"/>
    <hyperlink ref="V100" r:id="rId190" display="http://pbs.twimg.com/profile_images/723267608955379712/hHbPrshx_normal.jpg"/>
    <hyperlink ref="V101" r:id="rId191" display="https://pbs.twimg.com/media/EGXIvD4X0AAi3EN.png"/>
    <hyperlink ref="V102" r:id="rId192" display="http://pbs.twimg.com/profile_images/903432464156073986/K9r22wpA_normal.jpg"/>
    <hyperlink ref="V103" r:id="rId193" display="http://pbs.twimg.com/profile_images/723267608955379712/hHbPrshx_normal.jpg"/>
    <hyperlink ref="V104" r:id="rId194" display="https://pbs.twimg.com/media/EGXIvD4X0AAi3EN.png"/>
    <hyperlink ref="V105" r:id="rId195" display="http://pbs.twimg.com/profile_images/903432464156073986/K9r22wpA_normal.jpg"/>
    <hyperlink ref="V106" r:id="rId196" display="http://pbs.twimg.com/profile_images/723267608955379712/hHbPrshx_normal.jpg"/>
    <hyperlink ref="V107" r:id="rId197" display="http://pbs.twimg.com/profile_images/723267608955379712/hHbPrshx_normal.jpg"/>
    <hyperlink ref="V108" r:id="rId198" display="https://pbs.twimg.com/media/EGZWpdzWoAI5PGN.jpg"/>
    <hyperlink ref="V109" r:id="rId199" display="http://pbs.twimg.com/profile_images/1184755372667654145/evB769Y__normal.png"/>
    <hyperlink ref="V110" r:id="rId200" display="https://pbs.twimg.com/media/EG7nTs7UYAEk2Eg.jpg"/>
    <hyperlink ref="V111" r:id="rId201" display="http://pbs.twimg.com/profile_images/725703417558126592/SocNzlxV_normal.jpg"/>
    <hyperlink ref="X3" r:id="rId202" display="https://twitter.com/#!/chcfnews/status/1180224320922116096"/>
    <hyperlink ref="X4" r:id="rId203" display="https://twitter.com/#!/chcfnews/status/1180224320922116096"/>
    <hyperlink ref="X5" r:id="rId204" display="https://twitter.com/#!/byninamartin/status/1180228772894654464"/>
    <hyperlink ref="X6" r:id="rId205" display="https://twitter.com/#!/byninamartin/status/1180228772894654464"/>
    <hyperlink ref="X7" r:id="rId206" display="https://twitter.com/#!/byninamartin/status/1180228772894654464"/>
    <hyperlink ref="X8" r:id="rId207" display="https://twitter.com/#!/allbriteallday/status/1180231457366691840"/>
    <hyperlink ref="X9" r:id="rId208" display="https://twitter.com/#!/allbriteallday/status/1180231457366691840"/>
    <hyperlink ref="X10" r:id="rId209" display="https://twitter.com/#!/allbriteallday/status/1180231457366691840"/>
    <hyperlink ref="X11" r:id="rId210" display="https://twitter.com/#!/chcfnews/status/1180224320922116096"/>
    <hyperlink ref="X12" r:id="rId211" display="https://twitter.com/#!/nihcmfoundation/status/1180229903473623043"/>
    <hyperlink ref="X13" r:id="rId212" display="https://twitter.com/#!/nihcmfoundation/status/1180229903473623043"/>
    <hyperlink ref="X14" r:id="rId213" display="https://twitter.com/#!/unnecesarean/status/1180292788224692224"/>
    <hyperlink ref="X15" r:id="rId214" display="https://twitter.com/#!/chcfnews/status/1180224320922116096"/>
    <hyperlink ref="X16" r:id="rId215" display="https://twitter.com/#!/unnecesarean/status/1180292788224692224"/>
    <hyperlink ref="X17" r:id="rId216" display="https://twitter.com/#!/chcfnews/status/1180224320922116096"/>
    <hyperlink ref="X18" r:id="rId217" display="https://twitter.com/#!/unnecesarean/status/1180292788224692224"/>
    <hyperlink ref="X19" r:id="rId218" display="https://twitter.com/#!/healthnet/status/1180528130534117377"/>
    <hyperlink ref="X20" r:id="rId219" display="https://twitter.com/#!/gausssurgical/status/1181263152614297601"/>
    <hyperlink ref="X21" r:id="rId220" display="https://twitter.com/#!/dkegel/status/1181571194140672002"/>
    <hyperlink ref="X22" r:id="rId221" display="https://twitter.com/#!/usnehal/status/1181574958499143683"/>
    <hyperlink ref="X23" r:id="rId222" display="https://twitter.com/#!/dkegel/status/1181571194140672002"/>
    <hyperlink ref="X24" r:id="rId223" display="https://twitter.com/#!/usnehal/status/1181574958499143683"/>
    <hyperlink ref="X25" r:id="rId224" display="https://twitter.com/#!/dkegel/status/1181571194140672002"/>
    <hyperlink ref="X26" r:id="rId225" display="https://twitter.com/#!/usnehal/status/1181574958499143683"/>
    <hyperlink ref="X27" r:id="rId226" display="https://twitter.com/#!/dkegel/status/1181571194140672002"/>
    <hyperlink ref="X28" r:id="rId227" display="https://twitter.com/#!/usnehal/status/1181574958499143683"/>
    <hyperlink ref="X29" r:id="rId228" display="https://twitter.com/#!/dkegel/status/1181571194140672002"/>
    <hyperlink ref="X30" r:id="rId229" display="https://twitter.com/#!/usnehal/status/1181574958499143683"/>
    <hyperlink ref="X31" r:id="rId230" display="https://twitter.com/#!/dkegel/status/1181571194140672002"/>
    <hyperlink ref="X32" r:id="rId231" display="https://twitter.com/#!/usnehal/status/1181574958499143683"/>
    <hyperlink ref="X33" r:id="rId232" display="https://twitter.com/#!/dkegel/status/1181571194140672002"/>
    <hyperlink ref="X34" r:id="rId233" display="https://twitter.com/#!/usnehal/status/1181574958499143683"/>
    <hyperlink ref="X35" r:id="rId234" display="https://twitter.com/#!/dkegel/status/1181571194140672002"/>
    <hyperlink ref="X36" r:id="rId235" display="https://twitter.com/#!/usnehal/status/1181574958499143683"/>
    <hyperlink ref="X37" r:id="rId236" display="https://twitter.com/#!/dkegel/status/1181571194140672002"/>
    <hyperlink ref="X38" r:id="rId237" display="https://twitter.com/#!/usnehal/status/1181574958499143683"/>
    <hyperlink ref="X39" r:id="rId238" display="https://twitter.com/#!/dkegel/status/1181571194140672002"/>
    <hyperlink ref="X40" r:id="rId239" display="https://twitter.com/#!/usnehal/status/1181574958499143683"/>
    <hyperlink ref="X41" r:id="rId240" display="https://twitter.com/#!/dkegel/status/1181571194140672002"/>
    <hyperlink ref="X42" r:id="rId241" display="https://twitter.com/#!/usnehal/status/1181574958499143683"/>
    <hyperlink ref="X43" r:id="rId242" display="https://twitter.com/#!/dkegel/status/1181571194140672002"/>
    <hyperlink ref="X44" r:id="rId243" display="https://twitter.com/#!/usnehal/status/1181574958499143683"/>
    <hyperlink ref="X45" r:id="rId244" display="https://twitter.com/#!/dkegel/status/1181571194140672002"/>
    <hyperlink ref="X46" r:id="rId245" display="https://twitter.com/#!/usnehal/status/1181574958499143683"/>
    <hyperlink ref="X47" r:id="rId246" display="https://twitter.com/#!/dkegel/status/1181571194140672002"/>
    <hyperlink ref="X48" r:id="rId247" display="https://twitter.com/#!/usnehal/status/1181574958499143683"/>
    <hyperlink ref="X49" r:id="rId248" display="https://twitter.com/#!/dkegel/status/1181571194140672002"/>
    <hyperlink ref="X50" r:id="rId249" display="https://twitter.com/#!/usnehal/status/1181574958499143683"/>
    <hyperlink ref="X51" r:id="rId250" display="https://twitter.com/#!/dkegel/status/1181571194140672002"/>
    <hyperlink ref="X52" r:id="rId251" display="https://twitter.com/#!/usnehal/status/1181574958499143683"/>
    <hyperlink ref="X53" r:id="rId252" display="https://twitter.com/#!/dkegel/status/1181571194140672002"/>
    <hyperlink ref="X54" r:id="rId253" display="https://twitter.com/#!/usnehal/status/1181574958499143683"/>
    <hyperlink ref="X55" r:id="rId254" display="https://twitter.com/#!/dkegel/status/1181571194140672002"/>
    <hyperlink ref="X56" r:id="rId255" display="https://twitter.com/#!/usnehal/status/1181574958499143683"/>
    <hyperlink ref="X57" r:id="rId256" display="https://twitter.com/#!/dkegel/status/1181571194140672002"/>
    <hyperlink ref="X58" r:id="rId257" display="https://twitter.com/#!/usnehal/status/1181574958499143683"/>
    <hyperlink ref="X59" r:id="rId258" display="https://twitter.com/#!/dkegel/status/1181571194140672002"/>
    <hyperlink ref="X60" r:id="rId259" display="https://twitter.com/#!/usnehal/status/1181574958499143683"/>
    <hyperlink ref="X61" r:id="rId260" display="https://twitter.com/#!/dkegel/status/1181571194140672002"/>
    <hyperlink ref="X62" r:id="rId261" display="https://twitter.com/#!/usnehal/status/1181574958499143683"/>
    <hyperlink ref="X63" r:id="rId262" display="https://twitter.com/#!/dkegel/status/1181571194140672002"/>
    <hyperlink ref="X64" r:id="rId263" display="https://twitter.com/#!/usnehal/status/1181574958499143683"/>
    <hyperlink ref="X65" r:id="rId264" display="https://twitter.com/#!/dkegel/status/1181571194140672002"/>
    <hyperlink ref="X66" r:id="rId265" display="https://twitter.com/#!/usnehal/status/1181574958499143683"/>
    <hyperlink ref="X67" r:id="rId266" display="https://twitter.com/#!/dkegel/status/1181571194140672002"/>
    <hyperlink ref="X68" r:id="rId267" display="https://twitter.com/#!/usnehal/status/1181574958499143683"/>
    <hyperlink ref="X69" r:id="rId268" display="https://twitter.com/#!/dkegel/status/1181571194140672002"/>
    <hyperlink ref="X70" r:id="rId269" display="https://twitter.com/#!/usnehal/status/1181574958499143683"/>
    <hyperlink ref="X71" r:id="rId270" display="https://twitter.com/#!/dkegel/status/1181571194140672002"/>
    <hyperlink ref="X72" r:id="rId271" display="https://twitter.com/#!/usnehal/status/1181574958499143683"/>
    <hyperlink ref="X73" r:id="rId272" display="https://twitter.com/#!/dkegel/status/1181571194140672002"/>
    <hyperlink ref="X74" r:id="rId273" display="https://twitter.com/#!/usnehal/status/1181574958499143683"/>
    <hyperlink ref="X75" r:id="rId274" display="https://twitter.com/#!/dkegel/status/1181571194140672002"/>
    <hyperlink ref="X76" r:id="rId275" display="https://twitter.com/#!/usnehal/status/1181574958499143683"/>
    <hyperlink ref="X77" r:id="rId276" display="https://twitter.com/#!/dkegel/status/1181571194140672002"/>
    <hyperlink ref="X78" r:id="rId277" display="https://twitter.com/#!/usnehal/status/1181574958499143683"/>
    <hyperlink ref="X79" r:id="rId278" display="https://twitter.com/#!/kath2cats/status/1181579729377226752"/>
    <hyperlink ref="X80" r:id="rId279" display="https://twitter.com/#!/dkegel/status/1181571194140672002"/>
    <hyperlink ref="X81" r:id="rId280" display="https://twitter.com/#!/usnehal/status/1181574958499143683"/>
    <hyperlink ref="X82" r:id="rId281" display="https://twitter.com/#!/kath2cats/status/1181579729377226752"/>
    <hyperlink ref="X83" r:id="rId282" display="https://twitter.com/#!/dkegel/status/1181571194140672002"/>
    <hyperlink ref="X84" r:id="rId283" display="https://twitter.com/#!/usnehal/status/1181574958499143683"/>
    <hyperlink ref="X85" r:id="rId284" display="https://twitter.com/#!/kath2cats/status/1181579729377226752"/>
    <hyperlink ref="X86" r:id="rId285" display="https://twitter.com/#!/dkegel/status/1181571194140672002"/>
    <hyperlink ref="X87" r:id="rId286" display="https://twitter.com/#!/usnehal/status/1181574958499143683"/>
    <hyperlink ref="X88" r:id="rId287" display="https://twitter.com/#!/kath2cats/status/1181579729377226752"/>
    <hyperlink ref="X89" r:id="rId288" display="https://twitter.com/#!/dkegel/status/1181571194140672002"/>
    <hyperlink ref="X90" r:id="rId289" display="https://twitter.com/#!/usnehal/status/1181574958499143683"/>
    <hyperlink ref="X91" r:id="rId290" display="https://twitter.com/#!/kath2cats/status/1181579729377226752"/>
    <hyperlink ref="X92" r:id="rId291" display="https://twitter.com/#!/dkegel/status/1181571194140672002"/>
    <hyperlink ref="X93" r:id="rId292" display="https://twitter.com/#!/usnehal/status/1181574958499143683"/>
    <hyperlink ref="X94" r:id="rId293" display="https://twitter.com/#!/kath2cats/status/1181579729377226752"/>
    <hyperlink ref="X95" r:id="rId294" display="https://twitter.com/#!/dkegel/status/1181571194140672002"/>
    <hyperlink ref="X96" r:id="rId295" display="https://twitter.com/#!/usnehal/status/1181574958499143683"/>
    <hyperlink ref="X97" r:id="rId296" display="https://twitter.com/#!/kath2cats/status/1181579729377226752"/>
    <hyperlink ref="X98" r:id="rId297" display="https://twitter.com/#!/dkegel/status/1181571194140672002"/>
    <hyperlink ref="X99" r:id="rId298" display="https://twitter.com/#!/usnehal/status/1181574958499143683"/>
    <hyperlink ref="X100" r:id="rId299" display="https://twitter.com/#!/kath2cats/status/1181579729377226752"/>
    <hyperlink ref="X101" r:id="rId300" display="https://twitter.com/#!/dkegel/status/1181571194140672002"/>
    <hyperlink ref="X102" r:id="rId301" display="https://twitter.com/#!/usnehal/status/1181574958499143683"/>
    <hyperlink ref="X103" r:id="rId302" display="https://twitter.com/#!/kath2cats/status/1181579729377226752"/>
    <hyperlink ref="X104" r:id="rId303" display="https://twitter.com/#!/dkegel/status/1181571194140672002"/>
    <hyperlink ref="X105" r:id="rId304" display="https://twitter.com/#!/usnehal/status/1181574958499143683"/>
    <hyperlink ref="X106" r:id="rId305" display="https://twitter.com/#!/kath2cats/status/1181579729377226752"/>
    <hyperlink ref="X107" r:id="rId306" display="https://twitter.com/#!/kath2cats/status/1181579729377226752"/>
    <hyperlink ref="X108" r:id="rId307" display="https://twitter.com/#!/jillgw/status/1181727225017769985"/>
    <hyperlink ref="X109" r:id="rId308" display="https://twitter.com/#!/ospococo/status/1183516831778246657"/>
    <hyperlink ref="X110" r:id="rId309" display="https://twitter.com/#!/hqinstitute/status/1184138086394949633"/>
    <hyperlink ref="X111" r:id="rId310" display="https://twitter.com/#!/thefpqc/status/1184827376162598918"/>
  </hyperlinks>
  <printOptions/>
  <pageMargins left="0.7" right="0.7" top="0.75" bottom="0.75" header="0.3" footer="0.3"/>
  <pageSetup horizontalDpi="600" verticalDpi="600" orientation="portrait" r:id="rId314"/>
  <legacyDrawing r:id="rId312"/>
  <tableParts>
    <tablePart r:id="rId31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1014</v>
      </c>
      <c r="B1" s="13" t="s">
        <v>1015</v>
      </c>
      <c r="C1" s="13" t="s">
        <v>1008</v>
      </c>
      <c r="D1" s="13" t="s">
        <v>1009</v>
      </c>
      <c r="E1" s="13" t="s">
        <v>1016</v>
      </c>
      <c r="F1" s="13" t="s">
        <v>144</v>
      </c>
      <c r="G1" s="13" t="s">
        <v>1017</v>
      </c>
      <c r="H1" s="13" t="s">
        <v>1018</v>
      </c>
      <c r="I1" s="13" t="s">
        <v>1019</v>
      </c>
      <c r="J1" s="13" t="s">
        <v>1020</v>
      </c>
      <c r="K1" s="13" t="s">
        <v>1021</v>
      </c>
      <c r="L1" s="13" t="s">
        <v>1022</v>
      </c>
    </row>
    <row r="2" spans="1:12" ht="15">
      <c r="A2" s="84" t="s">
        <v>895</v>
      </c>
      <c r="B2" s="84" t="s">
        <v>227</v>
      </c>
      <c r="C2" s="84">
        <v>4</v>
      </c>
      <c r="D2" s="118">
        <v>0.006438675081068351</v>
      </c>
      <c r="E2" s="118">
        <v>1.9084850188786497</v>
      </c>
      <c r="F2" s="84" t="s">
        <v>1010</v>
      </c>
      <c r="G2" s="84" t="b">
        <v>0</v>
      </c>
      <c r="H2" s="84" t="b">
        <v>0</v>
      </c>
      <c r="I2" s="84" t="b">
        <v>0</v>
      </c>
      <c r="J2" s="84" t="b">
        <v>0</v>
      </c>
      <c r="K2" s="84" t="b">
        <v>0</v>
      </c>
      <c r="L2" s="84" t="b">
        <v>0</v>
      </c>
    </row>
    <row r="3" spans="1:12" ht="15">
      <c r="A3" s="84" t="s">
        <v>227</v>
      </c>
      <c r="B3" s="84" t="s">
        <v>215</v>
      </c>
      <c r="C3" s="84">
        <v>4</v>
      </c>
      <c r="D3" s="118">
        <v>0.006438675081068351</v>
      </c>
      <c r="E3" s="118">
        <v>1.9084850188786497</v>
      </c>
      <c r="F3" s="84" t="s">
        <v>1010</v>
      </c>
      <c r="G3" s="84" t="b">
        <v>0</v>
      </c>
      <c r="H3" s="84" t="b">
        <v>0</v>
      </c>
      <c r="I3" s="84" t="b">
        <v>0</v>
      </c>
      <c r="J3" s="84" t="b">
        <v>0</v>
      </c>
      <c r="K3" s="84" t="b">
        <v>0</v>
      </c>
      <c r="L3" s="84" t="b">
        <v>0</v>
      </c>
    </row>
    <row r="4" spans="1:12" ht="15">
      <c r="A4" s="84" t="s">
        <v>215</v>
      </c>
      <c r="B4" s="84" t="s">
        <v>896</v>
      </c>
      <c r="C4" s="84">
        <v>4</v>
      </c>
      <c r="D4" s="118">
        <v>0.006438675081068351</v>
      </c>
      <c r="E4" s="118">
        <v>1.9084850188786497</v>
      </c>
      <c r="F4" s="84" t="s">
        <v>1010</v>
      </c>
      <c r="G4" s="84" t="b">
        <v>0</v>
      </c>
      <c r="H4" s="84" t="b">
        <v>0</v>
      </c>
      <c r="I4" s="84" t="b">
        <v>0</v>
      </c>
      <c r="J4" s="84" t="b">
        <v>0</v>
      </c>
      <c r="K4" s="84" t="b">
        <v>0</v>
      </c>
      <c r="L4" s="84" t="b">
        <v>0</v>
      </c>
    </row>
    <row r="5" spans="1:12" ht="15">
      <c r="A5" s="84" t="s">
        <v>896</v>
      </c>
      <c r="B5" s="84" t="s">
        <v>897</v>
      </c>
      <c r="C5" s="84">
        <v>4</v>
      </c>
      <c r="D5" s="118">
        <v>0.006438675081068351</v>
      </c>
      <c r="E5" s="118">
        <v>1.9084850188786497</v>
      </c>
      <c r="F5" s="84" t="s">
        <v>1010</v>
      </c>
      <c r="G5" s="84" t="b">
        <v>0</v>
      </c>
      <c r="H5" s="84" t="b">
        <v>0</v>
      </c>
      <c r="I5" s="84" t="b">
        <v>0</v>
      </c>
      <c r="J5" s="84" t="b">
        <v>0</v>
      </c>
      <c r="K5" s="84" t="b">
        <v>0</v>
      </c>
      <c r="L5" s="84" t="b">
        <v>0</v>
      </c>
    </row>
    <row r="6" spans="1:12" ht="15">
      <c r="A6" s="84" t="s">
        <v>897</v>
      </c>
      <c r="B6" s="84" t="s">
        <v>891</v>
      </c>
      <c r="C6" s="84">
        <v>4</v>
      </c>
      <c r="D6" s="118">
        <v>0.006438675081068351</v>
      </c>
      <c r="E6" s="118">
        <v>1.8115750058705935</v>
      </c>
      <c r="F6" s="84" t="s">
        <v>1010</v>
      </c>
      <c r="G6" s="84" t="b">
        <v>0</v>
      </c>
      <c r="H6" s="84" t="b">
        <v>0</v>
      </c>
      <c r="I6" s="84" t="b">
        <v>0</v>
      </c>
      <c r="J6" s="84" t="b">
        <v>0</v>
      </c>
      <c r="K6" s="84" t="b">
        <v>0</v>
      </c>
      <c r="L6" s="84" t="b">
        <v>0</v>
      </c>
    </row>
    <row r="7" spans="1:12" ht="15">
      <c r="A7" s="84" t="s">
        <v>891</v>
      </c>
      <c r="B7" s="84" t="s">
        <v>898</v>
      </c>
      <c r="C7" s="84">
        <v>4</v>
      </c>
      <c r="D7" s="118">
        <v>0.006438675081068351</v>
      </c>
      <c r="E7" s="118">
        <v>1.8115750058705935</v>
      </c>
      <c r="F7" s="84" t="s">
        <v>1010</v>
      </c>
      <c r="G7" s="84" t="b">
        <v>0</v>
      </c>
      <c r="H7" s="84" t="b">
        <v>0</v>
      </c>
      <c r="I7" s="84" t="b">
        <v>0</v>
      </c>
      <c r="J7" s="84" t="b">
        <v>0</v>
      </c>
      <c r="K7" s="84" t="b">
        <v>0</v>
      </c>
      <c r="L7" s="84" t="b">
        <v>0</v>
      </c>
    </row>
    <row r="8" spans="1:12" ht="15">
      <c r="A8" s="84" t="s">
        <v>898</v>
      </c>
      <c r="B8" s="84" t="s">
        <v>899</v>
      </c>
      <c r="C8" s="84">
        <v>4</v>
      </c>
      <c r="D8" s="118">
        <v>0.006438675081068351</v>
      </c>
      <c r="E8" s="118">
        <v>1.9084850188786497</v>
      </c>
      <c r="F8" s="84" t="s">
        <v>1010</v>
      </c>
      <c r="G8" s="84" t="b">
        <v>0</v>
      </c>
      <c r="H8" s="84" t="b">
        <v>0</v>
      </c>
      <c r="I8" s="84" t="b">
        <v>0</v>
      </c>
      <c r="J8" s="84" t="b">
        <v>0</v>
      </c>
      <c r="K8" s="84" t="b">
        <v>0</v>
      </c>
      <c r="L8" s="84" t="b">
        <v>0</v>
      </c>
    </row>
    <row r="9" spans="1:12" ht="15">
      <c r="A9" s="84" t="s">
        <v>899</v>
      </c>
      <c r="B9" s="84" t="s">
        <v>900</v>
      </c>
      <c r="C9" s="84">
        <v>4</v>
      </c>
      <c r="D9" s="118">
        <v>0.006438675081068351</v>
      </c>
      <c r="E9" s="118">
        <v>1.9084850188786497</v>
      </c>
      <c r="F9" s="84" t="s">
        <v>1010</v>
      </c>
      <c r="G9" s="84" t="b">
        <v>0</v>
      </c>
      <c r="H9" s="84" t="b">
        <v>0</v>
      </c>
      <c r="I9" s="84" t="b">
        <v>0</v>
      </c>
      <c r="J9" s="84" t="b">
        <v>0</v>
      </c>
      <c r="K9" s="84" t="b">
        <v>0</v>
      </c>
      <c r="L9" s="84" t="b">
        <v>0</v>
      </c>
    </row>
    <row r="10" spans="1:12" ht="15">
      <c r="A10" s="84" t="s">
        <v>268</v>
      </c>
      <c r="B10" s="84" t="s">
        <v>267</v>
      </c>
      <c r="C10" s="84">
        <v>3</v>
      </c>
      <c r="D10" s="118">
        <v>0.005937930008508068</v>
      </c>
      <c r="E10" s="118">
        <v>2.03342375548695</v>
      </c>
      <c r="F10" s="84" t="s">
        <v>1010</v>
      </c>
      <c r="G10" s="84" t="b">
        <v>0</v>
      </c>
      <c r="H10" s="84" t="b">
        <v>0</v>
      </c>
      <c r="I10" s="84" t="b">
        <v>0</v>
      </c>
      <c r="J10" s="84" t="b">
        <v>0</v>
      </c>
      <c r="K10" s="84" t="b">
        <v>0</v>
      </c>
      <c r="L10" s="84" t="b">
        <v>0</v>
      </c>
    </row>
    <row r="11" spans="1:12" ht="15">
      <c r="A11" s="84" t="s">
        <v>267</v>
      </c>
      <c r="B11" s="84" t="s">
        <v>266</v>
      </c>
      <c r="C11" s="84">
        <v>3</v>
      </c>
      <c r="D11" s="118">
        <v>0.005937930008508068</v>
      </c>
      <c r="E11" s="118">
        <v>2.03342375548695</v>
      </c>
      <c r="F11" s="84" t="s">
        <v>1010</v>
      </c>
      <c r="G11" s="84" t="b">
        <v>0</v>
      </c>
      <c r="H11" s="84" t="b">
        <v>0</v>
      </c>
      <c r="I11" s="84" t="b">
        <v>0</v>
      </c>
      <c r="J11" s="84" t="b">
        <v>0</v>
      </c>
      <c r="K11" s="84" t="b">
        <v>0</v>
      </c>
      <c r="L11" s="84" t="b">
        <v>0</v>
      </c>
    </row>
    <row r="12" spans="1:12" ht="15">
      <c r="A12" s="84" t="s">
        <v>266</v>
      </c>
      <c r="B12" s="84" t="s">
        <v>265</v>
      </c>
      <c r="C12" s="84">
        <v>3</v>
      </c>
      <c r="D12" s="118">
        <v>0.005937930008508068</v>
      </c>
      <c r="E12" s="118">
        <v>2.03342375548695</v>
      </c>
      <c r="F12" s="84" t="s">
        <v>1010</v>
      </c>
      <c r="G12" s="84" t="b">
        <v>0</v>
      </c>
      <c r="H12" s="84" t="b">
        <v>0</v>
      </c>
      <c r="I12" s="84" t="b">
        <v>0</v>
      </c>
      <c r="J12" s="84" t="b">
        <v>0</v>
      </c>
      <c r="K12" s="84" t="b">
        <v>0</v>
      </c>
      <c r="L12" s="84" t="b">
        <v>0</v>
      </c>
    </row>
    <row r="13" spans="1:12" ht="15">
      <c r="A13" s="84" t="s">
        <v>265</v>
      </c>
      <c r="B13" s="84" t="s">
        <v>264</v>
      </c>
      <c r="C13" s="84">
        <v>3</v>
      </c>
      <c r="D13" s="118">
        <v>0.005937930008508068</v>
      </c>
      <c r="E13" s="118">
        <v>2.03342375548695</v>
      </c>
      <c r="F13" s="84" t="s">
        <v>1010</v>
      </c>
      <c r="G13" s="84" t="b">
        <v>0</v>
      </c>
      <c r="H13" s="84" t="b">
        <v>0</v>
      </c>
      <c r="I13" s="84" t="b">
        <v>0</v>
      </c>
      <c r="J13" s="84" t="b">
        <v>0</v>
      </c>
      <c r="K13" s="84" t="b">
        <v>0</v>
      </c>
      <c r="L13" s="84" t="b">
        <v>0</v>
      </c>
    </row>
    <row r="14" spans="1:12" ht="15">
      <c r="A14" s="84" t="s">
        <v>264</v>
      </c>
      <c r="B14" s="84" t="s">
        <v>263</v>
      </c>
      <c r="C14" s="84">
        <v>3</v>
      </c>
      <c r="D14" s="118">
        <v>0.005937930008508068</v>
      </c>
      <c r="E14" s="118">
        <v>2.03342375548695</v>
      </c>
      <c r="F14" s="84" t="s">
        <v>1010</v>
      </c>
      <c r="G14" s="84" t="b">
        <v>0</v>
      </c>
      <c r="H14" s="84" t="b">
        <v>0</v>
      </c>
      <c r="I14" s="84" t="b">
        <v>0</v>
      </c>
      <c r="J14" s="84" t="b">
        <v>0</v>
      </c>
      <c r="K14" s="84" t="b">
        <v>0</v>
      </c>
      <c r="L14" s="84" t="b">
        <v>0</v>
      </c>
    </row>
    <row r="15" spans="1:12" ht="15">
      <c r="A15" s="84" t="s">
        <v>263</v>
      </c>
      <c r="B15" s="84" t="s">
        <v>262</v>
      </c>
      <c r="C15" s="84">
        <v>3</v>
      </c>
      <c r="D15" s="118">
        <v>0.005937930008508068</v>
      </c>
      <c r="E15" s="118">
        <v>2.03342375548695</v>
      </c>
      <c r="F15" s="84" t="s">
        <v>1010</v>
      </c>
      <c r="G15" s="84" t="b">
        <v>0</v>
      </c>
      <c r="H15" s="84" t="b">
        <v>0</v>
      </c>
      <c r="I15" s="84" t="b">
        <v>0</v>
      </c>
      <c r="J15" s="84" t="b">
        <v>0</v>
      </c>
      <c r="K15" s="84" t="b">
        <v>0</v>
      </c>
      <c r="L15" s="84" t="b">
        <v>0</v>
      </c>
    </row>
    <row r="16" spans="1:12" ht="15">
      <c r="A16" s="84" t="s">
        <v>262</v>
      </c>
      <c r="B16" s="84" t="s">
        <v>261</v>
      </c>
      <c r="C16" s="84">
        <v>3</v>
      </c>
      <c r="D16" s="118">
        <v>0.005937930008508068</v>
      </c>
      <c r="E16" s="118">
        <v>2.03342375548695</v>
      </c>
      <c r="F16" s="84" t="s">
        <v>1010</v>
      </c>
      <c r="G16" s="84" t="b">
        <v>0</v>
      </c>
      <c r="H16" s="84" t="b">
        <v>0</v>
      </c>
      <c r="I16" s="84" t="b">
        <v>0</v>
      </c>
      <c r="J16" s="84" t="b">
        <v>0</v>
      </c>
      <c r="K16" s="84" t="b">
        <v>0</v>
      </c>
      <c r="L16" s="84" t="b">
        <v>0</v>
      </c>
    </row>
    <row r="17" spans="1:12" ht="15">
      <c r="A17" s="84" t="s">
        <v>261</v>
      </c>
      <c r="B17" s="84" t="s">
        <v>260</v>
      </c>
      <c r="C17" s="84">
        <v>3</v>
      </c>
      <c r="D17" s="118">
        <v>0.005937930008508068</v>
      </c>
      <c r="E17" s="118">
        <v>2.03342375548695</v>
      </c>
      <c r="F17" s="84" t="s">
        <v>1010</v>
      </c>
      <c r="G17" s="84" t="b">
        <v>0</v>
      </c>
      <c r="H17" s="84" t="b">
        <v>0</v>
      </c>
      <c r="I17" s="84" t="b">
        <v>0</v>
      </c>
      <c r="J17" s="84" t="b">
        <v>0</v>
      </c>
      <c r="K17" s="84" t="b">
        <v>0</v>
      </c>
      <c r="L17" s="84" t="b">
        <v>0</v>
      </c>
    </row>
    <row r="18" spans="1:12" ht="15">
      <c r="A18" s="84" t="s">
        <v>212</v>
      </c>
      <c r="B18" s="84" t="s">
        <v>895</v>
      </c>
      <c r="C18" s="84">
        <v>3</v>
      </c>
      <c r="D18" s="118">
        <v>0.005937930008508068</v>
      </c>
      <c r="E18" s="118">
        <v>2.03342375548695</v>
      </c>
      <c r="F18" s="84" t="s">
        <v>1010</v>
      </c>
      <c r="G18" s="84" t="b">
        <v>0</v>
      </c>
      <c r="H18" s="84" t="b">
        <v>0</v>
      </c>
      <c r="I18" s="84" t="b">
        <v>0</v>
      </c>
      <c r="J18" s="84" t="b">
        <v>0</v>
      </c>
      <c r="K18" s="84" t="b">
        <v>0</v>
      </c>
      <c r="L18" s="84" t="b">
        <v>0</v>
      </c>
    </row>
    <row r="19" spans="1:12" ht="15">
      <c r="A19" s="84" t="s">
        <v>889</v>
      </c>
      <c r="B19" s="84" t="s">
        <v>1003</v>
      </c>
      <c r="C19" s="84">
        <v>2</v>
      </c>
      <c r="D19" s="118">
        <v>0.005000580118427555</v>
      </c>
      <c r="E19" s="118">
        <v>1.6654469701923553</v>
      </c>
      <c r="F19" s="84" t="s">
        <v>1010</v>
      </c>
      <c r="G19" s="84" t="b">
        <v>0</v>
      </c>
      <c r="H19" s="84" t="b">
        <v>0</v>
      </c>
      <c r="I19" s="84" t="b">
        <v>0</v>
      </c>
      <c r="J19" s="84" t="b">
        <v>0</v>
      </c>
      <c r="K19" s="84" t="b">
        <v>0</v>
      </c>
      <c r="L19" s="84" t="b">
        <v>0</v>
      </c>
    </row>
    <row r="20" spans="1:12" ht="15">
      <c r="A20" s="84" t="s">
        <v>1005</v>
      </c>
      <c r="B20" s="84" t="s">
        <v>1001</v>
      </c>
      <c r="C20" s="84">
        <v>2</v>
      </c>
      <c r="D20" s="118">
        <v>0.005000580118427555</v>
      </c>
      <c r="E20" s="118">
        <v>2.03342375548695</v>
      </c>
      <c r="F20" s="84" t="s">
        <v>1010</v>
      </c>
      <c r="G20" s="84" t="b">
        <v>0</v>
      </c>
      <c r="H20" s="84" t="b">
        <v>0</v>
      </c>
      <c r="I20" s="84" t="b">
        <v>0</v>
      </c>
      <c r="J20" s="84" t="b">
        <v>0</v>
      </c>
      <c r="K20" s="84" t="b">
        <v>0</v>
      </c>
      <c r="L20" s="84" t="b">
        <v>0</v>
      </c>
    </row>
    <row r="21" spans="1:12" ht="15">
      <c r="A21" s="84" t="s">
        <v>892</v>
      </c>
      <c r="B21" s="84" t="s">
        <v>890</v>
      </c>
      <c r="C21" s="84">
        <v>2</v>
      </c>
      <c r="D21" s="118">
        <v>0.006781822696320935</v>
      </c>
      <c r="E21" s="118">
        <v>1.5563025007672873</v>
      </c>
      <c r="F21" s="84" t="s">
        <v>1010</v>
      </c>
      <c r="G21" s="84" t="b">
        <v>0</v>
      </c>
      <c r="H21" s="84" t="b">
        <v>0</v>
      </c>
      <c r="I21" s="84" t="b">
        <v>0</v>
      </c>
      <c r="J21" s="84" t="b">
        <v>0</v>
      </c>
      <c r="K21" s="84" t="b">
        <v>0</v>
      </c>
      <c r="L21" s="84" t="b">
        <v>0</v>
      </c>
    </row>
    <row r="22" spans="1:12" ht="15">
      <c r="A22" s="84" t="s">
        <v>219</v>
      </c>
      <c r="B22" s="84" t="s">
        <v>268</v>
      </c>
      <c r="C22" s="84">
        <v>2</v>
      </c>
      <c r="D22" s="118">
        <v>0.005000580118427555</v>
      </c>
      <c r="E22" s="118">
        <v>2.03342375548695</v>
      </c>
      <c r="F22" s="84" t="s">
        <v>1010</v>
      </c>
      <c r="G22" s="84" t="b">
        <v>0</v>
      </c>
      <c r="H22" s="84" t="b">
        <v>0</v>
      </c>
      <c r="I22" s="84" t="b">
        <v>0</v>
      </c>
      <c r="J22" s="84" t="b">
        <v>0</v>
      </c>
      <c r="K22" s="84" t="b">
        <v>0</v>
      </c>
      <c r="L22" s="84" t="b">
        <v>0</v>
      </c>
    </row>
    <row r="23" spans="1:12" ht="15">
      <c r="A23" s="84" t="s">
        <v>260</v>
      </c>
      <c r="B23" s="84" t="s">
        <v>259</v>
      </c>
      <c r="C23" s="84">
        <v>2</v>
      </c>
      <c r="D23" s="118">
        <v>0.005000580118427555</v>
      </c>
      <c r="E23" s="118">
        <v>2.209515014542631</v>
      </c>
      <c r="F23" s="84" t="s">
        <v>1010</v>
      </c>
      <c r="G23" s="84" t="b">
        <v>0</v>
      </c>
      <c r="H23" s="84" t="b">
        <v>0</v>
      </c>
      <c r="I23" s="84" t="b">
        <v>0</v>
      </c>
      <c r="J23" s="84" t="b">
        <v>0</v>
      </c>
      <c r="K23" s="84" t="b">
        <v>0</v>
      </c>
      <c r="L23" s="84" t="b">
        <v>0</v>
      </c>
    </row>
    <row r="24" spans="1:12" ht="15">
      <c r="A24" s="84" t="s">
        <v>259</v>
      </c>
      <c r="B24" s="84" t="s">
        <v>258</v>
      </c>
      <c r="C24" s="84">
        <v>2</v>
      </c>
      <c r="D24" s="118">
        <v>0.005000580118427555</v>
      </c>
      <c r="E24" s="118">
        <v>2.209515014542631</v>
      </c>
      <c r="F24" s="84" t="s">
        <v>1010</v>
      </c>
      <c r="G24" s="84" t="b">
        <v>0</v>
      </c>
      <c r="H24" s="84" t="b">
        <v>0</v>
      </c>
      <c r="I24" s="84" t="b">
        <v>0</v>
      </c>
      <c r="J24" s="84" t="b">
        <v>0</v>
      </c>
      <c r="K24" s="84" t="b">
        <v>0</v>
      </c>
      <c r="L24" s="84" t="b">
        <v>0</v>
      </c>
    </row>
    <row r="25" spans="1:12" ht="15">
      <c r="A25" s="84" t="s">
        <v>258</v>
      </c>
      <c r="B25" s="84" t="s">
        <v>257</v>
      </c>
      <c r="C25" s="84">
        <v>2</v>
      </c>
      <c r="D25" s="118">
        <v>0.005000580118427555</v>
      </c>
      <c r="E25" s="118">
        <v>2.209515014542631</v>
      </c>
      <c r="F25" s="84" t="s">
        <v>1010</v>
      </c>
      <c r="G25" s="84" t="b">
        <v>0</v>
      </c>
      <c r="H25" s="84" t="b">
        <v>0</v>
      </c>
      <c r="I25" s="84" t="b">
        <v>0</v>
      </c>
      <c r="J25" s="84" t="b">
        <v>0</v>
      </c>
      <c r="K25" s="84" t="b">
        <v>0</v>
      </c>
      <c r="L25" s="84" t="b">
        <v>0</v>
      </c>
    </row>
    <row r="26" spans="1:12" ht="15">
      <c r="A26" s="84" t="s">
        <v>257</v>
      </c>
      <c r="B26" s="84" t="s">
        <v>256</v>
      </c>
      <c r="C26" s="84">
        <v>2</v>
      </c>
      <c r="D26" s="118">
        <v>0.005000580118427555</v>
      </c>
      <c r="E26" s="118">
        <v>2.209515014542631</v>
      </c>
      <c r="F26" s="84" t="s">
        <v>1010</v>
      </c>
      <c r="G26" s="84" t="b">
        <v>0</v>
      </c>
      <c r="H26" s="84" t="b">
        <v>0</v>
      </c>
      <c r="I26" s="84" t="b">
        <v>0</v>
      </c>
      <c r="J26" s="84" t="b">
        <v>0</v>
      </c>
      <c r="K26" s="84" t="b">
        <v>0</v>
      </c>
      <c r="L26" s="84" t="b">
        <v>0</v>
      </c>
    </row>
    <row r="27" spans="1:12" ht="15">
      <c r="A27" s="84" t="s">
        <v>256</v>
      </c>
      <c r="B27" s="84" t="s">
        <v>255</v>
      </c>
      <c r="C27" s="84">
        <v>2</v>
      </c>
      <c r="D27" s="118">
        <v>0.005000580118427555</v>
      </c>
      <c r="E27" s="118">
        <v>2.209515014542631</v>
      </c>
      <c r="F27" s="84" t="s">
        <v>1010</v>
      </c>
      <c r="G27" s="84" t="b">
        <v>0</v>
      </c>
      <c r="H27" s="84" t="b">
        <v>0</v>
      </c>
      <c r="I27" s="84" t="b">
        <v>0</v>
      </c>
      <c r="J27" s="84" t="b">
        <v>0</v>
      </c>
      <c r="K27" s="84" t="b">
        <v>0</v>
      </c>
      <c r="L27" s="84" t="b">
        <v>0</v>
      </c>
    </row>
    <row r="28" spans="1:12" ht="15">
      <c r="A28" s="84" t="s">
        <v>255</v>
      </c>
      <c r="B28" s="84" t="s">
        <v>254</v>
      </c>
      <c r="C28" s="84">
        <v>2</v>
      </c>
      <c r="D28" s="118">
        <v>0.005000580118427555</v>
      </c>
      <c r="E28" s="118">
        <v>2.209515014542631</v>
      </c>
      <c r="F28" s="84" t="s">
        <v>1010</v>
      </c>
      <c r="G28" s="84" t="b">
        <v>0</v>
      </c>
      <c r="H28" s="84" t="b">
        <v>0</v>
      </c>
      <c r="I28" s="84" t="b">
        <v>0</v>
      </c>
      <c r="J28" s="84" t="b">
        <v>0</v>
      </c>
      <c r="K28" s="84" t="b">
        <v>0</v>
      </c>
      <c r="L28" s="84" t="b">
        <v>0</v>
      </c>
    </row>
    <row r="29" spans="1:12" ht="15">
      <c r="A29" s="84" t="s">
        <v>254</v>
      </c>
      <c r="B29" s="84" t="s">
        <v>253</v>
      </c>
      <c r="C29" s="84">
        <v>2</v>
      </c>
      <c r="D29" s="118">
        <v>0.005000580118427555</v>
      </c>
      <c r="E29" s="118">
        <v>2.209515014542631</v>
      </c>
      <c r="F29" s="84" t="s">
        <v>1010</v>
      </c>
      <c r="G29" s="84" t="b">
        <v>0</v>
      </c>
      <c r="H29" s="84" t="b">
        <v>0</v>
      </c>
      <c r="I29" s="84" t="b">
        <v>0</v>
      </c>
      <c r="J29" s="84" t="b">
        <v>0</v>
      </c>
      <c r="K29" s="84" t="b">
        <v>0</v>
      </c>
      <c r="L29" s="84" t="b">
        <v>0</v>
      </c>
    </row>
    <row r="30" spans="1:12" ht="15">
      <c r="A30" s="84" t="s">
        <v>253</v>
      </c>
      <c r="B30" s="84" t="s">
        <v>252</v>
      </c>
      <c r="C30" s="84">
        <v>2</v>
      </c>
      <c r="D30" s="118">
        <v>0.005000580118427555</v>
      </c>
      <c r="E30" s="118">
        <v>2.209515014542631</v>
      </c>
      <c r="F30" s="84" t="s">
        <v>1010</v>
      </c>
      <c r="G30" s="84" t="b">
        <v>0</v>
      </c>
      <c r="H30" s="84" t="b">
        <v>0</v>
      </c>
      <c r="I30" s="84" t="b">
        <v>0</v>
      </c>
      <c r="J30" s="84" t="b">
        <v>0</v>
      </c>
      <c r="K30" s="84" t="b">
        <v>0</v>
      </c>
      <c r="L30" s="84" t="b">
        <v>0</v>
      </c>
    </row>
    <row r="31" spans="1:12" ht="15">
      <c r="A31" s="84" t="s">
        <v>252</v>
      </c>
      <c r="B31" s="84" t="s">
        <v>251</v>
      </c>
      <c r="C31" s="84">
        <v>2</v>
      </c>
      <c r="D31" s="118">
        <v>0.005000580118427555</v>
      </c>
      <c r="E31" s="118">
        <v>2.209515014542631</v>
      </c>
      <c r="F31" s="84" t="s">
        <v>1010</v>
      </c>
      <c r="G31" s="84" t="b">
        <v>0</v>
      </c>
      <c r="H31" s="84" t="b">
        <v>0</v>
      </c>
      <c r="I31" s="84" t="b">
        <v>0</v>
      </c>
      <c r="J31" s="84" t="b">
        <v>0</v>
      </c>
      <c r="K31" s="84" t="b">
        <v>0</v>
      </c>
      <c r="L31" s="84" t="b">
        <v>0</v>
      </c>
    </row>
    <row r="32" spans="1:12" ht="15">
      <c r="A32" s="84" t="s">
        <v>251</v>
      </c>
      <c r="B32" s="84" t="s">
        <v>250</v>
      </c>
      <c r="C32" s="84">
        <v>2</v>
      </c>
      <c r="D32" s="118">
        <v>0.005000580118427555</v>
      </c>
      <c r="E32" s="118">
        <v>2.209515014542631</v>
      </c>
      <c r="F32" s="84" t="s">
        <v>1010</v>
      </c>
      <c r="G32" s="84" t="b">
        <v>0</v>
      </c>
      <c r="H32" s="84" t="b">
        <v>0</v>
      </c>
      <c r="I32" s="84" t="b">
        <v>0</v>
      </c>
      <c r="J32" s="84" t="b">
        <v>0</v>
      </c>
      <c r="K32" s="84" t="b">
        <v>0</v>
      </c>
      <c r="L32" s="84" t="b">
        <v>0</v>
      </c>
    </row>
    <row r="33" spans="1:12" ht="15">
      <c r="A33" s="84" t="s">
        <v>250</v>
      </c>
      <c r="B33" s="84" t="s">
        <v>249</v>
      </c>
      <c r="C33" s="84">
        <v>2</v>
      </c>
      <c r="D33" s="118">
        <v>0.005000580118427555</v>
      </c>
      <c r="E33" s="118">
        <v>2.209515014542631</v>
      </c>
      <c r="F33" s="84" t="s">
        <v>1010</v>
      </c>
      <c r="G33" s="84" t="b">
        <v>0</v>
      </c>
      <c r="H33" s="84" t="b">
        <v>0</v>
      </c>
      <c r="I33" s="84" t="b">
        <v>0</v>
      </c>
      <c r="J33" s="84" t="b">
        <v>0</v>
      </c>
      <c r="K33" s="84" t="b">
        <v>0</v>
      </c>
      <c r="L33" s="84" t="b">
        <v>0</v>
      </c>
    </row>
    <row r="34" spans="1:12" ht="15">
      <c r="A34" s="84" t="s">
        <v>249</v>
      </c>
      <c r="B34" s="84" t="s">
        <v>248</v>
      </c>
      <c r="C34" s="84">
        <v>2</v>
      </c>
      <c r="D34" s="118">
        <v>0.005000580118427555</v>
      </c>
      <c r="E34" s="118">
        <v>2.209515014542631</v>
      </c>
      <c r="F34" s="84" t="s">
        <v>1010</v>
      </c>
      <c r="G34" s="84" t="b">
        <v>0</v>
      </c>
      <c r="H34" s="84" t="b">
        <v>0</v>
      </c>
      <c r="I34" s="84" t="b">
        <v>0</v>
      </c>
      <c r="J34" s="84" t="b">
        <v>0</v>
      </c>
      <c r="K34" s="84" t="b">
        <v>0</v>
      </c>
      <c r="L34" s="84" t="b">
        <v>0</v>
      </c>
    </row>
    <row r="35" spans="1:12" ht="15">
      <c r="A35" s="84" t="s">
        <v>248</v>
      </c>
      <c r="B35" s="84" t="s">
        <v>247</v>
      </c>
      <c r="C35" s="84">
        <v>2</v>
      </c>
      <c r="D35" s="118">
        <v>0.005000580118427555</v>
      </c>
      <c r="E35" s="118">
        <v>2.209515014542631</v>
      </c>
      <c r="F35" s="84" t="s">
        <v>1010</v>
      </c>
      <c r="G35" s="84" t="b">
        <v>0</v>
      </c>
      <c r="H35" s="84" t="b">
        <v>0</v>
      </c>
      <c r="I35" s="84" t="b">
        <v>0</v>
      </c>
      <c r="J35" s="84" t="b">
        <v>0</v>
      </c>
      <c r="K35" s="84" t="b">
        <v>0</v>
      </c>
      <c r="L35" s="84" t="b">
        <v>0</v>
      </c>
    </row>
    <row r="36" spans="1:12" ht="15">
      <c r="A36" s="84" t="s">
        <v>247</v>
      </c>
      <c r="B36" s="84" t="s">
        <v>246</v>
      </c>
      <c r="C36" s="84">
        <v>2</v>
      </c>
      <c r="D36" s="118">
        <v>0.005000580118427555</v>
      </c>
      <c r="E36" s="118">
        <v>2.209515014542631</v>
      </c>
      <c r="F36" s="84" t="s">
        <v>1010</v>
      </c>
      <c r="G36" s="84" t="b">
        <v>0</v>
      </c>
      <c r="H36" s="84" t="b">
        <v>0</v>
      </c>
      <c r="I36" s="84" t="b">
        <v>0</v>
      </c>
      <c r="J36" s="84" t="b">
        <v>0</v>
      </c>
      <c r="K36" s="84" t="b">
        <v>0</v>
      </c>
      <c r="L36" s="84" t="b">
        <v>0</v>
      </c>
    </row>
    <row r="37" spans="1:12" ht="15">
      <c r="A37" s="84" t="s">
        <v>246</v>
      </c>
      <c r="B37" s="84" t="s">
        <v>245</v>
      </c>
      <c r="C37" s="84">
        <v>2</v>
      </c>
      <c r="D37" s="118">
        <v>0.005000580118427555</v>
      </c>
      <c r="E37" s="118">
        <v>2.209515014542631</v>
      </c>
      <c r="F37" s="84" t="s">
        <v>1010</v>
      </c>
      <c r="G37" s="84" t="b">
        <v>0</v>
      </c>
      <c r="H37" s="84" t="b">
        <v>0</v>
      </c>
      <c r="I37" s="84" t="b">
        <v>0</v>
      </c>
      <c r="J37" s="84" t="b">
        <v>0</v>
      </c>
      <c r="K37" s="84" t="b">
        <v>0</v>
      </c>
      <c r="L37" s="84" t="b">
        <v>0</v>
      </c>
    </row>
    <row r="38" spans="1:12" ht="15">
      <c r="A38" s="84" t="s">
        <v>245</v>
      </c>
      <c r="B38" s="84" t="s">
        <v>244</v>
      </c>
      <c r="C38" s="84">
        <v>2</v>
      </c>
      <c r="D38" s="118">
        <v>0.005000580118427555</v>
      </c>
      <c r="E38" s="118">
        <v>2.209515014542631</v>
      </c>
      <c r="F38" s="84" t="s">
        <v>1010</v>
      </c>
      <c r="G38" s="84" t="b">
        <v>0</v>
      </c>
      <c r="H38" s="84" t="b">
        <v>0</v>
      </c>
      <c r="I38" s="84" t="b">
        <v>0</v>
      </c>
      <c r="J38" s="84" t="b">
        <v>0</v>
      </c>
      <c r="K38" s="84" t="b">
        <v>0</v>
      </c>
      <c r="L38" s="84" t="b">
        <v>0</v>
      </c>
    </row>
    <row r="39" spans="1:12" ht="15">
      <c r="A39" s="84" t="s">
        <v>244</v>
      </c>
      <c r="B39" s="84" t="s">
        <v>243</v>
      </c>
      <c r="C39" s="84">
        <v>2</v>
      </c>
      <c r="D39" s="118">
        <v>0.005000580118427555</v>
      </c>
      <c r="E39" s="118">
        <v>2.209515014542631</v>
      </c>
      <c r="F39" s="84" t="s">
        <v>1010</v>
      </c>
      <c r="G39" s="84" t="b">
        <v>0</v>
      </c>
      <c r="H39" s="84" t="b">
        <v>0</v>
      </c>
      <c r="I39" s="84" t="b">
        <v>0</v>
      </c>
      <c r="J39" s="84" t="b">
        <v>0</v>
      </c>
      <c r="K39" s="84" t="b">
        <v>0</v>
      </c>
      <c r="L39" s="84" t="b">
        <v>0</v>
      </c>
    </row>
    <row r="40" spans="1:12" ht="15">
      <c r="A40" s="84" t="s">
        <v>243</v>
      </c>
      <c r="B40" s="84" t="s">
        <v>242</v>
      </c>
      <c r="C40" s="84">
        <v>2</v>
      </c>
      <c r="D40" s="118">
        <v>0.005000580118427555</v>
      </c>
      <c r="E40" s="118">
        <v>2.209515014542631</v>
      </c>
      <c r="F40" s="84" t="s">
        <v>1010</v>
      </c>
      <c r="G40" s="84" t="b">
        <v>0</v>
      </c>
      <c r="H40" s="84" t="b">
        <v>0</v>
      </c>
      <c r="I40" s="84" t="b">
        <v>0</v>
      </c>
      <c r="J40" s="84" t="b">
        <v>0</v>
      </c>
      <c r="K40" s="84" t="b">
        <v>0</v>
      </c>
      <c r="L40" s="84" t="b">
        <v>0</v>
      </c>
    </row>
    <row r="41" spans="1:12" ht="15">
      <c r="A41" s="84" t="s">
        <v>242</v>
      </c>
      <c r="B41" s="84" t="s">
        <v>241</v>
      </c>
      <c r="C41" s="84">
        <v>2</v>
      </c>
      <c r="D41" s="118">
        <v>0.005000580118427555</v>
      </c>
      <c r="E41" s="118">
        <v>2.209515014542631</v>
      </c>
      <c r="F41" s="84" t="s">
        <v>1010</v>
      </c>
      <c r="G41" s="84" t="b">
        <v>0</v>
      </c>
      <c r="H41" s="84" t="b">
        <v>0</v>
      </c>
      <c r="I41" s="84" t="b">
        <v>0</v>
      </c>
      <c r="J41" s="84" t="b">
        <v>0</v>
      </c>
      <c r="K41" s="84" t="b">
        <v>0</v>
      </c>
      <c r="L41" s="84" t="b">
        <v>0</v>
      </c>
    </row>
    <row r="42" spans="1:12" ht="15">
      <c r="A42" s="84" t="s">
        <v>241</v>
      </c>
      <c r="B42" s="84" t="s">
        <v>240</v>
      </c>
      <c r="C42" s="84">
        <v>2</v>
      </c>
      <c r="D42" s="118">
        <v>0.005000580118427555</v>
      </c>
      <c r="E42" s="118">
        <v>2.209515014542631</v>
      </c>
      <c r="F42" s="84" t="s">
        <v>1010</v>
      </c>
      <c r="G42" s="84" t="b">
        <v>0</v>
      </c>
      <c r="H42" s="84" t="b">
        <v>0</v>
      </c>
      <c r="I42" s="84" t="b">
        <v>0</v>
      </c>
      <c r="J42" s="84" t="b">
        <v>0</v>
      </c>
      <c r="K42" s="84" t="b">
        <v>0</v>
      </c>
      <c r="L42" s="84" t="b">
        <v>0</v>
      </c>
    </row>
    <row r="43" spans="1:12" ht="15">
      <c r="A43" s="84" t="s">
        <v>240</v>
      </c>
      <c r="B43" s="84" t="s">
        <v>239</v>
      </c>
      <c r="C43" s="84">
        <v>2</v>
      </c>
      <c r="D43" s="118">
        <v>0.005000580118427555</v>
      </c>
      <c r="E43" s="118">
        <v>2.209515014542631</v>
      </c>
      <c r="F43" s="84" t="s">
        <v>1010</v>
      </c>
      <c r="G43" s="84" t="b">
        <v>0</v>
      </c>
      <c r="H43" s="84" t="b">
        <v>0</v>
      </c>
      <c r="I43" s="84" t="b">
        <v>0</v>
      </c>
      <c r="J43" s="84" t="b">
        <v>0</v>
      </c>
      <c r="K43" s="84" t="b">
        <v>0</v>
      </c>
      <c r="L43" s="84" t="b">
        <v>0</v>
      </c>
    </row>
    <row r="44" spans="1:12" ht="15">
      <c r="A44" s="84" t="s">
        <v>239</v>
      </c>
      <c r="B44" s="84" t="s">
        <v>238</v>
      </c>
      <c r="C44" s="84">
        <v>2</v>
      </c>
      <c r="D44" s="118">
        <v>0.005000580118427555</v>
      </c>
      <c r="E44" s="118">
        <v>2.209515014542631</v>
      </c>
      <c r="F44" s="84" t="s">
        <v>1010</v>
      </c>
      <c r="G44" s="84" t="b">
        <v>0</v>
      </c>
      <c r="H44" s="84" t="b">
        <v>0</v>
      </c>
      <c r="I44" s="84" t="b">
        <v>0</v>
      </c>
      <c r="J44" s="84" t="b">
        <v>0</v>
      </c>
      <c r="K44" s="84" t="b">
        <v>0</v>
      </c>
      <c r="L44" s="84" t="b">
        <v>0</v>
      </c>
    </row>
    <row r="45" spans="1:12" ht="15">
      <c r="A45" s="84" t="s">
        <v>238</v>
      </c>
      <c r="B45" s="84" t="s">
        <v>237</v>
      </c>
      <c r="C45" s="84">
        <v>2</v>
      </c>
      <c r="D45" s="118">
        <v>0.005000580118427555</v>
      </c>
      <c r="E45" s="118">
        <v>2.209515014542631</v>
      </c>
      <c r="F45" s="84" t="s">
        <v>1010</v>
      </c>
      <c r="G45" s="84" t="b">
        <v>0</v>
      </c>
      <c r="H45" s="84" t="b">
        <v>0</v>
      </c>
      <c r="I45" s="84" t="b">
        <v>0</v>
      </c>
      <c r="J45" s="84" t="b">
        <v>0</v>
      </c>
      <c r="K45" s="84" t="b">
        <v>0</v>
      </c>
      <c r="L45" s="84" t="b">
        <v>0</v>
      </c>
    </row>
    <row r="46" spans="1:12" ht="15">
      <c r="A46" s="84" t="s">
        <v>237</v>
      </c>
      <c r="B46" s="84" t="s">
        <v>236</v>
      </c>
      <c r="C46" s="84">
        <v>2</v>
      </c>
      <c r="D46" s="118">
        <v>0.005000580118427555</v>
      </c>
      <c r="E46" s="118">
        <v>2.209515014542631</v>
      </c>
      <c r="F46" s="84" t="s">
        <v>1010</v>
      </c>
      <c r="G46" s="84" t="b">
        <v>0</v>
      </c>
      <c r="H46" s="84" t="b">
        <v>0</v>
      </c>
      <c r="I46" s="84" t="b">
        <v>0</v>
      </c>
      <c r="J46" s="84" t="b">
        <v>0</v>
      </c>
      <c r="K46" s="84" t="b">
        <v>0</v>
      </c>
      <c r="L46" s="84" t="b">
        <v>0</v>
      </c>
    </row>
    <row r="47" spans="1:12" ht="15">
      <c r="A47" s="84" t="s">
        <v>236</v>
      </c>
      <c r="B47" s="84" t="s">
        <v>235</v>
      </c>
      <c r="C47" s="84">
        <v>2</v>
      </c>
      <c r="D47" s="118">
        <v>0.005000580118427555</v>
      </c>
      <c r="E47" s="118">
        <v>2.209515014542631</v>
      </c>
      <c r="F47" s="84" t="s">
        <v>1010</v>
      </c>
      <c r="G47" s="84" t="b">
        <v>0</v>
      </c>
      <c r="H47" s="84" t="b">
        <v>0</v>
      </c>
      <c r="I47" s="84" t="b">
        <v>0</v>
      </c>
      <c r="J47" s="84" t="b">
        <v>0</v>
      </c>
      <c r="K47" s="84" t="b">
        <v>0</v>
      </c>
      <c r="L47" s="84" t="b">
        <v>0</v>
      </c>
    </row>
    <row r="48" spans="1:12" ht="15">
      <c r="A48" s="84" t="s">
        <v>235</v>
      </c>
      <c r="B48" s="84" t="s">
        <v>234</v>
      </c>
      <c r="C48" s="84">
        <v>2</v>
      </c>
      <c r="D48" s="118">
        <v>0.005000580118427555</v>
      </c>
      <c r="E48" s="118">
        <v>2.209515014542631</v>
      </c>
      <c r="F48" s="84" t="s">
        <v>1010</v>
      </c>
      <c r="G48" s="84" t="b">
        <v>0</v>
      </c>
      <c r="H48" s="84" t="b">
        <v>0</v>
      </c>
      <c r="I48" s="84" t="b">
        <v>0</v>
      </c>
      <c r="J48" s="84" t="b">
        <v>0</v>
      </c>
      <c r="K48" s="84" t="b">
        <v>0</v>
      </c>
      <c r="L48" s="84" t="b">
        <v>0</v>
      </c>
    </row>
    <row r="49" spans="1:12" ht="15">
      <c r="A49" s="84" t="s">
        <v>234</v>
      </c>
      <c r="B49" s="84" t="s">
        <v>233</v>
      </c>
      <c r="C49" s="84">
        <v>2</v>
      </c>
      <c r="D49" s="118">
        <v>0.005000580118427555</v>
      </c>
      <c r="E49" s="118">
        <v>2.209515014542631</v>
      </c>
      <c r="F49" s="84" t="s">
        <v>1010</v>
      </c>
      <c r="G49" s="84" t="b">
        <v>0</v>
      </c>
      <c r="H49" s="84" t="b">
        <v>0</v>
      </c>
      <c r="I49" s="84" t="b">
        <v>0</v>
      </c>
      <c r="J49" s="84" t="b">
        <v>0</v>
      </c>
      <c r="K49" s="84" t="b">
        <v>0</v>
      </c>
      <c r="L49" s="84" t="b">
        <v>0</v>
      </c>
    </row>
    <row r="50" spans="1:12" ht="15">
      <c r="A50" s="84" t="s">
        <v>233</v>
      </c>
      <c r="B50" s="84" t="s">
        <v>232</v>
      </c>
      <c r="C50" s="84">
        <v>2</v>
      </c>
      <c r="D50" s="118">
        <v>0.005000580118427555</v>
      </c>
      <c r="E50" s="118">
        <v>2.209515014542631</v>
      </c>
      <c r="F50" s="84" t="s">
        <v>1010</v>
      </c>
      <c r="G50" s="84" t="b">
        <v>0</v>
      </c>
      <c r="H50" s="84" t="b">
        <v>0</v>
      </c>
      <c r="I50" s="84" t="b">
        <v>0</v>
      </c>
      <c r="J50" s="84" t="b">
        <v>0</v>
      </c>
      <c r="K50" s="84" t="b">
        <v>0</v>
      </c>
      <c r="L50" s="84" t="b">
        <v>0</v>
      </c>
    </row>
    <row r="51" spans="1:12" ht="15">
      <c r="A51" s="84" t="s">
        <v>268</v>
      </c>
      <c r="B51" s="84" t="s">
        <v>267</v>
      </c>
      <c r="C51" s="84">
        <v>3</v>
      </c>
      <c r="D51" s="118">
        <v>0</v>
      </c>
      <c r="E51" s="118">
        <v>1.5642714304385625</v>
      </c>
      <c r="F51" s="84" t="s">
        <v>835</v>
      </c>
      <c r="G51" s="84" t="b">
        <v>0</v>
      </c>
      <c r="H51" s="84" t="b">
        <v>0</v>
      </c>
      <c r="I51" s="84" t="b">
        <v>0</v>
      </c>
      <c r="J51" s="84" t="b">
        <v>0</v>
      </c>
      <c r="K51" s="84" t="b">
        <v>0</v>
      </c>
      <c r="L51" s="84" t="b">
        <v>0</v>
      </c>
    </row>
    <row r="52" spans="1:12" ht="15">
      <c r="A52" s="84" t="s">
        <v>267</v>
      </c>
      <c r="B52" s="84" t="s">
        <v>266</v>
      </c>
      <c r="C52" s="84">
        <v>3</v>
      </c>
      <c r="D52" s="118">
        <v>0</v>
      </c>
      <c r="E52" s="118">
        <v>1.5642714304385625</v>
      </c>
      <c r="F52" s="84" t="s">
        <v>835</v>
      </c>
      <c r="G52" s="84" t="b">
        <v>0</v>
      </c>
      <c r="H52" s="84" t="b">
        <v>0</v>
      </c>
      <c r="I52" s="84" t="b">
        <v>0</v>
      </c>
      <c r="J52" s="84" t="b">
        <v>0</v>
      </c>
      <c r="K52" s="84" t="b">
        <v>0</v>
      </c>
      <c r="L52" s="84" t="b">
        <v>0</v>
      </c>
    </row>
    <row r="53" spans="1:12" ht="15">
      <c r="A53" s="84" t="s">
        <v>266</v>
      </c>
      <c r="B53" s="84" t="s">
        <v>265</v>
      </c>
      <c r="C53" s="84">
        <v>3</v>
      </c>
      <c r="D53" s="118">
        <v>0</v>
      </c>
      <c r="E53" s="118">
        <v>1.5642714304385625</v>
      </c>
      <c r="F53" s="84" t="s">
        <v>835</v>
      </c>
      <c r="G53" s="84" t="b">
        <v>0</v>
      </c>
      <c r="H53" s="84" t="b">
        <v>0</v>
      </c>
      <c r="I53" s="84" t="b">
        <v>0</v>
      </c>
      <c r="J53" s="84" t="b">
        <v>0</v>
      </c>
      <c r="K53" s="84" t="b">
        <v>0</v>
      </c>
      <c r="L53" s="84" t="b">
        <v>0</v>
      </c>
    </row>
    <row r="54" spans="1:12" ht="15">
      <c r="A54" s="84" t="s">
        <v>265</v>
      </c>
      <c r="B54" s="84" t="s">
        <v>264</v>
      </c>
      <c r="C54" s="84">
        <v>3</v>
      </c>
      <c r="D54" s="118">
        <v>0</v>
      </c>
      <c r="E54" s="118">
        <v>1.5642714304385625</v>
      </c>
      <c r="F54" s="84" t="s">
        <v>835</v>
      </c>
      <c r="G54" s="84" t="b">
        <v>0</v>
      </c>
      <c r="H54" s="84" t="b">
        <v>0</v>
      </c>
      <c r="I54" s="84" t="b">
        <v>0</v>
      </c>
      <c r="J54" s="84" t="b">
        <v>0</v>
      </c>
      <c r="K54" s="84" t="b">
        <v>0</v>
      </c>
      <c r="L54" s="84" t="b">
        <v>0</v>
      </c>
    </row>
    <row r="55" spans="1:12" ht="15">
      <c r="A55" s="84" t="s">
        <v>264</v>
      </c>
      <c r="B55" s="84" t="s">
        <v>263</v>
      </c>
      <c r="C55" s="84">
        <v>3</v>
      </c>
      <c r="D55" s="118">
        <v>0</v>
      </c>
      <c r="E55" s="118">
        <v>1.5642714304385625</v>
      </c>
      <c r="F55" s="84" t="s">
        <v>835</v>
      </c>
      <c r="G55" s="84" t="b">
        <v>0</v>
      </c>
      <c r="H55" s="84" t="b">
        <v>0</v>
      </c>
      <c r="I55" s="84" t="b">
        <v>0</v>
      </c>
      <c r="J55" s="84" t="b">
        <v>0</v>
      </c>
      <c r="K55" s="84" t="b">
        <v>0</v>
      </c>
      <c r="L55" s="84" t="b">
        <v>0</v>
      </c>
    </row>
    <row r="56" spans="1:12" ht="15">
      <c r="A56" s="84" t="s">
        <v>263</v>
      </c>
      <c r="B56" s="84" t="s">
        <v>262</v>
      </c>
      <c r="C56" s="84">
        <v>3</v>
      </c>
      <c r="D56" s="118">
        <v>0</v>
      </c>
      <c r="E56" s="118">
        <v>1.5642714304385625</v>
      </c>
      <c r="F56" s="84" t="s">
        <v>835</v>
      </c>
      <c r="G56" s="84" t="b">
        <v>0</v>
      </c>
      <c r="H56" s="84" t="b">
        <v>0</v>
      </c>
      <c r="I56" s="84" t="b">
        <v>0</v>
      </c>
      <c r="J56" s="84" t="b">
        <v>0</v>
      </c>
      <c r="K56" s="84" t="b">
        <v>0</v>
      </c>
      <c r="L56" s="84" t="b">
        <v>0</v>
      </c>
    </row>
    <row r="57" spans="1:12" ht="15">
      <c r="A57" s="84" t="s">
        <v>262</v>
      </c>
      <c r="B57" s="84" t="s">
        <v>261</v>
      </c>
      <c r="C57" s="84">
        <v>3</v>
      </c>
      <c r="D57" s="118">
        <v>0</v>
      </c>
      <c r="E57" s="118">
        <v>1.5642714304385625</v>
      </c>
      <c r="F57" s="84" t="s">
        <v>835</v>
      </c>
      <c r="G57" s="84" t="b">
        <v>0</v>
      </c>
      <c r="H57" s="84" t="b">
        <v>0</v>
      </c>
      <c r="I57" s="84" t="b">
        <v>0</v>
      </c>
      <c r="J57" s="84" t="b">
        <v>0</v>
      </c>
      <c r="K57" s="84" t="b">
        <v>0</v>
      </c>
      <c r="L57" s="84" t="b">
        <v>0</v>
      </c>
    </row>
    <row r="58" spans="1:12" ht="15">
      <c r="A58" s="84" t="s">
        <v>261</v>
      </c>
      <c r="B58" s="84" t="s">
        <v>260</v>
      </c>
      <c r="C58" s="84">
        <v>3</v>
      </c>
      <c r="D58" s="118">
        <v>0</v>
      </c>
      <c r="E58" s="118">
        <v>1.5642714304385625</v>
      </c>
      <c r="F58" s="84" t="s">
        <v>835</v>
      </c>
      <c r="G58" s="84" t="b">
        <v>0</v>
      </c>
      <c r="H58" s="84" t="b">
        <v>0</v>
      </c>
      <c r="I58" s="84" t="b">
        <v>0</v>
      </c>
      <c r="J58" s="84" t="b">
        <v>0</v>
      </c>
      <c r="K58" s="84" t="b">
        <v>0</v>
      </c>
      <c r="L58" s="84" t="b">
        <v>0</v>
      </c>
    </row>
    <row r="59" spans="1:12" ht="15">
      <c r="A59" s="84" t="s">
        <v>219</v>
      </c>
      <c r="B59" s="84" t="s">
        <v>268</v>
      </c>
      <c r="C59" s="84">
        <v>2</v>
      </c>
      <c r="D59" s="118">
        <v>0.0031166594523129422</v>
      </c>
      <c r="E59" s="118">
        <v>1.5642714304385628</v>
      </c>
      <c r="F59" s="84" t="s">
        <v>835</v>
      </c>
      <c r="G59" s="84" t="b">
        <v>0</v>
      </c>
      <c r="H59" s="84" t="b">
        <v>0</v>
      </c>
      <c r="I59" s="84" t="b">
        <v>0</v>
      </c>
      <c r="J59" s="84" t="b">
        <v>0</v>
      </c>
      <c r="K59" s="84" t="b">
        <v>0</v>
      </c>
      <c r="L59" s="84" t="b">
        <v>0</v>
      </c>
    </row>
    <row r="60" spans="1:12" ht="15">
      <c r="A60" s="84" t="s">
        <v>260</v>
      </c>
      <c r="B60" s="84" t="s">
        <v>259</v>
      </c>
      <c r="C60" s="84">
        <v>2</v>
      </c>
      <c r="D60" s="118">
        <v>0.0031166594523129422</v>
      </c>
      <c r="E60" s="118">
        <v>1.7403626894942439</v>
      </c>
      <c r="F60" s="84" t="s">
        <v>835</v>
      </c>
      <c r="G60" s="84" t="b">
        <v>0</v>
      </c>
      <c r="H60" s="84" t="b">
        <v>0</v>
      </c>
      <c r="I60" s="84" t="b">
        <v>0</v>
      </c>
      <c r="J60" s="84" t="b">
        <v>0</v>
      </c>
      <c r="K60" s="84" t="b">
        <v>0</v>
      </c>
      <c r="L60" s="84" t="b">
        <v>0</v>
      </c>
    </row>
    <row r="61" spans="1:12" ht="15">
      <c r="A61" s="84" t="s">
        <v>259</v>
      </c>
      <c r="B61" s="84" t="s">
        <v>258</v>
      </c>
      <c r="C61" s="84">
        <v>2</v>
      </c>
      <c r="D61" s="118">
        <v>0.0031166594523129422</v>
      </c>
      <c r="E61" s="118">
        <v>1.7403626894942439</v>
      </c>
      <c r="F61" s="84" t="s">
        <v>835</v>
      </c>
      <c r="G61" s="84" t="b">
        <v>0</v>
      </c>
      <c r="H61" s="84" t="b">
        <v>0</v>
      </c>
      <c r="I61" s="84" t="b">
        <v>0</v>
      </c>
      <c r="J61" s="84" t="b">
        <v>0</v>
      </c>
      <c r="K61" s="84" t="b">
        <v>0</v>
      </c>
      <c r="L61" s="84" t="b">
        <v>0</v>
      </c>
    </row>
    <row r="62" spans="1:12" ht="15">
      <c r="A62" s="84" t="s">
        <v>258</v>
      </c>
      <c r="B62" s="84" t="s">
        <v>257</v>
      </c>
      <c r="C62" s="84">
        <v>2</v>
      </c>
      <c r="D62" s="118">
        <v>0.0031166594523129422</v>
      </c>
      <c r="E62" s="118">
        <v>1.7403626894942439</v>
      </c>
      <c r="F62" s="84" t="s">
        <v>835</v>
      </c>
      <c r="G62" s="84" t="b">
        <v>0</v>
      </c>
      <c r="H62" s="84" t="b">
        <v>0</v>
      </c>
      <c r="I62" s="84" t="b">
        <v>0</v>
      </c>
      <c r="J62" s="84" t="b">
        <v>0</v>
      </c>
      <c r="K62" s="84" t="b">
        <v>0</v>
      </c>
      <c r="L62" s="84" t="b">
        <v>0</v>
      </c>
    </row>
    <row r="63" spans="1:12" ht="15">
      <c r="A63" s="84" t="s">
        <v>257</v>
      </c>
      <c r="B63" s="84" t="s">
        <v>256</v>
      </c>
      <c r="C63" s="84">
        <v>2</v>
      </c>
      <c r="D63" s="118">
        <v>0.0031166594523129422</v>
      </c>
      <c r="E63" s="118">
        <v>1.7403626894942439</v>
      </c>
      <c r="F63" s="84" t="s">
        <v>835</v>
      </c>
      <c r="G63" s="84" t="b">
        <v>0</v>
      </c>
      <c r="H63" s="84" t="b">
        <v>0</v>
      </c>
      <c r="I63" s="84" t="b">
        <v>0</v>
      </c>
      <c r="J63" s="84" t="b">
        <v>0</v>
      </c>
      <c r="K63" s="84" t="b">
        <v>0</v>
      </c>
      <c r="L63" s="84" t="b">
        <v>0</v>
      </c>
    </row>
    <row r="64" spans="1:12" ht="15">
      <c r="A64" s="84" t="s">
        <v>256</v>
      </c>
      <c r="B64" s="84" t="s">
        <v>255</v>
      </c>
      <c r="C64" s="84">
        <v>2</v>
      </c>
      <c r="D64" s="118">
        <v>0.0031166594523129422</v>
      </c>
      <c r="E64" s="118">
        <v>1.7403626894942439</v>
      </c>
      <c r="F64" s="84" t="s">
        <v>835</v>
      </c>
      <c r="G64" s="84" t="b">
        <v>0</v>
      </c>
      <c r="H64" s="84" t="b">
        <v>0</v>
      </c>
      <c r="I64" s="84" t="b">
        <v>0</v>
      </c>
      <c r="J64" s="84" t="b">
        <v>0</v>
      </c>
      <c r="K64" s="84" t="b">
        <v>0</v>
      </c>
      <c r="L64" s="84" t="b">
        <v>0</v>
      </c>
    </row>
    <row r="65" spans="1:12" ht="15">
      <c r="A65" s="84" t="s">
        <v>255</v>
      </c>
      <c r="B65" s="84" t="s">
        <v>254</v>
      </c>
      <c r="C65" s="84">
        <v>2</v>
      </c>
      <c r="D65" s="118">
        <v>0.0031166594523129422</v>
      </c>
      <c r="E65" s="118">
        <v>1.7403626894942439</v>
      </c>
      <c r="F65" s="84" t="s">
        <v>835</v>
      </c>
      <c r="G65" s="84" t="b">
        <v>0</v>
      </c>
      <c r="H65" s="84" t="b">
        <v>0</v>
      </c>
      <c r="I65" s="84" t="b">
        <v>0</v>
      </c>
      <c r="J65" s="84" t="b">
        <v>0</v>
      </c>
      <c r="K65" s="84" t="b">
        <v>0</v>
      </c>
      <c r="L65" s="84" t="b">
        <v>0</v>
      </c>
    </row>
    <row r="66" spans="1:12" ht="15">
      <c r="A66" s="84" t="s">
        <v>254</v>
      </c>
      <c r="B66" s="84" t="s">
        <v>253</v>
      </c>
      <c r="C66" s="84">
        <v>2</v>
      </c>
      <c r="D66" s="118">
        <v>0.0031166594523129422</v>
      </c>
      <c r="E66" s="118">
        <v>1.7403626894942439</v>
      </c>
      <c r="F66" s="84" t="s">
        <v>835</v>
      </c>
      <c r="G66" s="84" t="b">
        <v>0</v>
      </c>
      <c r="H66" s="84" t="b">
        <v>0</v>
      </c>
      <c r="I66" s="84" t="b">
        <v>0</v>
      </c>
      <c r="J66" s="84" t="b">
        <v>0</v>
      </c>
      <c r="K66" s="84" t="b">
        <v>0</v>
      </c>
      <c r="L66" s="84" t="b">
        <v>0</v>
      </c>
    </row>
    <row r="67" spans="1:12" ht="15">
      <c r="A67" s="84" t="s">
        <v>253</v>
      </c>
      <c r="B67" s="84" t="s">
        <v>252</v>
      </c>
      <c r="C67" s="84">
        <v>2</v>
      </c>
      <c r="D67" s="118">
        <v>0.0031166594523129422</v>
      </c>
      <c r="E67" s="118">
        <v>1.7403626894942439</v>
      </c>
      <c r="F67" s="84" t="s">
        <v>835</v>
      </c>
      <c r="G67" s="84" t="b">
        <v>0</v>
      </c>
      <c r="H67" s="84" t="b">
        <v>0</v>
      </c>
      <c r="I67" s="84" t="b">
        <v>0</v>
      </c>
      <c r="J67" s="84" t="b">
        <v>0</v>
      </c>
      <c r="K67" s="84" t="b">
        <v>0</v>
      </c>
      <c r="L67" s="84" t="b">
        <v>0</v>
      </c>
    </row>
    <row r="68" spans="1:12" ht="15">
      <c r="A68" s="84" t="s">
        <v>252</v>
      </c>
      <c r="B68" s="84" t="s">
        <v>251</v>
      </c>
      <c r="C68" s="84">
        <v>2</v>
      </c>
      <c r="D68" s="118">
        <v>0.0031166594523129422</v>
      </c>
      <c r="E68" s="118">
        <v>1.7403626894942439</v>
      </c>
      <c r="F68" s="84" t="s">
        <v>835</v>
      </c>
      <c r="G68" s="84" t="b">
        <v>0</v>
      </c>
      <c r="H68" s="84" t="b">
        <v>0</v>
      </c>
      <c r="I68" s="84" t="b">
        <v>0</v>
      </c>
      <c r="J68" s="84" t="b">
        <v>0</v>
      </c>
      <c r="K68" s="84" t="b">
        <v>0</v>
      </c>
      <c r="L68" s="84" t="b">
        <v>0</v>
      </c>
    </row>
    <row r="69" spans="1:12" ht="15">
      <c r="A69" s="84" t="s">
        <v>251</v>
      </c>
      <c r="B69" s="84" t="s">
        <v>250</v>
      </c>
      <c r="C69" s="84">
        <v>2</v>
      </c>
      <c r="D69" s="118">
        <v>0.0031166594523129422</v>
      </c>
      <c r="E69" s="118">
        <v>1.7403626894942439</v>
      </c>
      <c r="F69" s="84" t="s">
        <v>835</v>
      </c>
      <c r="G69" s="84" t="b">
        <v>0</v>
      </c>
      <c r="H69" s="84" t="b">
        <v>0</v>
      </c>
      <c r="I69" s="84" t="b">
        <v>0</v>
      </c>
      <c r="J69" s="84" t="b">
        <v>0</v>
      </c>
      <c r="K69" s="84" t="b">
        <v>0</v>
      </c>
      <c r="L69" s="84" t="b">
        <v>0</v>
      </c>
    </row>
    <row r="70" spans="1:12" ht="15">
      <c r="A70" s="84" t="s">
        <v>250</v>
      </c>
      <c r="B70" s="84" t="s">
        <v>249</v>
      </c>
      <c r="C70" s="84">
        <v>2</v>
      </c>
      <c r="D70" s="118">
        <v>0.0031166594523129422</v>
      </c>
      <c r="E70" s="118">
        <v>1.7403626894942439</v>
      </c>
      <c r="F70" s="84" t="s">
        <v>835</v>
      </c>
      <c r="G70" s="84" t="b">
        <v>0</v>
      </c>
      <c r="H70" s="84" t="b">
        <v>0</v>
      </c>
      <c r="I70" s="84" t="b">
        <v>0</v>
      </c>
      <c r="J70" s="84" t="b">
        <v>0</v>
      </c>
      <c r="K70" s="84" t="b">
        <v>0</v>
      </c>
      <c r="L70" s="84" t="b">
        <v>0</v>
      </c>
    </row>
    <row r="71" spans="1:12" ht="15">
      <c r="A71" s="84" t="s">
        <v>249</v>
      </c>
      <c r="B71" s="84" t="s">
        <v>248</v>
      </c>
      <c r="C71" s="84">
        <v>2</v>
      </c>
      <c r="D71" s="118">
        <v>0.0031166594523129422</v>
      </c>
      <c r="E71" s="118">
        <v>1.7403626894942439</v>
      </c>
      <c r="F71" s="84" t="s">
        <v>835</v>
      </c>
      <c r="G71" s="84" t="b">
        <v>0</v>
      </c>
      <c r="H71" s="84" t="b">
        <v>0</v>
      </c>
      <c r="I71" s="84" t="b">
        <v>0</v>
      </c>
      <c r="J71" s="84" t="b">
        <v>0</v>
      </c>
      <c r="K71" s="84" t="b">
        <v>0</v>
      </c>
      <c r="L71" s="84" t="b">
        <v>0</v>
      </c>
    </row>
    <row r="72" spans="1:12" ht="15">
      <c r="A72" s="84" t="s">
        <v>248</v>
      </c>
      <c r="B72" s="84" t="s">
        <v>247</v>
      </c>
      <c r="C72" s="84">
        <v>2</v>
      </c>
      <c r="D72" s="118">
        <v>0.0031166594523129422</v>
      </c>
      <c r="E72" s="118">
        <v>1.7403626894942439</v>
      </c>
      <c r="F72" s="84" t="s">
        <v>835</v>
      </c>
      <c r="G72" s="84" t="b">
        <v>0</v>
      </c>
      <c r="H72" s="84" t="b">
        <v>0</v>
      </c>
      <c r="I72" s="84" t="b">
        <v>0</v>
      </c>
      <c r="J72" s="84" t="b">
        <v>0</v>
      </c>
      <c r="K72" s="84" t="b">
        <v>0</v>
      </c>
      <c r="L72" s="84" t="b">
        <v>0</v>
      </c>
    </row>
    <row r="73" spans="1:12" ht="15">
      <c r="A73" s="84" t="s">
        <v>247</v>
      </c>
      <c r="B73" s="84" t="s">
        <v>246</v>
      </c>
      <c r="C73" s="84">
        <v>2</v>
      </c>
      <c r="D73" s="118">
        <v>0.0031166594523129422</v>
      </c>
      <c r="E73" s="118">
        <v>1.7403626894942439</v>
      </c>
      <c r="F73" s="84" t="s">
        <v>835</v>
      </c>
      <c r="G73" s="84" t="b">
        <v>0</v>
      </c>
      <c r="H73" s="84" t="b">
        <v>0</v>
      </c>
      <c r="I73" s="84" t="b">
        <v>0</v>
      </c>
      <c r="J73" s="84" t="b">
        <v>0</v>
      </c>
      <c r="K73" s="84" t="b">
        <v>0</v>
      </c>
      <c r="L73" s="84" t="b">
        <v>0</v>
      </c>
    </row>
    <row r="74" spans="1:12" ht="15">
      <c r="A74" s="84" t="s">
        <v>246</v>
      </c>
      <c r="B74" s="84" t="s">
        <v>245</v>
      </c>
      <c r="C74" s="84">
        <v>2</v>
      </c>
      <c r="D74" s="118">
        <v>0.0031166594523129422</v>
      </c>
      <c r="E74" s="118">
        <v>1.7403626894942439</v>
      </c>
      <c r="F74" s="84" t="s">
        <v>835</v>
      </c>
      <c r="G74" s="84" t="b">
        <v>0</v>
      </c>
      <c r="H74" s="84" t="b">
        <v>0</v>
      </c>
      <c r="I74" s="84" t="b">
        <v>0</v>
      </c>
      <c r="J74" s="84" t="b">
        <v>0</v>
      </c>
      <c r="K74" s="84" t="b">
        <v>0</v>
      </c>
      <c r="L74" s="84" t="b">
        <v>0</v>
      </c>
    </row>
    <row r="75" spans="1:12" ht="15">
      <c r="A75" s="84" t="s">
        <v>245</v>
      </c>
      <c r="B75" s="84" t="s">
        <v>244</v>
      </c>
      <c r="C75" s="84">
        <v>2</v>
      </c>
      <c r="D75" s="118">
        <v>0.0031166594523129422</v>
      </c>
      <c r="E75" s="118">
        <v>1.7403626894942439</v>
      </c>
      <c r="F75" s="84" t="s">
        <v>835</v>
      </c>
      <c r="G75" s="84" t="b">
        <v>0</v>
      </c>
      <c r="H75" s="84" t="b">
        <v>0</v>
      </c>
      <c r="I75" s="84" t="b">
        <v>0</v>
      </c>
      <c r="J75" s="84" t="b">
        <v>0</v>
      </c>
      <c r="K75" s="84" t="b">
        <v>0</v>
      </c>
      <c r="L75" s="84" t="b">
        <v>0</v>
      </c>
    </row>
    <row r="76" spans="1:12" ht="15">
      <c r="A76" s="84" t="s">
        <v>244</v>
      </c>
      <c r="B76" s="84" t="s">
        <v>243</v>
      </c>
      <c r="C76" s="84">
        <v>2</v>
      </c>
      <c r="D76" s="118">
        <v>0.0031166594523129422</v>
      </c>
      <c r="E76" s="118">
        <v>1.7403626894942439</v>
      </c>
      <c r="F76" s="84" t="s">
        <v>835</v>
      </c>
      <c r="G76" s="84" t="b">
        <v>0</v>
      </c>
      <c r="H76" s="84" t="b">
        <v>0</v>
      </c>
      <c r="I76" s="84" t="b">
        <v>0</v>
      </c>
      <c r="J76" s="84" t="b">
        <v>0</v>
      </c>
      <c r="K76" s="84" t="b">
        <v>0</v>
      </c>
      <c r="L76" s="84" t="b">
        <v>0</v>
      </c>
    </row>
    <row r="77" spans="1:12" ht="15">
      <c r="A77" s="84" t="s">
        <v>243</v>
      </c>
      <c r="B77" s="84" t="s">
        <v>242</v>
      </c>
      <c r="C77" s="84">
        <v>2</v>
      </c>
      <c r="D77" s="118">
        <v>0.0031166594523129422</v>
      </c>
      <c r="E77" s="118">
        <v>1.7403626894942439</v>
      </c>
      <c r="F77" s="84" t="s">
        <v>835</v>
      </c>
      <c r="G77" s="84" t="b">
        <v>0</v>
      </c>
      <c r="H77" s="84" t="b">
        <v>0</v>
      </c>
      <c r="I77" s="84" t="b">
        <v>0</v>
      </c>
      <c r="J77" s="84" t="b">
        <v>0</v>
      </c>
      <c r="K77" s="84" t="b">
        <v>0</v>
      </c>
      <c r="L77" s="84" t="b">
        <v>0</v>
      </c>
    </row>
    <row r="78" spans="1:12" ht="15">
      <c r="A78" s="84" t="s">
        <v>242</v>
      </c>
      <c r="B78" s="84" t="s">
        <v>241</v>
      </c>
      <c r="C78" s="84">
        <v>2</v>
      </c>
      <c r="D78" s="118">
        <v>0.0031166594523129422</v>
      </c>
      <c r="E78" s="118">
        <v>1.7403626894942439</v>
      </c>
      <c r="F78" s="84" t="s">
        <v>835</v>
      </c>
      <c r="G78" s="84" t="b">
        <v>0</v>
      </c>
      <c r="H78" s="84" t="b">
        <v>0</v>
      </c>
      <c r="I78" s="84" t="b">
        <v>0</v>
      </c>
      <c r="J78" s="84" t="b">
        <v>0</v>
      </c>
      <c r="K78" s="84" t="b">
        <v>0</v>
      </c>
      <c r="L78" s="84" t="b">
        <v>0</v>
      </c>
    </row>
    <row r="79" spans="1:12" ht="15">
      <c r="A79" s="84" t="s">
        <v>241</v>
      </c>
      <c r="B79" s="84" t="s">
        <v>240</v>
      </c>
      <c r="C79" s="84">
        <v>2</v>
      </c>
      <c r="D79" s="118">
        <v>0.0031166594523129422</v>
      </c>
      <c r="E79" s="118">
        <v>1.7403626894942439</v>
      </c>
      <c r="F79" s="84" t="s">
        <v>835</v>
      </c>
      <c r="G79" s="84" t="b">
        <v>0</v>
      </c>
      <c r="H79" s="84" t="b">
        <v>0</v>
      </c>
      <c r="I79" s="84" t="b">
        <v>0</v>
      </c>
      <c r="J79" s="84" t="b">
        <v>0</v>
      </c>
      <c r="K79" s="84" t="b">
        <v>0</v>
      </c>
      <c r="L79" s="84" t="b">
        <v>0</v>
      </c>
    </row>
    <row r="80" spans="1:12" ht="15">
      <c r="A80" s="84" t="s">
        <v>240</v>
      </c>
      <c r="B80" s="84" t="s">
        <v>239</v>
      </c>
      <c r="C80" s="84">
        <v>2</v>
      </c>
      <c r="D80" s="118">
        <v>0.0031166594523129422</v>
      </c>
      <c r="E80" s="118">
        <v>1.7403626894942439</v>
      </c>
      <c r="F80" s="84" t="s">
        <v>835</v>
      </c>
      <c r="G80" s="84" t="b">
        <v>0</v>
      </c>
      <c r="H80" s="84" t="b">
        <v>0</v>
      </c>
      <c r="I80" s="84" t="b">
        <v>0</v>
      </c>
      <c r="J80" s="84" t="b">
        <v>0</v>
      </c>
      <c r="K80" s="84" t="b">
        <v>0</v>
      </c>
      <c r="L80" s="84" t="b">
        <v>0</v>
      </c>
    </row>
    <row r="81" spans="1:12" ht="15">
      <c r="A81" s="84" t="s">
        <v>239</v>
      </c>
      <c r="B81" s="84" t="s">
        <v>238</v>
      </c>
      <c r="C81" s="84">
        <v>2</v>
      </c>
      <c r="D81" s="118">
        <v>0.0031166594523129422</v>
      </c>
      <c r="E81" s="118">
        <v>1.7403626894942439</v>
      </c>
      <c r="F81" s="84" t="s">
        <v>835</v>
      </c>
      <c r="G81" s="84" t="b">
        <v>0</v>
      </c>
      <c r="H81" s="84" t="b">
        <v>0</v>
      </c>
      <c r="I81" s="84" t="b">
        <v>0</v>
      </c>
      <c r="J81" s="84" t="b">
        <v>0</v>
      </c>
      <c r="K81" s="84" t="b">
        <v>0</v>
      </c>
      <c r="L81" s="84" t="b">
        <v>0</v>
      </c>
    </row>
    <row r="82" spans="1:12" ht="15">
      <c r="A82" s="84" t="s">
        <v>238</v>
      </c>
      <c r="B82" s="84" t="s">
        <v>237</v>
      </c>
      <c r="C82" s="84">
        <v>2</v>
      </c>
      <c r="D82" s="118">
        <v>0.0031166594523129422</v>
      </c>
      <c r="E82" s="118">
        <v>1.7403626894942439</v>
      </c>
      <c r="F82" s="84" t="s">
        <v>835</v>
      </c>
      <c r="G82" s="84" t="b">
        <v>0</v>
      </c>
      <c r="H82" s="84" t="b">
        <v>0</v>
      </c>
      <c r="I82" s="84" t="b">
        <v>0</v>
      </c>
      <c r="J82" s="84" t="b">
        <v>0</v>
      </c>
      <c r="K82" s="84" t="b">
        <v>0</v>
      </c>
      <c r="L82" s="84" t="b">
        <v>0</v>
      </c>
    </row>
    <row r="83" spans="1:12" ht="15">
      <c r="A83" s="84" t="s">
        <v>237</v>
      </c>
      <c r="B83" s="84" t="s">
        <v>236</v>
      </c>
      <c r="C83" s="84">
        <v>2</v>
      </c>
      <c r="D83" s="118">
        <v>0.0031166594523129422</v>
      </c>
      <c r="E83" s="118">
        <v>1.7403626894942439</v>
      </c>
      <c r="F83" s="84" t="s">
        <v>835</v>
      </c>
      <c r="G83" s="84" t="b">
        <v>0</v>
      </c>
      <c r="H83" s="84" t="b">
        <v>0</v>
      </c>
      <c r="I83" s="84" t="b">
        <v>0</v>
      </c>
      <c r="J83" s="84" t="b">
        <v>0</v>
      </c>
      <c r="K83" s="84" t="b">
        <v>0</v>
      </c>
      <c r="L83" s="84" t="b">
        <v>0</v>
      </c>
    </row>
    <row r="84" spans="1:12" ht="15">
      <c r="A84" s="84" t="s">
        <v>236</v>
      </c>
      <c r="B84" s="84" t="s">
        <v>235</v>
      </c>
      <c r="C84" s="84">
        <v>2</v>
      </c>
      <c r="D84" s="118">
        <v>0.0031166594523129422</v>
      </c>
      <c r="E84" s="118">
        <v>1.7403626894942439</v>
      </c>
      <c r="F84" s="84" t="s">
        <v>835</v>
      </c>
      <c r="G84" s="84" t="b">
        <v>0</v>
      </c>
      <c r="H84" s="84" t="b">
        <v>0</v>
      </c>
      <c r="I84" s="84" t="b">
        <v>0</v>
      </c>
      <c r="J84" s="84" t="b">
        <v>0</v>
      </c>
      <c r="K84" s="84" t="b">
        <v>0</v>
      </c>
      <c r="L84" s="84" t="b">
        <v>0</v>
      </c>
    </row>
    <row r="85" spans="1:12" ht="15">
      <c r="A85" s="84" t="s">
        <v>235</v>
      </c>
      <c r="B85" s="84" t="s">
        <v>234</v>
      </c>
      <c r="C85" s="84">
        <v>2</v>
      </c>
      <c r="D85" s="118">
        <v>0.0031166594523129422</v>
      </c>
      <c r="E85" s="118">
        <v>1.7403626894942439</v>
      </c>
      <c r="F85" s="84" t="s">
        <v>835</v>
      </c>
      <c r="G85" s="84" t="b">
        <v>0</v>
      </c>
      <c r="H85" s="84" t="b">
        <v>0</v>
      </c>
      <c r="I85" s="84" t="b">
        <v>0</v>
      </c>
      <c r="J85" s="84" t="b">
        <v>0</v>
      </c>
      <c r="K85" s="84" t="b">
        <v>0</v>
      </c>
      <c r="L85" s="84" t="b">
        <v>0</v>
      </c>
    </row>
    <row r="86" spans="1:12" ht="15">
      <c r="A86" s="84" t="s">
        <v>234</v>
      </c>
      <c r="B86" s="84" t="s">
        <v>233</v>
      </c>
      <c r="C86" s="84">
        <v>2</v>
      </c>
      <c r="D86" s="118">
        <v>0.0031166594523129422</v>
      </c>
      <c r="E86" s="118">
        <v>1.7403626894942439</v>
      </c>
      <c r="F86" s="84" t="s">
        <v>835</v>
      </c>
      <c r="G86" s="84" t="b">
        <v>0</v>
      </c>
      <c r="H86" s="84" t="b">
        <v>0</v>
      </c>
      <c r="I86" s="84" t="b">
        <v>0</v>
      </c>
      <c r="J86" s="84" t="b">
        <v>0</v>
      </c>
      <c r="K86" s="84" t="b">
        <v>0</v>
      </c>
      <c r="L86" s="84" t="b">
        <v>0</v>
      </c>
    </row>
    <row r="87" spans="1:12" ht="15">
      <c r="A87" s="84" t="s">
        <v>233</v>
      </c>
      <c r="B87" s="84" t="s">
        <v>232</v>
      </c>
      <c r="C87" s="84">
        <v>2</v>
      </c>
      <c r="D87" s="118">
        <v>0.0031166594523129422</v>
      </c>
      <c r="E87" s="118">
        <v>1.7403626894942439</v>
      </c>
      <c r="F87" s="84" t="s">
        <v>835</v>
      </c>
      <c r="G87" s="84" t="b">
        <v>0</v>
      </c>
      <c r="H87" s="84" t="b">
        <v>0</v>
      </c>
      <c r="I87" s="84" t="b">
        <v>0</v>
      </c>
      <c r="J87" s="84" t="b">
        <v>0</v>
      </c>
      <c r="K87" s="84" t="b">
        <v>0</v>
      </c>
      <c r="L87" s="84" t="b">
        <v>0</v>
      </c>
    </row>
    <row r="88" spans="1:12" ht="15">
      <c r="A88" s="84" t="s">
        <v>895</v>
      </c>
      <c r="B88" s="84" t="s">
        <v>227</v>
      </c>
      <c r="C88" s="84">
        <v>4</v>
      </c>
      <c r="D88" s="118">
        <v>0.00697391124972995</v>
      </c>
      <c r="E88" s="118">
        <v>1.3756636139608853</v>
      </c>
      <c r="F88" s="84" t="s">
        <v>836</v>
      </c>
      <c r="G88" s="84" t="b">
        <v>0</v>
      </c>
      <c r="H88" s="84" t="b">
        <v>0</v>
      </c>
      <c r="I88" s="84" t="b">
        <v>0</v>
      </c>
      <c r="J88" s="84" t="b">
        <v>0</v>
      </c>
      <c r="K88" s="84" t="b">
        <v>0</v>
      </c>
      <c r="L88" s="84" t="b">
        <v>0</v>
      </c>
    </row>
    <row r="89" spans="1:12" ht="15">
      <c r="A89" s="84" t="s">
        <v>227</v>
      </c>
      <c r="B89" s="84" t="s">
        <v>215</v>
      </c>
      <c r="C89" s="84">
        <v>4</v>
      </c>
      <c r="D89" s="118">
        <v>0.00697391124972995</v>
      </c>
      <c r="E89" s="118">
        <v>1.3756636139608853</v>
      </c>
      <c r="F89" s="84" t="s">
        <v>836</v>
      </c>
      <c r="G89" s="84" t="b">
        <v>0</v>
      </c>
      <c r="H89" s="84" t="b">
        <v>0</v>
      </c>
      <c r="I89" s="84" t="b">
        <v>0</v>
      </c>
      <c r="J89" s="84" t="b">
        <v>0</v>
      </c>
      <c r="K89" s="84" t="b">
        <v>0</v>
      </c>
      <c r="L89" s="84" t="b">
        <v>0</v>
      </c>
    </row>
    <row r="90" spans="1:12" ht="15">
      <c r="A90" s="84" t="s">
        <v>215</v>
      </c>
      <c r="B90" s="84" t="s">
        <v>896</v>
      </c>
      <c r="C90" s="84">
        <v>4</v>
      </c>
      <c r="D90" s="118">
        <v>0.00697391124972995</v>
      </c>
      <c r="E90" s="118">
        <v>1.3756636139608853</v>
      </c>
      <c r="F90" s="84" t="s">
        <v>836</v>
      </c>
      <c r="G90" s="84" t="b">
        <v>0</v>
      </c>
      <c r="H90" s="84" t="b">
        <v>0</v>
      </c>
      <c r="I90" s="84" t="b">
        <v>0</v>
      </c>
      <c r="J90" s="84" t="b">
        <v>0</v>
      </c>
      <c r="K90" s="84" t="b">
        <v>0</v>
      </c>
      <c r="L90" s="84" t="b">
        <v>0</v>
      </c>
    </row>
    <row r="91" spans="1:12" ht="15">
      <c r="A91" s="84" t="s">
        <v>896</v>
      </c>
      <c r="B91" s="84" t="s">
        <v>897</v>
      </c>
      <c r="C91" s="84">
        <v>4</v>
      </c>
      <c r="D91" s="118">
        <v>0.00697391124972995</v>
      </c>
      <c r="E91" s="118">
        <v>1.3756636139608853</v>
      </c>
      <c r="F91" s="84" t="s">
        <v>836</v>
      </c>
      <c r="G91" s="84" t="b">
        <v>0</v>
      </c>
      <c r="H91" s="84" t="b">
        <v>0</v>
      </c>
      <c r="I91" s="84" t="b">
        <v>0</v>
      </c>
      <c r="J91" s="84" t="b">
        <v>0</v>
      </c>
      <c r="K91" s="84" t="b">
        <v>0</v>
      </c>
      <c r="L91" s="84" t="b">
        <v>0</v>
      </c>
    </row>
    <row r="92" spans="1:12" ht="15">
      <c r="A92" s="84" t="s">
        <v>897</v>
      </c>
      <c r="B92" s="84" t="s">
        <v>891</v>
      </c>
      <c r="C92" s="84">
        <v>4</v>
      </c>
      <c r="D92" s="118">
        <v>0.00697391124972995</v>
      </c>
      <c r="E92" s="118">
        <v>1.3756636139608853</v>
      </c>
      <c r="F92" s="84" t="s">
        <v>836</v>
      </c>
      <c r="G92" s="84" t="b">
        <v>0</v>
      </c>
      <c r="H92" s="84" t="b">
        <v>0</v>
      </c>
      <c r="I92" s="84" t="b">
        <v>0</v>
      </c>
      <c r="J92" s="84" t="b">
        <v>0</v>
      </c>
      <c r="K92" s="84" t="b">
        <v>0</v>
      </c>
      <c r="L92" s="84" t="b">
        <v>0</v>
      </c>
    </row>
    <row r="93" spans="1:12" ht="15">
      <c r="A93" s="84" t="s">
        <v>891</v>
      </c>
      <c r="B93" s="84" t="s">
        <v>898</v>
      </c>
      <c r="C93" s="84">
        <v>4</v>
      </c>
      <c r="D93" s="118">
        <v>0.00697391124972995</v>
      </c>
      <c r="E93" s="118">
        <v>1.3756636139608853</v>
      </c>
      <c r="F93" s="84" t="s">
        <v>836</v>
      </c>
      <c r="G93" s="84" t="b">
        <v>0</v>
      </c>
      <c r="H93" s="84" t="b">
        <v>0</v>
      </c>
      <c r="I93" s="84" t="b">
        <v>0</v>
      </c>
      <c r="J93" s="84" t="b">
        <v>0</v>
      </c>
      <c r="K93" s="84" t="b">
        <v>0</v>
      </c>
      <c r="L93" s="84" t="b">
        <v>0</v>
      </c>
    </row>
    <row r="94" spans="1:12" ht="15">
      <c r="A94" s="84" t="s">
        <v>898</v>
      </c>
      <c r="B94" s="84" t="s">
        <v>899</v>
      </c>
      <c r="C94" s="84">
        <v>4</v>
      </c>
      <c r="D94" s="118">
        <v>0.00697391124972995</v>
      </c>
      <c r="E94" s="118">
        <v>1.3756636139608853</v>
      </c>
      <c r="F94" s="84" t="s">
        <v>836</v>
      </c>
      <c r="G94" s="84" t="b">
        <v>0</v>
      </c>
      <c r="H94" s="84" t="b">
        <v>0</v>
      </c>
      <c r="I94" s="84" t="b">
        <v>0</v>
      </c>
      <c r="J94" s="84" t="b">
        <v>0</v>
      </c>
      <c r="K94" s="84" t="b">
        <v>0</v>
      </c>
      <c r="L94" s="84" t="b">
        <v>0</v>
      </c>
    </row>
    <row r="95" spans="1:12" ht="15">
      <c r="A95" s="84" t="s">
        <v>899</v>
      </c>
      <c r="B95" s="84" t="s">
        <v>900</v>
      </c>
      <c r="C95" s="84">
        <v>4</v>
      </c>
      <c r="D95" s="118">
        <v>0.00697391124972995</v>
      </c>
      <c r="E95" s="118">
        <v>1.3756636139608853</v>
      </c>
      <c r="F95" s="84" t="s">
        <v>836</v>
      </c>
      <c r="G95" s="84" t="b">
        <v>0</v>
      </c>
      <c r="H95" s="84" t="b">
        <v>0</v>
      </c>
      <c r="I95" s="84" t="b">
        <v>0</v>
      </c>
      <c r="J95" s="84" t="b">
        <v>0</v>
      </c>
      <c r="K95" s="84" t="b">
        <v>0</v>
      </c>
      <c r="L95" s="84" t="b">
        <v>0</v>
      </c>
    </row>
    <row r="96" spans="1:12" ht="15">
      <c r="A96" s="84" t="s">
        <v>212</v>
      </c>
      <c r="B96" s="84" t="s">
        <v>895</v>
      </c>
      <c r="C96" s="84">
        <v>3</v>
      </c>
      <c r="D96" s="118">
        <v>0.008941485019722214</v>
      </c>
      <c r="E96" s="118">
        <v>1.5006023505691852</v>
      </c>
      <c r="F96" s="84" t="s">
        <v>836</v>
      </c>
      <c r="G96" s="84" t="b">
        <v>0</v>
      </c>
      <c r="H96" s="84" t="b">
        <v>0</v>
      </c>
      <c r="I96" s="84" t="b">
        <v>0</v>
      </c>
      <c r="J96" s="84" t="b">
        <v>0</v>
      </c>
      <c r="K96" s="84" t="b">
        <v>0</v>
      </c>
      <c r="L96" s="84" t="b">
        <v>0</v>
      </c>
    </row>
    <row r="97" spans="1:12" ht="15">
      <c r="A97" s="84" t="s">
        <v>1005</v>
      </c>
      <c r="B97" s="84" t="s">
        <v>1001</v>
      </c>
      <c r="C97" s="84">
        <v>2</v>
      </c>
      <c r="D97" s="118">
        <v>0.009447945638013117</v>
      </c>
      <c r="E97" s="118">
        <v>1.6766936096248666</v>
      </c>
      <c r="F97" s="84" t="s">
        <v>836</v>
      </c>
      <c r="G97" s="84" t="b">
        <v>0</v>
      </c>
      <c r="H97" s="84" t="b">
        <v>0</v>
      </c>
      <c r="I97" s="84" t="b">
        <v>0</v>
      </c>
      <c r="J97" s="84" t="b">
        <v>0</v>
      </c>
      <c r="K97" s="84" t="b">
        <v>0</v>
      </c>
      <c r="L97" s="84" t="b">
        <v>0</v>
      </c>
    </row>
    <row r="98" spans="1:12" ht="15">
      <c r="A98" s="84" t="s">
        <v>892</v>
      </c>
      <c r="B98" s="84" t="s">
        <v>890</v>
      </c>
      <c r="C98" s="84">
        <v>2</v>
      </c>
      <c r="D98" s="118">
        <v>0.010291623783383974</v>
      </c>
      <c r="E98" s="118">
        <v>1.1780171800917196</v>
      </c>
      <c r="F98" s="84" t="s">
        <v>838</v>
      </c>
      <c r="G98" s="84" t="b">
        <v>0</v>
      </c>
      <c r="H98" s="84" t="b">
        <v>0</v>
      </c>
      <c r="I98" s="84" t="b">
        <v>0</v>
      </c>
      <c r="J98" s="84" t="b">
        <v>0</v>
      </c>
      <c r="K98" s="84" t="b">
        <v>0</v>
      </c>
      <c r="L98"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1034</v>
      </c>
      <c r="B2" s="122" t="s">
        <v>1035</v>
      </c>
      <c r="C2" s="119" t="s">
        <v>1036</v>
      </c>
    </row>
    <row r="3" spans="1:3" ht="15">
      <c r="A3" s="121" t="s">
        <v>835</v>
      </c>
      <c r="B3" s="121" t="s">
        <v>835</v>
      </c>
      <c r="C3" s="34">
        <v>87</v>
      </c>
    </row>
    <row r="4" spans="1:3" ht="15">
      <c r="A4" s="121" t="s">
        <v>836</v>
      </c>
      <c r="B4" s="121" t="s">
        <v>836</v>
      </c>
      <c r="C4" s="34">
        <v>15</v>
      </c>
    </row>
    <row r="5" spans="1:3" ht="15">
      <c r="A5" s="121" t="s">
        <v>837</v>
      </c>
      <c r="B5" s="121" t="s">
        <v>837</v>
      </c>
      <c r="C5" s="34">
        <v>3</v>
      </c>
    </row>
    <row r="6" spans="1:3" ht="15">
      <c r="A6" s="121" t="s">
        <v>838</v>
      </c>
      <c r="B6" s="121" t="s">
        <v>838</v>
      </c>
      <c r="C6" s="34">
        <v>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1051</v>
      </c>
      <c r="B1" s="13" t="s">
        <v>17</v>
      </c>
    </row>
    <row r="2" spans="1:2" ht="15">
      <c r="A2" s="78" t="s">
        <v>1052</v>
      </c>
      <c r="B2" s="78" t="s">
        <v>1058</v>
      </c>
    </row>
    <row r="3" spans="1:2" ht="15">
      <c r="A3" s="78" t="s">
        <v>1053</v>
      </c>
      <c r="B3" s="78" t="s">
        <v>1059</v>
      </c>
    </row>
    <row r="4" spans="1:2" ht="15">
      <c r="A4" s="78" t="s">
        <v>1054</v>
      </c>
      <c r="B4" s="78" t="s">
        <v>1060</v>
      </c>
    </row>
    <row r="5" spans="1:2" ht="15">
      <c r="A5" s="78" t="s">
        <v>1055</v>
      </c>
      <c r="B5" s="78" t="s">
        <v>1061</v>
      </c>
    </row>
    <row r="6" spans="1:2" ht="15">
      <c r="A6" s="78" t="s">
        <v>1056</v>
      </c>
      <c r="B6" s="78" t="s">
        <v>1062</v>
      </c>
    </row>
    <row r="7" spans="1:2" ht="15">
      <c r="A7" s="78" t="s">
        <v>1057</v>
      </c>
      <c r="B7" s="78" t="s">
        <v>1059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1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834</v>
      </c>
      <c r="BB2" s="13" t="s">
        <v>844</v>
      </c>
      <c r="BC2" s="13" t="s">
        <v>845</v>
      </c>
      <c r="BD2" s="119" t="s">
        <v>1023</v>
      </c>
      <c r="BE2" s="119" t="s">
        <v>1024</v>
      </c>
      <c r="BF2" s="119" t="s">
        <v>1025</v>
      </c>
      <c r="BG2" s="119" t="s">
        <v>1026</v>
      </c>
      <c r="BH2" s="119" t="s">
        <v>1027</v>
      </c>
      <c r="BI2" s="119" t="s">
        <v>1028</v>
      </c>
      <c r="BJ2" s="119" t="s">
        <v>1029</v>
      </c>
      <c r="BK2" s="119" t="s">
        <v>1030</v>
      </c>
      <c r="BL2" s="119" t="s">
        <v>1031</v>
      </c>
    </row>
    <row r="3" spans="1:64" ht="15" customHeight="1">
      <c r="A3" s="64" t="s">
        <v>212</v>
      </c>
      <c r="B3" s="64" t="s">
        <v>226</v>
      </c>
      <c r="C3" s="65"/>
      <c r="D3" s="66"/>
      <c r="E3" s="67"/>
      <c r="F3" s="68"/>
      <c r="G3" s="65"/>
      <c r="H3" s="69"/>
      <c r="I3" s="70"/>
      <c r="J3" s="70"/>
      <c r="K3" s="34" t="s">
        <v>65</v>
      </c>
      <c r="L3" s="71">
        <v>3</v>
      </c>
      <c r="M3" s="71"/>
      <c r="N3" s="72"/>
      <c r="O3" s="78" t="s">
        <v>269</v>
      </c>
      <c r="P3" s="80">
        <v>43742.87013888889</v>
      </c>
      <c r="Q3" s="78" t="s">
        <v>271</v>
      </c>
      <c r="R3" s="82" t="s">
        <v>283</v>
      </c>
      <c r="S3" s="78" t="s">
        <v>290</v>
      </c>
      <c r="T3" s="78" t="s">
        <v>296</v>
      </c>
      <c r="U3" s="82" t="s">
        <v>300</v>
      </c>
      <c r="V3" s="82" t="s">
        <v>300</v>
      </c>
      <c r="W3" s="80">
        <v>43742.87013888889</v>
      </c>
      <c r="X3" s="82" t="s">
        <v>314</v>
      </c>
      <c r="Y3" s="78"/>
      <c r="Z3" s="78"/>
      <c r="AA3" s="84" t="s">
        <v>328</v>
      </c>
      <c r="AB3" s="78"/>
      <c r="AC3" s="78" t="b">
        <v>0</v>
      </c>
      <c r="AD3" s="78">
        <v>5</v>
      </c>
      <c r="AE3" s="84" t="s">
        <v>344</v>
      </c>
      <c r="AF3" s="78" t="b">
        <v>0</v>
      </c>
      <c r="AG3" s="78" t="s">
        <v>348</v>
      </c>
      <c r="AH3" s="78"/>
      <c r="AI3" s="84" t="s">
        <v>344</v>
      </c>
      <c r="AJ3" s="78" t="b">
        <v>0</v>
      </c>
      <c r="AK3" s="78">
        <v>3</v>
      </c>
      <c r="AL3" s="84" t="s">
        <v>344</v>
      </c>
      <c r="AM3" s="78" t="s">
        <v>350</v>
      </c>
      <c r="AN3" s="78" t="b">
        <v>0</v>
      </c>
      <c r="AO3" s="84" t="s">
        <v>328</v>
      </c>
      <c r="AP3" s="78" t="s">
        <v>176</v>
      </c>
      <c r="AQ3" s="78">
        <v>0</v>
      </c>
      <c r="AR3" s="78">
        <v>0</v>
      </c>
      <c r="AS3" s="78"/>
      <c r="AT3" s="78"/>
      <c r="AU3" s="78"/>
      <c r="AV3" s="78"/>
      <c r="AW3" s="78"/>
      <c r="AX3" s="78"/>
      <c r="AY3" s="78"/>
      <c r="AZ3" s="78"/>
      <c r="BA3">
        <v>1</v>
      </c>
      <c r="BB3" s="78" t="str">
        <f>REPLACE(INDEX(GroupVertices[Group],MATCH(Edges25[[#This Row],[Vertex 1]],GroupVertices[Vertex],0)),1,1,"")</f>
        <v>2</v>
      </c>
      <c r="BC3" s="78" t="str">
        <f>REPLACE(INDEX(GroupVertices[Group],MATCH(Edges25[[#This Row],[Vertex 2]],GroupVertices[Vertex],0)),1,1,"")</f>
        <v>2</v>
      </c>
      <c r="BD3" s="48"/>
      <c r="BE3" s="49"/>
      <c r="BF3" s="48"/>
      <c r="BG3" s="49"/>
      <c r="BH3" s="48"/>
      <c r="BI3" s="49"/>
      <c r="BJ3" s="48"/>
      <c r="BK3" s="49"/>
      <c r="BL3" s="48"/>
    </row>
    <row r="4" spans="1:64" ht="15" customHeight="1">
      <c r="A4" s="64" t="s">
        <v>213</v>
      </c>
      <c r="B4" s="64" t="s">
        <v>215</v>
      </c>
      <c r="C4" s="65"/>
      <c r="D4" s="66"/>
      <c r="E4" s="67"/>
      <c r="F4" s="68"/>
      <c r="G4" s="65"/>
      <c r="H4" s="69"/>
      <c r="I4" s="70"/>
      <c r="J4" s="70"/>
      <c r="K4" s="34" t="s">
        <v>65</v>
      </c>
      <c r="L4" s="77">
        <v>5</v>
      </c>
      <c r="M4" s="77"/>
      <c r="N4" s="72"/>
      <c r="O4" s="79" t="s">
        <v>269</v>
      </c>
      <c r="P4" s="81">
        <v>43742.882418981484</v>
      </c>
      <c r="Q4" s="79" t="s">
        <v>272</v>
      </c>
      <c r="R4" s="79"/>
      <c r="S4" s="79"/>
      <c r="T4" s="79" t="s">
        <v>296</v>
      </c>
      <c r="U4" s="79"/>
      <c r="V4" s="83" t="s">
        <v>305</v>
      </c>
      <c r="W4" s="81">
        <v>43742.882418981484</v>
      </c>
      <c r="X4" s="83" t="s">
        <v>315</v>
      </c>
      <c r="Y4" s="79"/>
      <c r="Z4" s="79"/>
      <c r="AA4" s="85" t="s">
        <v>329</v>
      </c>
      <c r="AB4" s="79"/>
      <c r="AC4" s="79" t="b">
        <v>0</v>
      </c>
      <c r="AD4" s="79">
        <v>0</v>
      </c>
      <c r="AE4" s="85" t="s">
        <v>344</v>
      </c>
      <c r="AF4" s="79" t="b">
        <v>0</v>
      </c>
      <c r="AG4" s="79" t="s">
        <v>348</v>
      </c>
      <c r="AH4" s="79"/>
      <c r="AI4" s="85" t="s">
        <v>344</v>
      </c>
      <c r="AJ4" s="79" t="b">
        <v>0</v>
      </c>
      <c r="AK4" s="79">
        <v>3</v>
      </c>
      <c r="AL4" s="85" t="s">
        <v>328</v>
      </c>
      <c r="AM4" s="79" t="s">
        <v>351</v>
      </c>
      <c r="AN4" s="79" t="b">
        <v>0</v>
      </c>
      <c r="AO4" s="85" t="s">
        <v>328</v>
      </c>
      <c r="AP4" s="79" t="s">
        <v>176</v>
      </c>
      <c r="AQ4" s="79">
        <v>0</v>
      </c>
      <c r="AR4" s="79">
        <v>0</v>
      </c>
      <c r="AS4" s="79"/>
      <c r="AT4" s="79"/>
      <c r="AU4" s="79"/>
      <c r="AV4" s="79"/>
      <c r="AW4" s="79"/>
      <c r="AX4" s="79"/>
      <c r="AY4" s="79"/>
      <c r="AZ4" s="79"/>
      <c r="BA4">
        <v>1</v>
      </c>
      <c r="BB4" s="78" t="str">
        <f>REPLACE(INDEX(GroupVertices[Group],MATCH(Edges25[[#This Row],[Vertex 1]],GroupVertices[Vertex],0)),1,1,"")</f>
        <v>2</v>
      </c>
      <c r="BC4" s="78" t="str">
        <f>REPLACE(INDEX(GroupVertices[Group],MATCH(Edges25[[#This Row],[Vertex 2]],GroupVertices[Vertex],0)),1,1,"")</f>
        <v>2</v>
      </c>
      <c r="BD4" s="48"/>
      <c r="BE4" s="49"/>
      <c r="BF4" s="48"/>
      <c r="BG4" s="49"/>
      <c r="BH4" s="48"/>
      <c r="BI4" s="49"/>
      <c r="BJ4" s="48"/>
      <c r="BK4" s="49"/>
      <c r="BL4" s="48"/>
    </row>
    <row r="5" spans="1:64" ht="15">
      <c r="A5" s="64" t="s">
        <v>214</v>
      </c>
      <c r="B5" s="64" t="s">
        <v>228</v>
      </c>
      <c r="C5" s="65"/>
      <c r="D5" s="66"/>
      <c r="E5" s="67"/>
      <c r="F5" s="68"/>
      <c r="G5" s="65"/>
      <c r="H5" s="69"/>
      <c r="I5" s="70"/>
      <c r="J5" s="70"/>
      <c r="K5" s="34" t="s">
        <v>65</v>
      </c>
      <c r="L5" s="77">
        <v>8</v>
      </c>
      <c r="M5" s="77"/>
      <c r="N5" s="72"/>
      <c r="O5" s="79" t="s">
        <v>269</v>
      </c>
      <c r="P5" s="81">
        <v>43742.88982638889</v>
      </c>
      <c r="Q5" s="79" t="s">
        <v>273</v>
      </c>
      <c r="R5" s="79" t="s">
        <v>284</v>
      </c>
      <c r="S5" s="79" t="s">
        <v>291</v>
      </c>
      <c r="T5" s="79"/>
      <c r="U5" s="79"/>
      <c r="V5" s="83" t="s">
        <v>306</v>
      </c>
      <c r="W5" s="81">
        <v>43742.88982638889</v>
      </c>
      <c r="X5" s="83" t="s">
        <v>316</v>
      </c>
      <c r="Y5" s="79"/>
      <c r="Z5" s="79"/>
      <c r="AA5" s="85" t="s">
        <v>330</v>
      </c>
      <c r="AB5" s="85" t="s">
        <v>342</v>
      </c>
      <c r="AC5" s="79" t="b">
        <v>0</v>
      </c>
      <c r="AD5" s="79">
        <v>0</v>
      </c>
      <c r="AE5" s="85" t="s">
        <v>345</v>
      </c>
      <c r="AF5" s="79" t="b">
        <v>0</v>
      </c>
      <c r="AG5" s="79" t="s">
        <v>348</v>
      </c>
      <c r="AH5" s="79"/>
      <c r="AI5" s="85" t="s">
        <v>344</v>
      </c>
      <c r="AJ5" s="79" t="b">
        <v>0</v>
      </c>
      <c r="AK5" s="79">
        <v>0</v>
      </c>
      <c r="AL5" s="85" t="s">
        <v>344</v>
      </c>
      <c r="AM5" s="79" t="s">
        <v>352</v>
      </c>
      <c r="AN5" s="79" t="b">
        <v>0</v>
      </c>
      <c r="AO5" s="85" t="s">
        <v>342</v>
      </c>
      <c r="AP5" s="79" t="s">
        <v>176</v>
      </c>
      <c r="AQ5" s="79">
        <v>0</v>
      </c>
      <c r="AR5" s="79">
        <v>0</v>
      </c>
      <c r="AS5" s="79"/>
      <c r="AT5" s="79"/>
      <c r="AU5" s="79"/>
      <c r="AV5" s="79"/>
      <c r="AW5" s="79"/>
      <c r="AX5" s="79"/>
      <c r="AY5" s="79"/>
      <c r="AZ5" s="79"/>
      <c r="BA5">
        <v>1</v>
      </c>
      <c r="BB5" s="78" t="str">
        <f>REPLACE(INDEX(GroupVertices[Group],MATCH(Edges25[[#This Row],[Vertex 1]],GroupVertices[Vertex],0)),1,1,"")</f>
        <v>3</v>
      </c>
      <c r="BC5" s="78" t="str">
        <f>REPLACE(INDEX(GroupVertices[Group],MATCH(Edges25[[#This Row],[Vertex 2]],GroupVertices[Vertex],0)),1,1,"")</f>
        <v>3</v>
      </c>
      <c r="BD5" s="48"/>
      <c r="BE5" s="49"/>
      <c r="BF5" s="48"/>
      <c r="BG5" s="49"/>
      <c r="BH5" s="48"/>
      <c r="BI5" s="49"/>
      <c r="BJ5" s="48"/>
      <c r="BK5" s="49"/>
      <c r="BL5" s="48"/>
    </row>
    <row r="6" spans="1:64" ht="15">
      <c r="A6" s="64" t="s">
        <v>215</v>
      </c>
      <c r="B6" s="64" t="s">
        <v>227</v>
      </c>
      <c r="C6" s="65"/>
      <c r="D6" s="66"/>
      <c r="E6" s="67"/>
      <c r="F6" s="68"/>
      <c r="G6" s="65"/>
      <c r="H6" s="69"/>
      <c r="I6" s="70"/>
      <c r="J6" s="70"/>
      <c r="K6" s="34" t="s">
        <v>65</v>
      </c>
      <c r="L6" s="77">
        <v>12</v>
      </c>
      <c r="M6" s="77"/>
      <c r="N6" s="72"/>
      <c r="O6" s="79" t="s">
        <v>269</v>
      </c>
      <c r="P6" s="81">
        <v>43742.88554398148</v>
      </c>
      <c r="Q6" s="79" t="s">
        <v>272</v>
      </c>
      <c r="R6" s="79"/>
      <c r="S6" s="79"/>
      <c r="T6" s="79" t="s">
        <v>296</v>
      </c>
      <c r="U6" s="79"/>
      <c r="V6" s="83" t="s">
        <v>307</v>
      </c>
      <c r="W6" s="81">
        <v>43742.88554398148</v>
      </c>
      <c r="X6" s="83" t="s">
        <v>317</v>
      </c>
      <c r="Y6" s="79"/>
      <c r="Z6" s="79"/>
      <c r="AA6" s="85" t="s">
        <v>331</v>
      </c>
      <c r="AB6" s="79"/>
      <c r="AC6" s="79" t="b">
        <v>0</v>
      </c>
      <c r="AD6" s="79">
        <v>0</v>
      </c>
      <c r="AE6" s="85" t="s">
        <v>344</v>
      </c>
      <c r="AF6" s="79" t="b">
        <v>0</v>
      </c>
      <c r="AG6" s="79" t="s">
        <v>348</v>
      </c>
      <c r="AH6" s="79"/>
      <c r="AI6" s="85" t="s">
        <v>344</v>
      </c>
      <c r="AJ6" s="79" t="b">
        <v>0</v>
      </c>
      <c r="AK6" s="79">
        <v>3</v>
      </c>
      <c r="AL6" s="85" t="s">
        <v>328</v>
      </c>
      <c r="AM6" s="79" t="s">
        <v>352</v>
      </c>
      <c r="AN6" s="79" t="b">
        <v>0</v>
      </c>
      <c r="AO6" s="85" t="s">
        <v>328</v>
      </c>
      <c r="AP6" s="79" t="s">
        <v>176</v>
      </c>
      <c r="AQ6" s="79">
        <v>0</v>
      </c>
      <c r="AR6" s="79">
        <v>0</v>
      </c>
      <c r="AS6" s="79"/>
      <c r="AT6" s="79"/>
      <c r="AU6" s="79"/>
      <c r="AV6" s="79"/>
      <c r="AW6" s="79"/>
      <c r="AX6" s="79"/>
      <c r="AY6" s="79"/>
      <c r="AZ6" s="79"/>
      <c r="BA6">
        <v>1</v>
      </c>
      <c r="BB6" s="78" t="str">
        <f>REPLACE(INDEX(GroupVertices[Group],MATCH(Edges25[[#This Row],[Vertex 1]],GroupVertices[Vertex],0)),1,1,"")</f>
        <v>2</v>
      </c>
      <c r="BC6" s="78" t="str">
        <f>REPLACE(INDEX(GroupVertices[Group],MATCH(Edges25[[#This Row],[Vertex 2]],GroupVertices[Vertex],0)),1,1,"")</f>
        <v>2</v>
      </c>
      <c r="BD6" s="48">
        <v>0</v>
      </c>
      <c r="BE6" s="49">
        <v>0</v>
      </c>
      <c r="BF6" s="48">
        <v>0</v>
      </c>
      <c r="BG6" s="49">
        <v>0</v>
      </c>
      <c r="BH6" s="48">
        <v>0</v>
      </c>
      <c r="BI6" s="49">
        <v>0</v>
      </c>
      <c r="BJ6" s="48">
        <v>18</v>
      </c>
      <c r="BK6" s="49">
        <v>100</v>
      </c>
      <c r="BL6" s="48">
        <v>18</v>
      </c>
    </row>
    <row r="7" spans="1:64" ht="15">
      <c r="A7" s="64" t="s">
        <v>216</v>
      </c>
      <c r="B7" s="64" t="s">
        <v>215</v>
      </c>
      <c r="C7" s="65"/>
      <c r="D7" s="66"/>
      <c r="E7" s="67"/>
      <c r="F7" s="68"/>
      <c r="G7" s="65"/>
      <c r="H7" s="69"/>
      <c r="I7" s="70"/>
      <c r="J7" s="70"/>
      <c r="K7" s="34" t="s">
        <v>65</v>
      </c>
      <c r="L7" s="77">
        <v>14</v>
      </c>
      <c r="M7" s="77"/>
      <c r="N7" s="72"/>
      <c r="O7" s="79" t="s">
        <v>269</v>
      </c>
      <c r="P7" s="81">
        <v>43743.05907407407</v>
      </c>
      <c r="Q7" s="79" t="s">
        <v>272</v>
      </c>
      <c r="R7" s="79"/>
      <c r="S7" s="79"/>
      <c r="T7" s="79" t="s">
        <v>296</v>
      </c>
      <c r="U7" s="79"/>
      <c r="V7" s="83" t="s">
        <v>308</v>
      </c>
      <c r="W7" s="81">
        <v>43743.05907407407</v>
      </c>
      <c r="X7" s="83" t="s">
        <v>318</v>
      </c>
      <c r="Y7" s="79"/>
      <c r="Z7" s="79"/>
      <c r="AA7" s="85" t="s">
        <v>332</v>
      </c>
      <c r="AB7" s="79"/>
      <c r="AC7" s="79" t="b">
        <v>0</v>
      </c>
      <c r="AD7" s="79">
        <v>0</v>
      </c>
      <c r="AE7" s="85" t="s">
        <v>344</v>
      </c>
      <c r="AF7" s="79" t="b">
        <v>0</v>
      </c>
      <c r="AG7" s="79" t="s">
        <v>348</v>
      </c>
      <c r="AH7" s="79"/>
      <c r="AI7" s="85" t="s">
        <v>344</v>
      </c>
      <c r="AJ7" s="79" t="b">
        <v>0</v>
      </c>
      <c r="AK7" s="79">
        <v>3</v>
      </c>
      <c r="AL7" s="85" t="s">
        <v>328</v>
      </c>
      <c r="AM7" s="79" t="s">
        <v>351</v>
      </c>
      <c r="AN7" s="79" t="b">
        <v>0</v>
      </c>
      <c r="AO7" s="85" t="s">
        <v>328</v>
      </c>
      <c r="AP7" s="79" t="s">
        <v>176</v>
      </c>
      <c r="AQ7" s="79">
        <v>0</v>
      </c>
      <c r="AR7" s="79">
        <v>0</v>
      </c>
      <c r="AS7" s="79"/>
      <c r="AT7" s="79"/>
      <c r="AU7" s="79"/>
      <c r="AV7" s="79"/>
      <c r="AW7" s="79"/>
      <c r="AX7" s="79"/>
      <c r="AY7" s="79"/>
      <c r="AZ7" s="79"/>
      <c r="BA7">
        <v>1</v>
      </c>
      <c r="BB7" s="78" t="str">
        <f>REPLACE(INDEX(GroupVertices[Group],MATCH(Edges25[[#This Row],[Vertex 1]],GroupVertices[Vertex],0)),1,1,"")</f>
        <v>2</v>
      </c>
      <c r="BC7" s="78" t="str">
        <f>REPLACE(INDEX(GroupVertices[Group],MATCH(Edges25[[#This Row],[Vertex 2]],GroupVertices[Vertex],0)),1,1,"")</f>
        <v>2</v>
      </c>
      <c r="BD7" s="48"/>
      <c r="BE7" s="49"/>
      <c r="BF7" s="48"/>
      <c r="BG7" s="49"/>
      <c r="BH7" s="48"/>
      <c r="BI7" s="49"/>
      <c r="BJ7" s="48"/>
      <c r="BK7" s="49"/>
      <c r="BL7" s="48"/>
    </row>
    <row r="8" spans="1:64" ht="15">
      <c r="A8" s="64" t="s">
        <v>217</v>
      </c>
      <c r="B8" s="64" t="s">
        <v>217</v>
      </c>
      <c r="C8" s="65"/>
      <c r="D8" s="66"/>
      <c r="E8" s="67"/>
      <c r="F8" s="68"/>
      <c r="G8" s="65"/>
      <c r="H8" s="69"/>
      <c r="I8" s="70"/>
      <c r="J8" s="70"/>
      <c r="K8" s="34" t="s">
        <v>65</v>
      </c>
      <c r="L8" s="77">
        <v>19</v>
      </c>
      <c r="M8" s="77"/>
      <c r="N8" s="72"/>
      <c r="O8" s="79" t="s">
        <v>176</v>
      </c>
      <c r="P8" s="81">
        <v>43743.70849537037</v>
      </c>
      <c r="Q8" s="79" t="s">
        <v>274</v>
      </c>
      <c r="R8" s="83" t="s">
        <v>285</v>
      </c>
      <c r="S8" s="79" t="s">
        <v>292</v>
      </c>
      <c r="T8" s="79" t="s">
        <v>297</v>
      </c>
      <c r="U8" s="83" t="s">
        <v>301</v>
      </c>
      <c r="V8" s="83" t="s">
        <v>301</v>
      </c>
      <c r="W8" s="81">
        <v>43743.70849537037</v>
      </c>
      <c r="X8" s="83" t="s">
        <v>319</v>
      </c>
      <c r="Y8" s="79"/>
      <c r="Z8" s="79"/>
      <c r="AA8" s="85" t="s">
        <v>333</v>
      </c>
      <c r="AB8" s="79"/>
      <c r="AC8" s="79" t="b">
        <v>0</v>
      </c>
      <c r="AD8" s="79">
        <v>1</v>
      </c>
      <c r="AE8" s="85" t="s">
        <v>344</v>
      </c>
      <c r="AF8" s="79" t="b">
        <v>0</v>
      </c>
      <c r="AG8" s="79" t="s">
        <v>348</v>
      </c>
      <c r="AH8" s="79"/>
      <c r="AI8" s="85" t="s">
        <v>344</v>
      </c>
      <c r="AJ8" s="79" t="b">
        <v>0</v>
      </c>
      <c r="AK8" s="79">
        <v>0</v>
      </c>
      <c r="AL8" s="85" t="s">
        <v>344</v>
      </c>
      <c r="AM8" s="79" t="s">
        <v>353</v>
      </c>
      <c r="AN8" s="79" t="b">
        <v>0</v>
      </c>
      <c r="AO8" s="85" t="s">
        <v>333</v>
      </c>
      <c r="AP8" s="79" t="s">
        <v>176</v>
      </c>
      <c r="AQ8" s="79">
        <v>0</v>
      </c>
      <c r="AR8" s="79">
        <v>0</v>
      </c>
      <c r="AS8" s="79"/>
      <c r="AT8" s="79"/>
      <c r="AU8" s="79"/>
      <c r="AV8" s="79"/>
      <c r="AW8" s="79"/>
      <c r="AX8" s="79"/>
      <c r="AY8" s="79"/>
      <c r="AZ8" s="79"/>
      <c r="BA8">
        <v>1</v>
      </c>
      <c r="BB8" s="78" t="str">
        <f>REPLACE(INDEX(GroupVertices[Group],MATCH(Edges25[[#This Row],[Vertex 1]],GroupVertices[Vertex],0)),1,1,"")</f>
        <v>4</v>
      </c>
      <c r="BC8" s="78" t="str">
        <f>REPLACE(INDEX(GroupVertices[Group],MATCH(Edges25[[#This Row],[Vertex 2]],GroupVertices[Vertex],0)),1,1,"")</f>
        <v>4</v>
      </c>
      <c r="BD8" s="48">
        <v>1</v>
      </c>
      <c r="BE8" s="49">
        <v>3.8461538461538463</v>
      </c>
      <c r="BF8" s="48">
        <v>0</v>
      </c>
      <c r="BG8" s="49">
        <v>0</v>
      </c>
      <c r="BH8" s="48">
        <v>0</v>
      </c>
      <c r="BI8" s="49">
        <v>0</v>
      </c>
      <c r="BJ8" s="48">
        <v>25</v>
      </c>
      <c r="BK8" s="49">
        <v>96.15384615384616</v>
      </c>
      <c r="BL8" s="48">
        <v>26</v>
      </c>
    </row>
    <row r="9" spans="1:64" ht="15">
      <c r="A9" s="64" t="s">
        <v>218</v>
      </c>
      <c r="B9" s="64" t="s">
        <v>231</v>
      </c>
      <c r="C9" s="65"/>
      <c r="D9" s="66"/>
      <c r="E9" s="67"/>
      <c r="F9" s="68"/>
      <c r="G9" s="65"/>
      <c r="H9" s="69"/>
      <c r="I9" s="70"/>
      <c r="J9" s="70"/>
      <c r="K9" s="34" t="s">
        <v>65</v>
      </c>
      <c r="L9" s="77">
        <v>20</v>
      </c>
      <c r="M9" s="77"/>
      <c r="N9" s="72"/>
      <c r="O9" s="79" t="s">
        <v>269</v>
      </c>
      <c r="P9" s="81">
        <v>43745.73677083333</v>
      </c>
      <c r="Q9" s="79" t="s">
        <v>275</v>
      </c>
      <c r="R9" s="83" t="s">
        <v>286</v>
      </c>
      <c r="S9" s="79" t="s">
        <v>293</v>
      </c>
      <c r="T9" s="79" t="s">
        <v>298</v>
      </c>
      <c r="U9" s="79"/>
      <c r="V9" s="83" t="s">
        <v>309</v>
      </c>
      <c r="W9" s="81">
        <v>43745.73677083333</v>
      </c>
      <c r="X9" s="83" t="s">
        <v>320</v>
      </c>
      <c r="Y9" s="79"/>
      <c r="Z9" s="79"/>
      <c r="AA9" s="85" t="s">
        <v>334</v>
      </c>
      <c r="AB9" s="79"/>
      <c r="AC9" s="79" t="b">
        <v>0</v>
      </c>
      <c r="AD9" s="79">
        <v>3</v>
      </c>
      <c r="AE9" s="85" t="s">
        <v>344</v>
      </c>
      <c r="AF9" s="79" t="b">
        <v>0</v>
      </c>
      <c r="AG9" s="79" t="s">
        <v>348</v>
      </c>
      <c r="AH9" s="79"/>
      <c r="AI9" s="85" t="s">
        <v>344</v>
      </c>
      <c r="AJ9" s="79" t="b">
        <v>0</v>
      </c>
      <c r="AK9" s="79">
        <v>0</v>
      </c>
      <c r="AL9" s="85" t="s">
        <v>344</v>
      </c>
      <c r="AM9" s="79" t="s">
        <v>352</v>
      </c>
      <c r="AN9" s="79" t="b">
        <v>0</v>
      </c>
      <c r="AO9" s="85" t="s">
        <v>334</v>
      </c>
      <c r="AP9" s="79" t="s">
        <v>176</v>
      </c>
      <c r="AQ9" s="79">
        <v>0</v>
      </c>
      <c r="AR9" s="79">
        <v>0</v>
      </c>
      <c r="AS9" s="79"/>
      <c r="AT9" s="79"/>
      <c r="AU9" s="79"/>
      <c r="AV9" s="79"/>
      <c r="AW9" s="79"/>
      <c r="AX9" s="79"/>
      <c r="AY9" s="79"/>
      <c r="AZ9" s="79"/>
      <c r="BA9">
        <v>1</v>
      </c>
      <c r="BB9" s="78" t="str">
        <f>REPLACE(INDEX(GroupVertices[Group],MATCH(Edges25[[#This Row],[Vertex 1]],GroupVertices[Vertex],0)),1,1,"")</f>
        <v>2</v>
      </c>
      <c r="BC9" s="78" t="str">
        <f>REPLACE(INDEX(GroupVertices[Group],MATCH(Edges25[[#This Row],[Vertex 2]],GroupVertices[Vertex],0)),1,1,"")</f>
        <v>2</v>
      </c>
      <c r="BD9" s="48">
        <v>0</v>
      </c>
      <c r="BE9" s="49">
        <v>0</v>
      </c>
      <c r="BF9" s="48">
        <v>1</v>
      </c>
      <c r="BG9" s="49">
        <v>2.7777777777777777</v>
      </c>
      <c r="BH9" s="48">
        <v>0</v>
      </c>
      <c r="BI9" s="49">
        <v>0</v>
      </c>
      <c r="BJ9" s="48">
        <v>35</v>
      </c>
      <c r="BK9" s="49">
        <v>97.22222222222223</v>
      </c>
      <c r="BL9" s="48">
        <v>36</v>
      </c>
    </row>
    <row r="10" spans="1:64" ht="15">
      <c r="A10" s="64" t="s">
        <v>219</v>
      </c>
      <c r="B10" s="64" t="s">
        <v>232</v>
      </c>
      <c r="C10" s="65"/>
      <c r="D10" s="66"/>
      <c r="E10" s="67"/>
      <c r="F10" s="68"/>
      <c r="G10" s="65"/>
      <c r="H10" s="69"/>
      <c r="I10" s="70"/>
      <c r="J10" s="70"/>
      <c r="K10" s="34" t="s">
        <v>65</v>
      </c>
      <c r="L10" s="77">
        <v>21</v>
      </c>
      <c r="M10" s="77"/>
      <c r="N10" s="72"/>
      <c r="O10" s="79" t="s">
        <v>269</v>
      </c>
      <c r="P10" s="81">
        <v>43746.58679398148</v>
      </c>
      <c r="Q10" s="79" t="s">
        <v>276</v>
      </c>
      <c r="R10" s="79" t="s">
        <v>287</v>
      </c>
      <c r="S10" s="79" t="s">
        <v>294</v>
      </c>
      <c r="T10" s="79"/>
      <c r="U10" s="83" t="s">
        <v>302</v>
      </c>
      <c r="V10" s="83" t="s">
        <v>302</v>
      </c>
      <c r="W10" s="81">
        <v>43746.58679398148</v>
      </c>
      <c r="X10" s="83" t="s">
        <v>321</v>
      </c>
      <c r="Y10" s="79"/>
      <c r="Z10" s="79"/>
      <c r="AA10" s="85" t="s">
        <v>335</v>
      </c>
      <c r="AB10" s="85" t="s">
        <v>343</v>
      </c>
      <c r="AC10" s="79" t="b">
        <v>0</v>
      </c>
      <c r="AD10" s="79">
        <v>5</v>
      </c>
      <c r="AE10" s="85" t="s">
        <v>346</v>
      </c>
      <c r="AF10" s="79" t="b">
        <v>0</v>
      </c>
      <c r="AG10" s="79" t="s">
        <v>348</v>
      </c>
      <c r="AH10" s="79"/>
      <c r="AI10" s="85" t="s">
        <v>344</v>
      </c>
      <c r="AJ10" s="79" t="b">
        <v>0</v>
      </c>
      <c r="AK10" s="79">
        <v>0</v>
      </c>
      <c r="AL10" s="85" t="s">
        <v>344</v>
      </c>
      <c r="AM10" s="79" t="s">
        <v>352</v>
      </c>
      <c r="AN10" s="79" t="b">
        <v>0</v>
      </c>
      <c r="AO10" s="85" t="s">
        <v>343</v>
      </c>
      <c r="AP10" s="79" t="s">
        <v>176</v>
      </c>
      <c r="AQ10" s="79">
        <v>0</v>
      </c>
      <c r="AR10" s="79">
        <v>0</v>
      </c>
      <c r="AS10" s="79"/>
      <c r="AT10" s="79"/>
      <c r="AU10" s="79"/>
      <c r="AV10" s="79"/>
      <c r="AW10" s="79"/>
      <c r="AX10" s="79"/>
      <c r="AY10" s="79"/>
      <c r="AZ10" s="79"/>
      <c r="BA10">
        <v>1</v>
      </c>
      <c r="BB10" s="78" t="str">
        <f>REPLACE(INDEX(GroupVertices[Group],MATCH(Edges25[[#This Row],[Vertex 1]],GroupVertices[Vertex],0)),1,1,"")</f>
        <v>1</v>
      </c>
      <c r="BC10" s="78" t="str">
        <f>REPLACE(INDEX(GroupVertices[Group],MATCH(Edges25[[#This Row],[Vertex 2]],GroupVertices[Vertex],0)),1,1,"")</f>
        <v>1</v>
      </c>
      <c r="BD10" s="48"/>
      <c r="BE10" s="49"/>
      <c r="BF10" s="48"/>
      <c r="BG10" s="49"/>
      <c r="BH10" s="48"/>
      <c r="BI10" s="49"/>
      <c r="BJ10" s="48"/>
      <c r="BK10" s="49"/>
      <c r="BL10" s="48"/>
    </row>
    <row r="11" spans="1:64" ht="15">
      <c r="A11" s="64" t="s">
        <v>220</v>
      </c>
      <c r="B11" s="64" t="s">
        <v>232</v>
      </c>
      <c r="C11" s="65"/>
      <c r="D11" s="66"/>
      <c r="E11" s="67"/>
      <c r="F11" s="68"/>
      <c r="G11" s="65"/>
      <c r="H11" s="69"/>
      <c r="I11" s="70"/>
      <c r="J11" s="70"/>
      <c r="K11" s="34" t="s">
        <v>65</v>
      </c>
      <c r="L11" s="77">
        <v>22</v>
      </c>
      <c r="M11" s="77"/>
      <c r="N11" s="72"/>
      <c r="O11" s="79" t="s">
        <v>269</v>
      </c>
      <c r="P11" s="81">
        <v>43746.5971875</v>
      </c>
      <c r="Q11" s="79" t="s">
        <v>277</v>
      </c>
      <c r="R11" s="83" t="s">
        <v>288</v>
      </c>
      <c r="S11" s="79" t="s">
        <v>292</v>
      </c>
      <c r="T11" s="79"/>
      <c r="U11" s="79"/>
      <c r="V11" s="83" t="s">
        <v>310</v>
      </c>
      <c r="W11" s="81">
        <v>43746.5971875</v>
      </c>
      <c r="X11" s="83" t="s">
        <v>322</v>
      </c>
      <c r="Y11" s="79"/>
      <c r="Z11" s="79"/>
      <c r="AA11" s="85" t="s">
        <v>336</v>
      </c>
      <c r="AB11" s="85" t="s">
        <v>335</v>
      </c>
      <c r="AC11" s="79" t="b">
        <v>0</v>
      </c>
      <c r="AD11" s="79">
        <v>2</v>
      </c>
      <c r="AE11" s="85" t="s">
        <v>347</v>
      </c>
      <c r="AF11" s="79" t="b">
        <v>0</v>
      </c>
      <c r="AG11" s="79" t="s">
        <v>348</v>
      </c>
      <c r="AH11" s="79"/>
      <c r="AI11" s="85" t="s">
        <v>344</v>
      </c>
      <c r="AJ11" s="79" t="b">
        <v>0</v>
      </c>
      <c r="AK11" s="79">
        <v>1</v>
      </c>
      <c r="AL11" s="85" t="s">
        <v>344</v>
      </c>
      <c r="AM11" s="79" t="s">
        <v>351</v>
      </c>
      <c r="AN11" s="79" t="b">
        <v>0</v>
      </c>
      <c r="AO11" s="85" t="s">
        <v>335</v>
      </c>
      <c r="AP11" s="79" t="s">
        <v>176</v>
      </c>
      <c r="AQ11" s="79">
        <v>0</v>
      </c>
      <c r="AR11" s="79">
        <v>0</v>
      </c>
      <c r="AS11" s="79"/>
      <c r="AT11" s="79"/>
      <c r="AU11" s="79"/>
      <c r="AV11" s="79"/>
      <c r="AW11" s="79"/>
      <c r="AX11" s="79"/>
      <c r="AY11" s="79"/>
      <c r="AZ11" s="79"/>
      <c r="BA11">
        <v>1</v>
      </c>
      <c r="BB11" s="78" t="str">
        <f>REPLACE(INDEX(GroupVertices[Group],MATCH(Edges25[[#This Row],[Vertex 1]],GroupVertices[Vertex],0)),1,1,"")</f>
        <v>1</v>
      </c>
      <c r="BC11" s="78" t="str">
        <f>REPLACE(INDEX(GroupVertices[Group],MATCH(Edges25[[#This Row],[Vertex 2]],GroupVertices[Vertex],0)),1,1,"")</f>
        <v>1</v>
      </c>
      <c r="BD11" s="48"/>
      <c r="BE11" s="49"/>
      <c r="BF11" s="48"/>
      <c r="BG11" s="49"/>
      <c r="BH11" s="48"/>
      <c r="BI11" s="49"/>
      <c r="BJ11" s="48"/>
      <c r="BK11" s="49"/>
      <c r="BL11" s="48"/>
    </row>
    <row r="12" spans="1:64" ht="15">
      <c r="A12" s="64" t="s">
        <v>221</v>
      </c>
      <c r="B12" s="64" t="s">
        <v>260</v>
      </c>
      <c r="C12" s="65"/>
      <c r="D12" s="66"/>
      <c r="E12" s="67"/>
      <c r="F12" s="68"/>
      <c r="G12" s="65"/>
      <c r="H12" s="69"/>
      <c r="I12" s="70"/>
      <c r="J12" s="70"/>
      <c r="K12" s="34" t="s">
        <v>65</v>
      </c>
      <c r="L12" s="77">
        <v>79</v>
      </c>
      <c r="M12" s="77"/>
      <c r="N12" s="72"/>
      <c r="O12" s="79" t="s">
        <v>269</v>
      </c>
      <c r="P12" s="81">
        <v>43746.610347222224</v>
      </c>
      <c r="Q12" s="79" t="s">
        <v>278</v>
      </c>
      <c r="R12" s="79"/>
      <c r="S12" s="79"/>
      <c r="T12" s="79"/>
      <c r="U12" s="79"/>
      <c r="V12" s="83" t="s">
        <v>311</v>
      </c>
      <c r="W12" s="81">
        <v>43746.610347222224</v>
      </c>
      <c r="X12" s="83" t="s">
        <v>323</v>
      </c>
      <c r="Y12" s="79"/>
      <c r="Z12" s="79"/>
      <c r="AA12" s="85" t="s">
        <v>337</v>
      </c>
      <c r="AB12" s="79"/>
      <c r="AC12" s="79" t="b">
        <v>0</v>
      </c>
      <c r="AD12" s="79">
        <v>0</v>
      </c>
      <c r="AE12" s="85" t="s">
        <v>344</v>
      </c>
      <c r="AF12" s="79" t="b">
        <v>0</v>
      </c>
      <c r="AG12" s="79" t="s">
        <v>348</v>
      </c>
      <c r="AH12" s="79"/>
      <c r="AI12" s="85" t="s">
        <v>344</v>
      </c>
      <c r="AJ12" s="79" t="b">
        <v>0</v>
      </c>
      <c r="AK12" s="79">
        <v>1</v>
      </c>
      <c r="AL12" s="85" t="s">
        <v>336</v>
      </c>
      <c r="AM12" s="79" t="s">
        <v>351</v>
      </c>
      <c r="AN12" s="79" t="b">
        <v>0</v>
      </c>
      <c r="AO12" s="85" t="s">
        <v>336</v>
      </c>
      <c r="AP12" s="79" t="s">
        <v>176</v>
      </c>
      <c r="AQ12" s="79">
        <v>0</v>
      </c>
      <c r="AR12" s="79">
        <v>0</v>
      </c>
      <c r="AS12" s="79"/>
      <c r="AT12" s="79"/>
      <c r="AU12" s="79"/>
      <c r="AV12" s="79"/>
      <c r="AW12" s="79"/>
      <c r="AX12" s="79"/>
      <c r="AY12" s="79"/>
      <c r="AZ12" s="79"/>
      <c r="BA12">
        <v>1</v>
      </c>
      <c r="BB12" s="78" t="str">
        <f>REPLACE(INDEX(GroupVertices[Group],MATCH(Edges25[[#This Row],[Vertex 1]],GroupVertices[Vertex],0)),1,1,"")</f>
        <v>1</v>
      </c>
      <c r="BC12" s="78" t="str">
        <f>REPLACE(INDEX(GroupVertices[Group],MATCH(Edges25[[#This Row],[Vertex 2]],GroupVertices[Vertex],0)),1,1,"")</f>
        <v>1</v>
      </c>
      <c r="BD12" s="48"/>
      <c r="BE12" s="49"/>
      <c r="BF12" s="48"/>
      <c r="BG12" s="49"/>
      <c r="BH12" s="48"/>
      <c r="BI12" s="49"/>
      <c r="BJ12" s="48"/>
      <c r="BK12" s="49"/>
      <c r="BL12" s="48"/>
    </row>
    <row r="13" spans="1:64" ht="15">
      <c r="A13" s="64" t="s">
        <v>222</v>
      </c>
      <c r="B13" s="64" t="s">
        <v>222</v>
      </c>
      <c r="C13" s="65"/>
      <c r="D13" s="66"/>
      <c r="E13" s="67"/>
      <c r="F13" s="68"/>
      <c r="G13" s="65"/>
      <c r="H13" s="69"/>
      <c r="I13" s="70"/>
      <c r="J13" s="70"/>
      <c r="K13" s="34" t="s">
        <v>65</v>
      </c>
      <c r="L13" s="77">
        <v>108</v>
      </c>
      <c r="M13" s="77"/>
      <c r="N13" s="72"/>
      <c r="O13" s="79" t="s">
        <v>176</v>
      </c>
      <c r="P13" s="81">
        <v>43747.01736111111</v>
      </c>
      <c r="Q13" s="79" t="s">
        <v>279</v>
      </c>
      <c r="R13" s="83" t="s">
        <v>289</v>
      </c>
      <c r="S13" s="79" t="s">
        <v>295</v>
      </c>
      <c r="T13" s="79"/>
      <c r="U13" s="83" t="s">
        <v>303</v>
      </c>
      <c r="V13" s="83" t="s">
        <v>303</v>
      </c>
      <c r="W13" s="81">
        <v>43747.01736111111</v>
      </c>
      <c r="X13" s="83" t="s">
        <v>324</v>
      </c>
      <c r="Y13" s="79"/>
      <c r="Z13" s="79"/>
      <c r="AA13" s="85" t="s">
        <v>338</v>
      </c>
      <c r="AB13" s="79"/>
      <c r="AC13" s="79" t="b">
        <v>0</v>
      </c>
      <c r="AD13" s="79">
        <v>0</v>
      </c>
      <c r="AE13" s="85" t="s">
        <v>344</v>
      </c>
      <c r="AF13" s="79" t="b">
        <v>0</v>
      </c>
      <c r="AG13" s="79" t="s">
        <v>348</v>
      </c>
      <c r="AH13" s="79"/>
      <c r="AI13" s="85" t="s">
        <v>344</v>
      </c>
      <c r="AJ13" s="79" t="b">
        <v>0</v>
      </c>
      <c r="AK13" s="79">
        <v>0</v>
      </c>
      <c r="AL13" s="85" t="s">
        <v>344</v>
      </c>
      <c r="AM13" s="79" t="s">
        <v>354</v>
      </c>
      <c r="AN13" s="79" t="b">
        <v>0</v>
      </c>
      <c r="AO13" s="85" t="s">
        <v>338</v>
      </c>
      <c r="AP13" s="79" t="s">
        <v>176</v>
      </c>
      <c r="AQ13" s="79">
        <v>0</v>
      </c>
      <c r="AR13" s="79">
        <v>0</v>
      </c>
      <c r="AS13" s="79"/>
      <c r="AT13" s="79"/>
      <c r="AU13" s="79"/>
      <c r="AV13" s="79"/>
      <c r="AW13" s="79"/>
      <c r="AX13" s="79"/>
      <c r="AY13" s="79"/>
      <c r="AZ13" s="79"/>
      <c r="BA13">
        <v>1</v>
      </c>
      <c r="BB13" s="78" t="str">
        <f>REPLACE(INDEX(GroupVertices[Group],MATCH(Edges25[[#This Row],[Vertex 1]],GroupVertices[Vertex],0)),1,1,"")</f>
        <v>4</v>
      </c>
      <c r="BC13" s="78" t="str">
        <f>REPLACE(INDEX(GroupVertices[Group],MATCH(Edges25[[#This Row],[Vertex 2]],GroupVertices[Vertex],0)),1,1,"")</f>
        <v>4</v>
      </c>
      <c r="BD13" s="48">
        <v>2</v>
      </c>
      <c r="BE13" s="49">
        <v>5.882352941176471</v>
      </c>
      <c r="BF13" s="48">
        <v>1</v>
      </c>
      <c r="BG13" s="49">
        <v>2.9411764705882355</v>
      </c>
      <c r="BH13" s="48">
        <v>0</v>
      </c>
      <c r="BI13" s="49">
        <v>0</v>
      </c>
      <c r="BJ13" s="48">
        <v>31</v>
      </c>
      <c r="BK13" s="49">
        <v>91.17647058823529</v>
      </c>
      <c r="BL13" s="48">
        <v>34</v>
      </c>
    </row>
    <row r="14" spans="1:64" ht="15">
      <c r="A14" s="64" t="s">
        <v>223</v>
      </c>
      <c r="B14" s="64" t="s">
        <v>223</v>
      </c>
      <c r="C14" s="65"/>
      <c r="D14" s="66"/>
      <c r="E14" s="67"/>
      <c r="F14" s="68"/>
      <c r="G14" s="65"/>
      <c r="H14" s="69"/>
      <c r="I14" s="70"/>
      <c r="J14" s="70"/>
      <c r="K14" s="34" t="s">
        <v>65</v>
      </c>
      <c r="L14" s="77">
        <v>109</v>
      </c>
      <c r="M14" s="77"/>
      <c r="N14" s="72"/>
      <c r="O14" s="79" t="s">
        <v>176</v>
      </c>
      <c r="P14" s="81">
        <v>43751.95574074074</v>
      </c>
      <c r="Q14" s="79" t="s">
        <v>280</v>
      </c>
      <c r="R14" s="79"/>
      <c r="S14" s="79"/>
      <c r="T14" s="79"/>
      <c r="U14" s="79"/>
      <c r="V14" s="83" t="s">
        <v>312</v>
      </c>
      <c r="W14" s="81">
        <v>43751.95574074074</v>
      </c>
      <c r="X14" s="83" t="s">
        <v>325</v>
      </c>
      <c r="Y14" s="79"/>
      <c r="Z14" s="79"/>
      <c r="AA14" s="85" t="s">
        <v>339</v>
      </c>
      <c r="AB14" s="79"/>
      <c r="AC14" s="79" t="b">
        <v>0</v>
      </c>
      <c r="AD14" s="79">
        <v>0</v>
      </c>
      <c r="AE14" s="85" t="s">
        <v>344</v>
      </c>
      <c r="AF14" s="79" t="b">
        <v>0</v>
      </c>
      <c r="AG14" s="79" t="s">
        <v>349</v>
      </c>
      <c r="AH14" s="79"/>
      <c r="AI14" s="85" t="s">
        <v>344</v>
      </c>
      <c r="AJ14" s="79" t="b">
        <v>0</v>
      </c>
      <c r="AK14" s="79">
        <v>0</v>
      </c>
      <c r="AL14" s="85" t="s">
        <v>344</v>
      </c>
      <c r="AM14" s="79" t="s">
        <v>355</v>
      </c>
      <c r="AN14" s="79" t="b">
        <v>0</v>
      </c>
      <c r="AO14" s="85" t="s">
        <v>339</v>
      </c>
      <c r="AP14" s="79" t="s">
        <v>176</v>
      </c>
      <c r="AQ14" s="79">
        <v>0</v>
      </c>
      <c r="AR14" s="79">
        <v>0</v>
      </c>
      <c r="AS14" s="79"/>
      <c r="AT14" s="79"/>
      <c r="AU14" s="79"/>
      <c r="AV14" s="79"/>
      <c r="AW14" s="79"/>
      <c r="AX14" s="79"/>
      <c r="AY14" s="79"/>
      <c r="AZ14" s="79"/>
      <c r="BA14">
        <v>1</v>
      </c>
      <c r="BB14" s="78" t="str">
        <f>REPLACE(INDEX(GroupVertices[Group],MATCH(Edges25[[#This Row],[Vertex 1]],GroupVertices[Vertex],0)),1,1,"")</f>
        <v>4</v>
      </c>
      <c r="BC14" s="78" t="str">
        <f>REPLACE(INDEX(GroupVertices[Group],MATCH(Edges25[[#This Row],[Vertex 2]],GroupVertices[Vertex],0)),1,1,"")</f>
        <v>4</v>
      </c>
      <c r="BD14" s="48">
        <v>0</v>
      </c>
      <c r="BE14" s="49">
        <v>0</v>
      </c>
      <c r="BF14" s="48">
        <v>0</v>
      </c>
      <c r="BG14" s="49">
        <v>0</v>
      </c>
      <c r="BH14" s="48">
        <v>0</v>
      </c>
      <c r="BI14" s="49">
        <v>0</v>
      </c>
      <c r="BJ14" s="48">
        <v>61</v>
      </c>
      <c r="BK14" s="49">
        <v>100</v>
      </c>
      <c r="BL14" s="48">
        <v>61</v>
      </c>
    </row>
    <row r="15" spans="1:64" ht="15">
      <c r="A15" s="64" t="s">
        <v>224</v>
      </c>
      <c r="B15" s="64" t="s">
        <v>231</v>
      </c>
      <c r="C15" s="65"/>
      <c r="D15" s="66"/>
      <c r="E15" s="67"/>
      <c r="F15" s="68"/>
      <c r="G15" s="65"/>
      <c r="H15" s="69"/>
      <c r="I15" s="70"/>
      <c r="J15" s="70"/>
      <c r="K15" s="34" t="s">
        <v>65</v>
      </c>
      <c r="L15" s="77">
        <v>110</v>
      </c>
      <c r="M15" s="77"/>
      <c r="N15" s="72"/>
      <c r="O15" s="79" t="s">
        <v>269</v>
      </c>
      <c r="P15" s="81">
        <v>43753.670069444444</v>
      </c>
      <c r="Q15" s="79" t="s">
        <v>281</v>
      </c>
      <c r="R15" s="79"/>
      <c r="S15" s="79"/>
      <c r="T15" s="79"/>
      <c r="U15" s="83" t="s">
        <v>304</v>
      </c>
      <c r="V15" s="83" t="s">
        <v>304</v>
      </c>
      <c r="W15" s="81">
        <v>43753.670069444444</v>
      </c>
      <c r="X15" s="83" t="s">
        <v>326</v>
      </c>
      <c r="Y15" s="79"/>
      <c r="Z15" s="79"/>
      <c r="AA15" s="85" t="s">
        <v>340</v>
      </c>
      <c r="AB15" s="79"/>
      <c r="AC15" s="79" t="b">
        <v>0</v>
      </c>
      <c r="AD15" s="79">
        <v>3</v>
      </c>
      <c r="AE15" s="85" t="s">
        <v>344</v>
      </c>
      <c r="AF15" s="79" t="b">
        <v>0</v>
      </c>
      <c r="AG15" s="79" t="s">
        <v>348</v>
      </c>
      <c r="AH15" s="79"/>
      <c r="AI15" s="85" t="s">
        <v>344</v>
      </c>
      <c r="AJ15" s="79" t="b">
        <v>0</v>
      </c>
      <c r="AK15" s="79">
        <v>0</v>
      </c>
      <c r="AL15" s="85" t="s">
        <v>344</v>
      </c>
      <c r="AM15" s="79" t="s">
        <v>352</v>
      </c>
      <c r="AN15" s="79" t="b">
        <v>0</v>
      </c>
      <c r="AO15" s="85" t="s">
        <v>340</v>
      </c>
      <c r="AP15" s="79" t="s">
        <v>176</v>
      </c>
      <c r="AQ15" s="79">
        <v>0</v>
      </c>
      <c r="AR15" s="79">
        <v>0</v>
      </c>
      <c r="AS15" s="79"/>
      <c r="AT15" s="79"/>
      <c r="AU15" s="79"/>
      <c r="AV15" s="79"/>
      <c r="AW15" s="79"/>
      <c r="AX15" s="79"/>
      <c r="AY15" s="79"/>
      <c r="AZ15" s="79"/>
      <c r="BA15">
        <v>1</v>
      </c>
      <c r="BB15" s="78" t="str">
        <f>REPLACE(INDEX(GroupVertices[Group],MATCH(Edges25[[#This Row],[Vertex 1]],GroupVertices[Vertex],0)),1,1,"")</f>
        <v>2</v>
      </c>
      <c r="BC15" s="78" t="str">
        <f>REPLACE(INDEX(GroupVertices[Group],MATCH(Edges25[[#This Row],[Vertex 2]],GroupVertices[Vertex],0)),1,1,"")</f>
        <v>2</v>
      </c>
      <c r="BD15" s="48">
        <v>1</v>
      </c>
      <c r="BE15" s="49">
        <v>2.2222222222222223</v>
      </c>
      <c r="BF15" s="48">
        <v>2</v>
      </c>
      <c r="BG15" s="49">
        <v>4.444444444444445</v>
      </c>
      <c r="BH15" s="48">
        <v>0</v>
      </c>
      <c r="BI15" s="49">
        <v>0</v>
      </c>
      <c r="BJ15" s="48">
        <v>42</v>
      </c>
      <c r="BK15" s="49">
        <v>93.33333333333333</v>
      </c>
      <c r="BL15" s="48">
        <v>45</v>
      </c>
    </row>
    <row r="16" spans="1:64" ht="15">
      <c r="A16" s="64" t="s">
        <v>225</v>
      </c>
      <c r="B16" s="64" t="s">
        <v>225</v>
      </c>
      <c r="C16" s="65"/>
      <c r="D16" s="66"/>
      <c r="E16" s="67"/>
      <c r="F16" s="68"/>
      <c r="G16" s="65"/>
      <c r="H16" s="69"/>
      <c r="I16" s="70"/>
      <c r="J16" s="70"/>
      <c r="K16" s="34" t="s">
        <v>65</v>
      </c>
      <c r="L16" s="77">
        <v>111</v>
      </c>
      <c r="M16" s="77"/>
      <c r="N16" s="72"/>
      <c r="O16" s="79" t="s">
        <v>176</v>
      </c>
      <c r="P16" s="81">
        <v>43755.57215277778</v>
      </c>
      <c r="Q16" s="79" t="s">
        <v>282</v>
      </c>
      <c r="R16" s="79"/>
      <c r="S16" s="79"/>
      <c r="T16" s="79" t="s">
        <v>299</v>
      </c>
      <c r="U16" s="79"/>
      <c r="V16" s="83" t="s">
        <v>313</v>
      </c>
      <c r="W16" s="81">
        <v>43755.57215277778</v>
      </c>
      <c r="X16" s="83" t="s">
        <v>327</v>
      </c>
      <c r="Y16" s="79"/>
      <c r="Z16" s="79"/>
      <c r="AA16" s="85" t="s">
        <v>341</v>
      </c>
      <c r="AB16" s="79"/>
      <c r="AC16" s="79" t="b">
        <v>0</v>
      </c>
      <c r="AD16" s="79">
        <v>3</v>
      </c>
      <c r="AE16" s="85" t="s">
        <v>344</v>
      </c>
      <c r="AF16" s="79" t="b">
        <v>0</v>
      </c>
      <c r="AG16" s="79" t="s">
        <v>348</v>
      </c>
      <c r="AH16" s="79"/>
      <c r="AI16" s="85" t="s">
        <v>344</v>
      </c>
      <c r="AJ16" s="79" t="b">
        <v>0</v>
      </c>
      <c r="AK16" s="79">
        <v>0</v>
      </c>
      <c r="AL16" s="85" t="s">
        <v>344</v>
      </c>
      <c r="AM16" s="79" t="s">
        <v>352</v>
      </c>
      <c r="AN16" s="79" t="b">
        <v>0</v>
      </c>
      <c r="AO16" s="85" t="s">
        <v>341</v>
      </c>
      <c r="AP16" s="79" t="s">
        <v>176</v>
      </c>
      <c r="AQ16" s="79">
        <v>0</v>
      </c>
      <c r="AR16" s="79">
        <v>0</v>
      </c>
      <c r="AS16" s="79"/>
      <c r="AT16" s="79"/>
      <c r="AU16" s="79"/>
      <c r="AV16" s="79"/>
      <c r="AW16" s="79"/>
      <c r="AX16" s="79"/>
      <c r="AY16" s="79"/>
      <c r="AZ16" s="79"/>
      <c r="BA16">
        <v>1</v>
      </c>
      <c r="BB16" s="78" t="str">
        <f>REPLACE(INDEX(GroupVertices[Group],MATCH(Edges25[[#This Row],[Vertex 1]],GroupVertices[Vertex],0)),1,1,"")</f>
        <v>4</v>
      </c>
      <c r="BC16" s="78" t="str">
        <f>REPLACE(INDEX(GroupVertices[Group],MATCH(Edges25[[#This Row],[Vertex 2]],GroupVertices[Vertex],0)),1,1,"")</f>
        <v>4</v>
      </c>
      <c r="BD16" s="48">
        <v>0</v>
      </c>
      <c r="BE16" s="49">
        <v>0</v>
      </c>
      <c r="BF16" s="48">
        <v>0</v>
      </c>
      <c r="BG16" s="49">
        <v>0</v>
      </c>
      <c r="BH16" s="48">
        <v>0</v>
      </c>
      <c r="BI16" s="49">
        <v>0</v>
      </c>
      <c r="BJ16" s="48">
        <v>25</v>
      </c>
      <c r="BK16" s="49">
        <v>100</v>
      </c>
      <c r="BL16" s="48">
        <v>25</v>
      </c>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hyperlinks>
    <hyperlink ref="R3" r:id="rId1" display="https://www.nihcm.org/categories/america-s-high-maternal-mortality-what-can-be-done"/>
    <hyperlink ref="R8" r:id="rId2" display="http://www.cmqcc.org/my-birth-matters"/>
    <hyperlink ref="R9" r:id="rId3" display="https://swhr.org/searching-for-solutions-to-the-maternal-health-crisis/"/>
    <hyperlink ref="R11" r:id="rId4" display="https://www.cmqcc.org/research/ca-pamr-maternal-mortality-review"/>
    <hyperlink ref="R13" r:id="rId5" display="https://us.macmillan.com/tour/everything-below-the-waist/"/>
    <hyperlink ref="U3" r:id="rId6" display="https://pbs.twimg.com/media/EGDeps9UcAAKsdA.png"/>
    <hyperlink ref="U8" r:id="rId7" display="https://pbs.twimg.com/media/EGIUE-kWoAADBIW.jpg"/>
    <hyperlink ref="U10" r:id="rId8" display="https://pbs.twimg.com/media/EGXIvD4X0AAi3EN.png"/>
    <hyperlink ref="U13" r:id="rId9" display="https://pbs.twimg.com/media/EGZWpdzWoAI5PGN.jpg"/>
    <hyperlink ref="U15" r:id="rId10" display="https://pbs.twimg.com/media/EG7nTs7UYAEk2Eg.jpg"/>
    <hyperlink ref="V3" r:id="rId11" display="https://pbs.twimg.com/media/EGDeps9UcAAKsdA.png"/>
    <hyperlink ref="V4" r:id="rId12" display="http://pbs.twimg.com/profile_images/378800000441083660/defef2ef9e3d3fa644374ea4fa109689_normal.jpeg"/>
    <hyperlink ref="V5" r:id="rId13" display="http://pbs.twimg.com/profile_images/1157318428841205760/L4Xvch0N_normal.jpg"/>
    <hyperlink ref="V6" r:id="rId14" display="http://pbs.twimg.com/profile_images/1063163332864196608/Bfsq8tRD_normal.jpg"/>
    <hyperlink ref="V7" r:id="rId15" display="http://pbs.twimg.com/profile_images/1013397531206848512/Ekf9nVK4_normal.jpg"/>
    <hyperlink ref="V8" r:id="rId16" display="https://pbs.twimg.com/media/EGIUE-kWoAADBIW.jpg"/>
    <hyperlink ref="V9" r:id="rId17" display="http://pbs.twimg.com/profile_images/1057004044453965824/6fmhToXw_normal.jpg"/>
    <hyperlink ref="V10" r:id="rId18" display="https://pbs.twimg.com/media/EGXIvD4X0AAi3EN.png"/>
    <hyperlink ref="V11" r:id="rId19" display="http://pbs.twimg.com/profile_images/903432464156073986/K9r22wpA_normal.jpg"/>
    <hyperlink ref="V12" r:id="rId20" display="http://pbs.twimg.com/profile_images/723267608955379712/hHbPrshx_normal.jpg"/>
    <hyperlink ref="V13" r:id="rId21" display="https://pbs.twimg.com/media/EGZWpdzWoAI5PGN.jpg"/>
    <hyperlink ref="V14" r:id="rId22" display="http://pbs.twimg.com/profile_images/1184755372667654145/evB769Y__normal.png"/>
    <hyperlink ref="V15" r:id="rId23" display="https://pbs.twimg.com/media/EG7nTs7UYAEk2Eg.jpg"/>
    <hyperlink ref="V16" r:id="rId24" display="http://pbs.twimg.com/profile_images/725703417558126592/SocNzlxV_normal.jpg"/>
    <hyperlink ref="X3" r:id="rId25" display="https://twitter.com/#!/chcfnews/status/1180224320922116096"/>
    <hyperlink ref="X4" r:id="rId26" display="https://twitter.com/#!/byninamartin/status/1180228772894654464"/>
    <hyperlink ref="X5" r:id="rId27" display="https://twitter.com/#!/allbriteallday/status/1180231457366691840"/>
    <hyperlink ref="X6" r:id="rId28" display="https://twitter.com/#!/nihcmfoundation/status/1180229903473623043"/>
    <hyperlink ref="X7" r:id="rId29" display="https://twitter.com/#!/unnecesarean/status/1180292788224692224"/>
    <hyperlink ref="X8" r:id="rId30" display="https://twitter.com/#!/healthnet/status/1180528130534117377"/>
    <hyperlink ref="X9" r:id="rId31" display="https://twitter.com/#!/gausssurgical/status/1181263152614297601"/>
    <hyperlink ref="X10" r:id="rId32" display="https://twitter.com/#!/dkegel/status/1181571194140672002"/>
    <hyperlink ref="X11" r:id="rId33" display="https://twitter.com/#!/usnehal/status/1181574958499143683"/>
    <hyperlink ref="X12" r:id="rId34" display="https://twitter.com/#!/kath2cats/status/1181579729377226752"/>
    <hyperlink ref="X13" r:id="rId35" display="https://twitter.com/#!/jillgw/status/1181727225017769985"/>
    <hyperlink ref="X14" r:id="rId36" display="https://twitter.com/#!/ospococo/status/1183516831778246657"/>
    <hyperlink ref="X15" r:id="rId37" display="https://twitter.com/#!/hqinstitute/status/1184138086394949633"/>
    <hyperlink ref="X16" r:id="rId38" display="https://twitter.com/#!/thefpqc/status/1184827376162598918"/>
  </hyperlinks>
  <printOptions/>
  <pageMargins left="0.7" right="0.7" top="0.75" bottom="0.75" header="0.3" footer="0.3"/>
  <pageSetup horizontalDpi="600" verticalDpi="600" orientation="portrait" r:id="rId42"/>
  <legacyDrawing r:id="rId40"/>
  <tableParts>
    <tablePart r:id="rId4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1063</v>
      </c>
      <c r="B1" s="13" t="s">
        <v>34</v>
      </c>
    </row>
    <row r="2" spans="1:2" ht="15">
      <c r="A2" s="114" t="s">
        <v>219</v>
      </c>
      <c r="B2" s="78">
        <v>682</v>
      </c>
    </row>
    <row r="3" spans="1:2" ht="15">
      <c r="A3" s="114" t="s">
        <v>220</v>
      </c>
      <c r="B3" s="78">
        <v>682</v>
      </c>
    </row>
    <row r="4" spans="1:2" ht="15">
      <c r="A4" s="114" t="s">
        <v>212</v>
      </c>
      <c r="B4" s="78">
        <v>38.666667</v>
      </c>
    </row>
    <row r="5" spans="1:2" ht="15">
      <c r="A5" s="114" t="s">
        <v>231</v>
      </c>
      <c r="B5" s="78">
        <v>26</v>
      </c>
    </row>
    <row r="6" spans="1:2" ht="15">
      <c r="A6" s="114" t="s">
        <v>221</v>
      </c>
      <c r="B6" s="78">
        <v>24</v>
      </c>
    </row>
    <row r="7" spans="1:2" ht="15">
      <c r="A7" s="114" t="s">
        <v>214</v>
      </c>
      <c r="B7" s="78">
        <v>6</v>
      </c>
    </row>
    <row r="8" spans="1:2" ht="15">
      <c r="A8" s="114" t="s">
        <v>215</v>
      </c>
      <c r="B8" s="78">
        <v>0.666667</v>
      </c>
    </row>
    <row r="9" spans="1:2" ht="15">
      <c r="A9" s="114" t="s">
        <v>227</v>
      </c>
      <c r="B9" s="78">
        <v>0.666667</v>
      </c>
    </row>
    <row r="10" spans="1:2" ht="15">
      <c r="A10" s="114" t="s">
        <v>256</v>
      </c>
      <c r="B10" s="78">
        <v>0</v>
      </c>
    </row>
    <row r="11" spans="1:2" ht="15">
      <c r="A11" s="114" t="s">
        <v>257</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0"/>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4" t="s">
        <v>1065</v>
      </c>
      <c r="B25" t="s">
        <v>1064</v>
      </c>
    </row>
    <row r="26" spans="1:2" ht="15">
      <c r="A26" s="125">
        <v>43742.87013888889</v>
      </c>
      <c r="B26" s="3">
        <v>1</v>
      </c>
    </row>
    <row r="27" spans="1:2" ht="15">
      <c r="A27" s="125">
        <v>43742.882418981484</v>
      </c>
      <c r="B27" s="3">
        <v>1</v>
      </c>
    </row>
    <row r="28" spans="1:2" ht="15">
      <c r="A28" s="125">
        <v>43742.88554398148</v>
      </c>
      <c r="B28" s="3">
        <v>1</v>
      </c>
    </row>
    <row r="29" spans="1:2" ht="15">
      <c r="A29" s="125">
        <v>43742.88982638889</v>
      </c>
      <c r="B29" s="3">
        <v>1</v>
      </c>
    </row>
    <row r="30" spans="1:2" ht="15">
      <c r="A30" s="125">
        <v>43743.05907407407</v>
      </c>
      <c r="B30" s="3">
        <v>1</v>
      </c>
    </row>
    <row r="31" spans="1:2" ht="15">
      <c r="A31" s="125">
        <v>43743.70849537037</v>
      </c>
      <c r="B31" s="3">
        <v>1</v>
      </c>
    </row>
    <row r="32" spans="1:2" ht="15">
      <c r="A32" s="125">
        <v>43745.73677083333</v>
      </c>
      <c r="B32" s="3">
        <v>1</v>
      </c>
    </row>
    <row r="33" spans="1:2" ht="15">
      <c r="A33" s="125">
        <v>43746.58679398148</v>
      </c>
      <c r="B33" s="3">
        <v>1</v>
      </c>
    </row>
    <row r="34" spans="1:2" ht="15">
      <c r="A34" s="125">
        <v>43746.5971875</v>
      </c>
      <c r="B34" s="3">
        <v>1</v>
      </c>
    </row>
    <row r="35" spans="1:2" ht="15">
      <c r="A35" s="125">
        <v>43746.610347222224</v>
      </c>
      <c r="B35" s="3">
        <v>1</v>
      </c>
    </row>
    <row r="36" spans="1:2" ht="15">
      <c r="A36" s="125">
        <v>43747.01736111111</v>
      </c>
      <c r="B36" s="3">
        <v>1</v>
      </c>
    </row>
    <row r="37" spans="1:2" ht="15">
      <c r="A37" s="125">
        <v>43751.95574074074</v>
      </c>
      <c r="B37" s="3">
        <v>1</v>
      </c>
    </row>
    <row r="38" spans="1:2" ht="15">
      <c r="A38" s="125">
        <v>43753.670069444444</v>
      </c>
      <c r="B38" s="3">
        <v>1</v>
      </c>
    </row>
    <row r="39" spans="1:2" ht="15">
      <c r="A39" s="125">
        <v>43755.57215277778</v>
      </c>
      <c r="B39" s="3">
        <v>1</v>
      </c>
    </row>
    <row r="40" spans="1:2" ht="15">
      <c r="A40" s="125" t="s">
        <v>1066</v>
      </c>
      <c r="B40"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5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356</v>
      </c>
      <c r="AE2" s="13" t="s">
        <v>357</v>
      </c>
      <c r="AF2" s="13" t="s">
        <v>358</v>
      </c>
      <c r="AG2" s="13" t="s">
        <v>359</v>
      </c>
      <c r="AH2" s="13" t="s">
        <v>360</v>
      </c>
      <c r="AI2" s="13" t="s">
        <v>361</v>
      </c>
      <c r="AJ2" s="13" t="s">
        <v>362</v>
      </c>
      <c r="AK2" s="13" t="s">
        <v>363</v>
      </c>
      <c r="AL2" s="13" t="s">
        <v>364</v>
      </c>
      <c r="AM2" s="13" t="s">
        <v>365</v>
      </c>
      <c r="AN2" s="13" t="s">
        <v>366</v>
      </c>
      <c r="AO2" s="13" t="s">
        <v>367</v>
      </c>
      <c r="AP2" s="13" t="s">
        <v>368</v>
      </c>
      <c r="AQ2" s="13" t="s">
        <v>369</v>
      </c>
      <c r="AR2" s="13" t="s">
        <v>370</v>
      </c>
      <c r="AS2" s="13" t="s">
        <v>192</v>
      </c>
      <c r="AT2" s="13" t="s">
        <v>371</v>
      </c>
      <c r="AU2" s="13" t="s">
        <v>372</v>
      </c>
      <c r="AV2" s="13" t="s">
        <v>373</v>
      </c>
      <c r="AW2" s="13" t="s">
        <v>374</v>
      </c>
      <c r="AX2" s="13" t="s">
        <v>375</v>
      </c>
      <c r="AY2" s="13" t="s">
        <v>376</v>
      </c>
      <c r="AZ2" s="13" t="s">
        <v>843</v>
      </c>
      <c r="BA2" s="115" t="s">
        <v>966</v>
      </c>
      <c r="BB2" s="115" t="s">
        <v>967</v>
      </c>
      <c r="BC2" s="115" t="s">
        <v>968</v>
      </c>
      <c r="BD2" s="115" t="s">
        <v>969</v>
      </c>
      <c r="BE2" s="115" t="s">
        <v>970</v>
      </c>
      <c r="BF2" s="115" t="s">
        <v>971</v>
      </c>
      <c r="BG2" s="115" t="s">
        <v>972</v>
      </c>
      <c r="BH2" s="115" t="s">
        <v>985</v>
      </c>
      <c r="BI2" s="115" t="s">
        <v>986</v>
      </c>
      <c r="BJ2" s="115" t="s">
        <v>999</v>
      </c>
      <c r="BK2" s="115" t="s">
        <v>1023</v>
      </c>
      <c r="BL2" s="115" t="s">
        <v>1024</v>
      </c>
      <c r="BM2" s="115" t="s">
        <v>1025</v>
      </c>
      <c r="BN2" s="115" t="s">
        <v>1026</v>
      </c>
      <c r="BO2" s="115" t="s">
        <v>1027</v>
      </c>
      <c r="BP2" s="115" t="s">
        <v>1028</v>
      </c>
      <c r="BQ2" s="115" t="s">
        <v>1029</v>
      </c>
      <c r="BR2" s="115" t="s">
        <v>1030</v>
      </c>
      <c r="BS2" s="115" t="s">
        <v>1032</v>
      </c>
      <c r="BT2" s="3"/>
      <c r="BU2" s="3"/>
    </row>
    <row r="3" spans="1:73" ht="15" customHeight="1">
      <c r="A3" s="64" t="s">
        <v>212</v>
      </c>
      <c r="B3" s="65"/>
      <c r="C3" s="65" t="s">
        <v>64</v>
      </c>
      <c r="D3" s="66">
        <v>258.1133686690224</v>
      </c>
      <c r="E3" s="68"/>
      <c r="F3" s="100" t="s">
        <v>633</v>
      </c>
      <c r="G3" s="65"/>
      <c r="H3" s="69" t="s">
        <v>212</v>
      </c>
      <c r="I3" s="70"/>
      <c r="J3" s="70"/>
      <c r="K3" s="69" t="s">
        <v>739</v>
      </c>
      <c r="L3" s="73">
        <v>567.8465347008797</v>
      </c>
      <c r="M3" s="74">
        <v>8392.9833984375</v>
      </c>
      <c r="N3" s="74">
        <v>8055.84423828125</v>
      </c>
      <c r="O3" s="75"/>
      <c r="P3" s="76"/>
      <c r="Q3" s="76"/>
      <c r="R3" s="48"/>
      <c r="S3" s="48">
        <v>3</v>
      </c>
      <c r="T3" s="48">
        <v>5</v>
      </c>
      <c r="U3" s="49">
        <v>38.666667</v>
      </c>
      <c r="V3" s="49">
        <v>0.1</v>
      </c>
      <c r="W3" s="49">
        <v>0</v>
      </c>
      <c r="X3" s="49">
        <v>1.926956</v>
      </c>
      <c r="Y3" s="49">
        <v>0.16666666666666666</v>
      </c>
      <c r="Z3" s="49">
        <v>0.3333333333333333</v>
      </c>
      <c r="AA3" s="71">
        <v>3</v>
      </c>
      <c r="AB3" s="71"/>
      <c r="AC3" s="72"/>
      <c r="AD3" s="78" t="s">
        <v>377</v>
      </c>
      <c r="AE3" s="78">
        <v>836</v>
      </c>
      <c r="AF3" s="78">
        <v>10355</v>
      </c>
      <c r="AG3" s="78">
        <v>17503</v>
      </c>
      <c r="AH3" s="78">
        <v>1499</v>
      </c>
      <c r="AI3" s="78"/>
      <c r="AJ3" s="78" t="s">
        <v>434</v>
      </c>
      <c r="AK3" s="78" t="s">
        <v>491</v>
      </c>
      <c r="AL3" s="82" t="s">
        <v>539</v>
      </c>
      <c r="AM3" s="78"/>
      <c r="AN3" s="80">
        <v>39934.77755787037</v>
      </c>
      <c r="AO3" s="82" t="s">
        <v>579</v>
      </c>
      <c r="AP3" s="78" t="b">
        <v>0</v>
      </c>
      <c r="AQ3" s="78" t="b">
        <v>0</v>
      </c>
      <c r="AR3" s="78" t="b">
        <v>0</v>
      </c>
      <c r="AS3" s="78"/>
      <c r="AT3" s="78">
        <v>533</v>
      </c>
      <c r="AU3" s="82" t="s">
        <v>626</v>
      </c>
      <c r="AV3" s="78" t="b">
        <v>0</v>
      </c>
      <c r="AW3" s="78" t="s">
        <v>681</v>
      </c>
      <c r="AX3" s="82" t="s">
        <v>682</v>
      </c>
      <c r="AY3" s="78" t="s">
        <v>66</v>
      </c>
      <c r="AZ3" s="78" t="str">
        <f>REPLACE(INDEX(GroupVertices[Group],MATCH(Vertices[[#This Row],[Vertex]],GroupVertices[Vertex],0)),1,1,"")</f>
        <v>2</v>
      </c>
      <c r="BA3" s="48" t="s">
        <v>283</v>
      </c>
      <c r="BB3" s="48" t="s">
        <v>283</v>
      </c>
      <c r="BC3" s="48" t="s">
        <v>290</v>
      </c>
      <c r="BD3" s="48" t="s">
        <v>290</v>
      </c>
      <c r="BE3" s="48" t="s">
        <v>296</v>
      </c>
      <c r="BF3" s="48" t="s">
        <v>296</v>
      </c>
      <c r="BG3" s="116" t="s">
        <v>973</v>
      </c>
      <c r="BH3" s="116" t="s">
        <v>973</v>
      </c>
      <c r="BI3" s="116" t="s">
        <v>987</v>
      </c>
      <c r="BJ3" s="116" t="s">
        <v>987</v>
      </c>
      <c r="BK3" s="116">
        <v>0</v>
      </c>
      <c r="BL3" s="120">
        <v>0</v>
      </c>
      <c r="BM3" s="116">
        <v>0</v>
      </c>
      <c r="BN3" s="120">
        <v>0</v>
      </c>
      <c r="BO3" s="116">
        <v>0</v>
      </c>
      <c r="BP3" s="120">
        <v>0</v>
      </c>
      <c r="BQ3" s="116">
        <v>27</v>
      </c>
      <c r="BR3" s="120">
        <v>100</v>
      </c>
      <c r="BS3" s="116">
        <v>27</v>
      </c>
      <c r="BT3" s="3"/>
      <c r="BU3" s="3"/>
    </row>
    <row r="4" spans="1:76" ht="15">
      <c r="A4" s="64" t="s">
        <v>226</v>
      </c>
      <c r="B4" s="65"/>
      <c r="C4" s="65" t="s">
        <v>64</v>
      </c>
      <c r="D4" s="66">
        <v>422.33274440518255</v>
      </c>
      <c r="E4" s="68"/>
      <c r="F4" s="100" t="s">
        <v>634</v>
      </c>
      <c r="G4" s="65"/>
      <c r="H4" s="69" t="s">
        <v>226</v>
      </c>
      <c r="I4" s="70"/>
      <c r="J4" s="70"/>
      <c r="K4" s="69" t="s">
        <v>740</v>
      </c>
      <c r="L4" s="73">
        <v>1</v>
      </c>
      <c r="M4" s="74">
        <v>9527.2939453125</v>
      </c>
      <c r="N4" s="74">
        <v>8917.7314453125</v>
      </c>
      <c r="O4" s="75"/>
      <c r="P4" s="76"/>
      <c r="Q4" s="76"/>
      <c r="R4" s="86"/>
      <c r="S4" s="48">
        <v>1</v>
      </c>
      <c r="T4" s="48">
        <v>0</v>
      </c>
      <c r="U4" s="49">
        <v>0</v>
      </c>
      <c r="V4" s="49">
        <v>0.058824</v>
      </c>
      <c r="W4" s="49">
        <v>0</v>
      </c>
      <c r="X4" s="49">
        <v>0.422985</v>
      </c>
      <c r="Y4" s="49">
        <v>0</v>
      </c>
      <c r="Z4" s="49">
        <v>0</v>
      </c>
      <c r="AA4" s="71">
        <v>4</v>
      </c>
      <c r="AB4" s="71"/>
      <c r="AC4" s="72"/>
      <c r="AD4" s="78" t="s">
        <v>378</v>
      </c>
      <c r="AE4" s="78">
        <v>2210</v>
      </c>
      <c r="AF4" s="78">
        <v>27658</v>
      </c>
      <c r="AG4" s="78">
        <v>15392</v>
      </c>
      <c r="AH4" s="78">
        <v>9397</v>
      </c>
      <c r="AI4" s="78"/>
      <c r="AJ4" s="78" t="s">
        <v>435</v>
      </c>
      <c r="AK4" s="78" t="s">
        <v>492</v>
      </c>
      <c r="AL4" s="82" t="s">
        <v>540</v>
      </c>
      <c r="AM4" s="78"/>
      <c r="AN4" s="80">
        <v>39926.82351851852</v>
      </c>
      <c r="AO4" s="82" t="s">
        <v>580</v>
      </c>
      <c r="AP4" s="78" t="b">
        <v>0</v>
      </c>
      <c r="AQ4" s="78" t="b">
        <v>0</v>
      </c>
      <c r="AR4" s="78" t="b">
        <v>1</v>
      </c>
      <c r="AS4" s="78"/>
      <c r="AT4" s="78">
        <v>496</v>
      </c>
      <c r="AU4" s="82" t="s">
        <v>626</v>
      </c>
      <c r="AV4" s="78" t="b">
        <v>0</v>
      </c>
      <c r="AW4" s="78" t="s">
        <v>681</v>
      </c>
      <c r="AX4" s="82" t="s">
        <v>683</v>
      </c>
      <c r="AY4" s="78" t="s">
        <v>65</v>
      </c>
      <c r="AZ4" s="78" t="str">
        <f>REPLACE(INDEX(GroupVertices[Group],MATCH(Vertices[[#This Row],[Vertex]],GroupVertices[Vertex],0)),1,1,"")</f>
        <v>2</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201.22549152849507</v>
      </c>
      <c r="E5" s="68"/>
      <c r="F5" s="100" t="s">
        <v>305</v>
      </c>
      <c r="G5" s="65"/>
      <c r="H5" s="69" t="s">
        <v>213</v>
      </c>
      <c r="I5" s="70"/>
      <c r="J5" s="70"/>
      <c r="K5" s="69" t="s">
        <v>741</v>
      </c>
      <c r="L5" s="73">
        <v>1</v>
      </c>
      <c r="M5" s="74">
        <v>8309.0009765625</v>
      </c>
      <c r="N5" s="74">
        <v>9604.333984375</v>
      </c>
      <c r="O5" s="75"/>
      <c r="P5" s="76"/>
      <c r="Q5" s="76"/>
      <c r="R5" s="86"/>
      <c r="S5" s="48">
        <v>1</v>
      </c>
      <c r="T5" s="48">
        <v>3</v>
      </c>
      <c r="U5" s="49">
        <v>0</v>
      </c>
      <c r="V5" s="49">
        <v>0.066667</v>
      </c>
      <c r="W5" s="49">
        <v>0</v>
      </c>
      <c r="X5" s="49">
        <v>0.938173</v>
      </c>
      <c r="Y5" s="49">
        <v>0.6666666666666666</v>
      </c>
      <c r="Z5" s="49">
        <v>0.3333333333333333</v>
      </c>
      <c r="AA5" s="71">
        <v>5</v>
      </c>
      <c r="AB5" s="71"/>
      <c r="AC5" s="72"/>
      <c r="AD5" s="78" t="s">
        <v>379</v>
      </c>
      <c r="AE5" s="78">
        <v>1501</v>
      </c>
      <c r="AF5" s="78">
        <v>4361</v>
      </c>
      <c r="AG5" s="78">
        <v>12621</v>
      </c>
      <c r="AH5" s="78">
        <v>2890</v>
      </c>
      <c r="AI5" s="78"/>
      <c r="AJ5" s="78" t="s">
        <v>436</v>
      </c>
      <c r="AK5" s="78" t="s">
        <v>493</v>
      </c>
      <c r="AL5" s="82" t="s">
        <v>541</v>
      </c>
      <c r="AM5" s="78"/>
      <c r="AN5" s="80">
        <v>40883.96949074074</v>
      </c>
      <c r="AO5" s="78"/>
      <c r="AP5" s="78" t="b">
        <v>1</v>
      </c>
      <c r="AQ5" s="78" t="b">
        <v>0</v>
      </c>
      <c r="AR5" s="78" t="b">
        <v>1</v>
      </c>
      <c r="AS5" s="78"/>
      <c r="AT5" s="78">
        <v>165</v>
      </c>
      <c r="AU5" s="82" t="s">
        <v>626</v>
      </c>
      <c r="AV5" s="78" t="b">
        <v>1</v>
      </c>
      <c r="AW5" s="78" t="s">
        <v>681</v>
      </c>
      <c r="AX5" s="82" t="s">
        <v>684</v>
      </c>
      <c r="AY5" s="78" t="s">
        <v>66</v>
      </c>
      <c r="AZ5" s="78" t="str">
        <f>REPLACE(INDEX(GroupVertices[Group],MATCH(Vertices[[#This Row],[Vertex]],GroupVertices[Vertex],0)),1,1,"")</f>
        <v>2</v>
      </c>
      <c r="BA5" s="48"/>
      <c r="BB5" s="48"/>
      <c r="BC5" s="48"/>
      <c r="BD5" s="48"/>
      <c r="BE5" s="48" t="s">
        <v>296</v>
      </c>
      <c r="BF5" s="48" t="s">
        <v>296</v>
      </c>
      <c r="BG5" s="116" t="s">
        <v>974</v>
      </c>
      <c r="BH5" s="116" t="s">
        <v>974</v>
      </c>
      <c r="BI5" s="116" t="s">
        <v>988</v>
      </c>
      <c r="BJ5" s="116" t="s">
        <v>988</v>
      </c>
      <c r="BK5" s="116">
        <v>0</v>
      </c>
      <c r="BL5" s="120">
        <v>0</v>
      </c>
      <c r="BM5" s="116">
        <v>0</v>
      </c>
      <c r="BN5" s="120">
        <v>0</v>
      </c>
      <c r="BO5" s="116">
        <v>0</v>
      </c>
      <c r="BP5" s="120">
        <v>0</v>
      </c>
      <c r="BQ5" s="116">
        <v>18</v>
      </c>
      <c r="BR5" s="120">
        <v>100</v>
      </c>
      <c r="BS5" s="116">
        <v>18</v>
      </c>
      <c r="BT5" s="2"/>
      <c r="BU5" s="3"/>
      <c r="BV5" s="3"/>
      <c r="BW5" s="3"/>
      <c r="BX5" s="3"/>
    </row>
    <row r="6" spans="1:76" ht="15">
      <c r="A6" s="64" t="s">
        <v>215</v>
      </c>
      <c r="B6" s="65"/>
      <c r="C6" s="65" t="s">
        <v>64</v>
      </c>
      <c r="D6" s="66">
        <v>164.6004802029537</v>
      </c>
      <c r="E6" s="68"/>
      <c r="F6" s="100" t="s">
        <v>307</v>
      </c>
      <c r="G6" s="65"/>
      <c r="H6" s="69" t="s">
        <v>215</v>
      </c>
      <c r="I6" s="70"/>
      <c r="J6" s="70"/>
      <c r="K6" s="69" t="s">
        <v>742</v>
      </c>
      <c r="L6" s="73">
        <v>10.773220917888564</v>
      </c>
      <c r="M6" s="74">
        <v>7487.88623046875</v>
      </c>
      <c r="N6" s="74">
        <v>9306.515625</v>
      </c>
      <c r="O6" s="75"/>
      <c r="P6" s="76"/>
      <c r="Q6" s="76"/>
      <c r="R6" s="86"/>
      <c r="S6" s="48">
        <v>3</v>
      </c>
      <c r="T6" s="48">
        <v>2</v>
      </c>
      <c r="U6" s="49">
        <v>0.666667</v>
      </c>
      <c r="V6" s="49">
        <v>0.071429</v>
      </c>
      <c r="W6" s="49">
        <v>0</v>
      </c>
      <c r="X6" s="49">
        <v>1.212209</v>
      </c>
      <c r="Y6" s="49">
        <v>0.5</v>
      </c>
      <c r="Z6" s="49">
        <v>0.25</v>
      </c>
      <c r="AA6" s="71">
        <v>6</v>
      </c>
      <c r="AB6" s="71"/>
      <c r="AC6" s="72"/>
      <c r="AD6" s="78" t="s">
        <v>380</v>
      </c>
      <c r="AE6" s="78">
        <v>587</v>
      </c>
      <c r="AF6" s="78">
        <v>502</v>
      </c>
      <c r="AG6" s="78">
        <v>1998</v>
      </c>
      <c r="AH6" s="78">
        <v>1592</v>
      </c>
      <c r="AI6" s="78"/>
      <c r="AJ6" s="78" t="s">
        <v>437</v>
      </c>
      <c r="AK6" s="78" t="s">
        <v>494</v>
      </c>
      <c r="AL6" s="82" t="s">
        <v>542</v>
      </c>
      <c r="AM6" s="78"/>
      <c r="AN6" s="80">
        <v>43419.81890046296</v>
      </c>
      <c r="AO6" s="82" t="s">
        <v>581</v>
      </c>
      <c r="AP6" s="78" t="b">
        <v>0</v>
      </c>
      <c r="AQ6" s="78" t="b">
        <v>0</v>
      </c>
      <c r="AR6" s="78" t="b">
        <v>0</v>
      </c>
      <c r="AS6" s="78"/>
      <c r="AT6" s="78">
        <v>8</v>
      </c>
      <c r="AU6" s="82" t="s">
        <v>626</v>
      </c>
      <c r="AV6" s="78" t="b">
        <v>0</v>
      </c>
      <c r="AW6" s="78" t="s">
        <v>681</v>
      </c>
      <c r="AX6" s="82" t="s">
        <v>685</v>
      </c>
      <c r="AY6" s="78" t="s">
        <v>66</v>
      </c>
      <c r="AZ6" s="78" t="str">
        <f>REPLACE(INDEX(GroupVertices[Group],MATCH(Vertices[[#This Row],[Vertex]],GroupVertices[Vertex],0)),1,1,"")</f>
        <v>2</v>
      </c>
      <c r="BA6" s="48"/>
      <c r="BB6" s="48"/>
      <c r="BC6" s="48"/>
      <c r="BD6" s="48"/>
      <c r="BE6" s="48" t="s">
        <v>296</v>
      </c>
      <c r="BF6" s="48" t="s">
        <v>296</v>
      </c>
      <c r="BG6" s="116" t="s">
        <v>974</v>
      </c>
      <c r="BH6" s="116" t="s">
        <v>974</v>
      </c>
      <c r="BI6" s="116" t="s">
        <v>988</v>
      </c>
      <c r="BJ6" s="116" t="s">
        <v>988</v>
      </c>
      <c r="BK6" s="116">
        <v>0</v>
      </c>
      <c r="BL6" s="120">
        <v>0</v>
      </c>
      <c r="BM6" s="116">
        <v>0</v>
      </c>
      <c r="BN6" s="120">
        <v>0</v>
      </c>
      <c r="BO6" s="116">
        <v>0</v>
      </c>
      <c r="BP6" s="120">
        <v>0</v>
      </c>
      <c r="BQ6" s="116">
        <v>18</v>
      </c>
      <c r="BR6" s="120">
        <v>100</v>
      </c>
      <c r="BS6" s="116">
        <v>18</v>
      </c>
      <c r="BT6" s="2"/>
      <c r="BU6" s="3"/>
      <c r="BV6" s="3"/>
      <c r="BW6" s="3"/>
      <c r="BX6" s="3"/>
    </row>
    <row r="7" spans="1:76" ht="15">
      <c r="A7" s="64" t="s">
        <v>227</v>
      </c>
      <c r="B7" s="65"/>
      <c r="C7" s="65" t="s">
        <v>64</v>
      </c>
      <c r="D7" s="66">
        <v>359.0195931865543</v>
      </c>
      <c r="E7" s="68"/>
      <c r="F7" s="100" t="s">
        <v>635</v>
      </c>
      <c r="G7" s="65"/>
      <c r="H7" s="69" t="s">
        <v>227</v>
      </c>
      <c r="I7" s="70"/>
      <c r="J7" s="70"/>
      <c r="K7" s="69" t="s">
        <v>743</v>
      </c>
      <c r="L7" s="73">
        <v>10.773220917888564</v>
      </c>
      <c r="M7" s="74">
        <v>7612.1435546875</v>
      </c>
      <c r="N7" s="74">
        <v>8593.2919921875</v>
      </c>
      <c r="O7" s="75"/>
      <c r="P7" s="76"/>
      <c r="Q7" s="76"/>
      <c r="R7" s="86"/>
      <c r="S7" s="48">
        <v>4</v>
      </c>
      <c r="T7" s="48">
        <v>0</v>
      </c>
      <c r="U7" s="49">
        <v>0.666667</v>
      </c>
      <c r="V7" s="49">
        <v>0.071429</v>
      </c>
      <c r="W7" s="49">
        <v>0</v>
      </c>
      <c r="X7" s="49">
        <v>1.212209</v>
      </c>
      <c r="Y7" s="49">
        <v>0.5833333333333334</v>
      </c>
      <c r="Z7" s="49">
        <v>0</v>
      </c>
      <c r="AA7" s="71">
        <v>7</v>
      </c>
      <c r="AB7" s="71"/>
      <c r="AC7" s="72"/>
      <c r="AD7" s="78" t="s">
        <v>381</v>
      </c>
      <c r="AE7" s="78">
        <v>2166</v>
      </c>
      <c r="AF7" s="78">
        <v>20987</v>
      </c>
      <c r="AG7" s="78">
        <v>23370</v>
      </c>
      <c r="AH7" s="78">
        <v>3224</v>
      </c>
      <c r="AI7" s="78"/>
      <c r="AJ7" s="78" t="s">
        <v>438</v>
      </c>
      <c r="AK7" s="78" t="s">
        <v>495</v>
      </c>
      <c r="AL7" s="82" t="s">
        <v>543</v>
      </c>
      <c r="AM7" s="78"/>
      <c r="AN7" s="80">
        <v>39940.20755787037</v>
      </c>
      <c r="AO7" s="82" t="s">
        <v>582</v>
      </c>
      <c r="AP7" s="78" t="b">
        <v>0</v>
      </c>
      <c r="AQ7" s="78" t="b">
        <v>0</v>
      </c>
      <c r="AR7" s="78" t="b">
        <v>1</v>
      </c>
      <c r="AS7" s="78"/>
      <c r="AT7" s="78">
        <v>1042</v>
      </c>
      <c r="AU7" s="82" t="s">
        <v>626</v>
      </c>
      <c r="AV7" s="78" t="b">
        <v>0</v>
      </c>
      <c r="AW7" s="78" t="s">
        <v>681</v>
      </c>
      <c r="AX7" s="82" t="s">
        <v>686</v>
      </c>
      <c r="AY7" s="78" t="s">
        <v>65</v>
      </c>
      <c r="AZ7" s="78" t="str">
        <f>REPLACE(INDEX(GroupVertices[Group],MATCH(Vertices[[#This Row],[Vertex]],GroupVertices[Vertex],0)),1,1,"")</f>
        <v>2</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214</v>
      </c>
      <c r="B8" s="65"/>
      <c r="C8" s="65" t="s">
        <v>64</v>
      </c>
      <c r="D8" s="66">
        <v>172.10770589834195</v>
      </c>
      <c r="E8" s="68"/>
      <c r="F8" s="100" t="s">
        <v>306</v>
      </c>
      <c r="G8" s="65"/>
      <c r="H8" s="69" t="s">
        <v>214</v>
      </c>
      <c r="I8" s="70"/>
      <c r="J8" s="70"/>
      <c r="K8" s="69" t="s">
        <v>744</v>
      </c>
      <c r="L8" s="73">
        <v>88.95894428152492</v>
      </c>
      <c r="M8" s="74">
        <v>9487.35546875</v>
      </c>
      <c r="N8" s="74">
        <v>1399.8599853515625</v>
      </c>
      <c r="O8" s="75"/>
      <c r="P8" s="76"/>
      <c r="Q8" s="76"/>
      <c r="R8" s="86"/>
      <c r="S8" s="48">
        <v>0</v>
      </c>
      <c r="T8" s="48">
        <v>3</v>
      </c>
      <c r="U8" s="49">
        <v>6</v>
      </c>
      <c r="V8" s="49">
        <v>0.333333</v>
      </c>
      <c r="W8" s="49">
        <v>0</v>
      </c>
      <c r="X8" s="49">
        <v>1.918899</v>
      </c>
      <c r="Y8" s="49">
        <v>0</v>
      </c>
      <c r="Z8" s="49">
        <v>0</v>
      </c>
      <c r="AA8" s="71">
        <v>8</v>
      </c>
      <c r="AB8" s="71"/>
      <c r="AC8" s="72"/>
      <c r="AD8" s="78" t="s">
        <v>382</v>
      </c>
      <c r="AE8" s="78">
        <v>1631</v>
      </c>
      <c r="AF8" s="78">
        <v>1293</v>
      </c>
      <c r="AG8" s="78">
        <v>4391</v>
      </c>
      <c r="AH8" s="78">
        <v>3928</v>
      </c>
      <c r="AI8" s="78"/>
      <c r="AJ8" s="78" t="s">
        <v>439</v>
      </c>
      <c r="AK8" s="78" t="s">
        <v>496</v>
      </c>
      <c r="AL8" s="82" t="s">
        <v>544</v>
      </c>
      <c r="AM8" s="78"/>
      <c r="AN8" s="80">
        <v>40707.66715277778</v>
      </c>
      <c r="AO8" s="82" t="s">
        <v>583</v>
      </c>
      <c r="AP8" s="78" t="b">
        <v>0</v>
      </c>
      <c r="AQ8" s="78" t="b">
        <v>0</v>
      </c>
      <c r="AR8" s="78" t="b">
        <v>1</v>
      </c>
      <c r="AS8" s="78"/>
      <c r="AT8" s="78">
        <v>56</v>
      </c>
      <c r="AU8" s="82" t="s">
        <v>627</v>
      </c>
      <c r="AV8" s="78" t="b">
        <v>0</v>
      </c>
      <c r="AW8" s="78" t="s">
        <v>681</v>
      </c>
      <c r="AX8" s="82" t="s">
        <v>687</v>
      </c>
      <c r="AY8" s="78" t="s">
        <v>66</v>
      </c>
      <c r="AZ8" s="78" t="str">
        <f>REPLACE(INDEX(GroupVertices[Group],MATCH(Vertices[[#This Row],[Vertex]],GroupVertices[Vertex],0)),1,1,"")</f>
        <v>3</v>
      </c>
      <c r="BA8" s="48" t="s">
        <v>284</v>
      </c>
      <c r="BB8" s="48" t="s">
        <v>284</v>
      </c>
      <c r="BC8" s="48" t="s">
        <v>871</v>
      </c>
      <c r="BD8" s="48" t="s">
        <v>871</v>
      </c>
      <c r="BE8" s="48"/>
      <c r="BF8" s="48"/>
      <c r="BG8" s="116" t="s">
        <v>975</v>
      </c>
      <c r="BH8" s="116" t="s">
        <v>975</v>
      </c>
      <c r="BI8" s="116" t="s">
        <v>989</v>
      </c>
      <c r="BJ8" s="116" t="s">
        <v>989</v>
      </c>
      <c r="BK8" s="116">
        <v>0</v>
      </c>
      <c r="BL8" s="120">
        <v>0</v>
      </c>
      <c r="BM8" s="116">
        <v>0</v>
      </c>
      <c r="BN8" s="120">
        <v>0</v>
      </c>
      <c r="BO8" s="116">
        <v>0</v>
      </c>
      <c r="BP8" s="120">
        <v>0</v>
      </c>
      <c r="BQ8" s="116">
        <v>13</v>
      </c>
      <c r="BR8" s="120">
        <v>100</v>
      </c>
      <c r="BS8" s="116">
        <v>13</v>
      </c>
      <c r="BT8" s="2"/>
      <c r="BU8" s="3"/>
      <c r="BV8" s="3"/>
      <c r="BW8" s="3"/>
      <c r="BX8" s="3"/>
    </row>
    <row r="9" spans="1:76" ht="15">
      <c r="A9" s="64" t="s">
        <v>228</v>
      </c>
      <c r="B9" s="65"/>
      <c r="C9" s="65" t="s">
        <v>64</v>
      </c>
      <c r="D9" s="66">
        <v>593.945456192806</v>
      </c>
      <c r="E9" s="68"/>
      <c r="F9" s="100" t="s">
        <v>636</v>
      </c>
      <c r="G9" s="65"/>
      <c r="H9" s="69" t="s">
        <v>228</v>
      </c>
      <c r="I9" s="70"/>
      <c r="J9" s="70"/>
      <c r="K9" s="69" t="s">
        <v>745</v>
      </c>
      <c r="L9" s="73">
        <v>1</v>
      </c>
      <c r="M9" s="74">
        <v>9487.35546875</v>
      </c>
      <c r="N9" s="74">
        <v>3493.768310546875</v>
      </c>
      <c r="O9" s="75"/>
      <c r="P9" s="76"/>
      <c r="Q9" s="76"/>
      <c r="R9" s="86"/>
      <c r="S9" s="48">
        <v>1</v>
      </c>
      <c r="T9" s="48">
        <v>0</v>
      </c>
      <c r="U9" s="49">
        <v>0</v>
      </c>
      <c r="V9" s="49">
        <v>0.2</v>
      </c>
      <c r="W9" s="49">
        <v>0</v>
      </c>
      <c r="X9" s="49">
        <v>0.693688</v>
      </c>
      <c r="Y9" s="49">
        <v>0</v>
      </c>
      <c r="Z9" s="49">
        <v>0</v>
      </c>
      <c r="AA9" s="71">
        <v>9</v>
      </c>
      <c r="AB9" s="71"/>
      <c r="AC9" s="72"/>
      <c r="AD9" s="78" t="s">
        <v>383</v>
      </c>
      <c r="AE9" s="78">
        <v>309</v>
      </c>
      <c r="AF9" s="78">
        <v>45740</v>
      </c>
      <c r="AG9" s="78">
        <v>2436</v>
      </c>
      <c r="AH9" s="78">
        <v>2509</v>
      </c>
      <c r="AI9" s="78"/>
      <c r="AJ9" s="78" t="s">
        <v>440</v>
      </c>
      <c r="AK9" s="78" t="s">
        <v>497</v>
      </c>
      <c r="AL9" s="82" t="s">
        <v>545</v>
      </c>
      <c r="AM9" s="78"/>
      <c r="AN9" s="80">
        <v>40360.65144675926</v>
      </c>
      <c r="AO9" s="82" t="s">
        <v>584</v>
      </c>
      <c r="AP9" s="78" t="b">
        <v>0</v>
      </c>
      <c r="AQ9" s="78" t="b">
        <v>0</v>
      </c>
      <c r="AR9" s="78" t="b">
        <v>1</v>
      </c>
      <c r="AS9" s="78"/>
      <c r="AT9" s="78">
        <v>586</v>
      </c>
      <c r="AU9" s="82" t="s">
        <v>626</v>
      </c>
      <c r="AV9" s="78" t="b">
        <v>1</v>
      </c>
      <c r="AW9" s="78" t="s">
        <v>681</v>
      </c>
      <c r="AX9" s="82" t="s">
        <v>688</v>
      </c>
      <c r="AY9" s="78" t="s">
        <v>65</v>
      </c>
      <c r="AZ9" s="78" t="str">
        <f>REPLACE(INDEX(GroupVertices[Group],MATCH(Vertices[[#This Row],[Vertex]],GroupVertices[Vertex],0)),1,1,"")</f>
        <v>3</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229</v>
      </c>
      <c r="B10" s="65"/>
      <c r="C10" s="65" t="s">
        <v>64</v>
      </c>
      <c r="D10" s="66">
        <v>1000</v>
      </c>
      <c r="E10" s="68"/>
      <c r="F10" s="100" t="s">
        <v>637</v>
      </c>
      <c r="G10" s="65"/>
      <c r="H10" s="69" t="s">
        <v>229</v>
      </c>
      <c r="I10" s="70"/>
      <c r="J10" s="70"/>
      <c r="K10" s="69" t="s">
        <v>746</v>
      </c>
      <c r="L10" s="73">
        <v>1</v>
      </c>
      <c r="M10" s="74">
        <v>8853.890625</v>
      </c>
      <c r="N10" s="74">
        <v>3493.768310546875</v>
      </c>
      <c r="O10" s="75"/>
      <c r="P10" s="76"/>
      <c r="Q10" s="76"/>
      <c r="R10" s="86"/>
      <c r="S10" s="48">
        <v>1</v>
      </c>
      <c r="T10" s="48">
        <v>0</v>
      </c>
      <c r="U10" s="49">
        <v>0</v>
      </c>
      <c r="V10" s="49">
        <v>0.2</v>
      </c>
      <c r="W10" s="49">
        <v>0</v>
      </c>
      <c r="X10" s="49">
        <v>0.693688</v>
      </c>
      <c r="Y10" s="49">
        <v>0</v>
      </c>
      <c r="Z10" s="49">
        <v>0</v>
      </c>
      <c r="AA10" s="71">
        <v>10</v>
      </c>
      <c r="AB10" s="71"/>
      <c r="AC10" s="72"/>
      <c r="AD10" s="78" t="s">
        <v>384</v>
      </c>
      <c r="AE10" s="78">
        <v>70683</v>
      </c>
      <c r="AF10" s="78">
        <v>7892134</v>
      </c>
      <c r="AG10" s="78">
        <v>185906</v>
      </c>
      <c r="AH10" s="78">
        <v>2547</v>
      </c>
      <c r="AI10" s="78"/>
      <c r="AJ10" s="78" t="s">
        <v>441</v>
      </c>
      <c r="AK10" s="78"/>
      <c r="AL10" s="82" t="s">
        <v>546</v>
      </c>
      <c r="AM10" s="78"/>
      <c r="AN10" s="80">
        <v>39194.21545138889</v>
      </c>
      <c r="AO10" s="82" t="s">
        <v>585</v>
      </c>
      <c r="AP10" s="78" t="b">
        <v>0</v>
      </c>
      <c r="AQ10" s="78" t="b">
        <v>0</v>
      </c>
      <c r="AR10" s="78" t="b">
        <v>0</v>
      </c>
      <c r="AS10" s="78"/>
      <c r="AT10" s="78">
        <v>66660</v>
      </c>
      <c r="AU10" s="82" t="s">
        <v>626</v>
      </c>
      <c r="AV10" s="78" t="b">
        <v>1</v>
      </c>
      <c r="AW10" s="78" t="s">
        <v>681</v>
      </c>
      <c r="AX10" s="82" t="s">
        <v>689</v>
      </c>
      <c r="AY10" s="78" t="s">
        <v>65</v>
      </c>
      <c r="AZ10" s="78" t="str">
        <f>REPLACE(INDEX(GroupVertices[Group],MATCH(Vertices[[#This Row],[Vertex]],GroupVertices[Vertex],0)),1,1,"")</f>
        <v>3</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230</v>
      </c>
      <c r="B11" s="65"/>
      <c r="C11" s="65" t="s">
        <v>64</v>
      </c>
      <c r="D11" s="66">
        <v>308.12990395940926</v>
      </c>
      <c r="E11" s="68"/>
      <c r="F11" s="100" t="s">
        <v>638</v>
      </c>
      <c r="G11" s="65"/>
      <c r="H11" s="69" t="s">
        <v>230</v>
      </c>
      <c r="I11" s="70"/>
      <c r="J11" s="70"/>
      <c r="K11" s="69" t="s">
        <v>747</v>
      </c>
      <c r="L11" s="73">
        <v>1</v>
      </c>
      <c r="M11" s="74">
        <v>8853.890625</v>
      </c>
      <c r="N11" s="74">
        <v>1399.8599853515625</v>
      </c>
      <c r="O11" s="75"/>
      <c r="P11" s="76"/>
      <c r="Q11" s="76"/>
      <c r="R11" s="86"/>
      <c r="S11" s="48">
        <v>1</v>
      </c>
      <c r="T11" s="48">
        <v>0</v>
      </c>
      <c r="U11" s="49">
        <v>0</v>
      </c>
      <c r="V11" s="49">
        <v>0.2</v>
      </c>
      <c r="W11" s="49">
        <v>0</v>
      </c>
      <c r="X11" s="49">
        <v>0.693688</v>
      </c>
      <c r="Y11" s="49">
        <v>0</v>
      </c>
      <c r="Z11" s="49">
        <v>0</v>
      </c>
      <c r="AA11" s="71">
        <v>11</v>
      </c>
      <c r="AB11" s="71"/>
      <c r="AC11" s="72"/>
      <c r="AD11" s="78" t="s">
        <v>385</v>
      </c>
      <c r="AE11" s="78">
        <v>71</v>
      </c>
      <c r="AF11" s="78">
        <v>15625</v>
      </c>
      <c r="AG11" s="78">
        <v>1664</v>
      </c>
      <c r="AH11" s="78">
        <v>87</v>
      </c>
      <c r="AI11" s="78"/>
      <c r="AJ11" s="78" t="s">
        <v>442</v>
      </c>
      <c r="AK11" s="78" t="s">
        <v>498</v>
      </c>
      <c r="AL11" s="82" t="s">
        <v>547</v>
      </c>
      <c r="AM11" s="78"/>
      <c r="AN11" s="80">
        <v>41045.91606481482</v>
      </c>
      <c r="AO11" s="78"/>
      <c r="AP11" s="78" t="b">
        <v>0</v>
      </c>
      <c r="AQ11" s="78" t="b">
        <v>0</v>
      </c>
      <c r="AR11" s="78" t="b">
        <v>1</v>
      </c>
      <c r="AS11" s="78"/>
      <c r="AT11" s="78">
        <v>1053</v>
      </c>
      <c r="AU11" s="82" t="s">
        <v>626</v>
      </c>
      <c r="AV11" s="78" t="b">
        <v>0</v>
      </c>
      <c r="AW11" s="78" t="s">
        <v>681</v>
      </c>
      <c r="AX11" s="82" t="s">
        <v>690</v>
      </c>
      <c r="AY11" s="78" t="s">
        <v>65</v>
      </c>
      <c r="AZ11" s="78" t="str">
        <f>REPLACE(INDEX(GroupVertices[Group],MATCH(Vertices[[#This Row],[Vertex]],GroupVertices[Vertex],0)),1,1,"")</f>
        <v>3</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216</v>
      </c>
      <c r="B12" s="65"/>
      <c r="C12" s="65" t="s">
        <v>64</v>
      </c>
      <c r="D12" s="66">
        <v>253.16865996194616</v>
      </c>
      <c r="E12" s="68"/>
      <c r="F12" s="100" t="s">
        <v>308</v>
      </c>
      <c r="G12" s="65"/>
      <c r="H12" s="69" t="s">
        <v>216</v>
      </c>
      <c r="I12" s="70"/>
      <c r="J12" s="70"/>
      <c r="K12" s="69" t="s">
        <v>748</v>
      </c>
      <c r="L12" s="73">
        <v>1</v>
      </c>
      <c r="M12" s="74">
        <v>7075.31591796875</v>
      </c>
      <c r="N12" s="74">
        <v>7922.5283203125</v>
      </c>
      <c r="O12" s="75"/>
      <c r="P12" s="76"/>
      <c r="Q12" s="76"/>
      <c r="R12" s="86"/>
      <c r="S12" s="48">
        <v>0</v>
      </c>
      <c r="T12" s="48">
        <v>3</v>
      </c>
      <c r="U12" s="49">
        <v>0</v>
      </c>
      <c r="V12" s="49">
        <v>0.066667</v>
      </c>
      <c r="W12" s="49">
        <v>0</v>
      </c>
      <c r="X12" s="49">
        <v>0.938173</v>
      </c>
      <c r="Y12" s="49">
        <v>0.6666666666666666</v>
      </c>
      <c r="Z12" s="49">
        <v>0</v>
      </c>
      <c r="AA12" s="71">
        <v>12</v>
      </c>
      <c r="AB12" s="71"/>
      <c r="AC12" s="72"/>
      <c r="AD12" s="78" t="s">
        <v>386</v>
      </c>
      <c r="AE12" s="78">
        <v>1461</v>
      </c>
      <c r="AF12" s="78">
        <v>9834</v>
      </c>
      <c r="AG12" s="78">
        <v>13690</v>
      </c>
      <c r="AH12" s="78">
        <v>14277</v>
      </c>
      <c r="AI12" s="78"/>
      <c r="AJ12" s="78" t="s">
        <v>443</v>
      </c>
      <c r="AK12" s="78" t="s">
        <v>499</v>
      </c>
      <c r="AL12" s="82" t="s">
        <v>548</v>
      </c>
      <c r="AM12" s="78"/>
      <c r="AN12" s="80">
        <v>39842.17266203704</v>
      </c>
      <c r="AO12" s="82" t="s">
        <v>586</v>
      </c>
      <c r="AP12" s="78" t="b">
        <v>0</v>
      </c>
      <c r="AQ12" s="78" t="b">
        <v>0</v>
      </c>
      <c r="AR12" s="78" t="b">
        <v>1</v>
      </c>
      <c r="AS12" s="78"/>
      <c r="AT12" s="78">
        <v>283</v>
      </c>
      <c r="AU12" s="82" t="s">
        <v>626</v>
      </c>
      <c r="AV12" s="78" t="b">
        <v>0</v>
      </c>
      <c r="AW12" s="78" t="s">
        <v>681</v>
      </c>
      <c r="AX12" s="82" t="s">
        <v>691</v>
      </c>
      <c r="AY12" s="78" t="s">
        <v>66</v>
      </c>
      <c r="AZ12" s="78" t="str">
        <f>REPLACE(INDEX(GroupVertices[Group],MATCH(Vertices[[#This Row],[Vertex]],GroupVertices[Vertex],0)),1,1,"")</f>
        <v>2</v>
      </c>
      <c r="BA12" s="48"/>
      <c r="BB12" s="48"/>
      <c r="BC12" s="48"/>
      <c r="BD12" s="48"/>
      <c r="BE12" s="48" t="s">
        <v>296</v>
      </c>
      <c r="BF12" s="48" t="s">
        <v>296</v>
      </c>
      <c r="BG12" s="116" t="s">
        <v>974</v>
      </c>
      <c r="BH12" s="116" t="s">
        <v>974</v>
      </c>
      <c r="BI12" s="116" t="s">
        <v>988</v>
      </c>
      <c r="BJ12" s="116" t="s">
        <v>988</v>
      </c>
      <c r="BK12" s="116">
        <v>0</v>
      </c>
      <c r="BL12" s="120">
        <v>0</v>
      </c>
      <c r="BM12" s="116">
        <v>0</v>
      </c>
      <c r="BN12" s="120">
        <v>0</v>
      </c>
      <c r="BO12" s="116">
        <v>0</v>
      </c>
      <c r="BP12" s="120">
        <v>0</v>
      </c>
      <c r="BQ12" s="116">
        <v>18</v>
      </c>
      <c r="BR12" s="120">
        <v>100</v>
      </c>
      <c r="BS12" s="116">
        <v>18</v>
      </c>
      <c r="BT12" s="2"/>
      <c r="BU12" s="3"/>
      <c r="BV12" s="3"/>
      <c r="BW12" s="3"/>
      <c r="BX12" s="3"/>
    </row>
    <row r="13" spans="1:76" ht="15">
      <c r="A13" s="64" t="s">
        <v>231</v>
      </c>
      <c r="B13" s="65"/>
      <c r="C13" s="65" t="s">
        <v>64</v>
      </c>
      <c r="D13" s="66">
        <v>178.80821328259492</v>
      </c>
      <c r="E13" s="68"/>
      <c r="F13" s="100" t="s">
        <v>639</v>
      </c>
      <c r="G13" s="65"/>
      <c r="H13" s="69" t="s">
        <v>231</v>
      </c>
      <c r="I13" s="70"/>
      <c r="J13" s="70"/>
      <c r="K13" s="69" t="s">
        <v>749</v>
      </c>
      <c r="L13" s="73">
        <v>382.1554252199413</v>
      </c>
      <c r="M13" s="74">
        <v>8732.0947265625</v>
      </c>
      <c r="N13" s="74">
        <v>6452.921875</v>
      </c>
      <c r="O13" s="75"/>
      <c r="P13" s="76"/>
      <c r="Q13" s="76"/>
      <c r="R13" s="86"/>
      <c r="S13" s="48">
        <v>3</v>
      </c>
      <c r="T13" s="48">
        <v>0</v>
      </c>
      <c r="U13" s="49">
        <v>26</v>
      </c>
      <c r="V13" s="49">
        <v>0.076923</v>
      </c>
      <c r="W13" s="49">
        <v>0</v>
      </c>
      <c r="X13" s="49">
        <v>1.308006</v>
      </c>
      <c r="Y13" s="49">
        <v>0</v>
      </c>
      <c r="Z13" s="49">
        <v>0</v>
      </c>
      <c r="AA13" s="71">
        <v>13</v>
      </c>
      <c r="AB13" s="71"/>
      <c r="AC13" s="72"/>
      <c r="AD13" s="78" t="s">
        <v>387</v>
      </c>
      <c r="AE13" s="78">
        <v>617</v>
      </c>
      <c r="AF13" s="78">
        <v>1999</v>
      </c>
      <c r="AG13" s="78">
        <v>4116</v>
      </c>
      <c r="AH13" s="78">
        <v>944</v>
      </c>
      <c r="AI13" s="78"/>
      <c r="AJ13" s="78" t="s">
        <v>444</v>
      </c>
      <c r="AK13" s="78" t="s">
        <v>500</v>
      </c>
      <c r="AL13" s="82" t="s">
        <v>549</v>
      </c>
      <c r="AM13" s="78"/>
      <c r="AN13" s="80">
        <v>40874.85633101852</v>
      </c>
      <c r="AO13" s="82" t="s">
        <v>587</v>
      </c>
      <c r="AP13" s="78" t="b">
        <v>0</v>
      </c>
      <c r="AQ13" s="78" t="b">
        <v>0</v>
      </c>
      <c r="AR13" s="78" t="b">
        <v>1</v>
      </c>
      <c r="AS13" s="78" t="s">
        <v>348</v>
      </c>
      <c r="AT13" s="78">
        <v>41</v>
      </c>
      <c r="AU13" s="82" t="s">
        <v>626</v>
      </c>
      <c r="AV13" s="78" t="b">
        <v>0</v>
      </c>
      <c r="AW13" s="78" t="s">
        <v>681</v>
      </c>
      <c r="AX13" s="82" t="s">
        <v>692</v>
      </c>
      <c r="AY13" s="78" t="s">
        <v>65</v>
      </c>
      <c r="AZ13" s="78" t="str">
        <f>REPLACE(INDEX(GroupVertices[Group],MATCH(Vertices[[#This Row],[Vertex]],GroupVertices[Vertex],0)),1,1,"")</f>
        <v>2</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217</v>
      </c>
      <c r="B14" s="65"/>
      <c r="C14" s="65" t="s">
        <v>64</v>
      </c>
      <c r="D14" s="66">
        <v>208.13479659327714</v>
      </c>
      <c r="E14" s="68"/>
      <c r="F14" s="100" t="s">
        <v>640</v>
      </c>
      <c r="G14" s="65"/>
      <c r="H14" s="69" t="s">
        <v>217</v>
      </c>
      <c r="I14" s="70"/>
      <c r="J14" s="70"/>
      <c r="K14" s="69" t="s">
        <v>750</v>
      </c>
      <c r="L14" s="73">
        <v>1</v>
      </c>
      <c r="M14" s="74">
        <v>7392.0478515625</v>
      </c>
      <c r="N14" s="74">
        <v>1399.8599853515625</v>
      </c>
      <c r="O14" s="75"/>
      <c r="P14" s="76"/>
      <c r="Q14" s="76"/>
      <c r="R14" s="86"/>
      <c r="S14" s="48">
        <v>1</v>
      </c>
      <c r="T14" s="48">
        <v>1</v>
      </c>
      <c r="U14" s="49">
        <v>0</v>
      </c>
      <c r="V14" s="49">
        <v>0</v>
      </c>
      <c r="W14" s="49">
        <v>0</v>
      </c>
      <c r="X14" s="49">
        <v>0.99999</v>
      </c>
      <c r="Y14" s="49">
        <v>0</v>
      </c>
      <c r="Z14" s="49" t="s">
        <v>846</v>
      </c>
      <c r="AA14" s="71">
        <v>14</v>
      </c>
      <c r="AB14" s="71"/>
      <c r="AC14" s="72"/>
      <c r="AD14" s="78" t="s">
        <v>388</v>
      </c>
      <c r="AE14" s="78">
        <v>298</v>
      </c>
      <c r="AF14" s="78">
        <v>5089</v>
      </c>
      <c r="AG14" s="78">
        <v>4360</v>
      </c>
      <c r="AH14" s="78">
        <v>469</v>
      </c>
      <c r="AI14" s="78"/>
      <c r="AJ14" s="78" t="s">
        <v>445</v>
      </c>
      <c r="AK14" s="78" t="s">
        <v>501</v>
      </c>
      <c r="AL14" s="82" t="s">
        <v>550</v>
      </c>
      <c r="AM14" s="78"/>
      <c r="AN14" s="80">
        <v>39531.70993055555</v>
      </c>
      <c r="AO14" s="82" t="s">
        <v>588</v>
      </c>
      <c r="AP14" s="78" t="b">
        <v>0</v>
      </c>
      <c r="AQ14" s="78" t="b">
        <v>0</v>
      </c>
      <c r="AR14" s="78" t="b">
        <v>1</v>
      </c>
      <c r="AS14" s="78"/>
      <c r="AT14" s="78">
        <v>143</v>
      </c>
      <c r="AU14" s="82" t="s">
        <v>626</v>
      </c>
      <c r="AV14" s="78" t="b">
        <v>0</v>
      </c>
      <c r="AW14" s="78" t="s">
        <v>681</v>
      </c>
      <c r="AX14" s="82" t="s">
        <v>693</v>
      </c>
      <c r="AY14" s="78" t="s">
        <v>66</v>
      </c>
      <c r="AZ14" s="78" t="str">
        <f>REPLACE(INDEX(GroupVertices[Group],MATCH(Vertices[[#This Row],[Vertex]],GroupVertices[Vertex],0)),1,1,"")</f>
        <v>4</v>
      </c>
      <c r="BA14" s="48" t="s">
        <v>285</v>
      </c>
      <c r="BB14" s="48" t="s">
        <v>285</v>
      </c>
      <c r="BC14" s="48" t="s">
        <v>292</v>
      </c>
      <c r="BD14" s="48" t="s">
        <v>292</v>
      </c>
      <c r="BE14" s="48" t="s">
        <v>297</v>
      </c>
      <c r="BF14" s="48" t="s">
        <v>297</v>
      </c>
      <c r="BG14" s="116" t="s">
        <v>976</v>
      </c>
      <c r="BH14" s="116" t="s">
        <v>976</v>
      </c>
      <c r="BI14" s="116" t="s">
        <v>990</v>
      </c>
      <c r="BJ14" s="116" t="s">
        <v>990</v>
      </c>
      <c r="BK14" s="116">
        <v>1</v>
      </c>
      <c r="BL14" s="120">
        <v>3.8461538461538463</v>
      </c>
      <c r="BM14" s="116">
        <v>0</v>
      </c>
      <c r="BN14" s="120">
        <v>0</v>
      </c>
      <c r="BO14" s="116">
        <v>0</v>
      </c>
      <c r="BP14" s="120">
        <v>0</v>
      </c>
      <c r="BQ14" s="116">
        <v>25</v>
      </c>
      <c r="BR14" s="120">
        <v>96.15384615384616</v>
      </c>
      <c r="BS14" s="116">
        <v>26</v>
      </c>
      <c r="BT14" s="2"/>
      <c r="BU14" s="3"/>
      <c r="BV14" s="3"/>
      <c r="BW14" s="3"/>
      <c r="BX14" s="3"/>
    </row>
    <row r="15" spans="1:76" ht="15">
      <c r="A15" s="64" t="s">
        <v>218</v>
      </c>
      <c r="B15" s="65"/>
      <c r="C15" s="65" t="s">
        <v>64</v>
      </c>
      <c r="D15" s="66">
        <v>163.4426021563831</v>
      </c>
      <c r="E15" s="68"/>
      <c r="F15" s="100" t="s">
        <v>309</v>
      </c>
      <c r="G15" s="65"/>
      <c r="H15" s="69" t="s">
        <v>218</v>
      </c>
      <c r="I15" s="70"/>
      <c r="J15" s="70"/>
      <c r="K15" s="69" t="s">
        <v>751</v>
      </c>
      <c r="L15" s="73">
        <v>1</v>
      </c>
      <c r="M15" s="74">
        <v>9793.0751953125</v>
      </c>
      <c r="N15" s="74">
        <v>5709.2646484375</v>
      </c>
      <c r="O15" s="75"/>
      <c r="P15" s="76"/>
      <c r="Q15" s="76"/>
      <c r="R15" s="86"/>
      <c r="S15" s="48">
        <v>0</v>
      </c>
      <c r="T15" s="48">
        <v>1</v>
      </c>
      <c r="U15" s="49">
        <v>0</v>
      </c>
      <c r="V15" s="49">
        <v>0.05</v>
      </c>
      <c r="W15" s="49">
        <v>0</v>
      </c>
      <c r="X15" s="49">
        <v>0.520601</v>
      </c>
      <c r="Y15" s="49">
        <v>0</v>
      </c>
      <c r="Z15" s="49">
        <v>0</v>
      </c>
      <c r="AA15" s="71">
        <v>15</v>
      </c>
      <c r="AB15" s="71"/>
      <c r="AC15" s="72"/>
      <c r="AD15" s="78" t="s">
        <v>389</v>
      </c>
      <c r="AE15" s="78">
        <v>987</v>
      </c>
      <c r="AF15" s="78">
        <v>380</v>
      </c>
      <c r="AG15" s="78">
        <v>561</v>
      </c>
      <c r="AH15" s="78">
        <v>2105</v>
      </c>
      <c r="AI15" s="78"/>
      <c r="AJ15" s="78" t="s">
        <v>446</v>
      </c>
      <c r="AK15" s="78" t="s">
        <v>502</v>
      </c>
      <c r="AL15" s="82" t="s">
        <v>551</v>
      </c>
      <c r="AM15" s="78"/>
      <c r="AN15" s="80">
        <v>40713.41186342593</v>
      </c>
      <c r="AO15" s="82" t="s">
        <v>589</v>
      </c>
      <c r="AP15" s="78" t="b">
        <v>0</v>
      </c>
      <c r="AQ15" s="78" t="b">
        <v>0</v>
      </c>
      <c r="AR15" s="78" t="b">
        <v>1</v>
      </c>
      <c r="AS15" s="78"/>
      <c r="AT15" s="78">
        <v>26</v>
      </c>
      <c r="AU15" s="82" t="s">
        <v>626</v>
      </c>
      <c r="AV15" s="78" t="b">
        <v>0</v>
      </c>
      <c r="AW15" s="78" t="s">
        <v>681</v>
      </c>
      <c r="AX15" s="82" t="s">
        <v>694</v>
      </c>
      <c r="AY15" s="78" t="s">
        <v>66</v>
      </c>
      <c r="AZ15" s="78" t="str">
        <f>REPLACE(INDEX(GroupVertices[Group],MATCH(Vertices[[#This Row],[Vertex]],GroupVertices[Vertex],0)),1,1,"")</f>
        <v>2</v>
      </c>
      <c r="BA15" s="48" t="s">
        <v>286</v>
      </c>
      <c r="BB15" s="48" t="s">
        <v>286</v>
      </c>
      <c r="BC15" s="48" t="s">
        <v>293</v>
      </c>
      <c r="BD15" s="48" t="s">
        <v>293</v>
      </c>
      <c r="BE15" s="48" t="s">
        <v>298</v>
      </c>
      <c r="BF15" s="48" t="s">
        <v>298</v>
      </c>
      <c r="BG15" s="116" t="s">
        <v>977</v>
      </c>
      <c r="BH15" s="116" t="s">
        <v>977</v>
      </c>
      <c r="BI15" s="116" t="s">
        <v>991</v>
      </c>
      <c r="BJ15" s="116" t="s">
        <v>991</v>
      </c>
      <c r="BK15" s="116">
        <v>0</v>
      </c>
      <c r="BL15" s="120">
        <v>0</v>
      </c>
      <c r="BM15" s="116">
        <v>1</v>
      </c>
      <c r="BN15" s="120">
        <v>2.7777777777777777</v>
      </c>
      <c r="BO15" s="116">
        <v>0</v>
      </c>
      <c r="BP15" s="120">
        <v>0</v>
      </c>
      <c r="BQ15" s="116">
        <v>35</v>
      </c>
      <c r="BR15" s="120">
        <v>97.22222222222223</v>
      </c>
      <c r="BS15" s="116">
        <v>36</v>
      </c>
      <c r="BT15" s="2"/>
      <c r="BU15" s="3"/>
      <c r="BV15" s="3"/>
      <c r="BW15" s="3"/>
      <c r="BX15" s="3"/>
    </row>
    <row r="16" spans="1:76" ht="15">
      <c r="A16" s="64" t="s">
        <v>219</v>
      </c>
      <c r="B16" s="65"/>
      <c r="C16" s="65" t="s">
        <v>64</v>
      </c>
      <c r="D16" s="66">
        <v>166.0620639666576</v>
      </c>
      <c r="E16" s="68"/>
      <c r="F16" s="100" t="s">
        <v>641</v>
      </c>
      <c r="G16" s="65"/>
      <c r="H16" s="69" t="s">
        <v>219</v>
      </c>
      <c r="I16" s="70"/>
      <c r="J16" s="70"/>
      <c r="K16" s="69" t="s">
        <v>752</v>
      </c>
      <c r="L16" s="73">
        <v>9999</v>
      </c>
      <c r="M16" s="74">
        <v>3528.599365234375</v>
      </c>
      <c r="N16" s="74">
        <v>5021.4541015625</v>
      </c>
      <c r="O16" s="75"/>
      <c r="P16" s="76"/>
      <c r="Q16" s="76"/>
      <c r="R16" s="86"/>
      <c r="S16" s="48">
        <v>2</v>
      </c>
      <c r="T16" s="48">
        <v>38</v>
      </c>
      <c r="U16" s="49">
        <v>682</v>
      </c>
      <c r="V16" s="49">
        <v>0.025641</v>
      </c>
      <c r="W16" s="49">
        <v>0.094451</v>
      </c>
      <c r="X16" s="49">
        <v>8.459126</v>
      </c>
      <c r="Y16" s="49">
        <v>0.03171390013495277</v>
      </c>
      <c r="Z16" s="49">
        <v>0.02564102564102564</v>
      </c>
      <c r="AA16" s="71">
        <v>16</v>
      </c>
      <c r="AB16" s="71"/>
      <c r="AC16" s="72"/>
      <c r="AD16" s="78" t="s">
        <v>390</v>
      </c>
      <c r="AE16" s="78">
        <v>186</v>
      </c>
      <c r="AF16" s="78">
        <v>656</v>
      </c>
      <c r="AG16" s="78">
        <v>45925</v>
      </c>
      <c r="AH16" s="78">
        <v>13800</v>
      </c>
      <c r="AI16" s="78"/>
      <c r="AJ16" s="78" t="s">
        <v>447</v>
      </c>
      <c r="AK16" s="78" t="s">
        <v>503</v>
      </c>
      <c r="AL16" s="82" t="s">
        <v>552</v>
      </c>
      <c r="AM16" s="78"/>
      <c r="AN16" s="80">
        <v>39750.64313657407</v>
      </c>
      <c r="AO16" s="82" t="s">
        <v>590</v>
      </c>
      <c r="AP16" s="78" t="b">
        <v>1</v>
      </c>
      <c r="AQ16" s="78" t="b">
        <v>0</v>
      </c>
      <c r="AR16" s="78" t="b">
        <v>1</v>
      </c>
      <c r="AS16" s="78"/>
      <c r="AT16" s="78">
        <v>36</v>
      </c>
      <c r="AU16" s="82" t="s">
        <v>626</v>
      </c>
      <c r="AV16" s="78" t="b">
        <v>0</v>
      </c>
      <c r="AW16" s="78" t="s">
        <v>681</v>
      </c>
      <c r="AX16" s="82" t="s">
        <v>695</v>
      </c>
      <c r="AY16" s="78" t="s">
        <v>66</v>
      </c>
      <c r="AZ16" s="78" t="str">
        <f>REPLACE(INDEX(GroupVertices[Group],MATCH(Vertices[[#This Row],[Vertex]],GroupVertices[Vertex],0)),1,1,"")</f>
        <v>1</v>
      </c>
      <c r="BA16" s="48" t="s">
        <v>287</v>
      </c>
      <c r="BB16" s="48" t="s">
        <v>287</v>
      </c>
      <c r="BC16" s="48" t="s">
        <v>294</v>
      </c>
      <c r="BD16" s="48" t="s">
        <v>294</v>
      </c>
      <c r="BE16" s="48"/>
      <c r="BF16" s="48"/>
      <c r="BG16" s="116" t="s">
        <v>978</v>
      </c>
      <c r="BH16" s="116" t="s">
        <v>978</v>
      </c>
      <c r="BI16" s="116" t="s">
        <v>992</v>
      </c>
      <c r="BJ16" s="116" t="s">
        <v>992</v>
      </c>
      <c r="BK16" s="116">
        <v>1</v>
      </c>
      <c r="BL16" s="120">
        <v>1.6666666666666667</v>
      </c>
      <c r="BM16" s="116">
        <v>1</v>
      </c>
      <c r="BN16" s="120">
        <v>1.6666666666666667</v>
      </c>
      <c r="BO16" s="116">
        <v>0</v>
      </c>
      <c r="BP16" s="120">
        <v>0</v>
      </c>
      <c r="BQ16" s="116">
        <v>58</v>
      </c>
      <c r="BR16" s="120">
        <v>96.66666666666667</v>
      </c>
      <c r="BS16" s="116">
        <v>60</v>
      </c>
      <c r="BT16" s="2"/>
      <c r="BU16" s="3"/>
      <c r="BV16" s="3"/>
      <c r="BW16" s="3"/>
      <c r="BX16" s="3"/>
    </row>
    <row r="17" spans="1:76" ht="15">
      <c r="A17" s="64" t="s">
        <v>232</v>
      </c>
      <c r="B17" s="65"/>
      <c r="C17" s="65" t="s">
        <v>64</v>
      </c>
      <c r="D17" s="66">
        <v>162.42708616471867</v>
      </c>
      <c r="E17" s="68"/>
      <c r="F17" s="100" t="s">
        <v>642</v>
      </c>
      <c r="G17" s="65"/>
      <c r="H17" s="69" t="s">
        <v>232</v>
      </c>
      <c r="I17" s="70"/>
      <c r="J17" s="70"/>
      <c r="K17" s="69" t="s">
        <v>753</v>
      </c>
      <c r="L17" s="73">
        <v>1</v>
      </c>
      <c r="M17" s="74">
        <v>6830.7900390625</v>
      </c>
      <c r="N17" s="74">
        <v>4536.05859375</v>
      </c>
      <c r="O17" s="75"/>
      <c r="P17" s="76"/>
      <c r="Q17" s="76"/>
      <c r="R17" s="86"/>
      <c r="S17" s="48">
        <v>2</v>
      </c>
      <c r="T17" s="48">
        <v>0</v>
      </c>
      <c r="U17" s="49">
        <v>0</v>
      </c>
      <c r="V17" s="49">
        <v>0.013158</v>
      </c>
      <c r="W17" s="49">
        <v>0.019703</v>
      </c>
      <c r="X17" s="49">
        <v>0.51873</v>
      </c>
      <c r="Y17" s="49">
        <v>1</v>
      </c>
      <c r="Z17" s="49">
        <v>0</v>
      </c>
      <c r="AA17" s="71">
        <v>17</v>
      </c>
      <c r="AB17" s="71"/>
      <c r="AC17" s="72"/>
      <c r="AD17" s="78" t="s">
        <v>391</v>
      </c>
      <c r="AE17" s="78">
        <v>12</v>
      </c>
      <c r="AF17" s="78">
        <v>273</v>
      </c>
      <c r="AG17" s="78">
        <v>215</v>
      </c>
      <c r="AH17" s="78">
        <v>171</v>
      </c>
      <c r="AI17" s="78"/>
      <c r="AJ17" s="78" t="s">
        <v>448</v>
      </c>
      <c r="AK17" s="78" t="s">
        <v>504</v>
      </c>
      <c r="AL17" s="82" t="s">
        <v>553</v>
      </c>
      <c r="AM17" s="78"/>
      <c r="AN17" s="80">
        <v>43250.721967592595</v>
      </c>
      <c r="AO17" s="78"/>
      <c r="AP17" s="78" t="b">
        <v>1</v>
      </c>
      <c r="AQ17" s="78" t="b">
        <v>0</v>
      </c>
      <c r="AR17" s="78" t="b">
        <v>0</v>
      </c>
      <c r="AS17" s="78"/>
      <c r="AT17" s="78">
        <v>3</v>
      </c>
      <c r="AU17" s="78"/>
      <c r="AV17" s="78" t="b">
        <v>0</v>
      </c>
      <c r="AW17" s="78" t="s">
        <v>681</v>
      </c>
      <c r="AX17" s="82" t="s">
        <v>696</v>
      </c>
      <c r="AY17" s="78" t="s">
        <v>65</v>
      </c>
      <c r="AZ17" s="78" t="str">
        <f>REPLACE(INDEX(GroupVertices[Group],MATCH(Vertices[[#This Row],[Vertex]],GroupVertices[Vertex],0)),1,1,"")</f>
        <v>1</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220</v>
      </c>
      <c r="B18" s="65"/>
      <c r="C18" s="65" t="s">
        <v>64</v>
      </c>
      <c r="D18" s="66">
        <v>188.35596176497236</v>
      </c>
      <c r="E18" s="68"/>
      <c r="F18" s="100" t="s">
        <v>310</v>
      </c>
      <c r="G18" s="65"/>
      <c r="H18" s="69" t="s">
        <v>220</v>
      </c>
      <c r="I18" s="70"/>
      <c r="J18" s="70"/>
      <c r="K18" s="69" t="s">
        <v>754</v>
      </c>
      <c r="L18" s="73">
        <v>9999</v>
      </c>
      <c r="M18" s="74">
        <v>3690.989501953125</v>
      </c>
      <c r="N18" s="74">
        <v>5193.76318359375</v>
      </c>
      <c r="O18" s="75"/>
      <c r="P18" s="76"/>
      <c r="Q18" s="76"/>
      <c r="R18" s="86"/>
      <c r="S18" s="48">
        <v>2</v>
      </c>
      <c r="T18" s="48">
        <v>38</v>
      </c>
      <c r="U18" s="49">
        <v>682</v>
      </c>
      <c r="V18" s="49">
        <v>0.025641</v>
      </c>
      <c r="W18" s="49">
        <v>0.094451</v>
      </c>
      <c r="X18" s="49">
        <v>8.459126</v>
      </c>
      <c r="Y18" s="49">
        <v>0.03171390013495277</v>
      </c>
      <c r="Z18" s="49">
        <v>0.02564102564102564</v>
      </c>
      <c r="AA18" s="71">
        <v>18</v>
      </c>
      <c r="AB18" s="71"/>
      <c r="AC18" s="72"/>
      <c r="AD18" s="78" t="s">
        <v>392</v>
      </c>
      <c r="AE18" s="78">
        <v>1905</v>
      </c>
      <c r="AF18" s="78">
        <v>3005</v>
      </c>
      <c r="AG18" s="78">
        <v>40556</v>
      </c>
      <c r="AH18" s="78">
        <v>57842</v>
      </c>
      <c r="AI18" s="78"/>
      <c r="AJ18" s="78" t="s">
        <v>449</v>
      </c>
      <c r="AK18" s="78" t="s">
        <v>505</v>
      </c>
      <c r="AL18" s="78"/>
      <c r="AM18" s="78"/>
      <c r="AN18" s="80">
        <v>39939.91570601852</v>
      </c>
      <c r="AO18" s="82" t="s">
        <v>591</v>
      </c>
      <c r="AP18" s="78" t="b">
        <v>1</v>
      </c>
      <c r="AQ18" s="78" t="b">
        <v>0</v>
      </c>
      <c r="AR18" s="78" t="b">
        <v>0</v>
      </c>
      <c r="AS18" s="78"/>
      <c r="AT18" s="78">
        <v>53</v>
      </c>
      <c r="AU18" s="82" t="s">
        <v>626</v>
      </c>
      <c r="AV18" s="78" t="b">
        <v>0</v>
      </c>
      <c r="AW18" s="78" t="s">
        <v>681</v>
      </c>
      <c r="AX18" s="82" t="s">
        <v>697</v>
      </c>
      <c r="AY18" s="78" t="s">
        <v>66</v>
      </c>
      <c r="AZ18" s="78" t="str">
        <f>REPLACE(INDEX(GroupVertices[Group],MATCH(Vertices[[#This Row],[Vertex]],GroupVertices[Vertex],0)),1,1,"")</f>
        <v>1</v>
      </c>
      <c r="BA18" s="48" t="s">
        <v>288</v>
      </c>
      <c r="BB18" s="48" t="s">
        <v>288</v>
      </c>
      <c r="BC18" s="48" t="s">
        <v>292</v>
      </c>
      <c r="BD18" s="48" t="s">
        <v>292</v>
      </c>
      <c r="BE18" s="48"/>
      <c r="BF18" s="48"/>
      <c r="BG18" s="116" t="s">
        <v>979</v>
      </c>
      <c r="BH18" s="116" t="s">
        <v>979</v>
      </c>
      <c r="BI18" s="116" t="s">
        <v>993</v>
      </c>
      <c r="BJ18" s="116" t="s">
        <v>993</v>
      </c>
      <c r="BK18" s="116">
        <v>1</v>
      </c>
      <c r="BL18" s="120">
        <v>1.5384615384615385</v>
      </c>
      <c r="BM18" s="116">
        <v>0</v>
      </c>
      <c r="BN18" s="120">
        <v>0</v>
      </c>
      <c r="BO18" s="116">
        <v>0</v>
      </c>
      <c r="BP18" s="120">
        <v>0</v>
      </c>
      <c r="BQ18" s="116">
        <v>64</v>
      </c>
      <c r="BR18" s="120">
        <v>98.46153846153847</v>
      </c>
      <c r="BS18" s="116">
        <v>65</v>
      </c>
      <c r="BT18" s="2"/>
      <c r="BU18" s="3"/>
      <c r="BV18" s="3"/>
      <c r="BW18" s="3"/>
      <c r="BX18" s="3"/>
    </row>
    <row r="19" spans="1:76" ht="15">
      <c r="A19" s="64" t="s">
        <v>233</v>
      </c>
      <c r="B19" s="65"/>
      <c r="C19" s="65" t="s">
        <v>64</v>
      </c>
      <c r="D19" s="66">
        <v>264.82336685693576</v>
      </c>
      <c r="E19" s="68"/>
      <c r="F19" s="100" t="s">
        <v>643</v>
      </c>
      <c r="G19" s="65"/>
      <c r="H19" s="69" t="s">
        <v>233</v>
      </c>
      <c r="I19" s="70"/>
      <c r="J19" s="70"/>
      <c r="K19" s="69" t="s">
        <v>755</v>
      </c>
      <c r="L19" s="73">
        <v>1</v>
      </c>
      <c r="M19" s="74">
        <v>519.568359375</v>
      </c>
      <c r="N19" s="74">
        <v>2944.055908203125</v>
      </c>
      <c r="O19" s="75"/>
      <c r="P19" s="76"/>
      <c r="Q19" s="76"/>
      <c r="R19" s="86"/>
      <c r="S19" s="48">
        <v>2</v>
      </c>
      <c r="T19" s="48">
        <v>0</v>
      </c>
      <c r="U19" s="49">
        <v>0</v>
      </c>
      <c r="V19" s="49">
        <v>0.013158</v>
      </c>
      <c r="W19" s="49">
        <v>0.019703</v>
      </c>
      <c r="X19" s="49">
        <v>0.51873</v>
      </c>
      <c r="Y19" s="49">
        <v>1</v>
      </c>
      <c r="Z19" s="49">
        <v>0</v>
      </c>
      <c r="AA19" s="71">
        <v>19</v>
      </c>
      <c r="AB19" s="71"/>
      <c r="AC19" s="72"/>
      <c r="AD19" s="78" t="s">
        <v>393</v>
      </c>
      <c r="AE19" s="78">
        <v>8444</v>
      </c>
      <c r="AF19" s="78">
        <v>11062</v>
      </c>
      <c r="AG19" s="78">
        <v>12852</v>
      </c>
      <c r="AH19" s="78">
        <v>25116</v>
      </c>
      <c r="AI19" s="78"/>
      <c r="AJ19" s="78" t="s">
        <v>450</v>
      </c>
      <c r="AK19" s="78" t="s">
        <v>506</v>
      </c>
      <c r="AL19" s="78"/>
      <c r="AM19" s="78"/>
      <c r="AN19" s="80">
        <v>42157.751759259256</v>
      </c>
      <c r="AO19" s="82" t="s">
        <v>592</v>
      </c>
      <c r="AP19" s="78" t="b">
        <v>1</v>
      </c>
      <c r="AQ19" s="78" t="b">
        <v>0</v>
      </c>
      <c r="AR19" s="78" t="b">
        <v>0</v>
      </c>
      <c r="AS19" s="78"/>
      <c r="AT19" s="78">
        <v>153</v>
      </c>
      <c r="AU19" s="82" t="s">
        <v>626</v>
      </c>
      <c r="AV19" s="78" t="b">
        <v>0</v>
      </c>
      <c r="AW19" s="78" t="s">
        <v>681</v>
      </c>
      <c r="AX19" s="82" t="s">
        <v>698</v>
      </c>
      <c r="AY19" s="78" t="s">
        <v>65</v>
      </c>
      <c r="AZ19" s="78" t="str">
        <f>REPLACE(INDEX(GroupVertices[Group],MATCH(Vertices[[#This Row],[Vertex]],GroupVertices[Vertex],0)),1,1,"")</f>
        <v>1</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234</v>
      </c>
      <c r="B20" s="65"/>
      <c r="C20" s="65" t="s">
        <v>64</v>
      </c>
      <c r="D20" s="66">
        <v>162.3796321464166</v>
      </c>
      <c r="E20" s="68"/>
      <c r="F20" s="100" t="s">
        <v>644</v>
      </c>
      <c r="G20" s="65"/>
      <c r="H20" s="69" t="s">
        <v>234</v>
      </c>
      <c r="I20" s="70"/>
      <c r="J20" s="70"/>
      <c r="K20" s="69" t="s">
        <v>756</v>
      </c>
      <c r="L20" s="73">
        <v>1</v>
      </c>
      <c r="M20" s="74">
        <v>2335.942138671875</v>
      </c>
      <c r="N20" s="74">
        <v>8467.837890625</v>
      </c>
      <c r="O20" s="75"/>
      <c r="P20" s="76"/>
      <c r="Q20" s="76"/>
      <c r="R20" s="86"/>
      <c r="S20" s="48">
        <v>2</v>
      </c>
      <c r="T20" s="48">
        <v>0</v>
      </c>
      <c r="U20" s="49">
        <v>0</v>
      </c>
      <c r="V20" s="49">
        <v>0.013158</v>
      </c>
      <c r="W20" s="49">
        <v>0.019703</v>
      </c>
      <c r="X20" s="49">
        <v>0.51873</v>
      </c>
      <c r="Y20" s="49">
        <v>1</v>
      </c>
      <c r="Z20" s="49">
        <v>0</v>
      </c>
      <c r="AA20" s="71">
        <v>20</v>
      </c>
      <c r="AB20" s="71"/>
      <c r="AC20" s="72"/>
      <c r="AD20" s="78" t="s">
        <v>394</v>
      </c>
      <c r="AE20" s="78">
        <v>96</v>
      </c>
      <c r="AF20" s="78">
        <v>268</v>
      </c>
      <c r="AG20" s="78">
        <v>193</v>
      </c>
      <c r="AH20" s="78">
        <v>453</v>
      </c>
      <c r="AI20" s="78"/>
      <c r="AJ20" s="78" t="s">
        <v>451</v>
      </c>
      <c r="AK20" s="78" t="s">
        <v>507</v>
      </c>
      <c r="AL20" s="82" t="s">
        <v>554</v>
      </c>
      <c r="AM20" s="78"/>
      <c r="AN20" s="80">
        <v>41773.09554398148</v>
      </c>
      <c r="AO20" s="82" t="s">
        <v>593</v>
      </c>
      <c r="AP20" s="78" t="b">
        <v>0</v>
      </c>
      <c r="AQ20" s="78" t="b">
        <v>0</v>
      </c>
      <c r="AR20" s="78" t="b">
        <v>0</v>
      </c>
      <c r="AS20" s="78"/>
      <c r="AT20" s="78">
        <v>6</v>
      </c>
      <c r="AU20" s="82" t="s">
        <v>626</v>
      </c>
      <c r="AV20" s="78" t="b">
        <v>0</v>
      </c>
      <c r="AW20" s="78" t="s">
        <v>681</v>
      </c>
      <c r="AX20" s="82" t="s">
        <v>699</v>
      </c>
      <c r="AY20" s="78" t="s">
        <v>65</v>
      </c>
      <c r="AZ20" s="78" t="str">
        <f>REPLACE(INDEX(GroupVertices[Group],MATCH(Vertices[[#This Row],[Vertex]],GroupVertices[Vertex],0)),1,1,"")</f>
        <v>1</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235</v>
      </c>
      <c r="B21" s="65"/>
      <c r="C21" s="65" t="s">
        <v>64</v>
      </c>
      <c r="D21" s="66">
        <v>238.61925795053003</v>
      </c>
      <c r="E21" s="68"/>
      <c r="F21" s="100" t="s">
        <v>645</v>
      </c>
      <c r="G21" s="65"/>
      <c r="H21" s="69" t="s">
        <v>235</v>
      </c>
      <c r="I21" s="70"/>
      <c r="J21" s="70"/>
      <c r="K21" s="69" t="s">
        <v>757</v>
      </c>
      <c r="L21" s="73">
        <v>1</v>
      </c>
      <c r="M21" s="74">
        <v>3351.8193359375</v>
      </c>
      <c r="N21" s="74">
        <v>9313.5810546875</v>
      </c>
      <c r="O21" s="75"/>
      <c r="P21" s="76"/>
      <c r="Q21" s="76"/>
      <c r="R21" s="86"/>
      <c r="S21" s="48">
        <v>2</v>
      </c>
      <c r="T21" s="48">
        <v>0</v>
      </c>
      <c r="U21" s="49">
        <v>0</v>
      </c>
      <c r="V21" s="49">
        <v>0.013158</v>
      </c>
      <c r="W21" s="49">
        <v>0.019703</v>
      </c>
      <c r="X21" s="49">
        <v>0.51873</v>
      </c>
      <c r="Y21" s="49">
        <v>1</v>
      </c>
      <c r="Z21" s="49">
        <v>0</v>
      </c>
      <c r="AA21" s="71">
        <v>21</v>
      </c>
      <c r="AB21" s="71"/>
      <c r="AC21" s="72"/>
      <c r="AD21" s="78" t="s">
        <v>395</v>
      </c>
      <c r="AE21" s="78">
        <v>3088</v>
      </c>
      <c r="AF21" s="78">
        <v>8301</v>
      </c>
      <c r="AG21" s="78">
        <v>28062</v>
      </c>
      <c r="AH21" s="78">
        <v>62617</v>
      </c>
      <c r="AI21" s="78"/>
      <c r="AJ21" s="78" t="s">
        <v>452</v>
      </c>
      <c r="AK21" s="78" t="s">
        <v>508</v>
      </c>
      <c r="AL21" s="82" t="s">
        <v>555</v>
      </c>
      <c r="AM21" s="78"/>
      <c r="AN21" s="80">
        <v>41161.15924768519</v>
      </c>
      <c r="AO21" s="82" t="s">
        <v>594</v>
      </c>
      <c r="AP21" s="78" t="b">
        <v>0</v>
      </c>
      <c r="AQ21" s="78" t="b">
        <v>0</v>
      </c>
      <c r="AR21" s="78" t="b">
        <v>1</v>
      </c>
      <c r="AS21" s="78"/>
      <c r="AT21" s="78">
        <v>204</v>
      </c>
      <c r="AU21" s="82" t="s">
        <v>628</v>
      </c>
      <c r="AV21" s="78" t="b">
        <v>0</v>
      </c>
      <c r="AW21" s="78" t="s">
        <v>681</v>
      </c>
      <c r="AX21" s="82" t="s">
        <v>700</v>
      </c>
      <c r="AY21" s="78" t="s">
        <v>65</v>
      </c>
      <c r="AZ21" s="78" t="str">
        <f>REPLACE(INDEX(GroupVertices[Group],MATCH(Vertices[[#This Row],[Vertex]],GroupVertices[Vertex],0)),1,1,"")</f>
        <v>1</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236</v>
      </c>
      <c r="B22" s="65"/>
      <c r="C22" s="65" t="s">
        <v>64</v>
      </c>
      <c r="D22" s="66">
        <v>166.65998459726376</v>
      </c>
      <c r="E22" s="68"/>
      <c r="F22" s="100" t="s">
        <v>646</v>
      </c>
      <c r="G22" s="65"/>
      <c r="H22" s="69" t="s">
        <v>236</v>
      </c>
      <c r="I22" s="70"/>
      <c r="J22" s="70"/>
      <c r="K22" s="69" t="s">
        <v>758</v>
      </c>
      <c r="L22" s="73">
        <v>1</v>
      </c>
      <c r="M22" s="74">
        <v>562.2503051757812</v>
      </c>
      <c r="N22" s="74">
        <v>6877.50830078125</v>
      </c>
      <c r="O22" s="75"/>
      <c r="P22" s="76"/>
      <c r="Q22" s="76"/>
      <c r="R22" s="86"/>
      <c r="S22" s="48">
        <v>2</v>
      </c>
      <c r="T22" s="48">
        <v>0</v>
      </c>
      <c r="U22" s="49">
        <v>0</v>
      </c>
      <c r="V22" s="49">
        <v>0.013158</v>
      </c>
      <c r="W22" s="49">
        <v>0.019703</v>
      </c>
      <c r="X22" s="49">
        <v>0.51873</v>
      </c>
      <c r="Y22" s="49">
        <v>1</v>
      </c>
      <c r="Z22" s="49">
        <v>0</v>
      </c>
      <c r="AA22" s="71">
        <v>22</v>
      </c>
      <c r="AB22" s="71"/>
      <c r="AC22" s="72"/>
      <c r="AD22" s="78" t="s">
        <v>396</v>
      </c>
      <c r="AE22" s="78">
        <v>259</v>
      </c>
      <c r="AF22" s="78">
        <v>719</v>
      </c>
      <c r="AG22" s="78">
        <v>2432</v>
      </c>
      <c r="AH22" s="78">
        <v>1993</v>
      </c>
      <c r="AI22" s="78"/>
      <c r="AJ22" s="78" t="s">
        <v>453</v>
      </c>
      <c r="AK22" s="78"/>
      <c r="AL22" s="78"/>
      <c r="AM22" s="78"/>
      <c r="AN22" s="80">
        <v>39922.89229166666</v>
      </c>
      <c r="AO22" s="78"/>
      <c r="AP22" s="78" t="b">
        <v>1</v>
      </c>
      <c r="AQ22" s="78" t="b">
        <v>0</v>
      </c>
      <c r="AR22" s="78" t="b">
        <v>1</v>
      </c>
      <c r="AS22" s="78"/>
      <c r="AT22" s="78">
        <v>21</v>
      </c>
      <c r="AU22" s="82" t="s">
        <v>626</v>
      </c>
      <c r="AV22" s="78" t="b">
        <v>0</v>
      </c>
      <c r="AW22" s="78" t="s">
        <v>681</v>
      </c>
      <c r="AX22" s="82" t="s">
        <v>701</v>
      </c>
      <c r="AY22" s="78" t="s">
        <v>65</v>
      </c>
      <c r="AZ22" s="78" t="str">
        <f>REPLACE(INDEX(GroupVertices[Group],MATCH(Vertices[[#This Row],[Vertex]],GroupVertices[Vertex],0)),1,1,"")</f>
        <v>1</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237</v>
      </c>
      <c r="B23" s="65"/>
      <c r="C23" s="65" t="s">
        <v>64</v>
      </c>
      <c r="D23" s="66">
        <v>200.28590196611398</v>
      </c>
      <c r="E23" s="68"/>
      <c r="F23" s="100" t="s">
        <v>647</v>
      </c>
      <c r="G23" s="65"/>
      <c r="H23" s="69" t="s">
        <v>237</v>
      </c>
      <c r="I23" s="70"/>
      <c r="J23" s="70"/>
      <c r="K23" s="69" t="s">
        <v>759</v>
      </c>
      <c r="L23" s="73">
        <v>1</v>
      </c>
      <c r="M23" s="74">
        <v>5700.654296875</v>
      </c>
      <c r="N23" s="74">
        <v>8662.0966796875</v>
      </c>
      <c r="O23" s="75"/>
      <c r="P23" s="76"/>
      <c r="Q23" s="76"/>
      <c r="R23" s="86"/>
      <c r="S23" s="48">
        <v>2</v>
      </c>
      <c r="T23" s="48">
        <v>0</v>
      </c>
      <c r="U23" s="49">
        <v>0</v>
      </c>
      <c r="V23" s="49">
        <v>0.013158</v>
      </c>
      <c r="W23" s="49">
        <v>0.019703</v>
      </c>
      <c r="X23" s="49">
        <v>0.51873</v>
      </c>
      <c r="Y23" s="49">
        <v>1</v>
      </c>
      <c r="Z23" s="49">
        <v>0</v>
      </c>
      <c r="AA23" s="71">
        <v>23</v>
      </c>
      <c r="AB23" s="71"/>
      <c r="AC23" s="72"/>
      <c r="AD23" s="78" t="s">
        <v>397</v>
      </c>
      <c r="AE23" s="78">
        <v>2075</v>
      </c>
      <c r="AF23" s="78">
        <v>4262</v>
      </c>
      <c r="AG23" s="78">
        <v>20476</v>
      </c>
      <c r="AH23" s="78">
        <v>2551</v>
      </c>
      <c r="AI23" s="78"/>
      <c r="AJ23" s="78" t="s">
        <v>454</v>
      </c>
      <c r="AK23" s="78" t="s">
        <v>509</v>
      </c>
      <c r="AL23" s="82" t="s">
        <v>556</v>
      </c>
      <c r="AM23" s="78"/>
      <c r="AN23" s="80">
        <v>40015.46230324074</v>
      </c>
      <c r="AO23" s="82" t="s">
        <v>595</v>
      </c>
      <c r="AP23" s="78" t="b">
        <v>0</v>
      </c>
      <c r="AQ23" s="78" t="b">
        <v>0</v>
      </c>
      <c r="AR23" s="78" t="b">
        <v>0</v>
      </c>
      <c r="AS23" s="78"/>
      <c r="AT23" s="78">
        <v>158</v>
      </c>
      <c r="AU23" s="82" t="s">
        <v>627</v>
      </c>
      <c r="AV23" s="78" t="b">
        <v>0</v>
      </c>
      <c r="AW23" s="78" t="s">
        <v>681</v>
      </c>
      <c r="AX23" s="82" t="s">
        <v>702</v>
      </c>
      <c r="AY23" s="78" t="s">
        <v>65</v>
      </c>
      <c r="AZ23" s="78" t="str">
        <f>REPLACE(INDEX(GroupVertices[Group],MATCH(Vertices[[#This Row],[Vertex]],GroupVertices[Vertex],0)),1,1,"")</f>
        <v>1</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238</v>
      </c>
      <c r="B24" s="65"/>
      <c r="C24" s="65" t="s">
        <v>64</v>
      </c>
      <c r="D24" s="66">
        <v>167.03961674368034</v>
      </c>
      <c r="E24" s="68"/>
      <c r="F24" s="100" t="s">
        <v>648</v>
      </c>
      <c r="G24" s="65"/>
      <c r="H24" s="69" t="s">
        <v>238</v>
      </c>
      <c r="I24" s="70"/>
      <c r="J24" s="70"/>
      <c r="K24" s="69" t="s">
        <v>760</v>
      </c>
      <c r="L24" s="73">
        <v>1</v>
      </c>
      <c r="M24" s="74">
        <v>4888.68408203125</v>
      </c>
      <c r="N24" s="74">
        <v>9268.013671875</v>
      </c>
      <c r="O24" s="75"/>
      <c r="P24" s="76"/>
      <c r="Q24" s="76"/>
      <c r="R24" s="86"/>
      <c r="S24" s="48">
        <v>2</v>
      </c>
      <c r="T24" s="48">
        <v>0</v>
      </c>
      <c r="U24" s="49">
        <v>0</v>
      </c>
      <c r="V24" s="49">
        <v>0.013158</v>
      </c>
      <c r="W24" s="49">
        <v>0.019703</v>
      </c>
      <c r="X24" s="49">
        <v>0.51873</v>
      </c>
      <c r="Y24" s="49">
        <v>1</v>
      </c>
      <c r="Z24" s="49">
        <v>0</v>
      </c>
      <c r="AA24" s="71">
        <v>24</v>
      </c>
      <c r="AB24" s="71"/>
      <c r="AC24" s="72"/>
      <c r="AD24" s="78" t="s">
        <v>398</v>
      </c>
      <c r="AE24" s="78">
        <v>1061</v>
      </c>
      <c r="AF24" s="78">
        <v>759</v>
      </c>
      <c r="AG24" s="78">
        <v>974</v>
      </c>
      <c r="AH24" s="78">
        <v>1898</v>
      </c>
      <c r="AI24" s="78"/>
      <c r="AJ24" s="78" t="s">
        <v>455</v>
      </c>
      <c r="AK24" s="78" t="s">
        <v>510</v>
      </c>
      <c r="AL24" s="78"/>
      <c r="AM24" s="78"/>
      <c r="AN24" s="80">
        <v>40994.329050925924</v>
      </c>
      <c r="AO24" s="82" t="s">
        <v>596</v>
      </c>
      <c r="AP24" s="78" t="b">
        <v>1</v>
      </c>
      <c r="AQ24" s="78" t="b">
        <v>0</v>
      </c>
      <c r="AR24" s="78" t="b">
        <v>1</v>
      </c>
      <c r="AS24" s="78"/>
      <c r="AT24" s="78">
        <v>7</v>
      </c>
      <c r="AU24" s="82" t="s">
        <v>626</v>
      </c>
      <c r="AV24" s="78" t="b">
        <v>0</v>
      </c>
      <c r="AW24" s="78" t="s">
        <v>681</v>
      </c>
      <c r="AX24" s="82" t="s">
        <v>703</v>
      </c>
      <c r="AY24" s="78" t="s">
        <v>65</v>
      </c>
      <c r="AZ24" s="78" t="str">
        <f>REPLACE(INDEX(GroupVertices[Group],MATCH(Vertices[[#This Row],[Vertex]],GroupVertices[Vertex],0)),1,1,"")</f>
        <v>1</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239</v>
      </c>
      <c r="B25" s="65"/>
      <c r="C25" s="65" t="s">
        <v>64</v>
      </c>
      <c r="D25" s="66">
        <v>185.2050149497146</v>
      </c>
      <c r="E25" s="68"/>
      <c r="F25" s="100" t="s">
        <v>649</v>
      </c>
      <c r="G25" s="65"/>
      <c r="H25" s="69" t="s">
        <v>239</v>
      </c>
      <c r="I25" s="70"/>
      <c r="J25" s="70"/>
      <c r="K25" s="69" t="s">
        <v>761</v>
      </c>
      <c r="L25" s="73">
        <v>1</v>
      </c>
      <c r="M25" s="74">
        <v>2553.144775390625</v>
      </c>
      <c r="N25" s="74">
        <v>9576.021484375</v>
      </c>
      <c r="O25" s="75"/>
      <c r="P25" s="76"/>
      <c r="Q25" s="76"/>
      <c r="R25" s="86"/>
      <c r="S25" s="48">
        <v>2</v>
      </c>
      <c r="T25" s="48">
        <v>0</v>
      </c>
      <c r="U25" s="49">
        <v>0</v>
      </c>
      <c r="V25" s="49">
        <v>0.013158</v>
      </c>
      <c r="W25" s="49">
        <v>0.019703</v>
      </c>
      <c r="X25" s="49">
        <v>0.51873</v>
      </c>
      <c r="Y25" s="49">
        <v>1</v>
      </c>
      <c r="Z25" s="49">
        <v>0</v>
      </c>
      <c r="AA25" s="71">
        <v>25</v>
      </c>
      <c r="AB25" s="71"/>
      <c r="AC25" s="72"/>
      <c r="AD25" s="78" t="s">
        <v>399</v>
      </c>
      <c r="AE25" s="78">
        <v>1017</v>
      </c>
      <c r="AF25" s="78">
        <v>2673</v>
      </c>
      <c r="AG25" s="78">
        <v>6959</v>
      </c>
      <c r="AH25" s="78">
        <v>9756</v>
      </c>
      <c r="AI25" s="78"/>
      <c r="AJ25" s="78" t="s">
        <v>456</v>
      </c>
      <c r="AK25" s="78" t="s">
        <v>511</v>
      </c>
      <c r="AL25" s="78"/>
      <c r="AM25" s="78"/>
      <c r="AN25" s="80">
        <v>40068.58577546296</v>
      </c>
      <c r="AO25" s="82" t="s">
        <v>597</v>
      </c>
      <c r="AP25" s="78" t="b">
        <v>1</v>
      </c>
      <c r="AQ25" s="78" t="b">
        <v>0</v>
      </c>
      <c r="AR25" s="78" t="b">
        <v>0</v>
      </c>
      <c r="AS25" s="78"/>
      <c r="AT25" s="78">
        <v>61</v>
      </c>
      <c r="AU25" s="82" t="s">
        <v>626</v>
      </c>
      <c r="AV25" s="78" t="b">
        <v>0</v>
      </c>
      <c r="AW25" s="78" t="s">
        <v>681</v>
      </c>
      <c r="AX25" s="82" t="s">
        <v>704</v>
      </c>
      <c r="AY25" s="78" t="s">
        <v>65</v>
      </c>
      <c r="AZ25" s="78" t="str">
        <f>REPLACE(INDEX(GroupVertices[Group],MATCH(Vertices[[#This Row],[Vertex]],GroupVertices[Vertex],0)),1,1,"")</f>
        <v>1</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240</v>
      </c>
      <c r="B26" s="65"/>
      <c r="C26" s="65" t="s">
        <v>64</v>
      </c>
      <c r="D26" s="66">
        <v>198.17894355350185</v>
      </c>
      <c r="E26" s="68"/>
      <c r="F26" s="100" t="s">
        <v>650</v>
      </c>
      <c r="G26" s="65"/>
      <c r="H26" s="69" t="s">
        <v>240</v>
      </c>
      <c r="I26" s="70"/>
      <c r="J26" s="70"/>
      <c r="K26" s="69" t="s">
        <v>762</v>
      </c>
      <c r="L26" s="73">
        <v>1</v>
      </c>
      <c r="M26" s="74">
        <v>1488.19287109375</v>
      </c>
      <c r="N26" s="74">
        <v>8681.734375</v>
      </c>
      <c r="O26" s="75"/>
      <c r="P26" s="76"/>
      <c r="Q26" s="76"/>
      <c r="R26" s="86"/>
      <c r="S26" s="48">
        <v>2</v>
      </c>
      <c r="T26" s="48">
        <v>0</v>
      </c>
      <c r="U26" s="49">
        <v>0</v>
      </c>
      <c r="V26" s="49">
        <v>0.013158</v>
      </c>
      <c r="W26" s="49">
        <v>0.019703</v>
      </c>
      <c r="X26" s="49">
        <v>0.51873</v>
      </c>
      <c r="Y26" s="49">
        <v>1</v>
      </c>
      <c r="Z26" s="49">
        <v>0</v>
      </c>
      <c r="AA26" s="71">
        <v>26</v>
      </c>
      <c r="AB26" s="71"/>
      <c r="AC26" s="72"/>
      <c r="AD26" s="78" t="s">
        <v>400</v>
      </c>
      <c r="AE26" s="78">
        <v>1406</v>
      </c>
      <c r="AF26" s="78">
        <v>4040</v>
      </c>
      <c r="AG26" s="78">
        <v>46577</v>
      </c>
      <c r="AH26" s="78">
        <v>149929</v>
      </c>
      <c r="AI26" s="78"/>
      <c r="AJ26" s="78" t="s">
        <v>457</v>
      </c>
      <c r="AK26" s="78" t="s">
        <v>512</v>
      </c>
      <c r="AL26" s="82" t="s">
        <v>557</v>
      </c>
      <c r="AM26" s="78"/>
      <c r="AN26" s="80">
        <v>41809.043020833335</v>
      </c>
      <c r="AO26" s="82" t="s">
        <v>598</v>
      </c>
      <c r="AP26" s="78" t="b">
        <v>0</v>
      </c>
      <c r="AQ26" s="78" t="b">
        <v>0</v>
      </c>
      <c r="AR26" s="78" t="b">
        <v>0</v>
      </c>
      <c r="AS26" s="78"/>
      <c r="AT26" s="78">
        <v>138</v>
      </c>
      <c r="AU26" s="82" t="s">
        <v>626</v>
      </c>
      <c r="AV26" s="78" t="b">
        <v>0</v>
      </c>
      <c r="AW26" s="78" t="s">
        <v>681</v>
      </c>
      <c r="AX26" s="82" t="s">
        <v>705</v>
      </c>
      <c r="AY26" s="78" t="s">
        <v>65</v>
      </c>
      <c r="AZ26" s="78" t="str">
        <f>REPLACE(INDEX(GroupVertices[Group],MATCH(Vertices[[#This Row],[Vertex]],GroupVertices[Vertex],0)),1,1,"")</f>
        <v>1</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241</v>
      </c>
      <c r="B27" s="65"/>
      <c r="C27" s="65" t="s">
        <v>64</v>
      </c>
      <c r="D27" s="66">
        <v>164.87571350910574</v>
      </c>
      <c r="E27" s="68"/>
      <c r="F27" s="100" t="s">
        <v>651</v>
      </c>
      <c r="G27" s="65"/>
      <c r="H27" s="69" t="s">
        <v>241</v>
      </c>
      <c r="I27" s="70"/>
      <c r="J27" s="70"/>
      <c r="K27" s="69" t="s">
        <v>763</v>
      </c>
      <c r="L27" s="73">
        <v>1</v>
      </c>
      <c r="M27" s="74">
        <v>4730.10498046875</v>
      </c>
      <c r="N27" s="74">
        <v>7905.640625</v>
      </c>
      <c r="O27" s="75"/>
      <c r="P27" s="76"/>
      <c r="Q27" s="76"/>
      <c r="R27" s="86"/>
      <c r="S27" s="48">
        <v>2</v>
      </c>
      <c r="T27" s="48">
        <v>0</v>
      </c>
      <c r="U27" s="49">
        <v>0</v>
      </c>
      <c r="V27" s="49">
        <v>0.013158</v>
      </c>
      <c r="W27" s="49">
        <v>0.019703</v>
      </c>
      <c r="X27" s="49">
        <v>0.51873</v>
      </c>
      <c r="Y27" s="49">
        <v>1</v>
      </c>
      <c r="Z27" s="49">
        <v>0</v>
      </c>
      <c r="AA27" s="71">
        <v>27</v>
      </c>
      <c r="AB27" s="71"/>
      <c r="AC27" s="72"/>
      <c r="AD27" s="78" t="s">
        <v>401</v>
      </c>
      <c r="AE27" s="78">
        <v>571</v>
      </c>
      <c r="AF27" s="78">
        <v>531</v>
      </c>
      <c r="AG27" s="78">
        <v>1707</v>
      </c>
      <c r="AH27" s="78">
        <v>4208</v>
      </c>
      <c r="AI27" s="78"/>
      <c r="AJ27" s="78" t="s">
        <v>458</v>
      </c>
      <c r="AK27" s="78" t="s">
        <v>513</v>
      </c>
      <c r="AL27" s="82" t="s">
        <v>558</v>
      </c>
      <c r="AM27" s="78"/>
      <c r="AN27" s="80">
        <v>43354.76903935185</v>
      </c>
      <c r="AO27" s="82" t="s">
        <v>599</v>
      </c>
      <c r="AP27" s="78" t="b">
        <v>1</v>
      </c>
      <c r="AQ27" s="78" t="b">
        <v>0</v>
      </c>
      <c r="AR27" s="78" t="b">
        <v>0</v>
      </c>
      <c r="AS27" s="78"/>
      <c r="AT27" s="78">
        <v>2</v>
      </c>
      <c r="AU27" s="78"/>
      <c r="AV27" s="78" t="b">
        <v>0</v>
      </c>
      <c r="AW27" s="78" t="s">
        <v>681</v>
      </c>
      <c r="AX27" s="82" t="s">
        <v>706</v>
      </c>
      <c r="AY27" s="78" t="s">
        <v>65</v>
      </c>
      <c r="AZ27" s="78" t="str">
        <f>REPLACE(INDEX(GroupVertices[Group],MATCH(Vertices[[#This Row],[Vertex]],GroupVertices[Vertex],0)),1,1,"")</f>
        <v>1</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242</v>
      </c>
      <c r="B28" s="65"/>
      <c r="C28" s="65" t="s">
        <v>64</v>
      </c>
      <c r="D28" s="66">
        <v>204.42389236205491</v>
      </c>
      <c r="E28" s="68"/>
      <c r="F28" s="100" t="s">
        <v>652</v>
      </c>
      <c r="G28" s="65"/>
      <c r="H28" s="69" t="s">
        <v>242</v>
      </c>
      <c r="I28" s="70"/>
      <c r="J28" s="70"/>
      <c r="K28" s="69" t="s">
        <v>764</v>
      </c>
      <c r="L28" s="73">
        <v>1</v>
      </c>
      <c r="M28" s="74">
        <v>5649.52587890625</v>
      </c>
      <c r="N28" s="74">
        <v>3771.582763671875</v>
      </c>
      <c r="O28" s="75"/>
      <c r="P28" s="76"/>
      <c r="Q28" s="76"/>
      <c r="R28" s="86"/>
      <c r="S28" s="48">
        <v>2</v>
      </c>
      <c r="T28" s="48">
        <v>0</v>
      </c>
      <c r="U28" s="49">
        <v>0</v>
      </c>
      <c r="V28" s="49">
        <v>0.013158</v>
      </c>
      <c r="W28" s="49">
        <v>0.019703</v>
      </c>
      <c r="X28" s="49">
        <v>0.51873</v>
      </c>
      <c r="Y28" s="49">
        <v>1</v>
      </c>
      <c r="Z28" s="49">
        <v>0</v>
      </c>
      <c r="AA28" s="71">
        <v>28</v>
      </c>
      <c r="AB28" s="71"/>
      <c r="AC28" s="72"/>
      <c r="AD28" s="78" t="s">
        <v>402</v>
      </c>
      <c r="AE28" s="78">
        <v>1960</v>
      </c>
      <c r="AF28" s="78">
        <v>4698</v>
      </c>
      <c r="AG28" s="78">
        <v>35719</v>
      </c>
      <c r="AH28" s="78">
        <v>70103</v>
      </c>
      <c r="AI28" s="78"/>
      <c r="AJ28" s="78" t="s">
        <v>459</v>
      </c>
      <c r="AK28" s="78" t="s">
        <v>514</v>
      </c>
      <c r="AL28" s="78"/>
      <c r="AM28" s="78"/>
      <c r="AN28" s="80">
        <v>42546.69701388889</v>
      </c>
      <c r="AO28" s="82" t="s">
        <v>600</v>
      </c>
      <c r="AP28" s="78" t="b">
        <v>0</v>
      </c>
      <c r="AQ28" s="78" t="b">
        <v>0</v>
      </c>
      <c r="AR28" s="78" t="b">
        <v>0</v>
      </c>
      <c r="AS28" s="78"/>
      <c r="AT28" s="78">
        <v>73</v>
      </c>
      <c r="AU28" s="82" t="s">
        <v>626</v>
      </c>
      <c r="AV28" s="78" t="b">
        <v>0</v>
      </c>
      <c r="AW28" s="78" t="s">
        <v>681</v>
      </c>
      <c r="AX28" s="82" t="s">
        <v>707</v>
      </c>
      <c r="AY28" s="78" t="s">
        <v>65</v>
      </c>
      <c r="AZ28" s="78" t="str">
        <f>REPLACE(INDEX(GroupVertices[Group],MATCH(Vertices[[#This Row],[Vertex]],GroupVertices[Vertex],0)),1,1,"")</f>
        <v>1</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243</v>
      </c>
      <c r="B29" s="65"/>
      <c r="C29" s="65" t="s">
        <v>64</v>
      </c>
      <c r="D29" s="66">
        <v>208.42901150675002</v>
      </c>
      <c r="E29" s="68"/>
      <c r="F29" s="100" t="s">
        <v>653</v>
      </c>
      <c r="G29" s="65"/>
      <c r="H29" s="69" t="s">
        <v>243</v>
      </c>
      <c r="I29" s="70"/>
      <c r="J29" s="70"/>
      <c r="K29" s="69" t="s">
        <v>765</v>
      </c>
      <c r="L29" s="73">
        <v>1</v>
      </c>
      <c r="M29" s="74">
        <v>5158.01904296875</v>
      </c>
      <c r="N29" s="74">
        <v>1055.896728515625</v>
      </c>
      <c r="O29" s="75"/>
      <c r="P29" s="76"/>
      <c r="Q29" s="76"/>
      <c r="R29" s="86"/>
      <c r="S29" s="48">
        <v>2</v>
      </c>
      <c r="T29" s="48">
        <v>0</v>
      </c>
      <c r="U29" s="49">
        <v>0</v>
      </c>
      <c r="V29" s="49">
        <v>0.013158</v>
      </c>
      <c r="W29" s="49">
        <v>0.019703</v>
      </c>
      <c r="X29" s="49">
        <v>0.51873</v>
      </c>
      <c r="Y29" s="49">
        <v>1</v>
      </c>
      <c r="Z29" s="49">
        <v>0</v>
      </c>
      <c r="AA29" s="71">
        <v>29</v>
      </c>
      <c r="AB29" s="71"/>
      <c r="AC29" s="72"/>
      <c r="AD29" s="78" t="s">
        <v>403</v>
      </c>
      <c r="AE29" s="78">
        <v>3690</v>
      </c>
      <c r="AF29" s="78">
        <v>5120</v>
      </c>
      <c r="AG29" s="78">
        <v>30966</v>
      </c>
      <c r="AH29" s="78">
        <v>56863</v>
      </c>
      <c r="AI29" s="78"/>
      <c r="AJ29" s="78" t="s">
        <v>460</v>
      </c>
      <c r="AK29" s="78" t="s">
        <v>515</v>
      </c>
      <c r="AL29" s="78"/>
      <c r="AM29" s="78"/>
      <c r="AN29" s="80">
        <v>42852.568773148145</v>
      </c>
      <c r="AO29" s="82" t="s">
        <v>601</v>
      </c>
      <c r="AP29" s="78" t="b">
        <v>1</v>
      </c>
      <c r="AQ29" s="78" t="b">
        <v>0</v>
      </c>
      <c r="AR29" s="78" t="b">
        <v>1</v>
      </c>
      <c r="AS29" s="78"/>
      <c r="AT29" s="78">
        <v>75</v>
      </c>
      <c r="AU29" s="78"/>
      <c r="AV29" s="78" t="b">
        <v>0</v>
      </c>
      <c r="AW29" s="78" t="s">
        <v>681</v>
      </c>
      <c r="AX29" s="82" t="s">
        <v>708</v>
      </c>
      <c r="AY29" s="78" t="s">
        <v>65</v>
      </c>
      <c r="AZ29" s="78" t="str">
        <f>REPLACE(INDEX(GroupVertices[Group],MATCH(Vertices[[#This Row],[Vertex]],GroupVertices[Vertex],0)),1,1,"")</f>
        <v>1</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244</v>
      </c>
      <c r="B30" s="65"/>
      <c r="C30" s="65" t="s">
        <v>64</v>
      </c>
      <c r="D30" s="66">
        <v>169.58315212467156</v>
      </c>
      <c r="E30" s="68"/>
      <c r="F30" s="100" t="s">
        <v>654</v>
      </c>
      <c r="G30" s="65"/>
      <c r="H30" s="69" t="s">
        <v>244</v>
      </c>
      <c r="I30" s="70"/>
      <c r="J30" s="70"/>
      <c r="K30" s="69" t="s">
        <v>766</v>
      </c>
      <c r="L30" s="73">
        <v>1</v>
      </c>
      <c r="M30" s="74">
        <v>6241.064453125</v>
      </c>
      <c r="N30" s="74">
        <v>7783.7509765625</v>
      </c>
      <c r="O30" s="75"/>
      <c r="P30" s="76"/>
      <c r="Q30" s="76"/>
      <c r="R30" s="86"/>
      <c r="S30" s="48">
        <v>2</v>
      </c>
      <c r="T30" s="48">
        <v>0</v>
      </c>
      <c r="U30" s="49">
        <v>0</v>
      </c>
      <c r="V30" s="49">
        <v>0.013158</v>
      </c>
      <c r="W30" s="49">
        <v>0.019703</v>
      </c>
      <c r="X30" s="49">
        <v>0.51873</v>
      </c>
      <c r="Y30" s="49">
        <v>1</v>
      </c>
      <c r="Z30" s="49">
        <v>0</v>
      </c>
      <c r="AA30" s="71">
        <v>30</v>
      </c>
      <c r="AB30" s="71"/>
      <c r="AC30" s="72"/>
      <c r="AD30" s="78" t="s">
        <v>404</v>
      </c>
      <c r="AE30" s="78">
        <v>854</v>
      </c>
      <c r="AF30" s="78">
        <v>1027</v>
      </c>
      <c r="AG30" s="78">
        <v>3081</v>
      </c>
      <c r="AH30" s="78">
        <v>6034</v>
      </c>
      <c r="AI30" s="78"/>
      <c r="AJ30" s="78" t="s">
        <v>461</v>
      </c>
      <c r="AK30" s="78" t="s">
        <v>516</v>
      </c>
      <c r="AL30" s="78"/>
      <c r="AM30" s="78"/>
      <c r="AN30" s="80">
        <v>41365.21423611111</v>
      </c>
      <c r="AO30" s="78"/>
      <c r="AP30" s="78" t="b">
        <v>1</v>
      </c>
      <c r="AQ30" s="78" t="b">
        <v>0</v>
      </c>
      <c r="AR30" s="78" t="b">
        <v>1</v>
      </c>
      <c r="AS30" s="78"/>
      <c r="AT30" s="78">
        <v>16</v>
      </c>
      <c r="AU30" s="82" t="s">
        <v>626</v>
      </c>
      <c r="AV30" s="78" t="b">
        <v>0</v>
      </c>
      <c r="AW30" s="78" t="s">
        <v>681</v>
      </c>
      <c r="AX30" s="82" t="s">
        <v>709</v>
      </c>
      <c r="AY30" s="78" t="s">
        <v>65</v>
      </c>
      <c r="AZ30" s="78" t="str">
        <f>REPLACE(INDEX(GroupVertices[Group],MATCH(Vertices[[#This Row],[Vertex]],GroupVertices[Vertex],0)),1,1,"")</f>
        <v>1</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245</v>
      </c>
      <c r="B31" s="65"/>
      <c r="C31" s="65" t="s">
        <v>64</v>
      </c>
      <c r="D31" s="66">
        <v>257.96151581045575</v>
      </c>
      <c r="E31" s="68"/>
      <c r="F31" s="100" t="s">
        <v>655</v>
      </c>
      <c r="G31" s="65"/>
      <c r="H31" s="69" t="s">
        <v>245</v>
      </c>
      <c r="I31" s="70"/>
      <c r="J31" s="70"/>
      <c r="K31" s="69" t="s">
        <v>767</v>
      </c>
      <c r="L31" s="73">
        <v>1</v>
      </c>
      <c r="M31" s="74">
        <v>3518.573486328125</v>
      </c>
      <c r="N31" s="74">
        <v>425.8399353027344</v>
      </c>
      <c r="O31" s="75"/>
      <c r="P31" s="76"/>
      <c r="Q31" s="76"/>
      <c r="R31" s="86"/>
      <c r="S31" s="48">
        <v>2</v>
      </c>
      <c r="T31" s="48">
        <v>0</v>
      </c>
      <c r="U31" s="49">
        <v>0</v>
      </c>
      <c r="V31" s="49">
        <v>0.013158</v>
      </c>
      <c r="W31" s="49">
        <v>0.019703</v>
      </c>
      <c r="X31" s="49">
        <v>0.51873</v>
      </c>
      <c r="Y31" s="49">
        <v>1</v>
      </c>
      <c r="Z31" s="49">
        <v>0</v>
      </c>
      <c r="AA31" s="71">
        <v>31</v>
      </c>
      <c r="AB31" s="71"/>
      <c r="AC31" s="72"/>
      <c r="AD31" s="78" t="s">
        <v>405</v>
      </c>
      <c r="AE31" s="78">
        <v>2248</v>
      </c>
      <c r="AF31" s="78">
        <v>10339</v>
      </c>
      <c r="AG31" s="78">
        <v>69871</v>
      </c>
      <c r="AH31" s="78">
        <v>90282</v>
      </c>
      <c r="AI31" s="78"/>
      <c r="AJ31" s="78" t="s">
        <v>462</v>
      </c>
      <c r="AK31" s="78" t="s">
        <v>517</v>
      </c>
      <c r="AL31" s="82" t="s">
        <v>559</v>
      </c>
      <c r="AM31" s="78"/>
      <c r="AN31" s="80">
        <v>41132.23540509259</v>
      </c>
      <c r="AO31" s="82" t="s">
        <v>602</v>
      </c>
      <c r="AP31" s="78" t="b">
        <v>0</v>
      </c>
      <c r="AQ31" s="78" t="b">
        <v>0</v>
      </c>
      <c r="AR31" s="78" t="b">
        <v>1</v>
      </c>
      <c r="AS31" s="78"/>
      <c r="AT31" s="78">
        <v>163</v>
      </c>
      <c r="AU31" s="82" t="s">
        <v>629</v>
      </c>
      <c r="AV31" s="78" t="b">
        <v>0</v>
      </c>
      <c r="AW31" s="78" t="s">
        <v>681</v>
      </c>
      <c r="AX31" s="82" t="s">
        <v>710</v>
      </c>
      <c r="AY31" s="78" t="s">
        <v>65</v>
      </c>
      <c r="AZ31" s="78" t="str">
        <f>REPLACE(INDEX(GroupVertices[Group],MATCH(Vertices[[#This Row],[Vertex]],GroupVertices[Vertex],0)),1,1,"")</f>
        <v>1</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246</v>
      </c>
      <c r="B32" s="65"/>
      <c r="C32" s="65" t="s">
        <v>64</v>
      </c>
      <c r="D32" s="66">
        <v>180.28877865361966</v>
      </c>
      <c r="E32" s="68"/>
      <c r="F32" s="100" t="s">
        <v>656</v>
      </c>
      <c r="G32" s="65"/>
      <c r="H32" s="69" t="s">
        <v>246</v>
      </c>
      <c r="I32" s="70"/>
      <c r="J32" s="70"/>
      <c r="K32" s="69" t="s">
        <v>768</v>
      </c>
      <c r="L32" s="73">
        <v>1</v>
      </c>
      <c r="M32" s="74">
        <v>5816.33642578125</v>
      </c>
      <c r="N32" s="74">
        <v>5411.8681640625</v>
      </c>
      <c r="O32" s="75"/>
      <c r="P32" s="76"/>
      <c r="Q32" s="76"/>
      <c r="R32" s="86"/>
      <c r="S32" s="48">
        <v>2</v>
      </c>
      <c r="T32" s="48">
        <v>0</v>
      </c>
      <c r="U32" s="49">
        <v>0</v>
      </c>
      <c r="V32" s="49">
        <v>0.013158</v>
      </c>
      <c r="W32" s="49">
        <v>0.019703</v>
      </c>
      <c r="X32" s="49">
        <v>0.51873</v>
      </c>
      <c r="Y32" s="49">
        <v>1</v>
      </c>
      <c r="Z32" s="49">
        <v>0</v>
      </c>
      <c r="AA32" s="71">
        <v>32</v>
      </c>
      <c r="AB32" s="71"/>
      <c r="AC32" s="72"/>
      <c r="AD32" s="78" t="s">
        <v>406</v>
      </c>
      <c r="AE32" s="78">
        <v>2178</v>
      </c>
      <c r="AF32" s="78">
        <v>2155</v>
      </c>
      <c r="AG32" s="78">
        <v>191</v>
      </c>
      <c r="AH32" s="78">
        <v>204</v>
      </c>
      <c r="AI32" s="78"/>
      <c r="AJ32" s="78" t="s">
        <v>463</v>
      </c>
      <c r="AK32" s="78"/>
      <c r="AL32" s="82" t="s">
        <v>560</v>
      </c>
      <c r="AM32" s="78"/>
      <c r="AN32" s="80">
        <v>43153.09208333334</v>
      </c>
      <c r="AO32" s="82" t="s">
        <v>603</v>
      </c>
      <c r="AP32" s="78" t="b">
        <v>1</v>
      </c>
      <c r="AQ32" s="78" t="b">
        <v>0</v>
      </c>
      <c r="AR32" s="78" t="b">
        <v>0</v>
      </c>
      <c r="AS32" s="78"/>
      <c r="AT32" s="78">
        <v>31</v>
      </c>
      <c r="AU32" s="78"/>
      <c r="AV32" s="78" t="b">
        <v>0</v>
      </c>
      <c r="AW32" s="78" t="s">
        <v>681</v>
      </c>
      <c r="AX32" s="82" t="s">
        <v>711</v>
      </c>
      <c r="AY32" s="78" t="s">
        <v>65</v>
      </c>
      <c r="AZ32" s="78" t="str">
        <f>REPLACE(INDEX(GroupVertices[Group],MATCH(Vertices[[#This Row],[Vertex]],GroupVertices[Vertex],0)),1,1,"")</f>
        <v>1</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247</v>
      </c>
      <c r="B33" s="65"/>
      <c r="C33" s="65" t="s">
        <v>64</v>
      </c>
      <c r="D33" s="66">
        <v>207.7836368578418</v>
      </c>
      <c r="E33" s="68"/>
      <c r="F33" s="100" t="s">
        <v>657</v>
      </c>
      <c r="G33" s="65"/>
      <c r="H33" s="69" t="s">
        <v>247</v>
      </c>
      <c r="I33" s="70"/>
      <c r="J33" s="70"/>
      <c r="K33" s="69" t="s">
        <v>769</v>
      </c>
      <c r="L33" s="73">
        <v>1</v>
      </c>
      <c r="M33" s="74">
        <v>6279.92333984375</v>
      </c>
      <c r="N33" s="74">
        <v>2374.715087890625</v>
      </c>
      <c r="O33" s="75"/>
      <c r="P33" s="76"/>
      <c r="Q33" s="76"/>
      <c r="R33" s="86"/>
      <c r="S33" s="48">
        <v>2</v>
      </c>
      <c r="T33" s="48">
        <v>0</v>
      </c>
      <c r="U33" s="49">
        <v>0</v>
      </c>
      <c r="V33" s="49">
        <v>0.013158</v>
      </c>
      <c r="W33" s="49">
        <v>0.019703</v>
      </c>
      <c r="X33" s="49">
        <v>0.51873</v>
      </c>
      <c r="Y33" s="49">
        <v>1</v>
      </c>
      <c r="Z33" s="49">
        <v>0</v>
      </c>
      <c r="AA33" s="71">
        <v>33</v>
      </c>
      <c r="AB33" s="71"/>
      <c r="AC33" s="72"/>
      <c r="AD33" s="78" t="s">
        <v>407</v>
      </c>
      <c r="AE33" s="78">
        <v>1547</v>
      </c>
      <c r="AF33" s="78">
        <v>5052</v>
      </c>
      <c r="AG33" s="78">
        <v>1206</v>
      </c>
      <c r="AH33" s="78">
        <v>4105</v>
      </c>
      <c r="AI33" s="78"/>
      <c r="AJ33" s="78" t="s">
        <v>464</v>
      </c>
      <c r="AK33" s="78" t="s">
        <v>518</v>
      </c>
      <c r="AL33" s="82" t="s">
        <v>561</v>
      </c>
      <c r="AM33" s="78"/>
      <c r="AN33" s="80">
        <v>42706.01511574074</v>
      </c>
      <c r="AO33" s="82" t="s">
        <v>604</v>
      </c>
      <c r="AP33" s="78" t="b">
        <v>1</v>
      </c>
      <c r="AQ33" s="78" t="b">
        <v>0</v>
      </c>
      <c r="AR33" s="78" t="b">
        <v>0</v>
      </c>
      <c r="AS33" s="78"/>
      <c r="AT33" s="78">
        <v>47</v>
      </c>
      <c r="AU33" s="78"/>
      <c r="AV33" s="78" t="b">
        <v>0</v>
      </c>
      <c r="AW33" s="78" t="s">
        <v>681</v>
      </c>
      <c r="AX33" s="82" t="s">
        <v>712</v>
      </c>
      <c r="AY33" s="78" t="s">
        <v>65</v>
      </c>
      <c r="AZ33" s="78" t="str">
        <f>REPLACE(INDEX(GroupVertices[Group],MATCH(Vertices[[#This Row],[Vertex]],GroupVertices[Vertex],0)),1,1,"")</f>
        <v>1</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248</v>
      </c>
      <c r="B34" s="65"/>
      <c r="C34" s="65" t="s">
        <v>64</v>
      </c>
      <c r="D34" s="66">
        <v>340.9965570354263</v>
      </c>
      <c r="E34" s="68"/>
      <c r="F34" s="100" t="s">
        <v>658</v>
      </c>
      <c r="G34" s="65"/>
      <c r="H34" s="69" t="s">
        <v>248</v>
      </c>
      <c r="I34" s="70"/>
      <c r="J34" s="70"/>
      <c r="K34" s="69" t="s">
        <v>770</v>
      </c>
      <c r="L34" s="73">
        <v>1</v>
      </c>
      <c r="M34" s="74">
        <v>4400.53564453125</v>
      </c>
      <c r="N34" s="74">
        <v>583.2280883789062</v>
      </c>
      <c r="O34" s="75"/>
      <c r="P34" s="76"/>
      <c r="Q34" s="76"/>
      <c r="R34" s="86"/>
      <c r="S34" s="48">
        <v>2</v>
      </c>
      <c r="T34" s="48">
        <v>0</v>
      </c>
      <c r="U34" s="49">
        <v>0</v>
      </c>
      <c r="V34" s="49">
        <v>0.013158</v>
      </c>
      <c r="W34" s="49">
        <v>0.019703</v>
      </c>
      <c r="X34" s="49">
        <v>0.51873</v>
      </c>
      <c r="Y34" s="49">
        <v>1</v>
      </c>
      <c r="Z34" s="49">
        <v>0</v>
      </c>
      <c r="AA34" s="71">
        <v>34</v>
      </c>
      <c r="AB34" s="71"/>
      <c r="AC34" s="72"/>
      <c r="AD34" s="78" t="s">
        <v>408</v>
      </c>
      <c r="AE34" s="78">
        <v>828</v>
      </c>
      <c r="AF34" s="78">
        <v>19088</v>
      </c>
      <c r="AG34" s="78">
        <v>16515</v>
      </c>
      <c r="AH34" s="78">
        <v>2410</v>
      </c>
      <c r="AI34" s="78"/>
      <c r="AJ34" s="78" t="s">
        <v>465</v>
      </c>
      <c r="AK34" s="78" t="s">
        <v>519</v>
      </c>
      <c r="AL34" s="82" t="s">
        <v>562</v>
      </c>
      <c r="AM34" s="78"/>
      <c r="AN34" s="80">
        <v>39871.061203703706</v>
      </c>
      <c r="AO34" s="78"/>
      <c r="AP34" s="78" t="b">
        <v>1</v>
      </c>
      <c r="AQ34" s="78" t="b">
        <v>0</v>
      </c>
      <c r="AR34" s="78" t="b">
        <v>0</v>
      </c>
      <c r="AS34" s="78"/>
      <c r="AT34" s="78">
        <v>687</v>
      </c>
      <c r="AU34" s="82" t="s">
        <v>626</v>
      </c>
      <c r="AV34" s="78" t="b">
        <v>0</v>
      </c>
      <c r="AW34" s="78" t="s">
        <v>681</v>
      </c>
      <c r="AX34" s="82" t="s">
        <v>713</v>
      </c>
      <c r="AY34" s="78" t="s">
        <v>65</v>
      </c>
      <c r="AZ34" s="78" t="str">
        <f>REPLACE(INDEX(GroupVertices[Group],MATCH(Vertices[[#This Row],[Vertex]],GroupVertices[Vertex],0)),1,1,"")</f>
        <v>1</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249</v>
      </c>
      <c r="B35" s="65"/>
      <c r="C35" s="65" t="s">
        <v>64</v>
      </c>
      <c r="D35" s="66">
        <v>173.17067590830843</v>
      </c>
      <c r="E35" s="68"/>
      <c r="F35" s="100" t="s">
        <v>659</v>
      </c>
      <c r="G35" s="65"/>
      <c r="H35" s="69" t="s">
        <v>249</v>
      </c>
      <c r="I35" s="70"/>
      <c r="J35" s="70"/>
      <c r="K35" s="69" t="s">
        <v>771</v>
      </c>
      <c r="L35" s="73">
        <v>1</v>
      </c>
      <c r="M35" s="74">
        <v>986.0486450195312</v>
      </c>
      <c r="N35" s="74">
        <v>5834.60546875</v>
      </c>
      <c r="O35" s="75"/>
      <c r="P35" s="76"/>
      <c r="Q35" s="76"/>
      <c r="R35" s="86"/>
      <c r="S35" s="48">
        <v>2</v>
      </c>
      <c r="T35" s="48">
        <v>0</v>
      </c>
      <c r="U35" s="49">
        <v>0</v>
      </c>
      <c r="V35" s="49">
        <v>0.013158</v>
      </c>
      <c r="W35" s="49">
        <v>0.019703</v>
      </c>
      <c r="X35" s="49">
        <v>0.51873</v>
      </c>
      <c r="Y35" s="49">
        <v>1</v>
      </c>
      <c r="Z35" s="49">
        <v>0</v>
      </c>
      <c r="AA35" s="71">
        <v>35</v>
      </c>
      <c r="AB35" s="71"/>
      <c r="AC35" s="72"/>
      <c r="AD35" s="78" t="s">
        <v>409</v>
      </c>
      <c r="AE35" s="78">
        <v>271</v>
      </c>
      <c r="AF35" s="78">
        <v>1405</v>
      </c>
      <c r="AG35" s="78">
        <v>2942</v>
      </c>
      <c r="AH35" s="78">
        <v>2238</v>
      </c>
      <c r="AI35" s="78"/>
      <c r="AJ35" s="78" t="s">
        <v>466</v>
      </c>
      <c r="AK35" s="78" t="s">
        <v>520</v>
      </c>
      <c r="AL35" s="82" t="s">
        <v>563</v>
      </c>
      <c r="AM35" s="78"/>
      <c r="AN35" s="80">
        <v>42383.645150462966</v>
      </c>
      <c r="AO35" s="82" t="s">
        <v>605</v>
      </c>
      <c r="AP35" s="78" t="b">
        <v>1</v>
      </c>
      <c r="AQ35" s="78" t="b">
        <v>0</v>
      </c>
      <c r="AR35" s="78" t="b">
        <v>0</v>
      </c>
      <c r="AS35" s="78"/>
      <c r="AT35" s="78">
        <v>36</v>
      </c>
      <c r="AU35" s="78"/>
      <c r="AV35" s="78" t="b">
        <v>0</v>
      </c>
      <c r="AW35" s="78" t="s">
        <v>681</v>
      </c>
      <c r="AX35" s="82" t="s">
        <v>714</v>
      </c>
      <c r="AY35" s="78" t="s">
        <v>65</v>
      </c>
      <c r="AZ35" s="78" t="str">
        <f>REPLACE(INDEX(GroupVertices[Group],MATCH(Vertices[[#This Row],[Vertex]],GroupVertices[Vertex],0)),1,1,"")</f>
        <v>1</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250</v>
      </c>
      <c r="B36" s="65"/>
      <c r="C36" s="65" t="s">
        <v>64</v>
      </c>
      <c r="D36" s="66">
        <v>307.75976261665306</v>
      </c>
      <c r="E36" s="68"/>
      <c r="F36" s="100" t="s">
        <v>660</v>
      </c>
      <c r="G36" s="65"/>
      <c r="H36" s="69" t="s">
        <v>250</v>
      </c>
      <c r="I36" s="70"/>
      <c r="J36" s="70"/>
      <c r="K36" s="69" t="s">
        <v>772</v>
      </c>
      <c r="L36" s="73">
        <v>1</v>
      </c>
      <c r="M36" s="74">
        <v>6618.93359375</v>
      </c>
      <c r="N36" s="74">
        <v>6790.79296875</v>
      </c>
      <c r="O36" s="75"/>
      <c r="P36" s="76"/>
      <c r="Q36" s="76"/>
      <c r="R36" s="86"/>
      <c r="S36" s="48">
        <v>2</v>
      </c>
      <c r="T36" s="48">
        <v>0</v>
      </c>
      <c r="U36" s="49">
        <v>0</v>
      </c>
      <c r="V36" s="49">
        <v>0.013158</v>
      </c>
      <c r="W36" s="49">
        <v>0.019703</v>
      </c>
      <c r="X36" s="49">
        <v>0.51873</v>
      </c>
      <c r="Y36" s="49">
        <v>1</v>
      </c>
      <c r="Z36" s="49">
        <v>0</v>
      </c>
      <c r="AA36" s="71">
        <v>36</v>
      </c>
      <c r="AB36" s="71"/>
      <c r="AC36" s="72"/>
      <c r="AD36" s="78" t="s">
        <v>410</v>
      </c>
      <c r="AE36" s="78">
        <v>6489</v>
      </c>
      <c r="AF36" s="78">
        <v>15586</v>
      </c>
      <c r="AG36" s="78">
        <v>140327</v>
      </c>
      <c r="AH36" s="78">
        <v>13249</v>
      </c>
      <c r="AI36" s="78"/>
      <c r="AJ36" s="78" t="s">
        <v>467</v>
      </c>
      <c r="AK36" s="78" t="s">
        <v>521</v>
      </c>
      <c r="AL36" s="82" t="s">
        <v>564</v>
      </c>
      <c r="AM36" s="78"/>
      <c r="AN36" s="80">
        <v>39988.14398148148</v>
      </c>
      <c r="AO36" s="82" t="s">
        <v>606</v>
      </c>
      <c r="AP36" s="78" t="b">
        <v>0</v>
      </c>
      <c r="AQ36" s="78" t="b">
        <v>0</v>
      </c>
      <c r="AR36" s="78" t="b">
        <v>1</v>
      </c>
      <c r="AS36" s="78"/>
      <c r="AT36" s="78">
        <v>2001</v>
      </c>
      <c r="AU36" s="82" t="s">
        <v>626</v>
      </c>
      <c r="AV36" s="78" t="b">
        <v>0</v>
      </c>
      <c r="AW36" s="78" t="s">
        <v>681</v>
      </c>
      <c r="AX36" s="82" t="s">
        <v>715</v>
      </c>
      <c r="AY36" s="78" t="s">
        <v>65</v>
      </c>
      <c r="AZ36" s="78" t="str">
        <f>REPLACE(INDEX(GroupVertices[Group],MATCH(Vertices[[#This Row],[Vertex]],GroupVertices[Vertex],0)),1,1,"")</f>
        <v>1</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251</v>
      </c>
      <c r="B37" s="65"/>
      <c r="C37" s="65" t="s">
        <v>64</v>
      </c>
      <c r="D37" s="66">
        <v>175.60981244903508</v>
      </c>
      <c r="E37" s="68"/>
      <c r="F37" s="100" t="s">
        <v>661</v>
      </c>
      <c r="G37" s="65"/>
      <c r="H37" s="69" t="s">
        <v>251</v>
      </c>
      <c r="I37" s="70"/>
      <c r="J37" s="70"/>
      <c r="K37" s="69" t="s">
        <v>773</v>
      </c>
      <c r="L37" s="73">
        <v>1</v>
      </c>
      <c r="M37" s="74">
        <v>5704.34716796875</v>
      </c>
      <c r="N37" s="74">
        <v>1776.4566650390625</v>
      </c>
      <c r="O37" s="75"/>
      <c r="P37" s="76"/>
      <c r="Q37" s="76"/>
      <c r="R37" s="86"/>
      <c r="S37" s="48">
        <v>2</v>
      </c>
      <c r="T37" s="48">
        <v>0</v>
      </c>
      <c r="U37" s="49">
        <v>0</v>
      </c>
      <c r="V37" s="49">
        <v>0.013158</v>
      </c>
      <c r="W37" s="49">
        <v>0.019703</v>
      </c>
      <c r="X37" s="49">
        <v>0.51873</v>
      </c>
      <c r="Y37" s="49">
        <v>1</v>
      </c>
      <c r="Z37" s="49">
        <v>0</v>
      </c>
      <c r="AA37" s="71">
        <v>37</v>
      </c>
      <c r="AB37" s="71"/>
      <c r="AC37" s="72"/>
      <c r="AD37" s="78" t="s">
        <v>411</v>
      </c>
      <c r="AE37" s="78">
        <v>1793</v>
      </c>
      <c r="AF37" s="78">
        <v>1662</v>
      </c>
      <c r="AG37" s="78">
        <v>31388</v>
      </c>
      <c r="AH37" s="78">
        <v>30826</v>
      </c>
      <c r="AI37" s="78"/>
      <c r="AJ37" s="78" t="s">
        <v>468</v>
      </c>
      <c r="AK37" s="78"/>
      <c r="AL37" s="78"/>
      <c r="AM37" s="78"/>
      <c r="AN37" s="80">
        <v>42276.51175925926</v>
      </c>
      <c r="AO37" s="82" t="s">
        <v>607</v>
      </c>
      <c r="AP37" s="78" t="b">
        <v>1</v>
      </c>
      <c r="AQ37" s="78" t="b">
        <v>0</v>
      </c>
      <c r="AR37" s="78" t="b">
        <v>0</v>
      </c>
      <c r="AS37" s="78"/>
      <c r="AT37" s="78">
        <v>19</v>
      </c>
      <c r="AU37" s="82" t="s">
        <v>626</v>
      </c>
      <c r="AV37" s="78" t="b">
        <v>0</v>
      </c>
      <c r="AW37" s="78" t="s">
        <v>681</v>
      </c>
      <c r="AX37" s="82" t="s">
        <v>716</v>
      </c>
      <c r="AY37" s="78" t="s">
        <v>65</v>
      </c>
      <c r="AZ37" s="78" t="str">
        <f>REPLACE(INDEX(GroupVertices[Group],MATCH(Vertices[[#This Row],[Vertex]],GroupVertices[Vertex],0)),1,1,"")</f>
        <v>1</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252</v>
      </c>
      <c r="B38" s="65"/>
      <c r="C38" s="65" t="s">
        <v>64</v>
      </c>
      <c r="D38" s="66">
        <v>186.6665987134185</v>
      </c>
      <c r="E38" s="68"/>
      <c r="F38" s="100" t="s">
        <v>662</v>
      </c>
      <c r="G38" s="65"/>
      <c r="H38" s="69" t="s">
        <v>252</v>
      </c>
      <c r="I38" s="70"/>
      <c r="J38" s="70"/>
      <c r="K38" s="69" t="s">
        <v>774</v>
      </c>
      <c r="L38" s="73">
        <v>1</v>
      </c>
      <c r="M38" s="74">
        <v>4071.40869140625</v>
      </c>
      <c r="N38" s="74">
        <v>9610.568359375</v>
      </c>
      <c r="O38" s="75"/>
      <c r="P38" s="76"/>
      <c r="Q38" s="76"/>
      <c r="R38" s="86"/>
      <c r="S38" s="48">
        <v>2</v>
      </c>
      <c r="T38" s="48">
        <v>0</v>
      </c>
      <c r="U38" s="49">
        <v>0</v>
      </c>
      <c r="V38" s="49">
        <v>0.013158</v>
      </c>
      <c r="W38" s="49">
        <v>0.019703</v>
      </c>
      <c r="X38" s="49">
        <v>0.51873</v>
      </c>
      <c r="Y38" s="49">
        <v>1</v>
      </c>
      <c r="Z38" s="49">
        <v>0</v>
      </c>
      <c r="AA38" s="71">
        <v>38</v>
      </c>
      <c r="AB38" s="71"/>
      <c r="AC38" s="72"/>
      <c r="AD38" s="78" t="s">
        <v>412</v>
      </c>
      <c r="AE38" s="78">
        <v>1921</v>
      </c>
      <c r="AF38" s="78">
        <v>2827</v>
      </c>
      <c r="AG38" s="78">
        <v>1001</v>
      </c>
      <c r="AH38" s="78">
        <v>6110</v>
      </c>
      <c r="AI38" s="78"/>
      <c r="AJ38" s="78" t="s">
        <v>469</v>
      </c>
      <c r="AK38" s="78" t="s">
        <v>522</v>
      </c>
      <c r="AL38" s="82" t="s">
        <v>565</v>
      </c>
      <c r="AM38" s="78"/>
      <c r="AN38" s="80">
        <v>42461.96121527778</v>
      </c>
      <c r="AO38" s="82" t="s">
        <v>608</v>
      </c>
      <c r="AP38" s="78" t="b">
        <v>1</v>
      </c>
      <c r="AQ38" s="78" t="b">
        <v>0</v>
      </c>
      <c r="AR38" s="78" t="b">
        <v>0</v>
      </c>
      <c r="AS38" s="78"/>
      <c r="AT38" s="78">
        <v>36</v>
      </c>
      <c r="AU38" s="78"/>
      <c r="AV38" s="78" t="b">
        <v>0</v>
      </c>
      <c r="AW38" s="78" t="s">
        <v>681</v>
      </c>
      <c r="AX38" s="82" t="s">
        <v>717</v>
      </c>
      <c r="AY38" s="78" t="s">
        <v>65</v>
      </c>
      <c r="AZ38" s="78" t="str">
        <f>REPLACE(INDEX(GroupVertices[Group],MATCH(Vertices[[#This Row],[Vertex]],GroupVertices[Vertex],0)),1,1,"")</f>
        <v>1</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253</v>
      </c>
      <c r="B39" s="65"/>
      <c r="C39" s="65" t="s">
        <v>64</v>
      </c>
      <c r="D39" s="66">
        <v>178.65636042402826</v>
      </c>
      <c r="E39" s="68"/>
      <c r="F39" s="100" t="s">
        <v>663</v>
      </c>
      <c r="G39" s="65"/>
      <c r="H39" s="69" t="s">
        <v>253</v>
      </c>
      <c r="I39" s="70"/>
      <c r="J39" s="70"/>
      <c r="K39" s="69" t="s">
        <v>775</v>
      </c>
      <c r="L39" s="73">
        <v>1</v>
      </c>
      <c r="M39" s="74">
        <v>6709.08837890625</v>
      </c>
      <c r="N39" s="74">
        <v>3443.452392578125</v>
      </c>
      <c r="O39" s="75"/>
      <c r="P39" s="76"/>
      <c r="Q39" s="76"/>
      <c r="R39" s="86"/>
      <c r="S39" s="48">
        <v>2</v>
      </c>
      <c r="T39" s="48">
        <v>0</v>
      </c>
      <c r="U39" s="49">
        <v>0</v>
      </c>
      <c r="V39" s="49">
        <v>0.013158</v>
      </c>
      <c r="W39" s="49">
        <v>0.019703</v>
      </c>
      <c r="X39" s="49">
        <v>0.51873</v>
      </c>
      <c r="Y39" s="49">
        <v>1</v>
      </c>
      <c r="Z39" s="49">
        <v>0</v>
      </c>
      <c r="AA39" s="71">
        <v>39</v>
      </c>
      <c r="AB39" s="71"/>
      <c r="AC39" s="72"/>
      <c r="AD39" s="78" t="s">
        <v>413</v>
      </c>
      <c r="AE39" s="78">
        <v>1165</v>
      </c>
      <c r="AF39" s="78">
        <v>1983</v>
      </c>
      <c r="AG39" s="78">
        <v>1472</v>
      </c>
      <c r="AH39" s="78">
        <v>1322</v>
      </c>
      <c r="AI39" s="78"/>
      <c r="AJ39" s="78" t="s">
        <v>470</v>
      </c>
      <c r="AK39" s="78" t="s">
        <v>523</v>
      </c>
      <c r="AL39" s="78"/>
      <c r="AM39" s="78"/>
      <c r="AN39" s="80">
        <v>43250.42936342592</v>
      </c>
      <c r="AO39" s="78"/>
      <c r="AP39" s="78" t="b">
        <v>0</v>
      </c>
      <c r="AQ39" s="78" t="b">
        <v>0</v>
      </c>
      <c r="AR39" s="78" t="b">
        <v>0</v>
      </c>
      <c r="AS39" s="78"/>
      <c r="AT39" s="78">
        <v>24</v>
      </c>
      <c r="AU39" s="82" t="s">
        <v>626</v>
      </c>
      <c r="AV39" s="78" t="b">
        <v>0</v>
      </c>
      <c r="AW39" s="78" t="s">
        <v>681</v>
      </c>
      <c r="AX39" s="82" t="s">
        <v>718</v>
      </c>
      <c r="AY39" s="78" t="s">
        <v>65</v>
      </c>
      <c r="AZ39" s="78" t="str">
        <f>REPLACE(INDEX(GroupVertices[Group],MATCH(Vertices[[#This Row],[Vertex]],GroupVertices[Vertex],0)),1,1,"")</f>
        <v>1</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254</v>
      </c>
      <c r="B40" s="65"/>
      <c r="C40" s="65" t="s">
        <v>64</v>
      </c>
      <c r="D40" s="66">
        <v>230.99814261121682</v>
      </c>
      <c r="E40" s="68"/>
      <c r="F40" s="100" t="s">
        <v>664</v>
      </c>
      <c r="G40" s="65"/>
      <c r="H40" s="69" t="s">
        <v>254</v>
      </c>
      <c r="I40" s="70"/>
      <c r="J40" s="70"/>
      <c r="K40" s="69" t="s">
        <v>776</v>
      </c>
      <c r="L40" s="73">
        <v>1</v>
      </c>
      <c r="M40" s="74">
        <v>3538.463623046875</v>
      </c>
      <c r="N40" s="74">
        <v>7635.36279296875</v>
      </c>
      <c r="O40" s="75"/>
      <c r="P40" s="76"/>
      <c r="Q40" s="76"/>
      <c r="R40" s="86"/>
      <c r="S40" s="48">
        <v>2</v>
      </c>
      <c r="T40" s="48">
        <v>0</v>
      </c>
      <c r="U40" s="49">
        <v>0</v>
      </c>
      <c r="V40" s="49">
        <v>0.013158</v>
      </c>
      <c r="W40" s="49">
        <v>0.019703</v>
      </c>
      <c r="X40" s="49">
        <v>0.51873</v>
      </c>
      <c r="Y40" s="49">
        <v>1</v>
      </c>
      <c r="Z40" s="49">
        <v>0</v>
      </c>
      <c r="AA40" s="71">
        <v>40</v>
      </c>
      <c r="AB40" s="71"/>
      <c r="AC40" s="72"/>
      <c r="AD40" s="78" t="s">
        <v>414</v>
      </c>
      <c r="AE40" s="78">
        <v>2798</v>
      </c>
      <c r="AF40" s="78">
        <v>7498</v>
      </c>
      <c r="AG40" s="78">
        <v>9253</v>
      </c>
      <c r="AH40" s="78">
        <v>9570</v>
      </c>
      <c r="AI40" s="78"/>
      <c r="AJ40" s="78" t="s">
        <v>471</v>
      </c>
      <c r="AK40" s="78" t="s">
        <v>524</v>
      </c>
      <c r="AL40" s="82" t="s">
        <v>566</v>
      </c>
      <c r="AM40" s="78"/>
      <c r="AN40" s="80">
        <v>42877.05726851852</v>
      </c>
      <c r="AO40" s="82" t="s">
        <v>609</v>
      </c>
      <c r="AP40" s="78" t="b">
        <v>0</v>
      </c>
      <c r="AQ40" s="78" t="b">
        <v>0</v>
      </c>
      <c r="AR40" s="78" t="b">
        <v>1</v>
      </c>
      <c r="AS40" s="78"/>
      <c r="AT40" s="78">
        <v>83</v>
      </c>
      <c r="AU40" s="82" t="s">
        <v>626</v>
      </c>
      <c r="AV40" s="78" t="b">
        <v>0</v>
      </c>
      <c r="AW40" s="78" t="s">
        <v>681</v>
      </c>
      <c r="AX40" s="82" t="s">
        <v>719</v>
      </c>
      <c r="AY40" s="78" t="s">
        <v>65</v>
      </c>
      <c r="AZ40" s="78" t="str">
        <f>REPLACE(INDEX(GroupVertices[Group],MATCH(Vertices[[#This Row],[Vertex]],GroupVertices[Vertex],0)),1,1,"")</f>
        <v>1</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255</v>
      </c>
      <c r="B41" s="65"/>
      <c r="C41" s="65" t="s">
        <v>64</v>
      </c>
      <c r="D41" s="66">
        <v>223.01637673280783</v>
      </c>
      <c r="E41" s="68"/>
      <c r="F41" s="100" t="s">
        <v>665</v>
      </c>
      <c r="G41" s="65"/>
      <c r="H41" s="69" t="s">
        <v>255</v>
      </c>
      <c r="I41" s="70"/>
      <c r="J41" s="70"/>
      <c r="K41" s="69" t="s">
        <v>777</v>
      </c>
      <c r="L41" s="73">
        <v>1</v>
      </c>
      <c r="M41" s="74">
        <v>6880.4033203125</v>
      </c>
      <c r="N41" s="74">
        <v>5724.203125</v>
      </c>
      <c r="O41" s="75"/>
      <c r="P41" s="76"/>
      <c r="Q41" s="76"/>
      <c r="R41" s="86"/>
      <c r="S41" s="48">
        <v>2</v>
      </c>
      <c r="T41" s="48">
        <v>0</v>
      </c>
      <c r="U41" s="49">
        <v>0</v>
      </c>
      <c r="V41" s="49">
        <v>0.013158</v>
      </c>
      <c r="W41" s="49">
        <v>0.019703</v>
      </c>
      <c r="X41" s="49">
        <v>0.51873</v>
      </c>
      <c r="Y41" s="49">
        <v>1</v>
      </c>
      <c r="Z41" s="49">
        <v>0</v>
      </c>
      <c r="AA41" s="71">
        <v>41</v>
      </c>
      <c r="AB41" s="71"/>
      <c r="AC41" s="72"/>
      <c r="AD41" s="78" t="s">
        <v>415</v>
      </c>
      <c r="AE41" s="78">
        <v>859</v>
      </c>
      <c r="AF41" s="78">
        <v>6657</v>
      </c>
      <c r="AG41" s="78">
        <v>15844</v>
      </c>
      <c r="AH41" s="78">
        <v>20661</v>
      </c>
      <c r="AI41" s="78"/>
      <c r="AJ41" s="78" t="s">
        <v>472</v>
      </c>
      <c r="AK41" s="78" t="s">
        <v>525</v>
      </c>
      <c r="AL41" s="82" t="s">
        <v>567</v>
      </c>
      <c r="AM41" s="78"/>
      <c r="AN41" s="80">
        <v>39879.956030092595</v>
      </c>
      <c r="AO41" s="82" t="s">
        <v>610</v>
      </c>
      <c r="AP41" s="78" t="b">
        <v>0</v>
      </c>
      <c r="AQ41" s="78" t="b">
        <v>0</v>
      </c>
      <c r="AR41" s="78" t="b">
        <v>0</v>
      </c>
      <c r="AS41" s="78"/>
      <c r="AT41" s="78">
        <v>190</v>
      </c>
      <c r="AU41" s="82" t="s">
        <v>627</v>
      </c>
      <c r="AV41" s="78" t="b">
        <v>1</v>
      </c>
      <c r="AW41" s="78" t="s">
        <v>681</v>
      </c>
      <c r="AX41" s="82" t="s">
        <v>720</v>
      </c>
      <c r="AY41" s="78" t="s">
        <v>65</v>
      </c>
      <c r="AZ41" s="78" t="str">
        <f>REPLACE(INDEX(GroupVertices[Group],MATCH(Vertices[[#This Row],[Vertex]],GroupVertices[Vertex],0)),1,1,"")</f>
        <v>1</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256</v>
      </c>
      <c r="B42" s="65"/>
      <c r="C42" s="65" t="s">
        <v>64</v>
      </c>
      <c r="D42" s="66">
        <v>1000</v>
      </c>
      <c r="E42" s="68"/>
      <c r="F42" s="100" t="s">
        <v>666</v>
      </c>
      <c r="G42" s="65"/>
      <c r="H42" s="69" t="s">
        <v>256</v>
      </c>
      <c r="I42" s="70"/>
      <c r="J42" s="70"/>
      <c r="K42" s="69" t="s">
        <v>778</v>
      </c>
      <c r="L42" s="73">
        <v>1</v>
      </c>
      <c r="M42" s="74">
        <v>5222.00634765625</v>
      </c>
      <c r="N42" s="74">
        <v>6664.71875</v>
      </c>
      <c r="O42" s="75"/>
      <c r="P42" s="76"/>
      <c r="Q42" s="76"/>
      <c r="R42" s="86"/>
      <c r="S42" s="48">
        <v>2</v>
      </c>
      <c r="T42" s="48">
        <v>0</v>
      </c>
      <c r="U42" s="49">
        <v>0</v>
      </c>
      <c r="V42" s="49">
        <v>0.013158</v>
      </c>
      <c r="W42" s="49">
        <v>0.019703</v>
      </c>
      <c r="X42" s="49">
        <v>0.51873</v>
      </c>
      <c r="Y42" s="49">
        <v>1</v>
      </c>
      <c r="Z42" s="49">
        <v>0</v>
      </c>
      <c r="AA42" s="71">
        <v>42</v>
      </c>
      <c r="AB42" s="71"/>
      <c r="AC42" s="72"/>
      <c r="AD42" s="78" t="s">
        <v>416</v>
      </c>
      <c r="AE42" s="78">
        <v>41217</v>
      </c>
      <c r="AF42" s="78">
        <v>88524</v>
      </c>
      <c r="AG42" s="78">
        <v>65662</v>
      </c>
      <c r="AH42" s="78">
        <v>140326</v>
      </c>
      <c r="AI42" s="78"/>
      <c r="AJ42" s="78" t="s">
        <v>473</v>
      </c>
      <c r="AK42" s="78" t="s">
        <v>526</v>
      </c>
      <c r="AL42" s="82" t="s">
        <v>568</v>
      </c>
      <c r="AM42" s="78"/>
      <c r="AN42" s="80">
        <v>41122.21445601852</v>
      </c>
      <c r="AO42" s="82" t="s">
        <v>611</v>
      </c>
      <c r="AP42" s="78" t="b">
        <v>0</v>
      </c>
      <c r="AQ42" s="78" t="b">
        <v>0</v>
      </c>
      <c r="AR42" s="78" t="b">
        <v>0</v>
      </c>
      <c r="AS42" s="78"/>
      <c r="AT42" s="78">
        <v>670</v>
      </c>
      <c r="AU42" s="82" t="s">
        <v>626</v>
      </c>
      <c r="AV42" s="78" t="b">
        <v>0</v>
      </c>
      <c r="AW42" s="78" t="s">
        <v>681</v>
      </c>
      <c r="AX42" s="82" t="s">
        <v>721</v>
      </c>
      <c r="AY42" s="78" t="s">
        <v>65</v>
      </c>
      <c r="AZ42" s="78" t="str">
        <f>REPLACE(INDEX(GroupVertices[Group],MATCH(Vertices[[#This Row],[Vertex]],GroupVertices[Vertex],0)),1,1,"")</f>
        <v>1</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257</v>
      </c>
      <c r="B43" s="65"/>
      <c r="C43" s="65" t="s">
        <v>64</v>
      </c>
      <c r="D43" s="66">
        <v>340.57896167436803</v>
      </c>
      <c r="E43" s="68"/>
      <c r="F43" s="100" t="s">
        <v>667</v>
      </c>
      <c r="G43" s="65"/>
      <c r="H43" s="69" t="s">
        <v>257</v>
      </c>
      <c r="I43" s="70"/>
      <c r="J43" s="70"/>
      <c r="K43" s="69" t="s">
        <v>779</v>
      </c>
      <c r="L43" s="73">
        <v>1</v>
      </c>
      <c r="M43" s="74">
        <v>2176.5625</v>
      </c>
      <c r="N43" s="74">
        <v>6962.23828125</v>
      </c>
      <c r="O43" s="75"/>
      <c r="P43" s="76"/>
      <c r="Q43" s="76"/>
      <c r="R43" s="86"/>
      <c r="S43" s="48">
        <v>2</v>
      </c>
      <c r="T43" s="48">
        <v>0</v>
      </c>
      <c r="U43" s="49">
        <v>0</v>
      </c>
      <c r="V43" s="49">
        <v>0.013158</v>
      </c>
      <c r="W43" s="49">
        <v>0.019703</v>
      </c>
      <c r="X43" s="49">
        <v>0.51873</v>
      </c>
      <c r="Y43" s="49">
        <v>1</v>
      </c>
      <c r="Z43" s="49">
        <v>0</v>
      </c>
      <c r="AA43" s="71">
        <v>43</v>
      </c>
      <c r="AB43" s="71"/>
      <c r="AC43" s="72"/>
      <c r="AD43" s="78" t="s">
        <v>417</v>
      </c>
      <c r="AE43" s="78">
        <v>2648</v>
      </c>
      <c r="AF43" s="78">
        <v>19044</v>
      </c>
      <c r="AG43" s="78">
        <v>77117</v>
      </c>
      <c r="AH43" s="78">
        <v>289802</v>
      </c>
      <c r="AI43" s="78"/>
      <c r="AJ43" s="78" t="s">
        <v>474</v>
      </c>
      <c r="AK43" s="78"/>
      <c r="AL43" s="78"/>
      <c r="AM43" s="78"/>
      <c r="AN43" s="80">
        <v>40792.53747685185</v>
      </c>
      <c r="AO43" s="82" t="s">
        <v>612</v>
      </c>
      <c r="AP43" s="78" t="b">
        <v>1</v>
      </c>
      <c r="AQ43" s="78" t="b">
        <v>0</v>
      </c>
      <c r="AR43" s="78" t="b">
        <v>0</v>
      </c>
      <c r="AS43" s="78"/>
      <c r="AT43" s="78">
        <v>539</v>
      </c>
      <c r="AU43" s="82" t="s">
        <v>626</v>
      </c>
      <c r="AV43" s="78" t="b">
        <v>0</v>
      </c>
      <c r="AW43" s="78" t="s">
        <v>681</v>
      </c>
      <c r="AX43" s="82" t="s">
        <v>722</v>
      </c>
      <c r="AY43" s="78" t="s">
        <v>65</v>
      </c>
      <c r="AZ43" s="78" t="str">
        <f>REPLACE(INDEX(GroupVertices[Group],MATCH(Vertices[[#This Row],[Vertex]],GroupVertices[Vertex],0)),1,1,"")</f>
        <v>1</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258</v>
      </c>
      <c r="B44" s="65"/>
      <c r="C44" s="65" t="s">
        <v>64</v>
      </c>
      <c r="D44" s="66">
        <v>559.0192987224789</v>
      </c>
      <c r="E44" s="68"/>
      <c r="F44" s="100" t="s">
        <v>668</v>
      </c>
      <c r="G44" s="65"/>
      <c r="H44" s="69" t="s">
        <v>258</v>
      </c>
      <c r="I44" s="70"/>
      <c r="J44" s="70"/>
      <c r="K44" s="69" t="s">
        <v>780</v>
      </c>
      <c r="L44" s="73">
        <v>1</v>
      </c>
      <c r="M44" s="74">
        <v>1034.0010986328125</v>
      </c>
      <c r="N44" s="74">
        <v>7733.29638671875</v>
      </c>
      <c r="O44" s="75"/>
      <c r="P44" s="76"/>
      <c r="Q44" s="76"/>
      <c r="R44" s="86"/>
      <c r="S44" s="48">
        <v>2</v>
      </c>
      <c r="T44" s="48">
        <v>0</v>
      </c>
      <c r="U44" s="49">
        <v>0</v>
      </c>
      <c r="V44" s="49">
        <v>0.013158</v>
      </c>
      <c r="W44" s="49">
        <v>0.019703</v>
      </c>
      <c r="X44" s="49">
        <v>0.51873</v>
      </c>
      <c r="Y44" s="49">
        <v>1</v>
      </c>
      <c r="Z44" s="49">
        <v>0</v>
      </c>
      <c r="AA44" s="71">
        <v>44</v>
      </c>
      <c r="AB44" s="71"/>
      <c r="AC44" s="72"/>
      <c r="AD44" s="78" t="s">
        <v>418</v>
      </c>
      <c r="AE44" s="78">
        <v>10600</v>
      </c>
      <c r="AF44" s="78">
        <v>42060</v>
      </c>
      <c r="AG44" s="78">
        <v>43595</v>
      </c>
      <c r="AH44" s="78">
        <v>47028</v>
      </c>
      <c r="AI44" s="78"/>
      <c r="AJ44" s="78" t="s">
        <v>475</v>
      </c>
      <c r="AK44" s="78" t="s">
        <v>527</v>
      </c>
      <c r="AL44" s="82" t="s">
        <v>569</v>
      </c>
      <c r="AM44" s="78"/>
      <c r="AN44" s="80">
        <v>40869.69296296296</v>
      </c>
      <c r="AO44" s="82" t="s">
        <v>613</v>
      </c>
      <c r="AP44" s="78" t="b">
        <v>1</v>
      </c>
      <c r="AQ44" s="78" t="b">
        <v>0</v>
      </c>
      <c r="AR44" s="78" t="b">
        <v>1</v>
      </c>
      <c r="AS44" s="78"/>
      <c r="AT44" s="78">
        <v>655</v>
      </c>
      <c r="AU44" s="82" t="s">
        <v>626</v>
      </c>
      <c r="AV44" s="78" t="b">
        <v>0</v>
      </c>
      <c r="AW44" s="78" t="s">
        <v>681</v>
      </c>
      <c r="AX44" s="82" t="s">
        <v>723</v>
      </c>
      <c r="AY44" s="78" t="s">
        <v>65</v>
      </c>
      <c r="AZ44" s="78" t="str">
        <f>REPLACE(INDEX(GroupVertices[Group],MATCH(Vertices[[#This Row],[Vertex]],GroupVertices[Vertex],0)),1,1,"")</f>
        <v>1</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259</v>
      </c>
      <c r="B45" s="65"/>
      <c r="C45" s="65" t="s">
        <v>64</v>
      </c>
      <c r="D45" s="66">
        <v>172.00330705807738</v>
      </c>
      <c r="E45" s="68"/>
      <c r="F45" s="100" t="s">
        <v>669</v>
      </c>
      <c r="G45" s="65"/>
      <c r="H45" s="69" t="s">
        <v>259</v>
      </c>
      <c r="I45" s="70"/>
      <c r="J45" s="70"/>
      <c r="K45" s="69" t="s">
        <v>781</v>
      </c>
      <c r="L45" s="73">
        <v>1</v>
      </c>
      <c r="M45" s="74">
        <v>209.36825561523438</v>
      </c>
      <c r="N45" s="74">
        <v>5427.2353515625</v>
      </c>
      <c r="O45" s="75"/>
      <c r="P45" s="76"/>
      <c r="Q45" s="76"/>
      <c r="R45" s="86"/>
      <c r="S45" s="48">
        <v>2</v>
      </c>
      <c r="T45" s="48">
        <v>0</v>
      </c>
      <c r="U45" s="49">
        <v>0</v>
      </c>
      <c r="V45" s="49">
        <v>0.013158</v>
      </c>
      <c r="W45" s="49">
        <v>0.019703</v>
      </c>
      <c r="X45" s="49">
        <v>0.51873</v>
      </c>
      <c r="Y45" s="49">
        <v>1</v>
      </c>
      <c r="Z45" s="49">
        <v>0</v>
      </c>
      <c r="AA45" s="71">
        <v>45</v>
      </c>
      <c r="AB45" s="71"/>
      <c r="AC45" s="72"/>
      <c r="AD45" s="78" t="s">
        <v>419</v>
      </c>
      <c r="AE45" s="78">
        <v>1494</v>
      </c>
      <c r="AF45" s="78">
        <v>1282</v>
      </c>
      <c r="AG45" s="78">
        <v>2146</v>
      </c>
      <c r="AH45" s="78">
        <v>4178</v>
      </c>
      <c r="AI45" s="78"/>
      <c r="AJ45" s="78" t="s">
        <v>476</v>
      </c>
      <c r="AK45" s="78" t="s">
        <v>528</v>
      </c>
      <c r="AL45" s="78"/>
      <c r="AM45" s="78"/>
      <c r="AN45" s="80">
        <v>39922.90210648148</v>
      </c>
      <c r="AO45" s="82" t="s">
        <v>614</v>
      </c>
      <c r="AP45" s="78" t="b">
        <v>0</v>
      </c>
      <c r="AQ45" s="78" t="b">
        <v>0</v>
      </c>
      <c r="AR45" s="78" t="b">
        <v>1</v>
      </c>
      <c r="AS45" s="78"/>
      <c r="AT45" s="78">
        <v>20</v>
      </c>
      <c r="AU45" s="82" t="s">
        <v>626</v>
      </c>
      <c r="AV45" s="78" t="b">
        <v>0</v>
      </c>
      <c r="AW45" s="78" t="s">
        <v>681</v>
      </c>
      <c r="AX45" s="82" t="s">
        <v>724</v>
      </c>
      <c r="AY45" s="78" t="s">
        <v>65</v>
      </c>
      <c r="AZ45" s="78" t="str">
        <f>REPLACE(INDEX(GroupVertices[Group],MATCH(Vertices[[#This Row],[Vertex]],GroupVertices[Vertex],0)),1,1,"")</f>
        <v>1</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260</v>
      </c>
      <c r="B46" s="65"/>
      <c r="C46" s="65" t="s">
        <v>64</v>
      </c>
      <c r="D46" s="66">
        <v>187.9383664039141</v>
      </c>
      <c r="E46" s="68"/>
      <c r="F46" s="100" t="s">
        <v>670</v>
      </c>
      <c r="G46" s="65"/>
      <c r="H46" s="69" t="s">
        <v>260</v>
      </c>
      <c r="I46" s="70"/>
      <c r="J46" s="70"/>
      <c r="K46" s="69" t="s">
        <v>782</v>
      </c>
      <c r="L46" s="73">
        <v>1</v>
      </c>
      <c r="M46" s="74">
        <v>2607.512451171875</v>
      </c>
      <c r="N46" s="74">
        <v>793.9886474609375</v>
      </c>
      <c r="O46" s="75"/>
      <c r="P46" s="76"/>
      <c r="Q46" s="76"/>
      <c r="R46" s="86"/>
      <c r="S46" s="48">
        <v>3</v>
      </c>
      <c r="T46" s="48">
        <v>0</v>
      </c>
      <c r="U46" s="49">
        <v>0</v>
      </c>
      <c r="V46" s="49">
        <v>0.013333</v>
      </c>
      <c r="W46" s="49">
        <v>0.024119</v>
      </c>
      <c r="X46" s="49">
        <v>0.695947</v>
      </c>
      <c r="Y46" s="49">
        <v>0.6666666666666666</v>
      </c>
      <c r="Z46" s="49">
        <v>0</v>
      </c>
      <c r="AA46" s="71">
        <v>46</v>
      </c>
      <c r="AB46" s="71"/>
      <c r="AC46" s="72"/>
      <c r="AD46" s="78" t="s">
        <v>420</v>
      </c>
      <c r="AE46" s="78">
        <v>2104</v>
      </c>
      <c r="AF46" s="78">
        <v>2961</v>
      </c>
      <c r="AG46" s="78">
        <v>9537</v>
      </c>
      <c r="AH46" s="78">
        <v>6111</v>
      </c>
      <c r="AI46" s="78"/>
      <c r="AJ46" s="78" t="s">
        <v>477</v>
      </c>
      <c r="AK46" s="78"/>
      <c r="AL46" s="78"/>
      <c r="AM46" s="78"/>
      <c r="AN46" s="80">
        <v>41685.69212962963</v>
      </c>
      <c r="AO46" s="82" t="s">
        <v>615</v>
      </c>
      <c r="AP46" s="78" t="b">
        <v>1</v>
      </c>
      <c r="AQ46" s="78" t="b">
        <v>0</v>
      </c>
      <c r="AR46" s="78" t="b">
        <v>0</v>
      </c>
      <c r="AS46" s="78"/>
      <c r="AT46" s="78">
        <v>87</v>
      </c>
      <c r="AU46" s="82" t="s">
        <v>626</v>
      </c>
      <c r="AV46" s="78" t="b">
        <v>0</v>
      </c>
      <c r="AW46" s="78" t="s">
        <v>681</v>
      </c>
      <c r="AX46" s="82" t="s">
        <v>725</v>
      </c>
      <c r="AY46" s="78" t="s">
        <v>65</v>
      </c>
      <c r="AZ46" s="78" t="str">
        <f>REPLACE(INDEX(GroupVertices[Group],MATCH(Vertices[[#This Row],[Vertex]],GroupVertices[Vertex],0)),1,1,"")</f>
        <v>1</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221</v>
      </c>
      <c r="B47" s="65"/>
      <c r="C47" s="65" t="s">
        <v>64</v>
      </c>
      <c r="D47" s="66">
        <v>171.9653438434357</v>
      </c>
      <c r="E47" s="68"/>
      <c r="F47" s="100" t="s">
        <v>311</v>
      </c>
      <c r="G47" s="65"/>
      <c r="H47" s="69" t="s">
        <v>221</v>
      </c>
      <c r="I47" s="70"/>
      <c r="J47" s="70"/>
      <c r="K47" s="69" t="s">
        <v>783</v>
      </c>
      <c r="L47" s="73">
        <v>352.8357771260997</v>
      </c>
      <c r="M47" s="74">
        <v>2357.6904296875</v>
      </c>
      <c r="N47" s="74">
        <v>2763.58935546875</v>
      </c>
      <c r="O47" s="75"/>
      <c r="P47" s="76"/>
      <c r="Q47" s="76"/>
      <c r="R47" s="86"/>
      <c r="S47" s="48">
        <v>0</v>
      </c>
      <c r="T47" s="48">
        <v>11</v>
      </c>
      <c r="U47" s="49">
        <v>24</v>
      </c>
      <c r="V47" s="49">
        <v>0.014925</v>
      </c>
      <c r="W47" s="49">
        <v>0.042344</v>
      </c>
      <c r="X47" s="49">
        <v>2.293392</v>
      </c>
      <c r="Y47" s="49">
        <v>0.18181818181818182</v>
      </c>
      <c r="Z47" s="49">
        <v>0</v>
      </c>
      <c r="AA47" s="71">
        <v>47</v>
      </c>
      <c r="AB47" s="71"/>
      <c r="AC47" s="72"/>
      <c r="AD47" s="78" t="s">
        <v>421</v>
      </c>
      <c r="AE47" s="78">
        <v>4165</v>
      </c>
      <c r="AF47" s="78">
        <v>1278</v>
      </c>
      <c r="AG47" s="78">
        <v>125103</v>
      </c>
      <c r="AH47" s="78">
        <v>178224</v>
      </c>
      <c r="AI47" s="78"/>
      <c r="AJ47" s="78" t="s">
        <v>478</v>
      </c>
      <c r="AK47" s="78" t="s">
        <v>529</v>
      </c>
      <c r="AL47" s="82" t="s">
        <v>570</v>
      </c>
      <c r="AM47" s="78"/>
      <c r="AN47" s="80">
        <v>39658.95995370371</v>
      </c>
      <c r="AO47" s="78"/>
      <c r="AP47" s="78" t="b">
        <v>0</v>
      </c>
      <c r="AQ47" s="78" t="b">
        <v>0</v>
      </c>
      <c r="AR47" s="78" t="b">
        <v>1</v>
      </c>
      <c r="AS47" s="78"/>
      <c r="AT47" s="78">
        <v>155</v>
      </c>
      <c r="AU47" s="82" t="s">
        <v>630</v>
      </c>
      <c r="AV47" s="78" t="b">
        <v>0</v>
      </c>
      <c r="AW47" s="78" t="s">
        <v>681</v>
      </c>
      <c r="AX47" s="82" t="s">
        <v>726</v>
      </c>
      <c r="AY47" s="78" t="s">
        <v>66</v>
      </c>
      <c r="AZ47" s="78" t="str">
        <f>REPLACE(INDEX(GroupVertices[Group],MATCH(Vertices[[#This Row],[Vertex]],GroupVertices[Vertex],0)),1,1,"")</f>
        <v>1</v>
      </c>
      <c r="BA47" s="48"/>
      <c r="BB47" s="48"/>
      <c r="BC47" s="48"/>
      <c r="BD47" s="48"/>
      <c r="BE47" s="48"/>
      <c r="BF47" s="48"/>
      <c r="BG47" s="116" t="s">
        <v>980</v>
      </c>
      <c r="BH47" s="116" t="s">
        <v>980</v>
      </c>
      <c r="BI47" s="116" t="s">
        <v>994</v>
      </c>
      <c r="BJ47" s="116" t="s">
        <v>994</v>
      </c>
      <c r="BK47" s="116">
        <v>0</v>
      </c>
      <c r="BL47" s="120">
        <v>0</v>
      </c>
      <c r="BM47" s="116">
        <v>0</v>
      </c>
      <c r="BN47" s="120">
        <v>0</v>
      </c>
      <c r="BO47" s="116">
        <v>0</v>
      </c>
      <c r="BP47" s="120">
        <v>0</v>
      </c>
      <c r="BQ47" s="116">
        <v>12</v>
      </c>
      <c r="BR47" s="120">
        <v>100</v>
      </c>
      <c r="BS47" s="116">
        <v>12</v>
      </c>
      <c r="BT47" s="2"/>
      <c r="BU47" s="3"/>
      <c r="BV47" s="3"/>
      <c r="BW47" s="3"/>
      <c r="BX47" s="3"/>
    </row>
    <row r="48" spans="1:76" ht="15">
      <c r="A48" s="64" t="s">
        <v>261</v>
      </c>
      <c r="B48" s="65"/>
      <c r="C48" s="65" t="s">
        <v>64</v>
      </c>
      <c r="D48" s="66">
        <v>253.78556219987314</v>
      </c>
      <c r="E48" s="68"/>
      <c r="F48" s="100" t="s">
        <v>671</v>
      </c>
      <c r="G48" s="65"/>
      <c r="H48" s="69" t="s">
        <v>261</v>
      </c>
      <c r="I48" s="70"/>
      <c r="J48" s="70"/>
      <c r="K48" s="69" t="s">
        <v>784</v>
      </c>
      <c r="L48" s="73">
        <v>1</v>
      </c>
      <c r="M48" s="74">
        <v>1414.5860595703125</v>
      </c>
      <c r="N48" s="74">
        <v>3523.21435546875</v>
      </c>
      <c r="O48" s="75"/>
      <c r="P48" s="76"/>
      <c r="Q48" s="76"/>
      <c r="R48" s="86"/>
      <c r="S48" s="48">
        <v>3</v>
      </c>
      <c r="T48" s="48">
        <v>0</v>
      </c>
      <c r="U48" s="49">
        <v>0</v>
      </c>
      <c r="V48" s="49">
        <v>0.013333</v>
      </c>
      <c r="W48" s="49">
        <v>0.024119</v>
      </c>
      <c r="X48" s="49">
        <v>0.695947</v>
      </c>
      <c r="Y48" s="49">
        <v>0.6666666666666666</v>
      </c>
      <c r="Z48" s="49">
        <v>0</v>
      </c>
      <c r="AA48" s="71">
        <v>48</v>
      </c>
      <c r="AB48" s="71"/>
      <c r="AC48" s="72"/>
      <c r="AD48" s="78" t="s">
        <v>422</v>
      </c>
      <c r="AE48" s="78">
        <v>2555</v>
      </c>
      <c r="AF48" s="78">
        <v>9899</v>
      </c>
      <c r="AG48" s="78">
        <v>7211</v>
      </c>
      <c r="AH48" s="78">
        <v>12325</v>
      </c>
      <c r="AI48" s="78"/>
      <c r="AJ48" s="78" t="s">
        <v>479</v>
      </c>
      <c r="AK48" s="78"/>
      <c r="AL48" s="82" t="s">
        <v>571</v>
      </c>
      <c r="AM48" s="78"/>
      <c r="AN48" s="80">
        <v>42829.47472222222</v>
      </c>
      <c r="AO48" s="82" t="s">
        <v>616</v>
      </c>
      <c r="AP48" s="78" t="b">
        <v>0</v>
      </c>
      <c r="AQ48" s="78" t="b">
        <v>0</v>
      </c>
      <c r="AR48" s="78" t="b">
        <v>1</v>
      </c>
      <c r="AS48" s="78"/>
      <c r="AT48" s="78">
        <v>83</v>
      </c>
      <c r="AU48" s="82" t="s">
        <v>626</v>
      </c>
      <c r="AV48" s="78" t="b">
        <v>0</v>
      </c>
      <c r="AW48" s="78" t="s">
        <v>681</v>
      </c>
      <c r="AX48" s="82" t="s">
        <v>727</v>
      </c>
      <c r="AY48" s="78" t="s">
        <v>65</v>
      </c>
      <c r="AZ48" s="78" t="str">
        <f>REPLACE(INDEX(GroupVertices[Group],MATCH(Vertices[[#This Row],[Vertex]],GroupVertices[Vertex],0)),1,1,"")</f>
        <v>1</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262</v>
      </c>
      <c r="B49" s="65"/>
      <c r="C49" s="65" t="s">
        <v>64</v>
      </c>
      <c r="D49" s="66">
        <v>178.6753420313491</v>
      </c>
      <c r="E49" s="68"/>
      <c r="F49" s="100" t="s">
        <v>672</v>
      </c>
      <c r="G49" s="65"/>
      <c r="H49" s="69" t="s">
        <v>262</v>
      </c>
      <c r="I49" s="70"/>
      <c r="J49" s="70"/>
      <c r="K49" s="69" t="s">
        <v>785</v>
      </c>
      <c r="L49" s="73">
        <v>1</v>
      </c>
      <c r="M49" s="74">
        <v>4126.4736328125</v>
      </c>
      <c r="N49" s="74">
        <v>2155.6123046875</v>
      </c>
      <c r="O49" s="75"/>
      <c r="P49" s="76"/>
      <c r="Q49" s="76"/>
      <c r="R49" s="86"/>
      <c r="S49" s="48">
        <v>3</v>
      </c>
      <c r="T49" s="48">
        <v>0</v>
      </c>
      <c r="U49" s="49">
        <v>0</v>
      </c>
      <c r="V49" s="49">
        <v>0.013333</v>
      </c>
      <c r="W49" s="49">
        <v>0.024119</v>
      </c>
      <c r="X49" s="49">
        <v>0.695947</v>
      </c>
      <c r="Y49" s="49">
        <v>0.6666666666666666</v>
      </c>
      <c r="Z49" s="49">
        <v>0</v>
      </c>
      <c r="AA49" s="71">
        <v>49</v>
      </c>
      <c r="AB49" s="71"/>
      <c r="AC49" s="72"/>
      <c r="AD49" s="78" t="s">
        <v>423</v>
      </c>
      <c r="AE49" s="78">
        <v>3726</v>
      </c>
      <c r="AF49" s="78">
        <v>1985</v>
      </c>
      <c r="AG49" s="78">
        <v>10006</v>
      </c>
      <c r="AH49" s="78">
        <v>16029</v>
      </c>
      <c r="AI49" s="78"/>
      <c r="AJ49" s="78" t="s">
        <v>480</v>
      </c>
      <c r="AK49" s="78"/>
      <c r="AL49" s="78"/>
      <c r="AM49" s="78"/>
      <c r="AN49" s="80">
        <v>41019.16238425926</v>
      </c>
      <c r="AO49" s="82" t="s">
        <v>617</v>
      </c>
      <c r="AP49" s="78" t="b">
        <v>1</v>
      </c>
      <c r="AQ49" s="78" t="b">
        <v>0</v>
      </c>
      <c r="AR49" s="78" t="b">
        <v>1</v>
      </c>
      <c r="AS49" s="78"/>
      <c r="AT49" s="78">
        <v>26</v>
      </c>
      <c r="AU49" s="82" t="s">
        <v>626</v>
      </c>
      <c r="AV49" s="78" t="b">
        <v>0</v>
      </c>
      <c r="AW49" s="78" t="s">
        <v>681</v>
      </c>
      <c r="AX49" s="82" t="s">
        <v>728</v>
      </c>
      <c r="AY49" s="78" t="s">
        <v>65</v>
      </c>
      <c r="AZ49" s="78" t="str">
        <f>REPLACE(INDEX(GroupVertices[Group],MATCH(Vertices[[#This Row],[Vertex]],GroupVertices[Vertex],0)),1,1,"")</f>
        <v>1</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263</v>
      </c>
      <c r="B50" s="65"/>
      <c r="C50" s="65" t="s">
        <v>64</v>
      </c>
      <c r="D50" s="66">
        <v>188.02378363685784</v>
      </c>
      <c r="E50" s="68"/>
      <c r="F50" s="100" t="s">
        <v>673</v>
      </c>
      <c r="G50" s="65"/>
      <c r="H50" s="69" t="s">
        <v>263</v>
      </c>
      <c r="I50" s="70"/>
      <c r="J50" s="70"/>
      <c r="K50" s="69" t="s">
        <v>786</v>
      </c>
      <c r="L50" s="73">
        <v>1</v>
      </c>
      <c r="M50" s="74">
        <v>4314.03466796875</v>
      </c>
      <c r="N50" s="74">
        <v>3529.331787109375</v>
      </c>
      <c r="O50" s="75"/>
      <c r="P50" s="76"/>
      <c r="Q50" s="76"/>
      <c r="R50" s="86"/>
      <c r="S50" s="48">
        <v>3</v>
      </c>
      <c r="T50" s="48">
        <v>0</v>
      </c>
      <c r="U50" s="49">
        <v>0</v>
      </c>
      <c r="V50" s="49">
        <v>0.013333</v>
      </c>
      <c r="W50" s="49">
        <v>0.024119</v>
      </c>
      <c r="X50" s="49">
        <v>0.695947</v>
      </c>
      <c r="Y50" s="49">
        <v>0.6666666666666666</v>
      </c>
      <c r="Z50" s="49">
        <v>0</v>
      </c>
      <c r="AA50" s="71">
        <v>50</v>
      </c>
      <c r="AB50" s="71"/>
      <c r="AC50" s="72"/>
      <c r="AD50" s="78" t="s">
        <v>424</v>
      </c>
      <c r="AE50" s="78">
        <v>1981</v>
      </c>
      <c r="AF50" s="78">
        <v>2970</v>
      </c>
      <c r="AG50" s="78">
        <v>9242</v>
      </c>
      <c r="AH50" s="78">
        <v>27120</v>
      </c>
      <c r="AI50" s="78"/>
      <c r="AJ50" s="78" t="s">
        <v>481</v>
      </c>
      <c r="AK50" s="78" t="s">
        <v>530</v>
      </c>
      <c r="AL50" s="78"/>
      <c r="AM50" s="78"/>
      <c r="AN50" s="80">
        <v>43129.050405092596</v>
      </c>
      <c r="AO50" s="82" t="s">
        <v>618</v>
      </c>
      <c r="AP50" s="78" t="b">
        <v>1</v>
      </c>
      <c r="AQ50" s="78" t="b">
        <v>0</v>
      </c>
      <c r="AR50" s="78" t="b">
        <v>1</v>
      </c>
      <c r="AS50" s="78"/>
      <c r="AT50" s="78">
        <v>31</v>
      </c>
      <c r="AU50" s="78"/>
      <c r="AV50" s="78" t="b">
        <v>0</v>
      </c>
      <c r="AW50" s="78" t="s">
        <v>681</v>
      </c>
      <c r="AX50" s="82" t="s">
        <v>729</v>
      </c>
      <c r="AY50" s="78" t="s">
        <v>65</v>
      </c>
      <c r="AZ50" s="78" t="str">
        <f>REPLACE(INDEX(GroupVertices[Group],MATCH(Vertices[[#This Row],[Vertex]],GroupVertices[Vertex],0)),1,1,"")</f>
        <v>1</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264</v>
      </c>
      <c r="B51" s="65"/>
      <c r="C51" s="65" t="s">
        <v>64</v>
      </c>
      <c r="D51" s="66">
        <v>182.08254054543806</v>
      </c>
      <c r="E51" s="68"/>
      <c r="F51" s="100" t="s">
        <v>674</v>
      </c>
      <c r="G51" s="65"/>
      <c r="H51" s="69" t="s">
        <v>264</v>
      </c>
      <c r="I51" s="70"/>
      <c r="J51" s="70"/>
      <c r="K51" s="69" t="s">
        <v>787</v>
      </c>
      <c r="L51" s="73">
        <v>1</v>
      </c>
      <c r="M51" s="74">
        <v>2058.525634765625</v>
      </c>
      <c r="N51" s="74">
        <v>4842.0654296875</v>
      </c>
      <c r="O51" s="75"/>
      <c r="P51" s="76"/>
      <c r="Q51" s="76"/>
      <c r="R51" s="86"/>
      <c r="S51" s="48">
        <v>3</v>
      </c>
      <c r="T51" s="48">
        <v>0</v>
      </c>
      <c r="U51" s="49">
        <v>0</v>
      </c>
      <c r="V51" s="49">
        <v>0.013333</v>
      </c>
      <c r="W51" s="49">
        <v>0.024119</v>
      </c>
      <c r="X51" s="49">
        <v>0.695947</v>
      </c>
      <c r="Y51" s="49">
        <v>0.6666666666666666</v>
      </c>
      <c r="Z51" s="49">
        <v>0</v>
      </c>
      <c r="AA51" s="71">
        <v>51</v>
      </c>
      <c r="AB51" s="71"/>
      <c r="AC51" s="72"/>
      <c r="AD51" s="78" t="s">
        <v>425</v>
      </c>
      <c r="AE51" s="78">
        <v>2217</v>
      </c>
      <c r="AF51" s="78">
        <v>2344</v>
      </c>
      <c r="AG51" s="78">
        <v>13699</v>
      </c>
      <c r="AH51" s="78">
        <v>18985</v>
      </c>
      <c r="AI51" s="78"/>
      <c r="AJ51" s="78" t="s">
        <v>482</v>
      </c>
      <c r="AK51" s="78" t="s">
        <v>531</v>
      </c>
      <c r="AL51" s="82" t="s">
        <v>572</v>
      </c>
      <c r="AM51" s="78"/>
      <c r="AN51" s="80">
        <v>39602.20924768518</v>
      </c>
      <c r="AO51" s="82" t="s">
        <v>619</v>
      </c>
      <c r="AP51" s="78" t="b">
        <v>1</v>
      </c>
      <c r="AQ51" s="78" t="b">
        <v>0</v>
      </c>
      <c r="AR51" s="78" t="b">
        <v>1</v>
      </c>
      <c r="AS51" s="78"/>
      <c r="AT51" s="78">
        <v>58</v>
      </c>
      <c r="AU51" s="82" t="s">
        <v>626</v>
      </c>
      <c r="AV51" s="78" t="b">
        <v>0</v>
      </c>
      <c r="AW51" s="78" t="s">
        <v>681</v>
      </c>
      <c r="AX51" s="82" t="s">
        <v>730</v>
      </c>
      <c r="AY51" s="78" t="s">
        <v>65</v>
      </c>
      <c r="AZ51" s="78" t="str">
        <f>REPLACE(INDEX(GroupVertices[Group],MATCH(Vertices[[#This Row],[Vertex]],GroupVertices[Vertex],0)),1,1,"")</f>
        <v>1</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265</v>
      </c>
      <c r="B52" s="65"/>
      <c r="C52" s="65" t="s">
        <v>64</v>
      </c>
      <c r="D52" s="66">
        <v>248.97372474404278</v>
      </c>
      <c r="E52" s="68"/>
      <c r="F52" s="100" t="s">
        <v>675</v>
      </c>
      <c r="G52" s="65"/>
      <c r="H52" s="69" t="s">
        <v>265</v>
      </c>
      <c r="I52" s="70"/>
      <c r="J52" s="70"/>
      <c r="K52" s="69" t="s">
        <v>788</v>
      </c>
      <c r="L52" s="73">
        <v>1</v>
      </c>
      <c r="M52" s="74">
        <v>3109.525390625</v>
      </c>
      <c r="N52" s="74">
        <v>1963.238525390625</v>
      </c>
      <c r="O52" s="75"/>
      <c r="P52" s="76"/>
      <c r="Q52" s="76"/>
      <c r="R52" s="86"/>
      <c r="S52" s="48">
        <v>3</v>
      </c>
      <c r="T52" s="48">
        <v>0</v>
      </c>
      <c r="U52" s="49">
        <v>0</v>
      </c>
      <c r="V52" s="49">
        <v>0.013333</v>
      </c>
      <c r="W52" s="49">
        <v>0.024119</v>
      </c>
      <c r="X52" s="49">
        <v>0.695947</v>
      </c>
      <c r="Y52" s="49">
        <v>0.6666666666666666</v>
      </c>
      <c r="Z52" s="49">
        <v>0</v>
      </c>
      <c r="AA52" s="71">
        <v>52</v>
      </c>
      <c r="AB52" s="71"/>
      <c r="AC52" s="72"/>
      <c r="AD52" s="78" t="s">
        <v>426</v>
      </c>
      <c r="AE52" s="78">
        <v>7988</v>
      </c>
      <c r="AF52" s="78">
        <v>9392</v>
      </c>
      <c r="AG52" s="78">
        <v>13689</v>
      </c>
      <c r="AH52" s="78">
        <v>31358</v>
      </c>
      <c r="AI52" s="78"/>
      <c r="AJ52" s="78" t="s">
        <v>483</v>
      </c>
      <c r="AK52" s="78" t="s">
        <v>532</v>
      </c>
      <c r="AL52" s="82" t="s">
        <v>573</v>
      </c>
      <c r="AM52" s="78"/>
      <c r="AN52" s="80">
        <v>42723.55233796296</v>
      </c>
      <c r="AO52" s="82" t="s">
        <v>620</v>
      </c>
      <c r="AP52" s="78" t="b">
        <v>1</v>
      </c>
      <c r="AQ52" s="78" t="b">
        <v>0</v>
      </c>
      <c r="AR52" s="78" t="b">
        <v>1</v>
      </c>
      <c r="AS52" s="78"/>
      <c r="AT52" s="78">
        <v>73</v>
      </c>
      <c r="AU52" s="78"/>
      <c r="AV52" s="78" t="b">
        <v>0</v>
      </c>
      <c r="AW52" s="78" t="s">
        <v>681</v>
      </c>
      <c r="AX52" s="82" t="s">
        <v>731</v>
      </c>
      <c r="AY52" s="78" t="s">
        <v>65</v>
      </c>
      <c r="AZ52" s="78" t="str">
        <f>REPLACE(INDEX(GroupVertices[Group],MATCH(Vertices[[#This Row],[Vertex]],GroupVertices[Vertex],0)),1,1,"")</f>
        <v>1</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266</v>
      </c>
      <c r="B53" s="65"/>
      <c r="C53" s="65" t="s">
        <v>64</v>
      </c>
      <c r="D53" s="66">
        <v>318.256591465072</v>
      </c>
      <c r="E53" s="68"/>
      <c r="F53" s="100" t="s">
        <v>676</v>
      </c>
      <c r="G53" s="65"/>
      <c r="H53" s="69" t="s">
        <v>266</v>
      </c>
      <c r="I53" s="70"/>
      <c r="J53" s="70"/>
      <c r="K53" s="69" t="s">
        <v>789</v>
      </c>
      <c r="L53" s="73">
        <v>1</v>
      </c>
      <c r="M53" s="74">
        <v>1832.8984375</v>
      </c>
      <c r="N53" s="74">
        <v>1239.8173828125</v>
      </c>
      <c r="O53" s="75"/>
      <c r="P53" s="76"/>
      <c r="Q53" s="76"/>
      <c r="R53" s="86"/>
      <c r="S53" s="48">
        <v>3</v>
      </c>
      <c r="T53" s="48">
        <v>0</v>
      </c>
      <c r="U53" s="49">
        <v>0</v>
      </c>
      <c r="V53" s="49">
        <v>0.013333</v>
      </c>
      <c r="W53" s="49">
        <v>0.024119</v>
      </c>
      <c r="X53" s="49">
        <v>0.695947</v>
      </c>
      <c r="Y53" s="49">
        <v>0.6666666666666666</v>
      </c>
      <c r="Z53" s="49">
        <v>0</v>
      </c>
      <c r="AA53" s="71">
        <v>53</v>
      </c>
      <c r="AB53" s="71"/>
      <c r="AC53" s="72"/>
      <c r="AD53" s="78" t="s">
        <v>427</v>
      </c>
      <c r="AE53" s="78">
        <v>3189</v>
      </c>
      <c r="AF53" s="78">
        <v>16692</v>
      </c>
      <c r="AG53" s="78">
        <v>92493</v>
      </c>
      <c r="AH53" s="78">
        <v>17612</v>
      </c>
      <c r="AI53" s="78"/>
      <c r="AJ53" s="78" t="s">
        <v>484</v>
      </c>
      <c r="AK53" s="78" t="s">
        <v>533</v>
      </c>
      <c r="AL53" s="82" t="s">
        <v>574</v>
      </c>
      <c r="AM53" s="78"/>
      <c r="AN53" s="80">
        <v>39575.03376157407</v>
      </c>
      <c r="AO53" s="82" t="s">
        <v>621</v>
      </c>
      <c r="AP53" s="78" t="b">
        <v>0</v>
      </c>
      <c r="AQ53" s="78" t="b">
        <v>0</v>
      </c>
      <c r="AR53" s="78" t="b">
        <v>1</v>
      </c>
      <c r="AS53" s="78"/>
      <c r="AT53" s="78">
        <v>2084</v>
      </c>
      <c r="AU53" s="82" t="s">
        <v>626</v>
      </c>
      <c r="AV53" s="78" t="b">
        <v>0</v>
      </c>
      <c r="AW53" s="78" t="s">
        <v>681</v>
      </c>
      <c r="AX53" s="82" t="s">
        <v>732</v>
      </c>
      <c r="AY53" s="78" t="s">
        <v>65</v>
      </c>
      <c r="AZ53" s="78" t="str">
        <f>REPLACE(INDEX(GroupVertices[Group],MATCH(Vertices[[#This Row],[Vertex]],GroupVertices[Vertex],0)),1,1,"")</f>
        <v>1</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267</v>
      </c>
      <c r="B54" s="65"/>
      <c r="C54" s="65" t="s">
        <v>64</v>
      </c>
      <c r="D54" s="66">
        <v>190.0927788348283</v>
      </c>
      <c r="E54" s="68"/>
      <c r="F54" s="100" t="s">
        <v>677</v>
      </c>
      <c r="G54" s="65"/>
      <c r="H54" s="69" t="s">
        <v>267</v>
      </c>
      <c r="I54" s="70"/>
      <c r="J54" s="70"/>
      <c r="K54" s="69" t="s">
        <v>790</v>
      </c>
      <c r="L54" s="73">
        <v>1</v>
      </c>
      <c r="M54" s="74">
        <v>1236.9130859375</v>
      </c>
      <c r="N54" s="74">
        <v>1990.325439453125</v>
      </c>
      <c r="O54" s="75"/>
      <c r="P54" s="76"/>
      <c r="Q54" s="76"/>
      <c r="R54" s="86"/>
      <c r="S54" s="48">
        <v>3</v>
      </c>
      <c r="T54" s="48">
        <v>0</v>
      </c>
      <c r="U54" s="49">
        <v>0</v>
      </c>
      <c r="V54" s="49">
        <v>0.013333</v>
      </c>
      <c r="W54" s="49">
        <v>0.024119</v>
      </c>
      <c r="X54" s="49">
        <v>0.695947</v>
      </c>
      <c r="Y54" s="49">
        <v>0.6666666666666666</v>
      </c>
      <c r="Z54" s="49">
        <v>0</v>
      </c>
      <c r="AA54" s="71">
        <v>54</v>
      </c>
      <c r="AB54" s="71"/>
      <c r="AC54" s="72"/>
      <c r="AD54" s="78" t="s">
        <v>428</v>
      </c>
      <c r="AE54" s="78">
        <v>1894</v>
      </c>
      <c r="AF54" s="78">
        <v>3188</v>
      </c>
      <c r="AG54" s="78">
        <v>21279</v>
      </c>
      <c r="AH54" s="78">
        <v>11312</v>
      </c>
      <c r="AI54" s="78"/>
      <c r="AJ54" s="78" t="s">
        <v>485</v>
      </c>
      <c r="AK54" s="78" t="s">
        <v>534</v>
      </c>
      <c r="AL54" s="82" t="s">
        <v>575</v>
      </c>
      <c r="AM54" s="78"/>
      <c r="AN54" s="80">
        <v>40860.810381944444</v>
      </c>
      <c r="AO54" s="82" t="s">
        <v>622</v>
      </c>
      <c r="AP54" s="78" t="b">
        <v>0</v>
      </c>
      <c r="AQ54" s="78" t="b">
        <v>0</v>
      </c>
      <c r="AR54" s="78" t="b">
        <v>1</v>
      </c>
      <c r="AS54" s="78"/>
      <c r="AT54" s="78">
        <v>154</v>
      </c>
      <c r="AU54" s="82" t="s">
        <v>631</v>
      </c>
      <c r="AV54" s="78" t="b">
        <v>0</v>
      </c>
      <c r="AW54" s="78" t="s">
        <v>681</v>
      </c>
      <c r="AX54" s="82" t="s">
        <v>733</v>
      </c>
      <c r="AY54" s="78" t="s">
        <v>65</v>
      </c>
      <c r="AZ54" s="78" t="str">
        <f>REPLACE(INDEX(GroupVertices[Group],MATCH(Vertices[[#This Row],[Vertex]],GroupVertices[Vertex],0)),1,1,"")</f>
        <v>1</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268</v>
      </c>
      <c r="B55" s="65"/>
      <c r="C55" s="65" t="s">
        <v>64</v>
      </c>
      <c r="D55" s="66">
        <v>162.09490803660415</v>
      </c>
      <c r="E55" s="68"/>
      <c r="F55" s="100" t="s">
        <v>678</v>
      </c>
      <c r="G55" s="65"/>
      <c r="H55" s="69" t="s">
        <v>268</v>
      </c>
      <c r="I55" s="70"/>
      <c r="J55" s="70"/>
      <c r="K55" s="69" t="s">
        <v>791</v>
      </c>
      <c r="L55" s="73">
        <v>1</v>
      </c>
      <c r="M55" s="74">
        <v>595.8402099609375</v>
      </c>
      <c r="N55" s="74">
        <v>4126.64697265625</v>
      </c>
      <c r="O55" s="75"/>
      <c r="P55" s="76"/>
      <c r="Q55" s="76"/>
      <c r="R55" s="86"/>
      <c r="S55" s="48">
        <v>3</v>
      </c>
      <c r="T55" s="48">
        <v>0</v>
      </c>
      <c r="U55" s="49">
        <v>0</v>
      </c>
      <c r="V55" s="49">
        <v>0.013333</v>
      </c>
      <c r="W55" s="49">
        <v>0.024119</v>
      </c>
      <c r="X55" s="49">
        <v>0.695947</v>
      </c>
      <c r="Y55" s="49">
        <v>0.6666666666666666</v>
      </c>
      <c r="Z55" s="49">
        <v>0</v>
      </c>
      <c r="AA55" s="71">
        <v>55</v>
      </c>
      <c r="AB55" s="71"/>
      <c r="AC55" s="72"/>
      <c r="AD55" s="78" t="s">
        <v>429</v>
      </c>
      <c r="AE55" s="78">
        <v>594</v>
      </c>
      <c r="AF55" s="78">
        <v>238</v>
      </c>
      <c r="AG55" s="78">
        <v>298</v>
      </c>
      <c r="AH55" s="78">
        <v>494</v>
      </c>
      <c r="AI55" s="78"/>
      <c r="AJ55" s="78" t="s">
        <v>486</v>
      </c>
      <c r="AK55" s="78"/>
      <c r="AL55" s="78"/>
      <c r="AM55" s="78"/>
      <c r="AN55" s="80">
        <v>41206.08675925926</v>
      </c>
      <c r="AO55" s="78"/>
      <c r="AP55" s="78" t="b">
        <v>1</v>
      </c>
      <c r="AQ55" s="78" t="b">
        <v>0</v>
      </c>
      <c r="AR55" s="78" t="b">
        <v>1</v>
      </c>
      <c r="AS55" s="78"/>
      <c r="AT55" s="78">
        <v>7</v>
      </c>
      <c r="AU55" s="82" t="s">
        <v>626</v>
      </c>
      <c r="AV55" s="78" t="b">
        <v>0</v>
      </c>
      <c r="AW55" s="78" t="s">
        <v>681</v>
      </c>
      <c r="AX55" s="82" t="s">
        <v>734</v>
      </c>
      <c r="AY55" s="78" t="s">
        <v>65</v>
      </c>
      <c r="AZ55" s="78" t="str">
        <f>REPLACE(INDEX(GroupVertices[Group],MATCH(Vertices[[#This Row],[Vertex]],GroupVertices[Vertex],0)),1,1,"")</f>
        <v>1</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222</v>
      </c>
      <c r="B56" s="65"/>
      <c r="C56" s="65" t="s">
        <v>64</v>
      </c>
      <c r="D56" s="66">
        <v>171.34844160550875</v>
      </c>
      <c r="E56" s="68"/>
      <c r="F56" s="100" t="s">
        <v>679</v>
      </c>
      <c r="G56" s="65"/>
      <c r="H56" s="69" t="s">
        <v>222</v>
      </c>
      <c r="I56" s="70"/>
      <c r="J56" s="70"/>
      <c r="K56" s="69" t="s">
        <v>792</v>
      </c>
      <c r="L56" s="73">
        <v>1</v>
      </c>
      <c r="M56" s="74">
        <v>8025.51318359375</v>
      </c>
      <c r="N56" s="74">
        <v>1399.8599853515625</v>
      </c>
      <c r="O56" s="75"/>
      <c r="P56" s="76"/>
      <c r="Q56" s="76"/>
      <c r="R56" s="86"/>
      <c r="S56" s="48">
        <v>1</v>
      </c>
      <c r="T56" s="48">
        <v>1</v>
      </c>
      <c r="U56" s="49">
        <v>0</v>
      </c>
      <c r="V56" s="49">
        <v>0</v>
      </c>
      <c r="W56" s="49">
        <v>0</v>
      </c>
      <c r="X56" s="49">
        <v>0.99999</v>
      </c>
      <c r="Y56" s="49">
        <v>0</v>
      </c>
      <c r="Z56" s="49" t="s">
        <v>846</v>
      </c>
      <c r="AA56" s="71">
        <v>56</v>
      </c>
      <c r="AB56" s="71"/>
      <c r="AC56" s="72"/>
      <c r="AD56" s="78" t="s">
        <v>430</v>
      </c>
      <c r="AE56" s="78">
        <v>2927</v>
      </c>
      <c r="AF56" s="78">
        <v>1213</v>
      </c>
      <c r="AG56" s="78">
        <v>4374</v>
      </c>
      <c r="AH56" s="78">
        <v>13550</v>
      </c>
      <c r="AI56" s="78"/>
      <c r="AJ56" s="78" t="s">
        <v>487</v>
      </c>
      <c r="AK56" s="78" t="s">
        <v>535</v>
      </c>
      <c r="AL56" s="82" t="s">
        <v>576</v>
      </c>
      <c r="AM56" s="78"/>
      <c r="AN56" s="80">
        <v>39531.538125</v>
      </c>
      <c r="AO56" s="82" t="s">
        <v>623</v>
      </c>
      <c r="AP56" s="78" t="b">
        <v>0</v>
      </c>
      <c r="AQ56" s="78" t="b">
        <v>0</v>
      </c>
      <c r="AR56" s="78" t="b">
        <v>0</v>
      </c>
      <c r="AS56" s="78"/>
      <c r="AT56" s="78">
        <v>24</v>
      </c>
      <c r="AU56" s="82" t="s">
        <v>626</v>
      </c>
      <c r="AV56" s="78" t="b">
        <v>0</v>
      </c>
      <c r="AW56" s="78" t="s">
        <v>681</v>
      </c>
      <c r="AX56" s="82" t="s">
        <v>735</v>
      </c>
      <c r="AY56" s="78" t="s">
        <v>66</v>
      </c>
      <c r="AZ56" s="78" t="str">
        <f>REPLACE(INDEX(GroupVertices[Group],MATCH(Vertices[[#This Row],[Vertex]],GroupVertices[Vertex],0)),1,1,"")</f>
        <v>4</v>
      </c>
      <c r="BA56" s="48" t="s">
        <v>289</v>
      </c>
      <c r="BB56" s="48" t="s">
        <v>289</v>
      </c>
      <c r="BC56" s="48" t="s">
        <v>295</v>
      </c>
      <c r="BD56" s="48" t="s">
        <v>295</v>
      </c>
      <c r="BE56" s="48"/>
      <c r="BF56" s="48"/>
      <c r="BG56" s="116" t="s">
        <v>981</v>
      </c>
      <c r="BH56" s="116" t="s">
        <v>981</v>
      </c>
      <c r="BI56" s="116" t="s">
        <v>995</v>
      </c>
      <c r="BJ56" s="116" t="s">
        <v>995</v>
      </c>
      <c r="BK56" s="116">
        <v>2</v>
      </c>
      <c r="BL56" s="120">
        <v>5.882352941176471</v>
      </c>
      <c r="BM56" s="116">
        <v>1</v>
      </c>
      <c r="BN56" s="120">
        <v>2.9411764705882355</v>
      </c>
      <c r="BO56" s="116">
        <v>0</v>
      </c>
      <c r="BP56" s="120">
        <v>0</v>
      </c>
      <c r="BQ56" s="116">
        <v>31</v>
      </c>
      <c r="BR56" s="120">
        <v>91.17647058823529</v>
      </c>
      <c r="BS56" s="116">
        <v>34</v>
      </c>
      <c r="BT56" s="2"/>
      <c r="BU56" s="3"/>
      <c r="BV56" s="3"/>
      <c r="BW56" s="3"/>
      <c r="BX56" s="3"/>
    </row>
    <row r="57" spans="1:76" ht="15">
      <c r="A57" s="64" t="s">
        <v>223</v>
      </c>
      <c r="B57" s="65"/>
      <c r="C57" s="65" t="s">
        <v>64</v>
      </c>
      <c r="D57" s="66">
        <v>273.1562924707801</v>
      </c>
      <c r="E57" s="68"/>
      <c r="F57" s="100" t="s">
        <v>312</v>
      </c>
      <c r="G57" s="65"/>
      <c r="H57" s="69" t="s">
        <v>223</v>
      </c>
      <c r="I57" s="70"/>
      <c r="J57" s="70"/>
      <c r="K57" s="69" t="s">
        <v>793</v>
      </c>
      <c r="L57" s="73">
        <v>1</v>
      </c>
      <c r="M57" s="74">
        <v>7392.0478515625</v>
      </c>
      <c r="N57" s="74">
        <v>3493.768310546875</v>
      </c>
      <c r="O57" s="75"/>
      <c r="P57" s="76"/>
      <c r="Q57" s="76"/>
      <c r="R57" s="86"/>
      <c r="S57" s="48">
        <v>1</v>
      </c>
      <c r="T57" s="48">
        <v>1</v>
      </c>
      <c r="U57" s="49">
        <v>0</v>
      </c>
      <c r="V57" s="49">
        <v>0</v>
      </c>
      <c r="W57" s="49">
        <v>0</v>
      </c>
      <c r="X57" s="49">
        <v>0.99999</v>
      </c>
      <c r="Y57" s="49">
        <v>0</v>
      </c>
      <c r="Z57" s="49" t="s">
        <v>846</v>
      </c>
      <c r="AA57" s="71">
        <v>57</v>
      </c>
      <c r="AB57" s="71"/>
      <c r="AC57" s="72"/>
      <c r="AD57" s="78" t="s">
        <v>431</v>
      </c>
      <c r="AE57" s="78">
        <v>129</v>
      </c>
      <c r="AF57" s="78">
        <v>11940</v>
      </c>
      <c r="AG57" s="78">
        <v>667038</v>
      </c>
      <c r="AH57" s="78">
        <v>85801</v>
      </c>
      <c r="AI57" s="78"/>
      <c r="AJ57" s="78" t="s">
        <v>488</v>
      </c>
      <c r="AK57" s="78" t="s">
        <v>536</v>
      </c>
      <c r="AL57" s="78"/>
      <c r="AM57" s="78"/>
      <c r="AN57" s="80">
        <v>39502.07167824074</v>
      </c>
      <c r="AO57" s="78"/>
      <c r="AP57" s="78" t="b">
        <v>0</v>
      </c>
      <c r="AQ57" s="78" t="b">
        <v>0</v>
      </c>
      <c r="AR57" s="78" t="b">
        <v>0</v>
      </c>
      <c r="AS57" s="78"/>
      <c r="AT57" s="78">
        <v>26</v>
      </c>
      <c r="AU57" s="82" t="s">
        <v>632</v>
      </c>
      <c r="AV57" s="78" t="b">
        <v>0</v>
      </c>
      <c r="AW57" s="78" t="s">
        <v>681</v>
      </c>
      <c r="AX57" s="82" t="s">
        <v>736</v>
      </c>
      <c r="AY57" s="78" t="s">
        <v>66</v>
      </c>
      <c r="AZ57" s="78" t="str">
        <f>REPLACE(INDEX(GroupVertices[Group],MATCH(Vertices[[#This Row],[Vertex]],GroupVertices[Vertex],0)),1,1,"")</f>
        <v>4</v>
      </c>
      <c r="BA57" s="48"/>
      <c r="BB57" s="48"/>
      <c r="BC57" s="48"/>
      <c r="BD57" s="48"/>
      <c r="BE57" s="48"/>
      <c r="BF57" s="48"/>
      <c r="BG57" s="116" t="s">
        <v>982</v>
      </c>
      <c r="BH57" s="116" t="s">
        <v>982</v>
      </c>
      <c r="BI57" s="116" t="s">
        <v>996</v>
      </c>
      <c r="BJ57" s="116" t="s">
        <v>996</v>
      </c>
      <c r="BK57" s="116">
        <v>0</v>
      </c>
      <c r="BL57" s="120">
        <v>0</v>
      </c>
      <c r="BM57" s="116">
        <v>0</v>
      </c>
      <c r="BN57" s="120">
        <v>0</v>
      </c>
      <c r="BO57" s="116">
        <v>0</v>
      </c>
      <c r="BP57" s="120">
        <v>0</v>
      </c>
      <c r="BQ57" s="116">
        <v>61</v>
      </c>
      <c r="BR57" s="120">
        <v>100</v>
      </c>
      <c r="BS57" s="116">
        <v>61</v>
      </c>
      <c r="BT57" s="2"/>
      <c r="BU57" s="3"/>
      <c r="BV57" s="3"/>
      <c r="BW57" s="3"/>
      <c r="BX57" s="3"/>
    </row>
    <row r="58" spans="1:76" ht="15">
      <c r="A58" s="64" t="s">
        <v>224</v>
      </c>
      <c r="B58" s="65"/>
      <c r="C58" s="65" t="s">
        <v>64</v>
      </c>
      <c r="D58" s="66">
        <v>162</v>
      </c>
      <c r="E58" s="68"/>
      <c r="F58" s="100" t="s">
        <v>680</v>
      </c>
      <c r="G58" s="65"/>
      <c r="H58" s="69" t="s">
        <v>224</v>
      </c>
      <c r="I58" s="70"/>
      <c r="J58" s="70"/>
      <c r="K58" s="69" t="s">
        <v>794</v>
      </c>
      <c r="L58" s="73">
        <v>1</v>
      </c>
      <c r="M58" s="74">
        <v>8257.189453125</v>
      </c>
      <c r="N58" s="74">
        <v>4893.62841796875</v>
      </c>
      <c r="O58" s="75"/>
      <c r="P58" s="76"/>
      <c r="Q58" s="76"/>
      <c r="R58" s="86"/>
      <c r="S58" s="48">
        <v>0</v>
      </c>
      <c r="T58" s="48">
        <v>1</v>
      </c>
      <c r="U58" s="49">
        <v>0</v>
      </c>
      <c r="V58" s="49">
        <v>0.05</v>
      </c>
      <c r="W58" s="49">
        <v>0</v>
      </c>
      <c r="X58" s="49">
        <v>0.520601</v>
      </c>
      <c r="Y58" s="49">
        <v>0</v>
      </c>
      <c r="Z58" s="49">
        <v>0</v>
      </c>
      <c r="AA58" s="71">
        <v>58</v>
      </c>
      <c r="AB58" s="71"/>
      <c r="AC58" s="72"/>
      <c r="AD58" s="78" t="s">
        <v>432</v>
      </c>
      <c r="AE58" s="78">
        <v>187</v>
      </c>
      <c r="AF58" s="78">
        <v>228</v>
      </c>
      <c r="AG58" s="78">
        <v>528</v>
      </c>
      <c r="AH58" s="78">
        <v>582</v>
      </c>
      <c r="AI58" s="78"/>
      <c r="AJ58" s="78" t="s">
        <v>489</v>
      </c>
      <c r="AK58" s="78" t="s">
        <v>537</v>
      </c>
      <c r="AL58" s="82" t="s">
        <v>577</v>
      </c>
      <c r="AM58" s="78"/>
      <c r="AN58" s="80">
        <v>41677.96627314815</v>
      </c>
      <c r="AO58" s="82" t="s">
        <v>624</v>
      </c>
      <c r="AP58" s="78" t="b">
        <v>1</v>
      </c>
      <c r="AQ58" s="78" t="b">
        <v>0</v>
      </c>
      <c r="AR58" s="78" t="b">
        <v>0</v>
      </c>
      <c r="AS58" s="78"/>
      <c r="AT58" s="78">
        <v>5</v>
      </c>
      <c r="AU58" s="82" t="s">
        <v>626</v>
      </c>
      <c r="AV58" s="78" t="b">
        <v>0</v>
      </c>
      <c r="AW58" s="78" t="s">
        <v>681</v>
      </c>
      <c r="AX58" s="82" t="s">
        <v>737</v>
      </c>
      <c r="AY58" s="78" t="s">
        <v>66</v>
      </c>
      <c r="AZ58" s="78" t="str">
        <f>REPLACE(INDEX(GroupVertices[Group],MATCH(Vertices[[#This Row],[Vertex]],GroupVertices[Vertex],0)),1,1,"")</f>
        <v>2</v>
      </c>
      <c r="BA58" s="48"/>
      <c r="BB58" s="48"/>
      <c r="BC58" s="48"/>
      <c r="BD58" s="48"/>
      <c r="BE58" s="48"/>
      <c r="BF58" s="48"/>
      <c r="BG58" s="116" t="s">
        <v>983</v>
      </c>
      <c r="BH58" s="116" t="s">
        <v>983</v>
      </c>
      <c r="BI58" s="116" t="s">
        <v>997</v>
      </c>
      <c r="BJ58" s="116" t="s">
        <v>997</v>
      </c>
      <c r="BK58" s="116">
        <v>1</v>
      </c>
      <c r="BL58" s="120">
        <v>2.2222222222222223</v>
      </c>
      <c r="BM58" s="116">
        <v>2</v>
      </c>
      <c r="BN58" s="120">
        <v>4.444444444444445</v>
      </c>
      <c r="BO58" s="116">
        <v>0</v>
      </c>
      <c r="BP58" s="120">
        <v>0</v>
      </c>
      <c r="BQ58" s="116">
        <v>42</v>
      </c>
      <c r="BR58" s="120">
        <v>93.33333333333333</v>
      </c>
      <c r="BS58" s="116">
        <v>45</v>
      </c>
      <c r="BT58" s="2"/>
      <c r="BU58" s="3"/>
      <c r="BV58" s="3"/>
      <c r="BW58" s="3"/>
      <c r="BX58" s="3"/>
    </row>
    <row r="59" spans="1:76" ht="15">
      <c r="A59" s="87" t="s">
        <v>225</v>
      </c>
      <c r="B59" s="88"/>
      <c r="C59" s="88" t="s">
        <v>64</v>
      </c>
      <c r="D59" s="89">
        <v>163.41412974540182</v>
      </c>
      <c r="E59" s="90"/>
      <c r="F59" s="101" t="s">
        <v>313</v>
      </c>
      <c r="G59" s="88"/>
      <c r="H59" s="91" t="s">
        <v>225</v>
      </c>
      <c r="I59" s="92"/>
      <c r="J59" s="92"/>
      <c r="K59" s="91" t="s">
        <v>795</v>
      </c>
      <c r="L59" s="93">
        <v>1</v>
      </c>
      <c r="M59" s="94">
        <v>8025.51318359375</v>
      </c>
      <c r="N59" s="94">
        <v>3493.768310546875</v>
      </c>
      <c r="O59" s="95"/>
      <c r="P59" s="96"/>
      <c r="Q59" s="96"/>
      <c r="R59" s="97"/>
      <c r="S59" s="48">
        <v>1</v>
      </c>
      <c r="T59" s="48">
        <v>1</v>
      </c>
      <c r="U59" s="49">
        <v>0</v>
      </c>
      <c r="V59" s="49">
        <v>0</v>
      </c>
      <c r="W59" s="49">
        <v>0</v>
      </c>
      <c r="X59" s="49">
        <v>0.99999</v>
      </c>
      <c r="Y59" s="49">
        <v>0</v>
      </c>
      <c r="Z59" s="49" t="s">
        <v>846</v>
      </c>
      <c r="AA59" s="98">
        <v>59</v>
      </c>
      <c r="AB59" s="98"/>
      <c r="AC59" s="99"/>
      <c r="AD59" s="78" t="s">
        <v>433</v>
      </c>
      <c r="AE59" s="78">
        <v>83</v>
      </c>
      <c r="AF59" s="78">
        <v>377</v>
      </c>
      <c r="AG59" s="78">
        <v>1502</v>
      </c>
      <c r="AH59" s="78">
        <v>99</v>
      </c>
      <c r="AI59" s="78"/>
      <c r="AJ59" s="78" t="s">
        <v>490</v>
      </c>
      <c r="AK59" s="78" t="s">
        <v>538</v>
      </c>
      <c r="AL59" s="82" t="s">
        <v>578</v>
      </c>
      <c r="AM59" s="78"/>
      <c r="AN59" s="80">
        <v>42488.62850694444</v>
      </c>
      <c r="AO59" s="82" t="s">
        <v>625</v>
      </c>
      <c r="AP59" s="78" t="b">
        <v>0</v>
      </c>
      <c r="AQ59" s="78" t="b">
        <v>0</v>
      </c>
      <c r="AR59" s="78" t="b">
        <v>0</v>
      </c>
      <c r="AS59" s="78"/>
      <c r="AT59" s="78">
        <v>6</v>
      </c>
      <c r="AU59" s="82" t="s">
        <v>626</v>
      </c>
      <c r="AV59" s="78" t="b">
        <v>0</v>
      </c>
      <c r="AW59" s="78" t="s">
        <v>681</v>
      </c>
      <c r="AX59" s="82" t="s">
        <v>738</v>
      </c>
      <c r="AY59" s="78" t="s">
        <v>66</v>
      </c>
      <c r="AZ59" s="78" t="str">
        <f>REPLACE(INDEX(GroupVertices[Group],MATCH(Vertices[[#This Row],[Vertex]],GroupVertices[Vertex],0)),1,1,"")</f>
        <v>4</v>
      </c>
      <c r="BA59" s="48"/>
      <c r="BB59" s="48"/>
      <c r="BC59" s="48"/>
      <c r="BD59" s="48"/>
      <c r="BE59" s="48" t="s">
        <v>299</v>
      </c>
      <c r="BF59" s="48" t="s">
        <v>299</v>
      </c>
      <c r="BG59" s="116" t="s">
        <v>984</v>
      </c>
      <c r="BH59" s="116" t="s">
        <v>984</v>
      </c>
      <c r="BI59" s="116" t="s">
        <v>998</v>
      </c>
      <c r="BJ59" s="116" t="s">
        <v>998</v>
      </c>
      <c r="BK59" s="116">
        <v>0</v>
      </c>
      <c r="BL59" s="120">
        <v>0</v>
      </c>
      <c r="BM59" s="116">
        <v>0</v>
      </c>
      <c r="BN59" s="120">
        <v>0</v>
      </c>
      <c r="BO59" s="116">
        <v>0</v>
      </c>
      <c r="BP59" s="120">
        <v>0</v>
      </c>
      <c r="BQ59" s="116">
        <v>25</v>
      </c>
      <c r="BR59" s="120">
        <v>100</v>
      </c>
      <c r="BS59" s="116">
        <v>25</v>
      </c>
      <c r="BT59" s="2"/>
      <c r="BU59" s="3"/>
      <c r="BV59" s="3"/>
      <c r="BW59" s="3"/>
      <c r="BX5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9"/>
    <dataValidation allowBlank="1" showInputMessage="1" promptTitle="Vertex Tooltip" prompt="Enter optional text that will pop up when the mouse is hovered over the vertex." errorTitle="Invalid Vertex Image Key" sqref="K3:K5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9"/>
    <dataValidation allowBlank="1" showInputMessage="1" promptTitle="Vertex Label Fill Color" prompt="To select an optional fill color for the Label shape, right-click and select Select Color on the right-click menu." sqref="I3:I59"/>
    <dataValidation allowBlank="1" showInputMessage="1" promptTitle="Vertex Image File" prompt="Enter the path to an image file.  Hover over the column header for examples." errorTitle="Invalid Vertex Image Key" sqref="F3:F59"/>
    <dataValidation allowBlank="1" showInputMessage="1" promptTitle="Vertex Color" prompt="To select an optional vertex color, right-click and select Select Color on the right-click menu." sqref="B3:B59"/>
    <dataValidation allowBlank="1" showInputMessage="1" promptTitle="Vertex Opacity" prompt="Enter an optional vertex opacity between 0 (transparent) and 100 (opaque)." errorTitle="Invalid Vertex Opacity" error="The optional vertex opacity must be a whole number between 0 and 10." sqref="E3:E59"/>
    <dataValidation type="list" allowBlank="1" showInputMessage="1" showErrorMessage="1" promptTitle="Vertex Shape" prompt="Select an optional vertex shape." errorTitle="Invalid Vertex Shape" error="You have entered an invalid vertex shape.  Try selecting from the drop-down list instead." sqref="C3:C5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9">
      <formula1>ValidVertexLabelPositions</formula1>
    </dataValidation>
    <dataValidation allowBlank="1" showInputMessage="1" showErrorMessage="1" promptTitle="Vertex Name" prompt="Enter the name of the vertex." sqref="A3:A59"/>
  </dataValidations>
  <hyperlinks>
    <hyperlink ref="AL3" r:id="rId1" display="https://t.co/x6BtwAlayw"/>
    <hyperlink ref="AL4" r:id="rId2" display="http://t.co/Y2djHy8Vc1"/>
    <hyperlink ref="AL5" r:id="rId3" display="http://propublica.org/"/>
    <hyperlink ref="AL6" r:id="rId4" display="https://t.co/4knx3PeYpY"/>
    <hyperlink ref="AL7" r:id="rId5" display="http://www.centerforhealthjournalism.org/"/>
    <hyperlink ref="AL8" r:id="rId6" display="https://t.co/ndqtTbK6jK"/>
    <hyperlink ref="AL9" r:id="rId7" display="http://t.co/Pxyf2bEENS"/>
    <hyperlink ref="AL10" r:id="rId8" display="http://t.co/SoL86ga4RI"/>
    <hyperlink ref="AL11" r:id="rId9" display="http://t.co/vsA6BnuoeT"/>
    <hyperlink ref="AL12" r:id="rId10" display="https://t.co/6Zx1Thay8x"/>
    <hyperlink ref="AL13" r:id="rId11" display="http://t.co/wn8mVFF03r"/>
    <hyperlink ref="AL14" r:id="rId12" display="https://t.co/xhGWaqThbo"/>
    <hyperlink ref="AL15" r:id="rId13" display="http://gausssurgical.com/"/>
    <hyperlink ref="AL16" r:id="rId14" display="http://kegel.com/"/>
    <hyperlink ref="AL17" r:id="rId15" display="https://t.co/oqMFytPVIW"/>
    <hyperlink ref="AL20" r:id="rId16" display="https://t.co/BPcpymLiFZ"/>
    <hyperlink ref="AL21" r:id="rId17" display="https://t.co/xptV9jgQGw"/>
    <hyperlink ref="AL23" r:id="rId18" display="https://t.co/CRmXA8cHAc"/>
    <hyperlink ref="AL26" r:id="rId19" display="https://www.linkedin.com/in/nusheen-ameenuddin-md-mph-mpa-faap-a4ba6b105"/>
    <hyperlink ref="AL27" r:id="rId20" display="https://t.co/kdMimN1lSn"/>
    <hyperlink ref="AL31" r:id="rId21" display="https://t.co/6SrnYqK5NO"/>
    <hyperlink ref="AL32" r:id="rId22" display="https://t.co/hx26yGRynw"/>
    <hyperlink ref="AL33" r:id="rId23" display="https://t.co/vFw6PAdZ2P"/>
    <hyperlink ref="AL34" r:id="rId24" display="https://t.co/WUgZfP6faA"/>
    <hyperlink ref="AL35" r:id="rId25" display="https://t.co/xhvtMBx9tO"/>
    <hyperlink ref="AL36" r:id="rId26" display="http://cancergeek.wordpress.com/"/>
    <hyperlink ref="AL38" r:id="rId27" display="https://t.co/XObXQjWBK6"/>
    <hyperlink ref="AL40" r:id="rId28" display="https://t.co/5SGjDM7XaQ"/>
    <hyperlink ref="AL41" r:id="rId29" display="https://t.co/EDLS8w2d19"/>
    <hyperlink ref="AL42" r:id="rId30" display="http://t.co/K6NOndLFZ8"/>
    <hyperlink ref="AL44" r:id="rId31" display="https://t.co/h8XKX0ZrLX"/>
    <hyperlink ref="AL47" r:id="rId32" display="https://t.co/7LYO7fakOk"/>
    <hyperlink ref="AL48" r:id="rId33" display="https://t.co/EavaPuERAf"/>
    <hyperlink ref="AL51" r:id="rId34" display="https://t.co/eXfdbzDYHo"/>
    <hyperlink ref="AL52" r:id="rId35" display="http://hpec.io/"/>
    <hyperlink ref="AL53" r:id="rId36" display="http://www.incrementalhealthcare.com/about/"/>
    <hyperlink ref="AL54" r:id="rId37" display="https://t.co/Zp07caNNeC"/>
    <hyperlink ref="AL56" r:id="rId38" display="http://jillwodnick.com/"/>
    <hyperlink ref="AL58" r:id="rId39" display="http://t.co/K7zbpChxvH"/>
    <hyperlink ref="AL59" r:id="rId40" display="https://t.co/ikBdbuOu4X"/>
    <hyperlink ref="AO3" r:id="rId41" display="https://pbs.twimg.com/profile_banners/37008978/1558634353"/>
    <hyperlink ref="AO4" r:id="rId42" display="https://pbs.twimg.com/profile_banners/34708125/1556804030"/>
    <hyperlink ref="AO6" r:id="rId43" display="https://pbs.twimg.com/profile_banners/1063154473483362306/1542315584"/>
    <hyperlink ref="AO7" r:id="rId44" display="https://pbs.twimg.com/profile_banners/38372614/1446754754"/>
    <hyperlink ref="AO8" r:id="rId45" display="https://pbs.twimg.com/profile_banners/316533824/1569718530"/>
    <hyperlink ref="AO9" r:id="rId46" display="https://pbs.twimg.com/profile_banners/161715155/1551382293"/>
    <hyperlink ref="AO10" r:id="rId47" display="https://pbs.twimg.com/profile_banners/5392522/1561665789"/>
    <hyperlink ref="AO12" r:id="rId48" display="https://pbs.twimg.com/profile_banners/19695231/1537707635"/>
    <hyperlink ref="AO13" r:id="rId49" display="https://pbs.twimg.com/profile_banners/422893220/1521497845"/>
    <hyperlink ref="AO14" r:id="rId50" display="https://pbs.twimg.com/profile_banners/14208785/1550002622"/>
    <hyperlink ref="AO15" r:id="rId51" display="https://pbs.twimg.com/profile_banners/320112450/1558453194"/>
    <hyperlink ref="AO16" r:id="rId52" display="https://pbs.twimg.com/profile_banners/17043460/1509764292"/>
    <hyperlink ref="AO18" r:id="rId53" display="https://pbs.twimg.com/profile_banners/38287431/1542152637"/>
    <hyperlink ref="AO19" r:id="rId54" display="https://pbs.twimg.com/profile_banners/3233891354/1547746003"/>
    <hyperlink ref="AO20" r:id="rId55" display="https://pbs.twimg.com/profile_banners/2493691526/1445826891"/>
    <hyperlink ref="AO21" r:id="rId56" display="https://pbs.twimg.com/profile_banners/812269908/1569266648"/>
    <hyperlink ref="AO23" r:id="rId57" display="https://pbs.twimg.com/profile_banners/58767090/1538390322"/>
    <hyperlink ref="AO24" r:id="rId58" display="https://pbs.twimg.com/profile_banners/537023395/1465458360"/>
    <hyperlink ref="AO25" r:id="rId59" display="https://pbs.twimg.com/profile_banners/73648642/1484526202"/>
    <hyperlink ref="AO26" r:id="rId60" display="https://pbs.twimg.com/profile_banners/2621582513/1504654124"/>
    <hyperlink ref="AO27" r:id="rId61" display="https://pbs.twimg.com/profile_banners/1039581191559696384/1536690921"/>
    <hyperlink ref="AO28" r:id="rId62" display="https://pbs.twimg.com/profile_banners/746745695198056449/1571375299"/>
    <hyperlink ref="AO29" r:id="rId63" display="https://pbs.twimg.com/profile_banners/857589911511281664/1542463593"/>
    <hyperlink ref="AO31" r:id="rId64" display="https://pbs.twimg.com/profile_banners/750728611/1458324474"/>
    <hyperlink ref="AO32" r:id="rId65" display="https://pbs.twimg.com/profile_banners/966495910598533120/1519941935"/>
    <hyperlink ref="AO33" r:id="rId66" display="https://pbs.twimg.com/profile_banners/804480641505095684/1480638930"/>
    <hyperlink ref="AO35" r:id="rId67" display="https://pbs.twimg.com/profile_banners/4758697615/1479963644"/>
    <hyperlink ref="AO36" r:id="rId68" display="https://pbs.twimg.com/profile_banners/50200233/1426699672"/>
    <hyperlink ref="AO37" r:id="rId69" display="https://pbs.twimg.com/profile_banners/3814447817/1486513004"/>
    <hyperlink ref="AO38" r:id="rId70" display="https://pbs.twimg.com/profile_banners/716038469454159872/1516400267"/>
    <hyperlink ref="AO40" r:id="rId71" display="https://pbs.twimg.com/profile_banners/866464244124057603/1565143795"/>
    <hyperlink ref="AO41" r:id="rId72" display="https://pbs.twimg.com/profile_banners/23245400/1350138081"/>
    <hyperlink ref="AO42" r:id="rId73" display="https://pbs.twimg.com/profile_banners/730021628/1569161666"/>
    <hyperlink ref="AO43" r:id="rId74" display="https://pbs.twimg.com/profile_banners/368910785/1446869763"/>
    <hyperlink ref="AO44" r:id="rId75" display="https://pbs.twimg.com/profile_banners/418830106/1403817495"/>
    <hyperlink ref="AO45" r:id="rId76" display="https://pbs.twimg.com/profile_banners/33318919/1515253191"/>
    <hyperlink ref="AO46" r:id="rId77" display="https://pbs.twimg.com/profile_banners/2345395464/1555978372"/>
    <hyperlink ref="AO48" r:id="rId78" display="https://pbs.twimg.com/profile_banners/849220904425066496/1512370479"/>
    <hyperlink ref="AO49" r:id="rId79" display="https://pbs.twimg.com/profile_banners/558301048/1557066774"/>
    <hyperlink ref="AO50" r:id="rId80" display="https://pbs.twimg.com/profile_banners/957783498089050112/1521928126"/>
    <hyperlink ref="AO51" r:id="rId81" display="https://pbs.twimg.com/profile_banners/14989473/1477090388"/>
    <hyperlink ref="AO52" r:id="rId82" display="https://pbs.twimg.com/profile_banners/810835918701461504/1562597419"/>
    <hyperlink ref="AO53" r:id="rId83" display="https://pbs.twimg.com/profile_banners/14681336/1422573345"/>
    <hyperlink ref="AO54" r:id="rId84" display="https://pbs.twimg.com/profile_banners/411703839/1551573564"/>
    <hyperlink ref="AO56" r:id="rId85" display="https://pbs.twimg.com/profile_banners/14207128/1513791401"/>
    <hyperlink ref="AO58" r:id="rId86" display="https://pbs.twimg.com/profile_banners/2332526670/1523374189"/>
    <hyperlink ref="AO59" r:id="rId87" display="https://pbs.twimg.com/profile_banners/725702374556327937/1524680632"/>
    <hyperlink ref="AU3" r:id="rId88" display="http://abs.twimg.com/images/themes/theme1/bg.png"/>
    <hyperlink ref="AU4" r:id="rId89" display="http://abs.twimg.com/images/themes/theme1/bg.png"/>
    <hyperlink ref="AU5" r:id="rId90" display="http://abs.twimg.com/images/themes/theme1/bg.png"/>
    <hyperlink ref="AU6" r:id="rId91" display="http://abs.twimg.com/images/themes/theme1/bg.png"/>
    <hyperlink ref="AU7" r:id="rId92" display="http://abs.twimg.com/images/themes/theme1/bg.png"/>
    <hyperlink ref="AU8" r:id="rId93" display="http://abs.twimg.com/images/themes/theme14/bg.gif"/>
    <hyperlink ref="AU9" r:id="rId94" display="http://abs.twimg.com/images/themes/theme1/bg.png"/>
    <hyperlink ref="AU10" r:id="rId95" display="http://abs.twimg.com/images/themes/theme1/bg.png"/>
    <hyperlink ref="AU11" r:id="rId96" display="http://abs.twimg.com/images/themes/theme1/bg.png"/>
    <hyperlink ref="AU12" r:id="rId97" display="http://abs.twimg.com/images/themes/theme1/bg.png"/>
    <hyperlink ref="AU13" r:id="rId98" display="http://abs.twimg.com/images/themes/theme1/bg.png"/>
    <hyperlink ref="AU14" r:id="rId99" display="http://abs.twimg.com/images/themes/theme1/bg.png"/>
    <hyperlink ref="AU15" r:id="rId100" display="http://abs.twimg.com/images/themes/theme1/bg.png"/>
    <hyperlink ref="AU16" r:id="rId101" display="http://abs.twimg.com/images/themes/theme1/bg.png"/>
    <hyperlink ref="AU18" r:id="rId102" display="http://abs.twimg.com/images/themes/theme1/bg.png"/>
    <hyperlink ref="AU19" r:id="rId103" display="http://abs.twimg.com/images/themes/theme1/bg.png"/>
    <hyperlink ref="AU20" r:id="rId104" display="http://abs.twimg.com/images/themes/theme1/bg.png"/>
    <hyperlink ref="AU21" r:id="rId105" display="http://abs.twimg.com/images/themes/theme4/bg.gif"/>
    <hyperlink ref="AU22" r:id="rId106" display="http://abs.twimg.com/images/themes/theme1/bg.png"/>
    <hyperlink ref="AU23" r:id="rId107" display="http://abs.twimg.com/images/themes/theme14/bg.gif"/>
    <hyperlink ref="AU24" r:id="rId108" display="http://abs.twimg.com/images/themes/theme1/bg.png"/>
    <hyperlink ref="AU25" r:id="rId109" display="http://abs.twimg.com/images/themes/theme1/bg.png"/>
    <hyperlink ref="AU26" r:id="rId110" display="http://abs.twimg.com/images/themes/theme1/bg.png"/>
    <hyperlink ref="AU28" r:id="rId111" display="http://abs.twimg.com/images/themes/theme1/bg.png"/>
    <hyperlink ref="AU30" r:id="rId112" display="http://abs.twimg.com/images/themes/theme1/bg.png"/>
    <hyperlink ref="AU31" r:id="rId113" display="http://abs.twimg.com/images/themes/theme12/bg.gif"/>
    <hyperlink ref="AU34" r:id="rId114" display="http://abs.twimg.com/images/themes/theme1/bg.png"/>
    <hyperlink ref="AU36" r:id="rId115" display="http://abs.twimg.com/images/themes/theme1/bg.png"/>
    <hyperlink ref="AU37" r:id="rId116" display="http://abs.twimg.com/images/themes/theme1/bg.png"/>
    <hyperlink ref="AU39" r:id="rId117" display="http://abs.twimg.com/images/themes/theme1/bg.png"/>
    <hyperlink ref="AU40" r:id="rId118" display="http://abs.twimg.com/images/themes/theme1/bg.png"/>
    <hyperlink ref="AU41" r:id="rId119" display="http://abs.twimg.com/images/themes/theme14/bg.gif"/>
    <hyperlink ref="AU42" r:id="rId120" display="http://abs.twimg.com/images/themes/theme1/bg.png"/>
    <hyperlink ref="AU43" r:id="rId121" display="http://abs.twimg.com/images/themes/theme1/bg.png"/>
    <hyperlink ref="AU44" r:id="rId122" display="http://abs.twimg.com/images/themes/theme1/bg.png"/>
    <hyperlink ref="AU45" r:id="rId123" display="http://abs.twimg.com/images/themes/theme1/bg.png"/>
    <hyperlink ref="AU46" r:id="rId124" display="http://abs.twimg.com/images/themes/theme1/bg.png"/>
    <hyperlink ref="AU47" r:id="rId125" display="http://abs.twimg.com/images/themes/theme3/bg.gif"/>
    <hyperlink ref="AU48" r:id="rId126" display="http://abs.twimg.com/images/themes/theme1/bg.png"/>
    <hyperlink ref="AU49" r:id="rId127" display="http://abs.twimg.com/images/themes/theme1/bg.png"/>
    <hyperlink ref="AU51" r:id="rId128" display="http://abs.twimg.com/images/themes/theme1/bg.png"/>
    <hyperlink ref="AU53" r:id="rId129" display="http://abs.twimg.com/images/themes/theme1/bg.png"/>
    <hyperlink ref="AU54" r:id="rId130" display="http://abs.twimg.com/images/themes/theme16/bg.gif"/>
    <hyperlink ref="AU55" r:id="rId131" display="http://abs.twimg.com/images/themes/theme1/bg.png"/>
    <hyperlink ref="AU56" r:id="rId132" display="http://abs.twimg.com/images/themes/theme1/bg.png"/>
    <hyperlink ref="AU57" r:id="rId133" display="http://abs.twimg.com/images/themes/theme5/bg.gif"/>
    <hyperlink ref="AU58" r:id="rId134" display="http://abs.twimg.com/images/themes/theme1/bg.png"/>
    <hyperlink ref="AU59" r:id="rId135" display="http://abs.twimg.com/images/themes/theme1/bg.png"/>
    <hyperlink ref="F3" r:id="rId136" display="http://pbs.twimg.com/profile_images/691751412036808705/40DpcbP9_normal.jpg"/>
    <hyperlink ref="F4" r:id="rId137" display="http://pbs.twimg.com/profile_images/1089958066441908230/T-zE4BmG_normal.jpg"/>
    <hyperlink ref="F5" r:id="rId138" display="http://pbs.twimg.com/profile_images/378800000441083660/defef2ef9e3d3fa644374ea4fa109689_normal.jpeg"/>
    <hyperlink ref="F6" r:id="rId139" display="http://pbs.twimg.com/profile_images/1063163332864196608/Bfsq8tRD_normal.jpg"/>
    <hyperlink ref="F7" r:id="rId140" display="http://pbs.twimg.com/profile_images/662358295823278081/OVmGCSYU_normal.jpg"/>
    <hyperlink ref="F8" r:id="rId141" display="http://pbs.twimg.com/profile_images/1157318428841205760/L4Xvch0N_normal.jpg"/>
    <hyperlink ref="F9" r:id="rId142" display="http://pbs.twimg.com/profile_images/1135980815135805441/AHCFdHw__normal.png"/>
    <hyperlink ref="F10" r:id="rId143" display="http://pbs.twimg.com/profile_images/1166363726980767745/KbbgAZA6_normal.jpg"/>
    <hyperlink ref="F11" r:id="rId144" display="http://pbs.twimg.com/profile_images/416216781196230658/0tyIaGLA_normal.png"/>
    <hyperlink ref="F12" r:id="rId145" display="http://pbs.twimg.com/profile_images/1013397531206848512/Ekf9nVK4_normal.jpg"/>
    <hyperlink ref="F13" r:id="rId146" display="http://pbs.twimg.com/profile_images/654521427551367168/AkjRumyP_normal.png"/>
    <hyperlink ref="F14" r:id="rId147" display="http://pbs.twimg.com/profile_images/1154915080900730880/Qe5pMZ1O_normal.jpg"/>
    <hyperlink ref="F15" r:id="rId148" display="http://pbs.twimg.com/profile_images/1057004044453965824/6fmhToXw_normal.jpg"/>
    <hyperlink ref="F16" r:id="rId149" display="http://pbs.twimg.com/profile_images/425801693519810560/jCpmTBm1_normal.jpeg"/>
    <hyperlink ref="F17" r:id="rId150" display="http://pbs.twimg.com/profile_images/1001886941061656577/0j_URG3q_normal.jpg"/>
    <hyperlink ref="F18" r:id="rId151" display="http://pbs.twimg.com/profile_images/903432464156073986/K9r22wpA_normal.jpg"/>
    <hyperlink ref="F19" r:id="rId152" display="http://pbs.twimg.com/profile_images/686566429668159489/JVLYBGsA_normal.jpg"/>
    <hyperlink ref="F20" r:id="rId153" display="http://pbs.twimg.com/profile_images/1111118691142266880/Nr7xJ7tm_normal.png"/>
    <hyperlink ref="F21" r:id="rId154" display="http://pbs.twimg.com/profile_images/1176208293464666112/sCj-yNAp_normal.jpg"/>
    <hyperlink ref="F22" r:id="rId155" display="http://pbs.twimg.com/profile_images/758265445342326785/Y3rxq30N_normal.jpg"/>
    <hyperlink ref="F23" r:id="rId156" display="http://pbs.twimg.com/profile_images/857334547398049792/iqPrUmWu_normal.jpg"/>
    <hyperlink ref="F24" r:id="rId157" display="http://pbs.twimg.com/profile_images/741026308277174273/SZjkplDd_normal.jpg"/>
    <hyperlink ref="F25" r:id="rId158" display="http://pbs.twimg.com/profile_images/1048548152293429248/tSrLbaXW_normal.jpg"/>
    <hyperlink ref="F26" r:id="rId159" display="http://pbs.twimg.com/profile_images/1026998434639708160/_EQRlRm5_normal.jpg"/>
    <hyperlink ref="F27" r:id="rId160" display="http://pbs.twimg.com/profile_images/1039826307411009537/lJIF5_KM_normal.jpg"/>
    <hyperlink ref="F28" r:id="rId161" display="http://pbs.twimg.com/profile_images/1177099649079021569/d3eCnOB7_normal.jpg"/>
    <hyperlink ref="F29" r:id="rId162" display="http://pbs.twimg.com/profile_images/1063796751549624320/8pKZ9rsh_normal.jpg"/>
    <hyperlink ref="F30" r:id="rId163" display="http://pbs.twimg.com/profile_images/841051580547846144/ZDS1E3_Y_normal.jpg"/>
    <hyperlink ref="F31" r:id="rId164" display="http://pbs.twimg.com/profile_images/802727808359350272/EeiG9uQP_normal.jpg"/>
    <hyperlink ref="F32" r:id="rId165" display="http://pbs.twimg.com/profile_images/1010235371257520130/AgFzlRmH_normal.jpg"/>
    <hyperlink ref="F33" r:id="rId166" display="http://pbs.twimg.com/profile_images/818978940236742656/cIgA2vJT_normal.jpg"/>
    <hyperlink ref="F34" r:id="rId167" display="http://pbs.twimg.com/profile_images/816099817675816961/_9tLaSei_normal.jpg"/>
    <hyperlink ref="F35" r:id="rId168" display="http://pbs.twimg.com/profile_images/801651322881654784/6HwdtnGZ_normal.jpg"/>
    <hyperlink ref="F36" r:id="rId169" display="http://pbs.twimg.com/profile_images/800438414789214208/1uIr0nif_normal.jpg"/>
    <hyperlink ref="F37" r:id="rId170" display="http://pbs.twimg.com/profile_images/829117267057209344/3hjWLN0u_normal.jpg"/>
    <hyperlink ref="F38" r:id="rId171" display="http://pbs.twimg.com/profile_images/954477560666050560/NgvTXFvW_normal.jpg"/>
    <hyperlink ref="F39" r:id="rId172" display="http://pbs.twimg.com/profile_images/1004302483231989762/6wp1hnYW_normal.jpg"/>
    <hyperlink ref="F40" r:id="rId173" display="http://pbs.twimg.com/profile_images/1111350431857500162/t0FrZmNH_normal.jpg"/>
    <hyperlink ref="F41" r:id="rId174" display="http://pbs.twimg.com/profile_images/303820088/DR.NICK.HEAD_normal.jpg"/>
    <hyperlink ref="F42" r:id="rId175" display="http://pbs.twimg.com/profile_images/1175131003641368576/o4lmwzL4_normal.jpg"/>
    <hyperlink ref="F43" r:id="rId176" display="http://pbs.twimg.com/profile_images/1802187878/kristie_website_normal.jpg"/>
    <hyperlink ref="F44" r:id="rId177" display="http://pbs.twimg.com/profile_images/2227458475/Kris_headshot_normal.jpg"/>
    <hyperlink ref="F45" r:id="rId178" display="http://pbs.twimg.com/profile_images/949667413737455616/lL1FYsDi_normal.jpg"/>
    <hyperlink ref="F46" r:id="rId179" display="http://pbs.twimg.com/profile_images/435464214870626304/KOwxqpTx_normal.jpeg"/>
    <hyperlink ref="F47" r:id="rId180" display="http://pbs.twimg.com/profile_images/723267608955379712/hHbPrshx_normal.jpg"/>
    <hyperlink ref="F48" r:id="rId181" display="http://pbs.twimg.com/profile_images/860843697012912129/ZeHnOb21_normal.jpg"/>
    <hyperlink ref="F49" r:id="rId182" display="http://pbs.twimg.com/profile_images/1112060503478677506/XLkzoWal_normal.jpg"/>
    <hyperlink ref="F50" r:id="rId183" display="http://pbs.twimg.com/profile_images/977655174960332800/XrFImZWL_normal.jpg"/>
    <hyperlink ref="F51" r:id="rId184" display="http://pbs.twimg.com/profile_images/477981240705175554/fA99NueV_normal.jpeg"/>
    <hyperlink ref="F52" r:id="rId185" display="http://pbs.twimg.com/profile_images/989866467301773312/VGAcNYPX_normal.jpg"/>
    <hyperlink ref="F53" r:id="rId186" display="http://pbs.twimg.com/profile_images/623192492029022208/Yx-kbGbI_normal.jpg"/>
    <hyperlink ref="F54" r:id="rId187" display="http://pbs.twimg.com/profile_images/1059170375974576128/bYChC6aK_normal.jpg"/>
    <hyperlink ref="F55" r:id="rId188" display="http://pbs.twimg.com/profile_images/847984153735958529/sqiMoJnr_normal.jpg"/>
    <hyperlink ref="F56" r:id="rId189" display="http://pbs.twimg.com/profile_images/591575412880191490/eVU41ZDR_normal.jpg"/>
    <hyperlink ref="F57" r:id="rId190" display="http://pbs.twimg.com/profile_images/1184755372667654145/evB769Y__normal.png"/>
    <hyperlink ref="F58" r:id="rId191" display="http://pbs.twimg.com/profile_images/431949521472323585/RChv6o8Q_normal.png"/>
    <hyperlink ref="F59" r:id="rId192" display="http://pbs.twimg.com/profile_images/725703417558126592/SocNzlxV_normal.jpg"/>
    <hyperlink ref="AX3" r:id="rId193" display="https://twitter.com/chcfnews"/>
    <hyperlink ref="AX4" r:id="rId194" display="https://twitter.com/busph"/>
    <hyperlink ref="AX5" r:id="rId195" display="https://twitter.com/byninamartin"/>
    <hyperlink ref="AX6" r:id="rId196" display="https://twitter.com/nihcmfoundation"/>
    <hyperlink ref="AX7" r:id="rId197" display="https://twitter.com/reportinghealth"/>
    <hyperlink ref="AX8" r:id="rId198" display="https://twitter.com/allbriteallday"/>
    <hyperlink ref="AX9" r:id="rId199" display="https://twitter.com/nprmontagne"/>
    <hyperlink ref="AX10" r:id="rId200" display="https://twitter.com/npr"/>
    <hyperlink ref="AX11" r:id="rId201" display="https://twitter.com/nprviz"/>
    <hyperlink ref="AX12" r:id="rId202" display="https://twitter.com/unnecesarean"/>
    <hyperlink ref="AX13" r:id="rId203" display="https://twitter.com/cmqcc"/>
    <hyperlink ref="AX14" r:id="rId204" display="https://twitter.com/healthnet"/>
    <hyperlink ref="AX15" r:id="rId205" display="https://twitter.com/gausssurgical"/>
    <hyperlink ref="AX16" r:id="rId206" display="https://twitter.com/dkegel"/>
    <hyperlink ref="AX17" r:id="rId207" display="https://twitter.com/science_shield"/>
    <hyperlink ref="AX18" r:id="rId208" display="https://twitter.com/usnehal"/>
    <hyperlink ref="AX19" r:id="rId209" display="https://twitter.com/drvantilburg"/>
    <hyperlink ref="AX20" r:id="rId210" display="https://twitter.com/jessicajkaufman"/>
    <hyperlink ref="AX21" r:id="rId211" display="https://twitter.com/drjaimefriedman"/>
    <hyperlink ref="AX22" r:id="rId212" display="https://twitter.com/kiddrsue"/>
    <hyperlink ref="AX23" r:id="rId213" display="https://twitter.com/julieleask"/>
    <hyperlink ref="AX24" r:id="rId214" display="https://twitter.com/hollyseale"/>
    <hyperlink ref="AX25" r:id="rId215" display="https://twitter.com/greenhousemd"/>
    <hyperlink ref="AX26" r:id="rId216" display="https://twitter.com/namd4kids"/>
    <hyperlink ref="AX27" r:id="rId217" display="https://twitter.com/pollock_dr"/>
    <hyperlink ref="AX28" r:id="rId218" display="https://twitter.com/deannamarie208"/>
    <hyperlink ref="AX29" r:id="rId219" display="https://twitter.com/mahealthforkids"/>
    <hyperlink ref="AX30" r:id="rId220" display="https://twitter.com/danchinmargie"/>
    <hyperlink ref="AX31" r:id="rId221" display="https://twitter.com/ergoddessmd"/>
    <hyperlink ref="AX32" r:id="rId222" display="https://twitter.com/vthornleymd"/>
    <hyperlink ref="AX33" r:id="rId223" display="https://twitter.com/sashashillcutt"/>
    <hyperlink ref="AX34" r:id="rId224" display="https://twitter.com/doctorwes"/>
    <hyperlink ref="AX35" r:id="rId225" display="https://twitter.com/silverdalepeds"/>
    <hyperlink ref="AX36" r:id="rId226" display="https://twitter.com/cancergeek"/>
    <hyperlink ref="AX37" r:id="rId227" display="https://twitter.com/gallahercaren"/>
    <hyperlink ref="AX38" r:id="rId228" display="https://twitter.com/gretchenlasalle"/>
    <hyperlink ref="AX39" r:id="rId229" display="https://twitter.com/mass_marion"/>
    <hyperlink ref="AX40" r:id="rId230" display="https://twitter.com/drcorriel"/>
    <hyperlink ref="AX41" r:id="rId231" display="https://twitter.com/drnickusa"/>
    <hyperlink ref="AX42" r:id="rId232" display="https://twitter.com/bethfratesmd"/>
    <hyperlink ref="AX43" r:id="rId233" display="https://twitter.com/drkristieleong"/>
    <hyperlink ref="AX44" r:id="rId234" display="https://twitter.com/kksheld"/>
    <hyperlink ref="AX45" r:id="rId235" display="https://twitter.com/mattierheummd"/>
    <hyperlink ref="AX46" r:id="rId236" display="https://twitter.com/mcknightmdellen"/>
    <hyperlink ref="AX47" r:id="rId237" display="https://twitter.com/kath2cats"/>
    <hyperlink ref="AX48" r:id="rId238" display="https://twitter.com/shreyatrivedimd"/>
    <hyperlink ref="AX49" r:id="rId239" display="https://twitter.com/docbasia"/>
    <hyperlink ref="AX50" r:id="rId240" display="https://twitter.com/pedsmamadoc"/>
    <hyperlink ref="AX51" r:id="rId241" display="https://twitter.com/drtoddwo"/>
    <hyperlink ref="AX52" r:id="rId242" display="https://twitter.com/leahhoustonmd"/>
    <hyperlink ref="AX53" r:id="rId243" display="https://twitter.com/drnic1"/>
    <hyperlink ref="AX54" r:id="rId244" display="https://twitter.com/pediatricskc"/>
    <hyperlink ref="AX55" r:id="rId245" display="https://twitter.com/pedsdrphelps"/>
    <hyperlink ref="AX56" r:id="rId246" display="https://twitter.com/jillgw"/>
    <hyperlink ref="AX57" r:id="rId247" display="https://twitter.com/ospococo"/>
    <hyperlink ref="AX58" r:id="rId248" display="https://twitter.com/hqinstitute"/>
    <hyperlink ref="AX59" r:id="rId249" display="https://twitter.com/thefpqc"/>
  </hyperlinks>
  <printOptions/>
  <pageMargins left="0.7" right="0.7" top="0.75" bottom="0.75" header="0.3" footer="0.3"/>
  <pageSetup horizontalDpi="600" verticalDpi="600" orientation="portrait" r:id="rId253"/>
  <legacyDrawing r:id="rId251"/>
  <tableParts>
    <tablePart r:id="rId25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860</v>
      </c>
      <c r="Z2" s="13" t="s">
        <v>869</v>
      </c>
      <c r="AA2" s="13" t="s">
        <v>880</v>
      </c>
      <c r="AB2" s="13" t="s">
        <v>907</v>
      </c>
      <c r="AC2" s="13" t="s">
        <v>937</v>
      </c>
      <c r="AD2" s="13" t="s">
        <v>950</v>
      </c>
      <c r="AE2" s="13" t="s">
        <v>952</v>
      </c>
      <c r="AF2" s="13" t="s">
        <v>961</v>
      </c>
      <c r="AG2" s="119" t="s">
        <v>1023</v>
      </c>
      <c r="AH2" s="119" t="s">
        <v>1024</v>
      </c>
      <c r="AI2" s="119" t="s">
        <v>1025</v>
      </c>
      <c r="AJ2" s="119" t="s">
        <v>1026</v>
      </c>
      <c r="AK2" s="119" t="s">
        <v>1027</v>
      </c>
      <c r="AL2" s="119" t="s">
        <v>1028</v>
      </c>
      <c r="AM2" s="119" t="s">
        <v>1029</v>
      </c>
      <c r="AN2" s="119" t="s">
        <v>1030</v>
      </c>
      <c r="AO2" s="119" t="s">
        <v>1033</v>
      </c>
    </row>
    <row r="3" spans="1:41" ht="15">
      <c r="A3" s="87" t="s">
        <v>835</v>
      </c>
      <c r="B3" s="65" t="s">
        <v>839</v>
      </c>
      <c r="C3" s="65" t="s">
        <v>56</v>
      </c>
      <c r="D3" s="103"/>
      <c r="E3" s="102"/>
      <c r="F3" s="104" t="s">
        <v>1068</v>
      </c>
      <c r="G3" s="105"/>
      <c r="H3" s="105"/>
      <c r="I3" s="106">
        <v>3</v>
      </c>
      <c r="J3" s="107"/>
      <c r="K3" s="48">
        <v>40</v>
      </c>
      <c r="L3" s="48">
        <v>87</v>
      </c>
      <c r="M3" s="48">
        <v>0</v>
      </c>
      <c r="N3" s="48">
        <v>87</v>
      </c>
      <c r="O3" s="48">
        <v>0</v>
      </c>
      <c r="P3" s="49">
        <v>0.011627906976744186</v>
      </c>
      <c r="Q3" s="49">
        <v>0.022988505747126436</v>
      </c>
      <c r="R3" s="48">
        <v>1</v>
      </c>
      <c r="S3" s="48">
        <v>0</v>
      </c>
      <c r="T3" s="48">
        <v>40</v>
      </c>
      <c r="U3" s="48">
        <v>87</v>
      </c>
      <c r="V3" s="48">
        <v>2</v>
      </c>
      <c r="W3" s="49">
        <v>1.8425</v>
      </c>
      <c r="X3" s="49">
        <v>0.05576923076923077</v>
      </c>
      <c r="Y3" s="78" t="s">
        <v>287</v>
      </c>
      <c r="Z3" s="78" t="s">
        <v>294</v>
      </c>
      <c r="AA3" s="78"/>
      <c r="AB3" s="84" t="s">
        <v>908</v>
      </c>
      <c r="AC3" s="84" t="s">
        <v>938</v>
      </c>
      <c r="AD3" s="84" t="s">
        <v>951</v>
      </c>
      <c r="AE3" s="84" t="s">
        <v>953</v>
      </c>
      <c r="AF3" s="84" t="s">
        <v>962</v>
      </c>
      <c r="AG3" s="116">
        <v>2</v>
      </c>
      <c r="AH3" s="120">
        <v>1.4598540145985401</v>
      </c>
      <c r="AI3" s="116">
        <v>1</v>
      </c>
      <c r="AJ3" s="120">
        <v>0.7299270072992701</v>
      </c>
      <c r="AK3" s="116">
        <v>0</v>
      </c>
      <c r="AL3" s="120">
        <v>0</v>
      </c>
      <c r="AM3" s="116">
        <v>134</v>
      </c>
      <c r="AN3" s="120">
        <v>97.81021897810218</v>
      </c>
      <c r="AO3" s="116">
        <v>137</v>
      </c>
    </row>
    <row r="4" spans="1:41" ht="15">
      <c r="A4" s="87" t="s">
        <v>836</v>
      </c>
      <c r="B4" s="65" t="s">
        <v>840</v>
      </c>
      <c r="C4" s="65" t="s">
        <v>56</v>
      </c>
      <c r="D4" s="109"/>
      <c r="E4" s="108"/>
      <c r="F4" s="110" t="s">
        <v>1069</v>
      </c>
      <c r="G4" s="111"/>
      <c r="H4" s="111"/>
      <c r="I4" s="112">
        <v>4</v>
      </c>
      <c r="J4" s="113"/>
      <c r="K4" s="48">
        <v>9</v>
      </c>
      <c r="L4" s="48">
        <v>15</v>
      </c>
      <c r="M4" s="48">
        <v>0</v>
      </c>
      <c r="N4" s="48">
        <v>15</v>
      </c>
      <c r="O4" s="48">
        <v>0</v>
      </c>
      <c r="P4" s="49">
        <v>0.15384615384615385</v>
      </c>
      <c r="Q4" s="49">
        <v>0.26666666666666666</v>
      </c>
      <c r="R4" s="48">
        <v>1</v>
      </c>
      <c r="S4" s="48">
        <v>0</v>
      </c>
      <c r="T4" s="48">
        <v>9</v>
      </c>
      <c r="U4" s="48">
        <v>15</v>
      </c>
      <c r="V4" s="48">
        <v>3</v>
      </c>
      <c r="W4" s="49">
        <v>1.703704</v>
      </c>
      <c r="X4" s="49">
        <v>0.20833333333333334</v>
      </c>
      <c r="Y4" s="78" t="s">
        <v>861</v>
      </c>
      <c r="Z4" s="78" t="s">
        <v>870</v>
      </c>
      <c r="AA4" s="78" t="s">
        <v>881</v>
      </c>
      <c r="AB4" s="84" t="s">
        <v>909</v>
      </c>
      <c r="AC4" s="84" t="s">
        <v>939</v>
      </c>
      <c r="AD4" s="84"/>
      <c r="AE4" s="84" t="s">
        <v>954</v>
      </c>
      <c r="AF4" s="84" t="s">
        <v>963</v>
      </c>
      <c r="AG4" s="116">
        <v>1</v>
      </c>
      <c r="AH4" s="120">
        <v>0.6172839506172839</v>
      </c>
      <c r="AI4" s="116">
        <v>3</v>
      </c>
      <c r="AJ4" s="120">
        <v>1.8518518518518519</v>
      </c>
      <c r="AK4" s="116">
        <v>0</v>
      </c>
      <c r="AL4" s="120">
        <v>0</v>
      </c>
      <c r="AM4" s="116">
        <v>158</v>
      </c>
      <c r="AN4" s="120">
        <v>97.53086419753086</v>
      </c>
      <c r="AO4" s="116">
        <v>162</v>
      </c>
    </row>
    <row r="5" spans="1:41" ht="15">
      <c r="A5" s="87" t="s">
        <v>837</v>
      </c>
      <c r="B5" s="65" t="s">
        <v>841</v>
      </c>
      <c r="C5" s="65" t="s">
        <v>56</v>
      </c>
      <c r="D5" s="109"/>
      <c r="E5" s="108"/>
      <c r="F5" s="110" t="s">
        <v>837</v>
      </c>
      <c r="G5" s="111"/>
      <c r="H5" s="111"/>
      <c r="I5" s="112">
        <v>5</v>
      </c>
      <c r="J5" s="113"/>
      <c r="K5" s="48">
        <v>4</v>
      </c>
      <c r="L5" s="48">
        <v>3</v>
      </c>
      <c r="M5" s="48">
        <v>0</v>
      </c>
      <c r="N5" s="48">
        <v>3</v>
      </c>
      <c r="O5" s="48">
        <v>0</v>
      </c>
      <c r="P5" s="49">
        <v>0</v>
      </c>
      <c r="Q5" s="49">
        <v>0</v>
      </c>
      <c r="R5" s="48">
        <v>1</v>
      </c>
      <c r="S5" s="48">
        <v>0</v>
      </c>
      <c r="T5" s="48">
        <v>4</v>
      </c>
      <c r="U5" s="48">
        <v>3</v>
      </c>
      <c r="V5" s="48">
        <v>2</v>
      </c>
      <c r="W5" s="49">
        <v>1.125</v>
      </c>
      <c r="X5" s="49">
        <v>0.25</v>
      </c>
      <c r="Y5" s="78" t="s">
        <v>284</v>
      </c>
      <c r="Z5" s="78" t="s">
        <v>871</v>
      </c>
      <c r="AA5" s="78"/>
      <c r="AB5" s="84" t="s">
        <v>344</v>
      </c>
      <c r="AC5" s="84" t="s">
        <v>344</v>
      </c>
      <c r="AD5" s="84" t="s">
        <v>230</v>
      </c>
      <c r="AE5" s="84" t="s">
        <v>955</v>
      </c>
      <c r="AF5" s="84" t="s">
        <v>964</v>
      </c>
      <c r="AG5" s="116">
        <v>0</v>
      </c>
      <c r="AH5" s="120">
        <v>0</v>
      </c>
      <c r="AI5" s="116">
        <v>0</v>
      </c>
      <c r="AJ5" s="120">
        <v>0</v>
      </c>
      <c r="AK5" s="116">
        <v>0</v>
      </c>
      <c r="AL5" s="120">
        <v>0</v>
      </c>
      <c r="AM5" s="116">
        <v>13</v>
      </c>
      <c r="AN5" s="120">
        <v>100</v>
      </c>
      <c r="AO5" s="116">
        <v>13</v>
      </c>
    </row>
    <row r="6" spans="1:41" ht="15">
      <c r="A6" s="87" t="s">
        <v>838</v>
      </c>
      <c r="B6" s="65" t="s">
        <v>842</v>
      </c>
      <c r="C6" s="65" t="s">
        <v>56</v>
      </c>
      <c r="D6" s="109"/>
      <c r="E6" s="108"/>
      <c r="F6" s="110" t="s">
        <v>1070</v>
      </c>
      <c r="G6" s="111"/>
      <c r="H6" s="111"/>
      <c r="I6" s="112">
        <v>6</v>
      </c>
      <c r="J6" s="113"/>
      <c r="K6" s="48">
        <v>4</v>
      </c>
      <c r="L6" s="48">
        <v>4</v>
      </c>
      <c r="M6" s="48">
        <v>0</v>
      </c>
      <c r="N6" s="48">
        <v>4</v>
      </c>
      <c r="O6" s="48">
        <v>4</v>
      </c>
      <c r="P6" s="49" t="s">
        <v>846</v>
      </c>
      <c r="Q6" s="49" t="s">
        <v>846</v>
      </c>
      <c r="R6" s="48">
        <v>4</v>
      </c>
      <c r="S6" s="48">
        <v>4</v>
      </c>
      <c r="T6" s="48">
        <v>1</v>
      </c>
      <c r="U6" s="48">
        <v>1</v>
      </c>
      <c r="V6" s="48">
        <v>0</v>
      </c>
      <c r="W6" s="49">
        <v>0</v>
      </c>
      <c r="X6" s="49">
        <v>0</v>
      </c>
      <c r="Y6" s="78" t="s">
        <v>862</v>
      </c>
      <c r="Z6" s="78" t="s">
        <v>872</v>
      </c>
      <c r="AA6" s="78" t="s">
        <v>882</v>
      </c>
      <c r="AB6" s="84" t="s">
        <v>910</v>
      </c>
      <c r="AC6" s="84" t="s">
        <v>936</v>
      </c>
      <c r="AD6" s="84"/>
      <c r="AE6" s="84"/>
      <c r="AF6" s="84" t="s">
        <v>965</v>
      </c>
      <c r="AG6" s="116">
        <v>3</v>
      </c>
      <c r="AH6" s="120">
        <v>2.0547945205479454</v>
      </c>
      <c r="AI6" s="116">
        <v>1</v>
      </c>
      <c r="AJ6" s="120">
        <v>0.684931506849315</v>
      </c>
      <c r="AK6" s="116">
        <v>0</v>
      </c>
      <c r="AL6" s="120">
        <v>0</v>
      </c>
      <c r="AM6" s="116">
        <v>142</v>
      </c>
      <c r="AN6" s="120">
        <v>97.26027397260275</v>
      </c>
      <c r="AO6" s="116">
        <v>146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835</v>
      </c>
      <c r="B2" s="84" t="s">
        <v>221</v>
      </c>
      <c r="C2" s="78">
        <f>VLOOKUP(GroupVertices[[#This Row],[Vertex]],Vertices[],MATCH("ID",Vertices[[#Headers],[Vertex]:[Vertex Content Word Count]],0),FALSE)</f>
        <v>47</v>
      </c>
    </row>
    <row r="3" spans="1:3" ht="15">
      <c r="A3" s="78" t="s">
        <v>835</v>
      </c>
      <c r="B3" s="84" t="s">
        <v>268</v>
      </c>
      <c r="C3" s="78">
        <f>VLOOKUP(GroupVertices[[#This Row],[Vertex]],Vertices[],MATCH("ID",Vertices[[#Headers],[Vertex]:[Vertex Content Word Count]],0),FALSE)</f>
        <v>55</v>
      </c>
    </row>
    <row r="4" spans="1:3" ht="15">
      <c r="A4" s="78" t="s">
        <v>835</v>
      </c>
      <c r="B4" s="84" t="s">
        <v>220</v>
      </c>
      <c r="C4" s="78">
        <f>VLOOKUP(GroupVertices[[#This Row],[Vertex]],Vertices[],MATCH("ID",Vertices[[#Headers],[Vertex]:[Vertex Content Word Count]],0),FALSE)</f>
        <v>18</v>
      </c>
    </row>
    <row r="5" spans="1:3" ht="15">
      <c r="A5" s="78" t="s">
        <v>835</v>
      </c>
      <c r="B5" s="84" t="s">
        <v>219</v>
      </c>
      <c r="C5" s="78">
        <f>VLOOKUP(GroupVertices[[#This Row],[Vertex]],Vertices[],MATCH("ID",Vertices[[#Headers],[Vertex]:[Vertex Content Word Count]],0),FALSE)</f>
        <v>16</v>
      </c>
    </row>
    <row r="6" spans="1:3" ht="15">
      <c r="A6" s="78" t="s">
        <v>835</v>
      </c>
      <c r="B6" s="84" t="s">
        <v>267</v>
      </c>
      <c r="C6" s="78">
        <f>VLOOKUP(GroupVertices[[#This Row],[Vertex]],Vertices[],MATCH("ID",Vertices[[#Headers],[Vertex]:[Vertex Content Word Count]],0),FALSE)</f>
        <v>54</v>
      </c>
    </row>
    <row r="7" spans="1:3" ht="15">
      <c r="A7" s="78" t="s">
        <v>835</v>
      </c>
      <c r="B7" s="84" t="s">
        <v>266</v>
      </c>
      <c r="C7" s="78">
        <f>VLOOKUP(GroupVertices[[#This Row],[Vertex]],Vertices[],MATCH("ID",Vertices[[#Headers],[Vertex]:[Vertex Content Word Count]],0),FALSE)</f>
        <v>53</v>
      </c>
    </row>
    <row r="8" spans="1:3" ht="15">
      <c r="A8" s="78" t="s">
        <v>835</v>
      </c>
      <c r="B8" s="84" t="s">
        <v>265</v>
      </c>
      <c r="C8" s="78">
        <f>VLOOKUP(GroupVertices[[#This Row],[Vertex]],Vertices[],MATCH("ID",Vertices[[#Headers],[Vertex]:[Vertex Content Word Count]],0),FALSE)</f>
        <v>52</v>
      </c>
    </row>
    <row r="9" spans="1:3" ht="15">
      <c r="A9" s="78" t="s">
        <v>835</v>
      </c>
      <c r="B9" s="84" t="s">
        <v>264</v>
      </c>
      <c r="C9" s="78">
        <f>VLOOKUP(GroupVertices[[#This Row],[Vertex]],Vertices[],MATCH("ID",Vertices[[#Headers],[Vertex]:[Vertex Content Word Count]],0),FALSE)</f>
        <v>51</v>
      </c>
    </row>
    <row r="10" spans="1:3" ht="15">
      <c r="A10" s="78" t="s">
        <v>835</v>
      </c>
      <c r="B10" s="84" t="s">
        <v>263</v>
      </c>
      <c r="C10" s="78">
        <f>VLOOKUP(GroupVertices[[#This Row],[Vertex]],Vertices[],MATCH("ID",Vertices[[#Headers],[Vertex]:[Vertex Content Word Count]],0),FALSE)</f>
        <v>50</v>
      </c>
    </row>
    <row r="11" spans="1:3" ht="15">
      <c r="A11" s="78" t="s">
        <v>835</v>
      </c>
      <c r="B11" s="84" t="s">
        <v>262</v>
      </c>
      <c r="C11" s="78">
        <f>VLOOKUP(GroupVertices[[#This Row],[Vertex]],Vertices[],MATCH("ID",Vertices[[#Headers],[Vertex]:[Vertex Content Word Count]],0),FALSE)</f>
        <v>49</v>
      </c>
    </row>
    <row r="12" spans="1:3" ht="15">
      <c r="A12" s="78" t="s">
        <v>835</v>
      </c>
      <c r="B12" s="84" t="s">
        <v>261</v>
      </c>
      <c r="C12" s="78">
        <f>VLOOKUP(GroupVertices[[#This Row],[Vertex]],Vertices[],MATCH("ID",Vertices[[#Headers],[Vertex]:[Vertex Content Word Count]],0),FALSE)</f>
        <v>48</v>
      </c>
    </row>
    <row r="13" spans="1:3" ht="15">
      <c r="A13" s="78" t="s">
        <v>835</v>
      </c>
      <c r="B13" s="84" t="s">
        <v>260</v>
      </c>
      <c r="C13" s="78">
        <f>VLOOKUP(GroupVertices[[#This Row],[Vertex]],Vertices[],MATCH("ID",Vertices[[#Headers],[Vertex]:[Vertex Content Word Count]],0),FALSE)</f>
        <v>46</v>
      </c>
    </row>
    <row r="14" spans="1:3" ht="15">
      <c r="A14" s="78" t="s">
        <v>835</v>
      </c>
      <c r="B14" s="84" t="s">
        <v>259</v>
      </c>
      <c r="C14" s="78">
        <f>VLOOKUP(GroupVertices[[#This Row],[Vertex]],Vertices[],MATCH("ID",Vertices[[#Headers],[Vertex]:[Vertex Content Word Count]],0),FALSE)</f>
        <v>45</v>
      </c>
    </row>
    <row r="15" spans="1:3" ht="15">
      <c r="A15" s="78" t="s">
        <v>835</v>
      </c>
      <c r="B15" s="84" t="s">
        <v>258</v>
      </c>
      <c r="C15" s="78">
        <f>VLOOKUP(GroupVertices[[#This Row],[Vertex]],Vertices[],MATCH("ID",Vertices[[#Headers],[Vertex]:[Vertex Content Word Count]],0),FALSE)</f>
        <v>44</v>
      </c>
    </row>
    <row r="16" spans="1:3" ht="15">
      <c r="A16" s="78" t="s">
        <v>835</v>
      </c>
      <c r="B16" s="84" t="s">
        <v>257</v>
      </c>
      <c r="C16" s="78">
        <f>VLOOKUP(GroupVertices[[#This Row],[Vertex]],Vertices[],MATCH("ID",Vertices[[#Headers],[Vertex]:[Vertex Content Word Count]],0),FALSE)</f>
        <v>43</v>
      </c>
    </row>
    <row r="17" spans="1:3" ht="15">
      <c r="A17" s="78" t="s">
        <v>835</v>
      </c>
      <c r="B17" s="84" t="s">
        <v>256</v>
      </c>
      <c r="C17" s="78">
        <f>VLOOKUP(GroupVertices[[#This Row],[Vertex]],Vertices[],MATCH("ID",Vertices[[#Headers],[Vertex]:[Vertex Content Word Count]],0),FALSE)</f>
        <v>42</v>
      </c>
    </row>
    <row r="18" spans="1:3" ht="15">
      <c r="A18" s="78" t="s">
        <v>835</v>
      </c>
      <c r="B18" s="84" t="s">
        <v>255</v>
      </c>
      <c r="C18" s="78">
        <f>VLOOKUP(GroupVertices[[#This Row],[Vertex]],Vertices[],MATCH("ID",Vertices[[#Headers],[Vertex]:[Vertex Content Word Count]],0),FALSE)</f>
        <v>41</v>
      </c>
    </row>
    <row r="19" spans="1:3" ht="15">
      <c r="A19" s="78" t="s">
        <v>835</v>
      </c>
      <c r="B19" s="84" t="s">
        <v>254</v>
      </c>
      <c r="C19" s="78">
        <f>VLOOKUP(GroupVertices[[#This Row],[Vertex]],Vertices[],MATCH("ID",Vertices[[#Headers],[Vertex]:[Vertex Content Word Count]],0),FALSE)</f>
        <v>40</v>
      </c>
    </row>
    <row r="20" spans="1:3" ht="15">
      <c r="A20" s="78" t="s">
        <v>835</v>
      </c>
      <c r="B20" s="84" t="s">
        <v>253</v>
      </c>
      <c r="C20" s="78">
        <f>VLOOKUP(GroupVertices[[#This Row],[Vertex]],Vertices[],MATCH("ID",Vertices[[#Headers],[Vertex]:[Vertex Content Word Count]],0),FALSE)</f>
        <v>39</v>
      </c>
    </row>
    <row r="21" spans="1:3" ht="15">
      <c r="A21" s="78" t="s">
        <v>835</v>
      </c>
      <c r="B21" s="84" t="s">
        <v>252</v>
      </c>
      <c r="C21" s="78">
        <f>VLOOKUP(GroupVertices[[#This Row],[Vertex]],Vertices[],MATCH("ID",Vertices[[#Headers],[Vertex]:[Vertex Content Word Count]],0),FALSE)</f>
        <v>38</v>
      </c>
    </row>
    <row r="22" spans="1:3" ht="15">
      <c r="A22" s="78" t="s">
        <v>835</v>
      </c>
      <c r="B22" s="84" t="s">
        <v>251</v>
      </c>
      <c r="C22" s="78">
        <f>VLOOKUP(GroupVertices[[#This Row],[Vertex]],Vertices[],MATCH("ID",Vertices[[#Headers],[Vertex]:[Vertex Content Word Count]],0),FALSE)</f>
        <v>37</v>
      </c>
    </row>
    <row r="23" spans="1:3" ht="15">
      <c r="A23" s="78" t="s">
        <v>835</v>
      </c>
      <c r="B23" s="84" t="s">
        <v>250</v>
      </c>
      <c r="C23" s="78">
        <f>VLOOKUP(GroupVertices[[#This Row],[Vertex]],Vertices[],MATCH("ID",Vertices[[#Headers],[Vertex]:[Vertex Content Word Count]],0),FALSE)</f>
        <v>36</v>
      </c>
    </row>
    <row r="24" spans="1:3" ht="15">
      <c r="A24" s="78" t="s">
        <v>835</v>
      </c>
      <c r="B24" s="84" t="s">
        <v>249</v>
      </c>
      <c r="C24" s="78">
        <f>VLOOKUP(GroupVertices[[#This Row],[Vertex]],Vertices[],MATCH("ID",Vertices[[#Headers],[Vertex]:[Vertex Content Word Count]],0),FALSE)</f>
        <v>35</v>
      </c>
    </row>
    <row r="25" spans="1:3" ht="15">
      <c r="A25" s="78" t="s">
        <v>835</v>
      </c>
      <c r="B25" s="84" t="s">
        <v>248</v>
      </c>
      <c r="C25" s="78">
        <f>VLOOKUP(GroupVertices[[#This Row],[Vertex]],Vertices[],MATCH("ID",Vertices[[#Headers],[Vertex]:[Vertex Content Word Count]],0),FALSE)</f>
        <v>34</v>
      </c>
    </row>
    <row r="26" spans="1:3" ht="15">
      <c r="A26" s="78" t="s">
        <v>835</v>
      </c>
      <c r="B26" s="84" t="s">
        <v>247</v>
      </c>
      <c r="C26" s="78">
        <f>VLOOKUP(GroupVertices[[#This Row],[Vertex]],Vertices[],MATCH("ID",Vertices[[#Headers],[Vertex]:[Vertex Content Word Count]],0),FALSE)</f>
        <v>33</v>
      </c>
    </row>
    <row r="27" spans="1:3" ht="15">
      <c r="A27" s="78" t="s">
        <v>835</v>
      </c>
      <c r="B27" s="84" t="s">
        <v>246</v>
      </c>
      <c r="C27" s="78">
        <f>VLOOKUP(GroupVertices[[#This Row],[Vertex]],Vertices[],MATCH("ID",Vertices[[#Headers],[Vertex]:[Vertex Content Word Count]],0),FALSE)</f>
        <v>32</v>
      </c>
    </row>
    <row r="28" spans="1:3" ht="15">
      <c r="A28" s="78" t="s">
        <v>835</v>
      </c>
      <c r="B28" s="84" t="s">
        <v>245</v>
      </c>
      <c r="C28" s="78">
        <f>VLOOKUP(GroupVertices[[#This Row],[Vertex]],Vertices[],MATCH("ID",Vertices[[#Headers],[Vertex]:[Vertex Content Word Count]],0),FALSE)</f>
        <v>31</v>
      </c>
    </row>
    <row r="29" spans="1:3" ht="15">
      <c r="A29" s="78" t="s">
        <v>835</v>
      </c>
      <c r="B29" s="84" t="s">
        <v>244</v>
      </c>
      <c r="C29" s="78">
        <f>VLOOKUP(GroupVertices[[#This Row],[Vertex]],Vertices[],MATCH("ID",Vertices[[#Headers],[Vertex]:[Vertex Content Word Count]],0),FALSE)</f>
        <v>30</v>
      </c>
    </row>
    <row r="30" spans="1:3" ht="15">
      <c r="A30" s="78" t="s">
        <v>835</v>
      </c>
      <c r="B30" s="84" t="s">
        <v>243</v>
      </c>
      <c r="C30" s="78">
        <f>VLOOKUP(GroupVertices[[#This Row],[Vertex]],Vertices[],MATCH("ID",Vertices[[#Headers],[Vertex]:[Vertex Content Word Count]],0),FALSE)</f>
        <v>29</v>
      </c>
    </row>
    <row r="31" spans="1:3" ht="15">
      <c r="A31" s="78" t="s">
        <v>835</v>
      </c>
      <c r="B31" s="84" t="s">
        <v>242</v>
      </c>
      <c r="C31" s="78">
        <f>VLOOKUP(GroupVertices[[#This Row],[Vertex]],Vertices[],MATCH("ID",Vertices[[#Headers],[Vertex]:[Vertex Content Word Count]],0),FALSE)</f>
        <v>28</v>
      </c>
    </row>
    <row r="32" spans="1:3" ht="15">
      <c r="A32" s="78" t="s">
        <v>835</v>
      </c>
      <c r="B32" s="84" t="s">
        <v>241</v>
      </c>
      <c r="C32" s="78">
        <f>VLOOKUP(GroupVertices[[#This Row],[Vertex]],Vertices[],MATCH("ID",Vertices[[#Headers],[Vertex]:[Vertex Content Word Count]],0),FALSE)</f>
        <v>27</v>
      </c>
    </row>
    <row r="33" spans="1:3" ht="15">
      <c r="A33" s="78" t="s">
        <v>835</v>
      </c>
      <c r="B33" s="84" t="s">
        <v>240</v>
      </c>
      <c r="C33" s="78">
        <f>VLOOKUP(GroupVertices[[#This Row],[Vertex]],Vertices[],MATCH("ID",Vertices[[#Headers],[Vertex]:[Vertex Content Word Count]],0),FALSE)</f>
        <v>26</v>
      </c>
    </row>
    <row r="34" spans="1:3" ht="15">
      <c r="A34" s="78" t="s">
        <v>835</v>
      </c>
      <c r="B34" s="84" t="s">
        <v>239</v>
      </c>
      <c r="C34" s="78">
        <f>VLOOKUP(GroupVertices[[#This Row],[Vertex]],Vertices[],MATCH("ID",Vertices[[#Headers],[Vertex]:[Vertex Content Word Count]],0),FALSE)</f>
        <v>25</v>
      </c>
    </row>
    <row r="35" spans="1:3" ht="15">
      <c r="A35" s="78" t="s">
        <v>835</v>
      </c>
      <c r="B35" s="84" t="s">
        <v>238</v>
      </c>
      <c r="C35" s="78">
        <f>VLOOKUP(GroupVertices[[#This Row],[Vertex]],Vertices[],MATCH("ID",Vertices[[#Headers],[Vertex]:[Vertex Content Word Count]],0),FALSE)</f>
        <v>24</v>
      </c>
    </row>
    <row r="36" spans="1:3" ht="15">
      <c r="A36" s="78" t="s">
        <v>835</v>
      </c>
      <c r="B36" s="84" t="s">
        <v>237</v>
      </c>
      <c r="C36" s="78">
        <f>VLOOKUP(GroupVertices[[#This Row],[Vertex]],Vertices[],MATCH("ID",Vertices[[#Headers],[Vertex]:[Vertex Content Word Count]],0),FALSE)</f>
        <v>23</v>
      </c>
    </row>
    <row r="37" spans="1:3" ht="15">
      <c r="A37" s="78" t="s">
        <v>835</v>
      </c>
      <c r="B37" s="84" t="s">
        <v>236</v>
      </c>
      <c r="C37" s="78">
        <f>VLOOKUP(GroupVertices[[#This Row],[Vertex]],Vertices[],MATCH("ID",Vertices[[#Headers],[Vertex]:[Vertex Content Word Count]],0),FALSE)</f>
        <v>22</v>
      </c>
    </row>
    <row r="38" spans="1:3" ht="15">
      <c r="A38" s="78" t="s">
        <v>835</v>
      </c>
      <c r="B38" s="84" t="s">
        <v>235</v>
      </c>
      <c r="C38" s="78">
        <f>VLOOKUP(GroupVertices[[#This Row],[Vertex]],Vertices[],MATCH("ID",Vertices[[#Headers],[Vertex]:[Vertex Content Word Count]],0),FALSE)</f>
        <v>21</v>
      </c>
    </row>
    <row r="39" spans="1:3" ht="15">
      <c r="A39" s="78" t="s">
        <v>835</v>
      </c>
      <c r="B39" s="84" t="s">
        <v>234</v>
      </c>
      <c r="C39" s="78">
        <f>VLOOKUP(GroupVertices[[#This Row],[Vertex]],Vertices[],MATCH("ID",Vertices[[#Headers],[Vertex]:[Vertex Content Word Count]],0),FALSE)</f>
        <v>20</v>
      </c>
    </row>
    <row r="40" spans="1:3" ht="15">
      <c r="A40" s="78" t="s">
        <v>835</v>
      </c>
      <c r="B40" s="84" t="s">
        <v>233</v>
      </c>
      <c r="C40" s="78">
        <f>VLOOKUP(GroupVertices[[#This Row],[Vertex]],Vertices[],MATCH("ID",Vertices[[#Headers],[Vertex]:[Vertex Content Word Count]],0),FALSE)</f>
        <v>19</v>
      </c>
    </row>
    <row r="41" spans="1:3" ht="15">
      <c r="A41" s="78" t="s">
        <v>835</v>
      </c>
      <c r="B41" s="84" t="s">
        <v>232</v>
      </c>
      <c r="C41" s="78">
        <f>VLOOKUP(GroupVertices[[#This Row],[Vertex]],Vertices[],MATCH("ID",Vertices[[#Headers],[Vertex]:[Vertex Content Word Count]],0),FALSE)</f>
        <v>17</v>
      </c>
    </row>
    <row r="42" spans="1:3" ht="15">
      <c r="A42" s="78" t="s">
        <v>836</v>
      </c>
      <c r="B42" s="84" t="s">
        <v>224</v>
      </c>
      <c r="C42" s="78">
        <f>VLOOKUP(GroupVertices[[#This Row],[Vertex]],Vertices[],MATCH("ID",Vertices[[#Headers],[Vertex]:[Vertex Content Word Count]],0),FALSE)</f>
        <v>58</v>
      </c>
    </row>
    <row r="43" spans="1:3" ht="15">
      <c r="A43" s="78" t="s">
        <v>836</v>
      </c>
      <c r="B43" s="84" t="s">
        <v>231</v>
      </c>
      <c r="C43" s="78">
        <f>VLOOKUP(GroupVertices[[#This Row],[Vertex]],Vertices[],MATCH("ID",Vertices[[#Headers],[Vertex]:[Vertex Content Word Count]],0),FALSE)</f>
        <v>13</v>
      </c>
    </row>
    <row r="44" spans="1:3" ht="15">
      <c r="A44" s="78" t="s">
        <v>836</v>
      </c>
      <c r="B44" s="84" t="s">
        <v>218</v>
      </c>
      <c r="C44" s="78">
        <f>VLOOKUP(GroupVertices[[#This Row],[Vertex]],Vertices[],MATCH("ID",Vertices[[#Headers],[Vertex]:[Vertex Content Word Count]],0),FALSE)</f>
        <v>15</v>
      </c>
    </row>
    <row r="45" spans="1:3" ht="15">
      <c r="A45" s="78" t="s">
        <v>836</v>
      </c>
      <c r="B45" s="84" t="s">
        <v>212</v>
      </c>
      <c r="C45" s="78">
        <f>VLOOKUP(GroupVertices[[#This Row],[Vertex]],Vertices[],MATCH("ID",Vertices[[#Headers],[Vertex]:[Vertex Content Word Count]],0),FALSE)</f>
        <v>3</v>
      </c>
    </row>
    <row r="46" spans="1:3" ht="15">
      <c r="A46" s="78" t="s">
        <v>836</v>
      </c>
      <c r="B46" s="84" t="s">
        <v>216</v>
      </c>
      <c r="C46" s="78">
        <f>VLOOKUP(GroupVertices[[#This Row],[Vertex]],Vertices[],MATCH("ID",Vertices[[#Headers],[Vertex]:[Vertex Content Word Count]],0),FALSE)</f>
        <v>12</v>
      </c>
    </row>
    <row r="47" spans="1:3" ht="15">
      <c r="A47" s="78" t="s">
        <v>836</v>
      </c>
      <c r="B47" s="84" t="s">
        <v>227</v>
      </c>
      <c r="C47" s="78">
        <f>VLOOKUP(GroupVertices[[#This Row],[Vertex]],Vertices[],MATCH("ID",Vertices[[#Headers],[Vertex]:[Vertex Content Word Count]],0),FALSE)</f>
        <v>7</v>
      </c>
    </row>
    <row r="48" spans="1:3" ht="15">
      <c r="A48" s="78" t="s">
        <v>836</v>
      </c>
      <c r="B48" s="84" t="s">
        <v>215</v>
      </c>
      <c r="C48" s="78">
        <f>VLOOKUP(GroupVertices[[#This Row],[Vertex]],Vertices[],MATCH("ID",Vertices[[#Headers],[Vertex]:[Vertex Content Word Count]],0),FALSE)</f>
        <v>6</v>
      </c>
    </row>
    <row r="49" spans="1:3" ht="15">
      <c r="A49" s="78" t="s">
        <v>836</v>
      </c>
      <c r="B49" s="84" t="s">
        <v>213</v>
      </c>
      <c r="C49" s="78">
        <f>VLOOKUP(GroupVertices[[#This Row],[Vertex]],Vertices[],MATCH("ID",Vertices[[#Headers],[Vertex]:[Vertex Content Word Count]],0),FALSE)</f>
        <v>5</v>
      </c>
    </row>
    <row r="50" spans="1:3" ht="15">
      <c r="A50" s="78" t="s">
        <v>836</v>
      </c>
      <c r="B50" s="84" t="s">
        <v>226</v>
      </c>
      <c r="C50" s="78">
        <f>VLOOKUP(GroupVertices[[#This Row],[Vertex]],Vertices[],MATCH("ID",Vertices[[#Headers],[Vertex]:[Vertex Content Word Count]],0),FALSE)</f>
        <v>4</v>
      </c>
    </row>
    <row r="51" spans="1:3" ht="15">
      <c r="A51" s="78" t="s">
        <v>837</v>
      </c>
      <c r="B51" s="84" t="s">
        <v>214</v>
      </c>
      <c r="C51" s="78">
        <f>VLOOKUP(GroupVertices[[#This Row],[Vertex]],Vertices[],MATCH("ID",Vertices[[#Headers],[Vertex]:[Vertex Content Word Count]],0),FALSE)</f>
        <v>8</v>
      </c>
    </row>
    <row r="52" spans="1:3" ht="15">
      <c r="A52" s="78" t="s">
        <v>837</v>
      </c>
      <c r="B52" s="84" t="s">
        <v>230</v>
      </c>
      <c r="C52" s="78">
        <f>VLOOKUP(GroupVertices[[#This Row],[Vertex]],Vertices[],MATCH("ID",Vertices[[#Headers],[Vertex]:[Vertex Content Word Count]],0),FALSE)</f>
        <v>11</v>
      </c>
    </row>
    <row r="53" spans="1:3" ht="15">
      <c r="A53" s="78" t="s">
        <v>837</v>
      </c>
      <c r="B53" s="84" t="s">
        <v>229</v>
      </c>
      <c r="C53" s="78">
        <f>VLOOKUP(GroupVertices[[#This Row],[Vertex]],Vertices[],MATCH("ID",Vertices[[#Headers],[Vertex]:[Vertex Content Word Count]],0),FALSE)</f>
        <v>10</v>
      </c>
    </row>
    <row r="54" spans="1:3" ht="15">
      <c r="A54" s="78" t="s">
        <v>837</v>
      </c>
      <c r="B54" s="84" t="s">
        <v>228</v>
      </c>
      <c r="C54" s="78">
        <f>VLOOKUP(GroupVertices[[#This Row],[Vertex]],Vertices[],MATCH("ID",Vertices[[#Headers],[Vertex]:[Vertex Content Word Count]],0),FALSE)</f>
        <v>9</v>
      </c>
    </row>
    <row r="55" spans="1:3" ht="15">
      <c r="A55" s="78" t="s">
        <v>838</v>
      </c>
      <c r="B55" s="84" t="s">
        <v>217</v>
      </c>
      <c r="C55" s="78">
        <f>VLOOKUP(GroupVertices[[#This Row],[Vertex]],Vertices[],MATCH("ID",Vertices[[#Headers],[Vertex]:[Vertex Content Word Count]],0),FALSE)</f>
        <v>14</v>
      </c>
    </row>
    <row r="56" spans="1:3" ht="15">
      <c r="A56" s="78" t="s">
        <v>838</v>
      </c>
      <c r="B56" s="84" t="s">
        <v>222</v>
      </c>
      <c r="C56" s="78">
        <f>VLOOKUP(GroupVertices[[#This Row],[Vertex]],Vertices[],MATCH("ID",Vertices[[#Headers],[Vertex]:[Vertex Content Word Count]],0),FALSE)</f>
        <v>56</v>
      </c>
    </row>
    <row r="57" spans="1:3" ht="15">
      <c r="A57" s="78" t="s">
        <v>838</v>
      </c>
      <c r="B57" s="84" t="s">
        <v>223</v>
      </c>
      <c r="C57" s="78">
        <f>VLOOKUP(GroupVertices[[#This Row],[Vertex]],Vertices[],MATCH("ID",Vertices[[#Headers],[Vertex]:[Vertex Content Word Count]],0),FALSE)</f>
        <v>57</v>
      </c>
    </row>
    <row r="58" spans="1:3" ht="15">
      <c r="A58" s="78" t="s">
        <v>838</v>
      </c>
      <c r="B58" s="84" t="s">
        <v>225</v>
      </c>
      <c r="C58" s="78">
        <f>VLOOKUP(GroupVertices[[#This Row],[Vertex]],Vertices[],MATCH("ID",Vertices[[#Headers],[Vertex]:[Vertex Content Word Count]],0),FALSE)</f>
        <v>59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1037</v>
      </c>
      <c r="B2" s="34" t="s">
        <v>796</v>
      </c>
      <c r="D2" s="31">
        <f>MIN(Vertices[Degree])</f>
        <v>0</v>
      </c>
      <c r="E2" s="3">
        <f>COUNTIF(Vertices[Degree],"&gt;= "&amp;D2)-COUNTIF(Vertices[Degree],"&gt;="&amp;D3)</f>
        <v>0</v>
      </c>
      <c r="F2" s="37">
        <f>MIN(Vertices[In-Degree])</f>
        <v>0</v>
      </c>
      <c r="G2" s="38">
        <f>COUNTIF(Vertices[In-Degree],"&gt;= "&amp;F2)-COUNTIF(Vertices[In-Degree],"&gt;="&amp;F3)</f>
        <v>5</v>
      </c>
      <c r="H2" s="37">
        <f>MIN(Vertices[Out-Degree])</f>
        <v>0</v>
      </c>
      <c r="I2" s="38">
        <f>COUNTIF(Vertices[Out-Degree],"&gt;= "&amp;H2)-COUNTIF(Vertices[Out-Degree],"&gt;="&amp;H3)</f>
        <v>43</v>
      </c>
      <c r="J2" s="37">
        <f>MIN(Vertices[Betweenness Centrality])</f>
        <v>0</v>
      </c>
      <c r="K2" s="38">
        <f>COUNTIF(Vertices[Betweenness Centrality],"&gt;= "&amp;J2)-COUNTIF(Vertices[Betweenness Centrality],"&gt;="&amp;J3)</f>
        <v>52</v>
      </c>
      <c r="L2" s="37">
        <f>MIN(Vertices[Closeness Centrality])</f>
        <v>0</v>
      </c>
      <c r="M2" s="38">
        <f>COUNTIF(Vertices[Closeness Centrality],"&gt;= "&amp;L2)-COUNTIF(Vertices[Closeness Centrality],"&gt;="&amp;L3)</f>
        <v>4</v>
      </c>
      <c r="N2" s="37">
        <f>MIN(Vertices[Eigenvector Centrality])</f>
        <v>0</v>
      </c>
      <c r="O2" s="38">
        <f>COUNTIF(Vertices[Eigenvector Centrality],"&gt;= "&amp;N2)-COUNTIF(Vertices[Eigenvector Centrality],"&gt;="&amp;N3)</f>
        <v>17</v>
      </c>
      <c r="P2" s="37">
        <f>MIN(Vertices[PageRank])</f>
        <v>0.422985</v>
      </c>
      <c r="Q2" s="38">
        <f>COUNTIF(Vertices[PageRank],"&gt;= "&amp;P2)-COUNTIF(Vertices[PageRank],"&gt;="&amp;P3)</f>
        <v>31</v>
      </c>
      <c r="R2" s="37">
        <f>MIN(Vertices[Clustering Coefficient])</f>
        <v>0</v>
      </c>
      <c r="S2" s="43">
        <f>COUNTIF(Vertices[Clustering Coefficient],"&gt;= "&amp;R2)-COUNTIF(Vertices[Clustering Coefficient],"&gt;="&amp;R3)</f>
        <v>12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0.07272727272727272</v>
      </c>
      <c r="G3" s="40">
        <f>COUNTIF(Vertices[In-Degree],"&gt;= "&amp;F3)-COUNTIF(Vertices[In-Degree],"&gt;="&amp;F4)</f>
        <v>0</v>
      </c>
      <c r="H3" s="39">
        <f aca="true" t="shared" si="3" ref="H3:H26">H2+($H$57-$H$2)/BinDivisor</f>
        <v>0.6909090909090909</v>
      </c>
      <c r="I3" s="40">
        <f>COUNTIF(Vertices[Out-Degree],"&gt;= "&amp;H3)-COUNTIF(Vertices[Out-Degree],"&gt;="&amp;H4)</f>
        <v>6</v>
      </c>
      <c r="J3" s="39">
        <f aca="true" t="shared" si="4" ref="J3:J26">J2+($J$57-$J$2)/BinDivisor</f>
        <v>12.4</v>
      </c>
      <c r="K3" s="40">
        <f>COUNTIF(Vertices[Betweenness Centrality],"&gt;= "&amp;J3)-COUNTIF(Vertices[Betweenness Centrality],"&gt;="&amp;J4)</f>
        <v>1</v>
      </c>
      <c r="L3" s="39">
        <f aca="true" t="shared" si="5" ref="L3:L26">L2+($L$57-$L$2)/BinDivisor</f>
        <v>0.0060606</v>
      </c>
      <c r="M3" s="40">
        <f>COUNTIF(Vertices[Closeness Centrality],"&gt;= "&amp;L3)-COUNTIF(Vertices[Closeness Centrality],"&gt;="&amp;L4)</f>
        <v>0</v>
      </c>
      <c r="N3" s="39">
        <f aca="true" t="shared" si="6" ref="N3:N26">N2+($N$57-$N$2)/BinDivisor</f>
        <v>0.001717290909090909</v>
      </c>
      <c r="O3" s="40">
        <f>COUNTIF(Vertices[Eigenvector Centrality],"&gt;= "&amp;N3)-COUNTIF(Vertices[Eigenvector Centrality],"&gt;="&amp;N4)</f>
        <v>0</v>
      </c>
      <c r="P3" s="39">
        <f aca="true" t="shared" si="7" ref="P3:P26">P2+($P$57-$P$2)/BinDivisor</f>
        <v>0.5690966545454545</v>
      </c>
      <c r="Q3" s="40">
        <f>COUNTIF(Vertices[PageRank],"&gt;= "&amp;P3)-COUNTIF(Vertices[PageRank],"&gt;="&amp;P4)</f>
        <v>12</v>
      </c>
      <c r="R3" s="39">
        <f aca="true" t="shared" si="8" ref="R3:R26">R2+($R$57-$R$2)/BinDivisor</f>
        <v>0.01818181818181818</v>
      </c>
      <c r="S3" s="44">
        <f>COUNTIF(Vertices[Clustering Coefficient],"&gt;= "&amp;R3)-COUNTIF(Vertices[Clustering Coefficient],"&gt;="&amp;R4)</f>
        <v>2</v>
      </c>
      <c r="T3" s="39" t="e">
        <f aca="true" t="shared" si="9" ref="T3:T26">T2+($T$57-$T$2)/BinDivisor</f>
        <v>#REF!</v>
      </c>
      <c r="U3" s="40" t="e">
        <f ca="1" t="shared" si="0"/>
        <v>#REF!</v>
      </c>
      <c r="W3" t="s">
        <v>125</v>
      </c>
      <c r="X3" t="s">
        <v>85</v>
      </c>
    </row>
    <row r="4" spans="1:24" ht="15">
      <c r="A4" s="34" t="s">
        <v>146</v>
      </c>
      <c r="B4" s="34">
        <v>57</v>
      </c>
      <c r="D4" s="32">
        <f t="shared" si="1"/>
        <v>0</v>
      </c>
      <c r="E4" s="3">
        <f>COUNTIF(Vertices[Degree],"&gt;= "&amp;D4)-COUNTIF(Vertices[Degree],"&gt;="&amp;D5)</f>
        <v>0</v>
      </c>
      <c r="F4" s="37">
        <f t="shared" si="2"/>
        <v>0.14545454545454545</v>
      </c>
      <c r="G4" s="38">
        <f>COUNTIF(Vertices[In-Degree],"&gt;= "&amp;F4)-COUNTIF(Vertices[In-Degree],"&gt;="&amp;F5)</f>
        <v>0</v>
      </c>
      <c r="H4" s="37">
        <f t="shared" si="3"/>
        <v>1.3818181818181818</v>
      </c>
      <c r="I4" s="38">
        <f>COUNTIF(Vertices[Out-Degree],"&gt;= "&amp;H4)-COUNTIF(Vertices[Out-Degree],"&gt;="&amp;H5)</f>
        <v>1</v>
      </c>
      <c r="J4" s="37">
        <f t="shared" si="4"/>
        <v>24.8</v>
      </c>
      <c r="K4" s="38">
        <f>COUNTIF(Vertices[Betweenness Centrality],"&gt;= "&amp;J4)-COUNTIF(Vertices[Betweenness Centrality],"&gt;="&amp;J5)</f>
        <v>1</v>
      </c>
      <c r="L4" s="37">
        <f t="shared" si="5"/>
        <v>0.0121212</v>
      </c>
      <c r="M4" s="38">
        <f>COUNTIF(Vertices[Closeness Centrality],"&gt;= "&amp;L4)-COUNTIF(Vertices[Closeness Centrality],"&gt;="&amp;L5)</f>
        <v>38</v>
      </c>
      <c r="N4" s="37">
        <f t="shared" si="6"/>
        <v>0.003434581818181818</v>
      </c>
      <c r="O4" s="38">
        <f>COUNTIF(Vertices[Eigenvector Centrality],"&gt;= "&amp;N4)-COUNTIF(Vertices[Eigenvector Centrality],"&gt;="&amp;N5)</f>
        <v>0</v>
      </c>
      <c r="P4" s="37">
        <f t="shared" si="7"/>
        <v>0.715208309090909</v>
      </c>
      <c r="Q4" s="38">
        <f>COUNTIF(Vertices[PageRank],"&gt;= "&amp;P4)-COUNTIF(Vertices[PageRank],"&gt;="&amp;P5)</f>
        <v>0</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0.21818181818181817</v>
      </c>
      <c r="G5" s="40">
        <f>COUNTIF(Vertices[In-Degree],"&gt;= "&amp;F5)-COUNTIF(Vertices[In-Degree],"&gt;="&amp;F6)</f>
        <v>0</v>
      </c>
      <c r="H5" s="39">
        <f t="shared" si="3"/>
        <v>2.0727272727272728</v>
      </c>
      <c r="I5" s="40">
        <f>COUNTIF(Vertices[Out-Degree],"&gt;= "&amp;H5)-COUNTIF(Vertices[Out-Degree],"&gt;="&amp;H6)</f>
        <v>0</v>
      </c>
      <c r="J5" s="39">
        <f t="shared" si="4"/>
        <v>37.2</v>
      </c>
      <c r="K5" s="40">
        <f>COUNTIF(Vertices[Betweenness Centrality],"&gt;= "&amp;J5)-COUNTIF(Vertices[Betweenness Centrality],"&gt;="&amp;J6)</f>
        <v>1</v>
      </c>
      <c r="L5" s="39">
        <f t="shared" si="5"/>
        <v>0.0181818</v>
      </c>
      <c r="M5" s="40">
        <f>COUNTIF(Vertices[Closeness Centrality],"&gt;= "&amp;L5)-COUNTIF(Vertices[Closeness Centrality],"&gt;="&amp;L6)</f>
        <v>0</v>
      </c>
      <c r="N5" s="39">
        <f t="shared" si="6"/>
        <v>0.0051518727272727265</v>
      </c>
      <c r="O5" s="40">
        <f>COUNTIF(Vertices[Eigenvector Centrality],"&gt;= "&amp;N5)-COUNTIF(Vertices[Eigenvector Centrality],"&gt;="&amp;N6)</f>
        <v>0</v>
      </c>
      <c r="P5" s="39">
        <f t="shared" si="7"/>
        <v>0.8613199636363635</v>
      </c>
      <c r="Q5" s="40">
        <f>COUNTIF(Vertices[PageRank],"&gt;= "&amp;P5)-COUNTIF(Vertices[PageRank],"&gt;="&amp;P6)</f>
        <v>6</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109</v>
      </c>
      <c r="D6" s="32">
        <f t="shared" si="1"/>
        <v>0</v>
      </c>
      <c r="E6" s="3">
        <f>COUNTIF(Vertices[Degree],"&gt;= "&amp;D6)-COUNTIF(Vertices[Degree],"&gt;="&amp;D7)</f>
        <v>0</v>
      </c>
      <c r="F6" s="37">
        <f t="shared" si="2"/>
        <v>0.2909090909090909</v>
      </c>
      <c r="G6" s="38">
        <f>COUNTIF(Vertices[In-Degree],"&gt;= "&amp;F6)-COUNTIF(Vertices[In-Degree],"&gt;="&amp;F7)</f>
        <v>0</v>
      </c>
      <c r="H6" s="37">
        <f t="shared" si="3"/>
        <v>2.7636363636363637</v>
      </c>
      <c r="I6" s="38">
        <f>COUNTIF(Vertices[Out-Degree],"&gt;= "&amp;H6)-COUNTIF(Vertices[Out-Degree],"&gt;="&amp;H7)</f>
        <v>3</v>
      </c>
      <c r="J6" s="37">
        <f t="shared" si="4"/>
        <v>49.6</v>
      </c>
      <c r="K6" s="38">
        <f>COUNTIF(Vertices[Betweenness Centrality],"&gt;= "&amp;J6)-COUNTIF(Vertices[Betweenness Centrality],"&gt;="&amp;J7)</f>
        <v>0</v>
      </c>
      <c r="L6" s="37">
        <f t="shared" si="5"/>
        <v>0.0242424</v>
      </c>
      <c r="M6" s="38">
        <f>COUNTIF(Vertices[Closeness Centrality],"&gt;= "&amp;L6)-COUNTIF(Vertices[Closeness Centrality],"&gt;="&amp;L7)</f>
        <v>2</v>
      </c>
      <c r="N6" s="37">
        <f t="shared" si="6"/>
        <v>0.006869163636363636</v>
      </c>
      <c r="O6" s="38">
        <f>COUNTIF(Vertices[Eigenvector Centrality],"&gt;= "&amp;N6)-COUNTIF(Vertices[Eigenvector Centrality],"&gt;="&amp;N7)</f>
        <v>0</v>
      </c>
      <c r="P6" s="37">
        <f t="shared" si="7"/>
        <v>1.0074316181818181</v>
      </c>
      <c r="Q6" s="38">
        <f>COUNTIF(Vertices[PageRank],"&gt;= "&amp;P6)-COUNTIF(Vertices[PageRank],"&gt;="&amp;P7)</f>
        <v>0</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0</v>
      </c>
      <c r="D7" s="32">
        <f t="shared" si="1"/>
        <v>0</v>
      </c>
      <c r="E7" s="3">
        <f>COUNTIF(Vertices[Degree],"&gt;= "&amp;D7)-COUNTIF(Vertices[Degree],"&gt;="&amp;D8)</f>
        <v>0</v>
      </c>
      <c r="F7" s="39">
        <f t="shared" si="2"/>
        <v>0.36363636363636365</v>
      </c>
      <c r="G7" s="40">
        <f>COUNTIF(Vertices[In-Degree],"&gt;= "&amp;F7)-COUNTIF(Vertices[In-Degree],"&gt;="&amp;F8)</f>
        <v>0</v>
      </c>
      <c r="H7" s="39">
        <f t="shared" si="3"/>
        <v>3.4545454545454546</v>
      </c>
      <c r="I7" s="40">
        <f>COUNTIF(Vertices[Out-Degree],"&gt;= "&amp;H7)-COUNTIF(Vertices[Out-Degree],"&gt;="&amp;H8)</f>
        <v>0</v>
      </c>
      <c r="J7" s="39">
        <f t="shared" si="4"/>
        <v>62</v>
      </c>
      <c r="K7" s="40">
        <f>COUNTIF(Vertices[Betweenness Centrality],"&gt;= "&amp;J7)-COUNTIF(Vertices[Betweenness Centrality],"&gt;="&amp;J8)</f>
        <v>0</v>
      </c>
      <c r="L7" s="39">
        <f t="shared" si="5"/>
        <v>0.030303</v>
      </c>
      <c r="M7" s="40">
        <f>COUNTIF(Vertices[Closeness Centrality],"&gt;= "&amp;L7)-COUNTIF(Vertices[Closeness Centrality],"&gt;="&amp;L8)</f>
        <v>0</v>
      </c>
      <c r="N7" s="39">
        <f t="shared" si="6"/>
        <v>0.008586454545454545</v>
      </c>
      <c r="O7" s="40">
        <f>COUNTIF(Vertices[Eigenvector Centrality],"&gt;= "&amp;N7)-COUNTIF(Vertices[Eigenvector Centrality],"&gt;="&amp;N8)</f>
        <v>0</v>
      </c>
      <c r="P7" s="39">
        <f t="shared" si="7"/>
        <v>1.1535432727272728</v>
      </c>
      <c r="Q7" s="40">
        <f>COUNTIF(Vertices[PageRank],"&gt;= "&amp;P7)-COUNTIF(Vertices[PageRank],"&gt;="&amp;P8)</f>
        <v>2</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109</v>
      </c>
      <c r="D8" s="32">
        <f t="shared" si="1"/>
        <v>0</v>
      </c>
      <c r="E8" s="3">
        <f>COUNTIF(Vertices[Degree],"&gt;= "&amp;D8)-COUNTIF(Vertices[Degree],"&gt;="&amp;D9)</f>
        <v>0</v>
      </c>
      <c r="F8" s="37">
        <f t="shared" si="2"/>
        <v>0.4363636363636364</v>
      </c>
      <c r="G8" s="38">
        <f>COUNTIF(Vertices[In-Degree],"&gt;= "&amp;F8)-COUNTIF(Vertices[In-Degree],"&gt;="&amp;F9)</f>
        <v>0</v>
      </c>
      <c r="H8" s="37">
        <f t="shared" si="3"/>
        <v>4.1454545454545455</v>
      </c>
      <c r="I8" s="38">
        <f>COUNTIF(Vertices[Out-Degree],"&gt;= "&amp;H8)-COUNTIF(Vertices[Out-Degree],"&gt;="&amp;H9)</f>
        <v>0</v>
      </c>
      <c r="J8" s="37">
        <f t="shared" si="4"/>
        <v>74.4</v>
      </c>
      <c r="K8" s="38">
        <f>COUNTIF(Vertices[Betweenness Centrality],"&gt;= "&amp;J8)-COUNTIF(Vertices[Betweenness Centrality],"&gt;="&amp;J9)</f>
        <v>0</v>
      </c>
      <c r="L8" s="37">
        <f t="shared" si="5"/>
        <v>0.0363636</v>
      </c>
      <c r="M8" s="38">
        <f>COUNTIF(Vertices[Closeness Centrality],"&gt;= "&amp;L8)-COUNTIF(Vertices[Closeness Centrality],"&gt;="&amp;L9)</f>
        <v>0</v>
      </c>
      <c r="N8" s="37">
        <f t="shared" si="6"/>
        <v>0.010303745454545453</v>
      </c>
      <c r="O8" s="38">
        <f>COUNTIF(Vertices[Eigenvector Centrality],"&gt;= "&amp;N8)-COUNTIF(Vertices[Eigenvector Centrality],"&gt;="&amp;N9)</f>
        <v>0</v>
      </c>
      <c r="P8" s="37">
        <f t="shared" si="7"/>
        <v>1.2996549272727274</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0.5090909090909091</v>
      </c>
      <c r="G9" s="40">
        <f>COUNTIF(Vertices[In-Degree],"&gt;= "&amp;F9)-COUNTIF(Vertices[In-Degree],"&gt;="&amp;F10)</f>
        <v>0</v>
      </c>
      <c r="H9" s="39">
        <f t="shared" si="3"/>
        <v>4.836363636363636</v>
      </c>
      <c r="I9" s="40">
        <f>COUNTIF(Vertices[Out-Degree],"&gt;= "&amp;H9)-COUNTIF(Vertices[Out-Degree],"&gt;="&amp;H10)</f>
        <v>1</v>
      </c>
      <c r="J9" s="39">
        <f t="shared" si="4"/>
        <v>86.80000000000001</v>
      </c>
      <c r="K9" s="40">
        <f>COUNTIF(Vertices[Betweenness Centrality],"&gt;= "&amp;J9)-COUNTIF(Vertices[Betweenness Centrality],"&gt;="&amp;J10)</f>
        <v>0</v>
      </c>
      <c r="L9" s="39">
        <f t="shared" si="5"/>
        <v>0.0424242</v>
      </c>
      <c r="M9" s="40">
        <f>COUNTIF(Vertices[Closeness Centrality],"&gt;= "&amp;L9)-COUNTIF(Vertices[Closeness Centrality],"&gt;="&amp;L10)</f>
        <v>0</v>
      </c>
      <c r="N9" s="39">
        <f t="shared" si="6"/>
        <v>0.012021036363636361</v>
      </c>
      <c r="O9" s="40">
        <f>COUNTIF(Vertices[Eigenvector Centrality],"&gt;= "&amp;N9)-COUNTIF(Vertices[Eigenvector Centrality],"&gt;="&amp;N10)</f>
        <v>0</v>
      </c>
      <c r="P9" s="39">
        <f t="shared" si="7"/>
        <v>1.445766581818182</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1038</v>
      </c>
      <c r="B10" s="34">
        <v>3</v>
      </c>
      <c r="D10" s="32">
        <f t="shared" si="1"/>
        <v>0</v>
      </c>
      <c r="E10" s="3">
        <f>COUNTIF(Vertices[Degree],"&gt;= "&amp;D10)-COUNTIF(Vertices[Degree],"&gt;="&amp;D11)</f>
        <v>0</v>
      </c>
      <c r="F10" s="37">
        <f t="shared" si="2"/>
        <v>0.5818181818181819</v>
      </c>
      <c r="G10" s="38">
        <f>COUNTIF(Vertices[In-Degree],"&gt;= "&amp;F10)-COUNTIF(Vertices[In-Degree],"&gt;="&amp;F11)</f>
        <v>0</v>
      </c>
      <c r="H10" s="37">
        <f t="shared" si="3"/>
        <v>5.527272727272727</v>
      </c>
      <c r="I10" s="38">
        <f>COUNTIF(Vertices[Out-Degree],"&gt;= "&amp;H10)-COUNTIF(Vertices[Out-Degree],"&gt;="&amp;H11)</f>
        <v>0</v>
      </c>
      <c r="J10" s="37">
        <f t="shared" si="4"/>
        <v>99.20000000000002</v>
      </c>
      <c r="K10" s="38">
        <f>COUNTIF(Vertices[Betweenness Centrality],"&gt;= "&amp;J10)-COUNTIF(Vertices[Betweenness Centrality],"&gt;="&amp;J11)</f>
        <v>0</v>
      </c>
      <c r="L10" s="37">
        <f t="shared" si="5"/>
        <v>0.0484848</v>
      </c>
      <c r="M10" s="38">
        <f>COUNTIF(Vertices[Closeness Centrality],"&gt;= "&amp;L10)-COUNTIF(Vertices[Closeness Centrality],"&gt;="&amp;L11)</f>
        <v>2</v>
      </c>
      <c r="N10" s="37">
        <f t="shared" si="6"/>
        <v>0.01373832727272727</v>
      </c>
      <c r="O10" s="38">
        <f>COUNTIF(Vertices[Eigenvector Centrality],"&gt;= "&amp;N10)-COUNTIF(Vertices[Eigenvector Centrality],"&gt;="&amp;N11)</f>
        <v>0</v>
      </c>
      <c r="P10" s="37">
        <f t="shared" si="7"/>
        <v>1.5918782363636366</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0.6545454545454547</v>
      </c>
      <c r="G11" s="40">
        <f>COUNTIF(Vertices[In-Degree],"&gt;= "&amp;F11)-COUNTIF(Vertices[In-Degree],"&gt;="&amp;F12)</f>
        <v>0</v>
      </c>
      <c r="H11" s="39">
        <f t="shared" si="3"/>
        <v>6.218181818181819</v>
      </c>
      <c r="I11" s="40">
        <f>COUNTIF(Vertices[Out-Degree],"&gt;= "&amp;H11)-COUNTIF(Vertices[Out-Degree],"&gt;="&amp;H12)</f>
        <v>0</v>
      </c>
      <c r="J11" s="39">
        <f t="shared" si="4"/>
        <v>111.60000000000002</v>
      </c>
      <c r="K11" s="40">
        <f>COUNTIF(Vertices[Betweenness Centrality],"&gt;= "&amp;J11)-COUNTIF(Vertices[Betweenness Centrality],"&gt;="&amp;J12)</f>
        <v>0</v>
      </c>
      <c r="L11" s="39">
        <f t="shared" si="5"/>
        <v>0.0545454</v>
      </c>
      <c r="M11" s="40">
        <f>COUNTIF(Vertices[Closeness Centrality],"&gt;= "&amp;L11)-COUNTIF(Vertices[Closeness Centrality],"&gt;="&amp;L12)</f>
        <v>1</v>
      </c>
      <c r="N11" s="39">
        <f t="shared" si="6"/>
        <v>0.015455618181818178</v>
      </c>
      <c r="O11" s="40">
        <f>COUNTIF(Vertices[Eigenvector Centrality],"&gt;= "&amp;N11)-COUNTIF(Vertices[Eigenvector Centrality],"&gt;="&amp;N12)</f>
        <v>0</v>
      </c>
      <c r="P11" s="39">
        <f t="shared" si="7"/>
        <v>1.7379898909090912</v>
      </c>
      <c r="Q11" s="40">
        <f>COUNTIF(Vertices[PageRank],"&gt;= "&amp;P11)-COUNTIF(Vertices[PageRank],"&gt;="&amp;P12)</f>
        <v>0</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176</v>
      </c>
      <c r="B12" s="34">
        <v>4</v>
      </c>
      <c r="D12" s="32">
        <f t="shared" si="1"/>
        <v>0</v>
      </c>
      <c r="E12" s="3">
        <f>COUNTIF(Vertices[Degree],"&gt;= "&amp;D12)-COUNTIF(Vertices[Degree],"&gt;="&amp;D13)</f>
        <v>0</v>
      </c>
      <c r="F12" s="37">
        <f t="shared" si="2"/>
        <v>0.7272727272727274</v>
      </c>
      <c r="G12" s="38">
        <f>COUNTIF(Vertices[In-Degree],"&gt;= "&amp;F12)-COUNTIF(Vertices[In-Degree],"&gt;="&amp;F13)</f>
        <v>0</v>
      </c>
      <c r="H12" s="37">
        <f t="shared" si="3"/>
        <v>6.90909090909091</v>
      </c>
      <c r="I12" s="38">
        <f>COUNTIF(Vertices[Out-Degree],"&gt;= "&amp;H12)-COUNTIF(Vertices[Out-Degree],"&gt;="&amp;H13)</f>
        <v>0</v>
      </c>
      <c r="J12" s="37">
        <f t="shared" si="4"/>
        <v>124.00000000000003</v>
      </c>
      <c r="K12" s="38">
        <f>COUNTIF(Vertices[Betweenness Centrality],"&gt;= "&amp;J12)-COUNTIF(Vertices[Betweenness Centrality],"&gt;="&amp;J13)</f>
        <v>0</v>
      </c>
      <c r="L12" s="37">
        <f t="shared" si="5"/>
        <v>0.060606</v>
      </c>
      <c r="M12" s="38">
        <f>COUNTIF(Vertices[Closeness Centrality],"&gt;= "&amp;L12)-COUNTIF(Vertices[Closeness Centrality],"&gt;="&amp;L13)</f>
        <v>0</v>
      </c>
      <c r="N12" s="37">
        <f t="shared" si="6"/>
        <v>0.017172909090909086</v>
      </c>
      <c r="O12" s="38">
        <f>COUNTIF(Vertices[Eigenvector Centrality],"&gt;= "&amp;N12)-COUNTIF(Vertices[Eigenvector Centrality],"&gt;="&amp;N13)</f>
        <v>0</v>
      </c>
      <c r="P12" s="37">
        <f t="shared" si="7"/>
        <v>1.8841015454545458</v>
      </c>
      <c r="Q12" s="38">
        <f>COUNTIF(Vertices[PageRank],"&gt;= "&amp;P12)-COUNTIF(Vertices[PageRank],"&gt;="&amp;P13)</f>
        <v>2</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269</v>
      </c>
      <c r="B13" s="34">
        <v>102</v>
      </c>
      <c r="D13" s="32">
        <f t="shared" si="1"/>
        <v>0</v>
      </c>
      <c r="E13" s="3">
        <f>COUNTIF(Vertices[Degree],"&gt;= "&amp;D13)-COUNTIF(Vertices[Degree],"&gt;="&amp;D14)</f>
        <v>0</v>
      </c>
      <c r="F13" s="39">
        <f t="shared" si="2"/>
        <v>0.8000000000000002</v>
      </c>
      <c r="G13" s="40">
        <f>COUNTIF(Vertices[In-Degree],"&gt;= "&amp;F13)-COUNTIF(Vertices[In-Degree],"&gt;="&amp;F14)</f>
        <v>0</v>
      </c>
      <c r="H13" s="39">
        <f t="shared" si="3"/>
        <v>7.600000000000001</v>
      </c>
      <c r="I13" s="40">
        <f>COUNTIF(Vertices[Out-Degree],"&gt;= "&amp;H13)-COUNTIF(Vertices[Out-Degree],"&gt;="&amp;H14)</f>
        <v>0</v>
      </c>
      <c r="J13" s="39">
        <f t="shared" si="4"/>
        <v>136.40000000000003</v>
      </c>
      <c r="K13" s="40">
        <f>COUNTIF(Vertices[Betweenness Centrality],"&gt;= "&amp;J13)-COUNTIF(Vertices[Betweenness Centrality],"&gt;="&amp;J14)</f>
        <v>0</v>
      </c>
      <c r="L13" s="39">
        <f t="shared" si="5"/>
        <v>0.0666666</v>
      </c>
      <c r="M13" s="40">
        <f>COUNTIF(Vertices[Closeness Centrality],"&gt;= "&amp;L13)-COUNTIF(Vertices[Closeness Centrality],"&gt;="&amp;L14)</f>
        <v>4</v>
      </c>
      <c r="N13" s="39">
        <f t="shared" si="6"/>
        <v>0.018890199999999996</v>
      </c>
      <c r="O13" s="40">
        <f>COUNTIF(Vertices[Eigenvector Centrality],"&gt;= "&amp;N13)-COUNTIF(Vertices[Eigenvector Centrality],"&gt;="&amp;N14)</f>
        <v>28</v>
      </c>
      <c r="P13" s="39">
        <f t="shared" si="7"/>
        <v>2.0302132000000004</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270</v>
      </c>
      <c r="B14" s="34">
        <v>3</v>
      </c>
      <c r="D14" s="32">
        <f t="shared" si="1"/>
        <v>0</v>
      </c>
      <c r="E14" s="3">
        <f>COUNTIF(Vertices[Degree],"&gt;= "&amp;D14)-COUNTIF(Vertices[Degree],"&gt;="&amp;D15)</f>
        <v>0</v>
      </c>
      <c r="F14" s="37">
        <f t="shared" si="2"/>
        <v>0.8727272727272729</v>
      </c>
      <c r="G14" s="38">
        <f>COUNTIF(Vertices[In-Degree],"&gt;= "&amp;F14)-COUNTIF(Vertices[In-Degree],"&gt;="&amp;F15)</f>
        <v>0</v>
      </c>
      <c r="H14" s="37">
        <f t="shared" si="3"/>
        <v>8.290909090909093</v>
      </c>
      <c r="I14" s="38">
        <f>COUNTIF(Vertices[Out-Degree],"&gt;= "&amp;H14)-COUNTIF(Vertices[Out-Degree],"&gt;="&amp;H15)</f>
        <v>0</v>
      </c>
      <c r="J14" s="37">
        <f t="shared" si="4"/>
        <v>148.80000000000004</v>
      </c>
      <c r="K14" s="38">
        <f>COUNTIF(Vertices[Betweenness Centrality],"&gt;= "&amp;J14)-COUNTIF(Vertices[Betweenness Centrality],"&gt;="&amp;J15)</f>
        <v>0</v>
      </c>
      <c r="L14" s="37">
        <f t="shared" si="5"/>
        <v>0.0727272</v>
      </c>
      <c r="M14" s="38">
        <f>COUNTIF(Vertices[Closeness Centrality],"&gt;= "&amp;L14)-COUNTIF(Vertices[Closeness Centrality],"&gt;="&amp;L15)</f>
        <v>1</v>
      </c>
      <c r="N14" s="37">
        <f t="shared" si="6"/>
        <v>0.020607490909090906</v>
      </c>
      <c r="O14" s="38">
        <f>COUNTIF(Vertices[Eigenvector Centrality],"&gt;= "&amp;N14)-COUNTIF(Vertices[Eigenvector Centrality],"&gt;="&amp;N15)</f>
        <v>0</v>
      </c>
      <c r="P14" s="37">
        <f t="shared" si="7"/>
        <v>2.176324854545455</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0.9454545454545457</v>
      </c>
      <c r="G15" s="40">
        <f>COUNTIF(Vertices[In-Degree],"&gt;= "&amp;F15)-COUNTIF(Vertices[In-Degree],"&gt;="&amp;F16)</f>
        <v>9</v>
      </c>
      <c r="H15" s="39">
        <f t="shared" si="3"/>
        <v>8.981818181818184</v>
      </c>
      <c r="I15" s="40">
        <f>COUNTIF(Vertices[Out-Degree],"&gt;= "&amp;H15)-COUNTIF(Vertices[Out-Degree],"&gt;="&amp;H16)</f>
        <v>0</v>
      </c>
      <c r="J15" s="39">
        <f t="shared" si="4"/>
        <v>161.20000000000005</v>
      </c>
      <c r="K15" s="40">
        <f>COUNTIF(Vertices[Betweenness Centrality],"&gt;= "&amp;J15)-COUNTIF(Vertices[Betweenness Centrality],"&gt;="&amp;J16)</f>
        <v>0</v>
      </c>
      <c r="L15" s="39">
        <f t="shared" si="5"/>
        <v>0.0787878</v>
      </c>
      <c r="M15" s="40">
        <f>COUNTIF(Vertices[Closeness Centrality],"&gt;= "&amp;L15)-COUNTIF(Vertices[Closeness Centrality],"&gt;="&amp;L16)</f>
        <v>0</v>
      </c>
      <c r="N15" s="39">
        <f t="shared" si="6"/>
        <v>0.022324781818181816</v>
      </c>
      <c r="O15" s="40">
        <f>COUNTIF(Vertices[Eigenvector Centrality],"&gt;= "&amp;N15)-COUNTIF(Vertices[Eigenvector Centrality],"&gt;="&amp;N16)</f>
        <v>0</v>
      </c>
      <c r="P15" s="39">
        <f t="shared" si="7"/>
        <v>2.3224365090909096</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4</v>
      </c>
      <c r="D16" s="32">
        <f t="shared" si="1"/>
        <v>0</v>
      </c>
      <c r="E16" s="3">
        <f>COUNTIF(Vertices[Degree],"&gt;= "&amp;D16)-COUNTIF(Vertices[Degree],"&gt;="&amp;D17)</f>
        <v>0</v>
      </c>
      <c r="F16" s="37">
        <f t="shared" si="2"/>
        <v>1.0181818181818183</v>
      </c>
      <c r="G16" s="38">
        <f>COUNTIF(Vertices[In-Degree],"&gt;= "&amp;F16)-COUNTIF(Vertices[In-Degree],"&gt;="&amp;F17)</f>
        <v>0</v>
      </c>
      <c r="H16" s="37">
        <f t="shared" si="3"/>
        <v>9.672727272727276</v>
      </c>
      <c r="I16" s="38">
        <f>COUNTIF(Vertices[Out-Degree],"&gt;= "&amp;H16)-COUNTIF(Vertices[Out-Degree],"&gt;="&amp;H17)</f>
        <v>0</v>
      </c>
      <c r="J16" s="37">
        <f t="shared" si="4"/>
        <v>173.60000000000005</v>
      </c>
      <c r="K16" s="38">
        <f>COUNTIF(Vertices[Betweenness Centrality],"&gt;= "&amp;J16)-COUNTIF(Vertices[Betweenness Centrality],"&gt;="&amp;J17)</f>
        <v>0</v>
      </c>
      <c r="L16" s="37">
        <f t="shared" si="5"/>
        <v>0.0848484</v>
      </c>
      <c r="M16" s="38">
        <f>COUNTIF(Vertices[Closeness Centrality],"&gt;= "&amp;L16)-COUNTIF(Vertices[Closeness Centrality],"&gt;="&amp;L17)</f>
        <v>0</v>
      </c>
      <c r="N16" s="37">
        <f t="shared" si="6"/>
        <v>0.024042072727272726</v>
      </c>
      <c r="O16" s="38">
        <f>COUNTIF(Vertices[Eigenvector Centrality],"&gt;= "&amp;N16)-COUNTIF(Vertices[Eigenvector Centrality],"&gt;="&amp;N17)</f>
        <v>9</v>
      </c>
      <c r="P16" s="37">
        <f t="shared" si="7"/>
        <v>2.468548163636364</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1.090909090909091</v>
      </c>
      <c r="G17" s="40">
        <f>COUNTIF(Vertices[In-Degree],"&gt;= "&amp;F17)-COUNTIF(Vertices[In-Degree],"&gt;="&amp;F18)</f>
        <v>0</v>
      </c>
      <c r="H17" s="39">
        <f t="shared" si="3"/>
        <v>10.363636363636367</v>
      </c>
      <c r="I17" s="40">
        <f>COUNTIF(Vertices[Out-Degree],"&gt;= "&amp;H17)-COUNTIF(Vertices[Out-Degree],"&gt;="&amp;H18)</f>
        <v>1</v>
      </c>
      <c r="J17" s="39">
        <f t="shared" si="4"/>
        <v>186.00000000000006</v>
      </c>
      <c r="K17" s="40">
        <f>COUNTIF(Vertices[Betweenness Centrality],"&gt;= "&amp;J17)-COUNTIF(Vertices[Betweenness Centrality],"&gt;="&amp;J18)</f>
        <v>0</v>
      </c>
      <c r="L17" s="39">
        <f t="shared" si="5"/>
        <v>0.090909</v>
      </c>
      <c r="M17" s="40">
        <f>COUNTIF(Vertices[Closeness Centrality],"&gt;= "&amp;L17)-COUNTIF(Vertices[Closeness Centrality],"&gt;="&amp;L18)</f>
        <v>0</v>
      </c>
      <c r="N17" s="39">
        <f t="shared" si="6"/>
        <v>0.025759363636363636</v>
      </c>
      <c r="O17" s="40">
        <f>COUNTIF(Vertices[Eigenvector Centrality],"&gt;= "&amp;N17)-COUNTIF(Vertices[Eigenvector Centrality],"&gt;="&amp;N18)</f>
        <v>0</v>
      </c>
      <c r="P17" s="39">
        <f t="shared" si="7"/>
        <v>2.614659818181819</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0.029411764705882353</v>
      </c>
      <c r="D18" s="32">
        <f t="shared" si="1"/>
        <v>0</v>
      </c>
      <c r="E18" s="3">
        <f>COUNTIF(Vertices[Degree],"&gt;= "&amp;D18)-COUNTIF(Vertices[Degree],"&gt;="&amp;D19)</f>
        <v>0</v>
      </c>
      <c r="F18" s="37">
        <f t="shared" si="2"/>
        <v>1.1636363636363638</v>
      </c>
      <c r="G18" s="38">
        <f>COUNTIF(Vertices[In-Degree],"&gt;= "&amp;F18)-COUNTIF(Vertices[In-Degree],"&gt;="&amp;F19)</f>
        <v>0</v>
      </c>
      <c r="H18" s="37">
        <f t="shared" si="3"/>
        <v>11.054545454545458</v>
      </c>
      <c r="I18" s="38">
        <f>COUNTIF(Vertices[Out-Degree],"&gt;= "&amp;H18)-COUNTIF(Vertices[Out-Degree],"&gt;="&amp;H19)</f>
        <v>0</v>
      </c>
      <c r="J18" s="37">
        <f t="shared" si="4"/>
        <v>198.40000000000006</v>
      </c>
      <c r="K18" s="38">
        <f>COUNTIF(Vertices[Betweenness Centrality],"&gt;= "&amp;J18)-COUNTIF(Vertices[Betweenness Centrality],"&gt;="&amp;J19)</f>
        <v>0</v>
      </c>
      <c r="L18" s="37">
        <f t="shared" si="5"/>
        <v>0.0969696</v>
      </c>
      <c r="M18" s="38">
        <f>COUNTIF(Vertices[Closeness Centrality],"&gt;= "&amp;L18)-COUNTIF(Vertices[Closeness Centrality],"&gt;="&amp;L19)</f>
        <v>1</v>
      </c>
      <c r="N18" s="37">
        <f t="shared" si="6"/>
        <v>0.027476654545454546</v>
      </c>
      <c r="O18" s="38">
        <f>COUNTIF(Vertices[Eigenvector Centrality],"&gt;= "&amp;N18)-COUNTIF(Vertices[Eigenvector Centrality],"&gt;="&amp;N19)</f>
        <v>0</v>
      </c>
      <c r="P18" s="37">
        <f t="shared" si="7"/>
        <v>2.7607714727272734</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0.05714285714285714</v>
      </c>
      <c r="D19" s="32">
        <f t="shared" si="1"/>
        <v>0</v>
      </c>
      <c r="E19" s="3">
        <f>COUNTIF(Vertices[Degree],"&gt;= "&amp;D19)-COUNTIF(Vertices[Degree],"&gt;="&amp;D20)</f>
        <v>0</v>
      </c>
      <c r="F19" s="39">
        <f t="shared" si="2"/>
        <v>1.2363636363636366</v>
      </c>
      <c r="G19" s="40">
        <f>COUNTIF(Vertices[In-Degree],"&gt;= "&amp;F19)-COUNTIF(Vertices[In-Degree],"&gt;="&amp;F20)</f>
        <v>0</v>
      </c>
      <c r="H19" s="39">
        <f t="shared" si="3"/>
        <v>11.74545454545455</v>
      </c>
      <c r="I19" s="40">
        <f>COUNTIF(Vertices[Out-Degree],"&gt;= "&amp;H19)-COUNTIF(Vertices[Out-Degree],"&gt;="&amp;H20)</f>
        <v>0</v>
      </c>
      <c r="J19" s="39">
        <f t="shared" si="4"/>
        <v>210.80000000000007</v>
      </c>
      <c r="K19" s="40">
        <f>COUNTIF(Vertices[Betweenness Centrality],"&gt;= "&amp;J19)-COUNTIF(Vertices[Betweenness Centrality],"&gt;="&amp;J20)</f>
        <v>0</v>
      </c>
      <c r="L19" s="39">
        <f t="shared" si="5"/>
        <v>0.1030302</v>
      </c>
      <c r="M19" s="40">
        <f>COUNTIF(Vertices[Closeness Centrality],"&gt;= "&amp;L19)-COUNTIF(Vertices[Closeness Centrality],"&gt;="&amp;L20)</f>
        <v>0</v>
      </c>
      <c r="N19" s="39">
        <f t="shared" si="6"/>
        <v>0.029193945454545456</v>
      </c>
      <c r="O19" s="40">
        <f>COUNTIF(Vertices[Eigenvector Centrality],"&gt;= "&amp;N19)-COUNTIF(Vertices[Eigenvector Centrality],"&gt;="&amp;N20)</f>
        <v>0</v>
      </c>
      <c r="P19" s="39">
        <f t="shared" si="7"/>
        <v>2.906883127272728</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1.3090909090909093</v>
      </c>
      <c r="G20" s="38">
        <f>COUNTIF(Vertices[In-Degree],"&gt;= "&amp;F20)-COUNTIF(Vertices[In-Degree],"&gt;="&amp;F21)</f>
        <v>0</v>
      </c>
      <c r="H20" s="37">
        <f t="shared" si="3"/>
        <v>12.436363636363641</v>
      </c>
      <c r="I20" s="38">
        <f>COUNTIF(Vertices[Out-Degree],"&gt;= "&amp;H20)-COUNTIF(Vertices[Out-Degree],"&gt;="&amp;H21)</f>
        <v>0</v>
      </c>
      <c r="J20" s="37">
        <f t="shared" si="4"/>
        <v>223.20000000000007</v>
      </c>
      <c r="K20" s="38">
        <f>COUNTIF(Vertices[Betweenness Centrality],"&gt;= "&amp;J20)-COUNTIF(Vertices[Betweenness Centrality],"&gt;="&amp;J21)</f>
        <v>0</v>
      </c>
      <c r="L20" s="37">
        <f t="shared" si="5"/>
        <v>0.1090908</v>
      </c>
      <c r="M20" s="38">
        <f>COUNTIF(Vertices[Closeness Centrality],"&gt;= "&amp;L20)-COUNTIF(Vertices[Closeness Centrality],"&gt;="&amp;L21)</f>
        <v>0</v>
      </c>
      <c r="N20" s="37">
        <f t="shared" si="6"/>
        <v>0.030911236363636366</v>
      </c>
      <c r="O20" s="38">
        <f>COUNTIF(Vertices[Eigenvector Centrality],"&gt;= "&amp;N20)-COUNTIF(Vertices[Eigenvector Centrality],"&gt;="&amp;N21)</f>
        <v>0</v>
      </c>
      <c r="P20" s="37">
        <f t="shared" si="7"/>
        <v>3.0529947818181826</v>
      </c>
      <c r="Q20" s="38">
        <f>COUNTIF(Vertices[PageRank],"&gt;= "&amp;P20)-COUNTIF(Vertices[PageRank],"&gt;="&amp;P21)</f>
        <v>0</v>
      </c>
      <c r="R20" s="37">
        <f t="shared" si="8"/>
        <v>0.3272727272727273</v>
      </c>
      <c r="S20" s="43">
        <f>COUNTIF(Vertices[Clustering Coefficient],"&gt;= "&amp;R20)-COUNTIF(Vertices[Clustering Coefficient],"&gt;="&amp;R21)</f>
        <v>0</v>
      </c>
      <c r="T20" s="37" t="e">
        <f ca="1" t="shared" si="9"/>
        <v>#REF!</v>
      </c>
      <c r="U20" s="38" t="e">
        <f ca="1" t="shared" si="0"/>
        <v>#REF!</v>
      </c>
    </row>
    <row r="21" spans="1:21" ht="15">
      <c r="A21" s="34" t="s">
        <v>152</v>
      </c>
      <c r="B21" s="34">
        <v>7</v>
      </c>
      <c r="D21" s="32">
        <f t="shared" si="1"/>
        <v>0</v>
      </c>
      <c r="E21" s="3">
        <f>COUNTIF(Vertices[Degree],"&gt;= "&amp;D21)-COUNTIF(Vertices[Degree],"&gt;="&amp;D22)</f>
        <v>0</v>
      </c>
      <c r="F21" s="39">
        <f t="shared" si="2"/>
        <v>1.381818181818182</v>
      </c>
      <c r="G21" s="40">
        <f>COUNTIF(Vertices[In-Degree],"&gt;= "&amp;F21)-COUNTIF(Vertices[In-Degree],"&gt;="&amp;F22)</f>
        <v>0</v>
      </c>
      <c r="H21" s="39">
        <f t="shared" si="3"/>
        <v>13.127272727272732</v>
      </c>
      <c r="I21" s="40">
        <f>COUNTIF(Vertices[Out-Degree],"&gt;= "&amp;H21)-COUNTIF(Vertices[Out-Degree],"&gt;="&amp;H22)</f>
        <v>0</v>
      </c>
      <c r="J21" s="39">
        <f t="shared" si="4"/>
        <v>235.60000000000008</v>
      </c>
      <c r="K21" s="40">
        <f>COUNTIF(Vertices[Betweenness Centrality],"&gt;= "&amp;J21)-COUNTIF(Vertices[Betweenness Centrality],"&gt;="&amp;J22)</f>
        <v>0</v>
      </c>
      <c r="L21" s="39">
        <f t="shared" si="5"/>
        <v>0.1151514</v>
      </c>
      <c r="M21" s="40">
        <f>COUNTIF(Vertices[Closeness Centrality],"&gt;= "&amp;L21)-COUNTIF(Vertices[Closeness Centrality],"&gt;="&amp;L22)</f>
        <v>0</v>
      </c>
      <c r="N21" s="39">
        <f t="shared" si="6"/>
        <v>0.032628527272727276</v>
      </c>
      <c r="O21" s="40">
        <f>COUNTIF(Vertices[Eigenvector Centrality],"&gt;= "&amp;N21)-COUNTIF(Vertices[Eigenvector Centrality],"&gt;="&amp;N22)</f>
        <v>0</v>
      </c>
      <c r="P21" s="39">
        <f t="shared" si="7"/>
        <v>3.1991064363636372</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4</v>
      </c>
      <c r="D22" s="32">
        <f t="shared" si="1"/>
        <v>0</v>
      </c>
      <c r="E22" s="3">
        <f>COUNTIF(Vertices[Degree],"&gt;= "&amp;D22)-COUNTIF(Vertices[Degree],"&gt;="&amp;D23)</f>
        <v>0</v>
      </c>
      <c r="F22" s="37">
        <f t="shared" si="2"/>
        <v>1.4545454545454548</v>
      </c>
      <c r="G22" s="38">
        <f>COUNTIF(Vertices[In-Degree],"&gt;= "&amp;F22)-COUNTIF(Vertices[In-Degree],"&gt;="&amp;F23)</f>
        <v>0</v>
      </c>
      <c r="H22" s="37">
        <f t="shared" si="3"/>
        <v>13.818181818181824</v>
      </c>
      <c r="I22" s="38">
        <f>COUNTIF(Vertices[Out-Degree],"&gt;= "&amp;H22)-COUNTIF(Vertices[Out-Degree],"&gt;="&amp;H23)</f>
        <v>0</v>
      </c>
      <c r="J22" s="37">
        <f t="shared" si="4"/>
        <v>248.00000000000009</v>
      </c>
      <c r="K22" s="38">
        <f>COUNTIF(Vertices[Betweenness Centrality],"&gt;= "&amp;J22)-COUNTIF(Vertices[Betweenness Centrality],"&gt;="&amp;J23)</f>
        <v>0</v>
      </c>
      <c r="L22" s="37">
        <f t="shared" si="5"/>
        <v>0.121212</v>
      </c>
      <c r="M22" s="38">
        <f>COUNTIF(Vertices[Closeness Centrality],"&gt;= "&amp;L22)-COUNTIF(Vertices[Closeness Centrality],"&gt;="&amp;L23)</f>
        <v>0</v>
      </c>
      <c r="N22" s="37">
        <f t="shared" si="6"/>
        <v>0.034345818181818186</v>
      </c>
      <c r="O22" s="38">
        <f>COUNTIF(Vertices[Eigenvector Centrality],"&gt;= "&amp;N22)-COUNTIF(Vertices[Eigenvector Centrality],"&gt;="&amp;N23)</f>
        <v>0</v>
      </c>
      <c r="P22" s="37">
        <f t="shared" si="7"/>
        <v>3.345218090909092</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40</v>
      </c>
      <c r="D23" s="32">
        <f t="shared" si="1"/>
        <v>0</v>
      </c>
      <c r="E23" s="3">
        <f>COUNTIF(Vertices[Degree],"&gt;= "&amp;D23)-COUNTIF(Vertices[Degree],"&gt;="&amp;D24)</f>
        <v>0</v>
      </c>
      <c r="F23" s="39">
        <f t="shared" si="2"/>
        <v>1.5272727272727276</v>
      </c>
      <c r="G23" s="40">
        <f>COUNTIF(Vertices[In-Degree],"&gt;= "&amp;F23)-COUNTIF(Vertices[In-Degree],"&gt;="&amp;F24)</f>
        <v>0</v>
      </c>
      <c r="H23" s="39">
        <f t="shared" si="3"/>
        <v>14.509090909090915</v>
      </c>
      <c r="I23" s="40">
        <f>COUNTIF(Vertices[Out-Degree],"&gt;= "&amp;H23)-COUNTIF(Vertices[Out-Degree],"&gt;="&amp;H24)</f>
        <v>0</v>
      </c>
      <c r="J23" s="39">
        <f t="shared" si="4"/>
        <v>260.4000000000001</v>
      </c>
      <c r="K23" s="40">
        <f>COUNTIF(Vertices[Betweenness Centrality],"&gt;= "&amp;J23)-COUNTIF(Vertices[Betweenness Centrality],"&gt;="&amp;J24)</f>
        <v>0</v>
      </c>
      <c r="L23" s="39">
        <f t="shared" si="5"/>
        <v>0.1272726</v>
      </c>
      <c r="M23" s="40">
        <f>COUNTIF(Vertices[Closeness Centrality],"&gt;= "&amp;L23)-COUNTIF(Vertices[Closeness Centrality],"&gt;="&amp;L24)</f>
        <v>0</v>
      </c>
      <c r="N23" s="39">
        <f t="shared" si="6"/>
        <v>0.036063109090909096</v>
      </c>
      <c r="O23" s="40">
        <f>COUNTIF(Vertices[Eigenvector Centrality],"&gt;= "&amp;N23)-COUNTIF(Vertices[Eigenvector Centrality],"&gt;="&amp;N24)</f>
        <v>0</v>
      </c>
      <c r="P23" s="39">
        <f t="shared" si="7"/>
        <v>3.4913297454545464</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87</v>
      </c>
      <c r="D24" s="32">
        <f t="shared" si="1"/>
        <v>0</v>
      </c>
      <c r="E24" s="3">
        <f>COUNTIF(Vertices[Degree],"&gt;= "&amp;D24)-COUNTIF(Vertices[Degree],"&gt;="&amp;D25)</f>
        <v>0</v>
      </c>
      <c r="F24" s="37">
        <f t="shared" si="2"/>
        <v>1.6000000000000003</v>
      </c>
      <c r="G24" s="38">
        <f>COUNTIF(Vertices[In-Degree],"&gt;= "&amp;F24)-COUNTIF(Vertices[In-Degree],"&gt;="&amp;F25)</f>
        <v>0</v>
      </c>
      <c r="H24" s="37">
        <f t="shared" si="3"/>
        <v>15.200000000000006</v>
      </c>
      <c r="I24" s="38">
        <f>COUNTIF(Vertices[Out-Degree],"&gt;= "&amp;H24)-COUNTIF(Vertices[Out-Degree],"&gt;="&amp;H25)</f>
        <v>0</v>
      </c>
      <c r="J24" s="37">
        <f t="shared" si="4"/>
        <v>272.80000000000007</v>
      </c>
      <c r="K24" s="38">
        <f>COUNTIF(Vertices[Betweenness Centrality],"&gt;= "&amp;J24)-COUNTIF(Vertices[Betweenness Centrality],"&gt;="&amp;J25)</f>
        <v>0</v>
      </c>
      <c r="L24" s="37">
        <f t="shared" si="5"/>
        <v>0.1333332</v>
      </c>
      <c r="M24" s="38">
        <f>COUNTIF(Vertices[Closeness Centrality],"&gt;= "&amp;L24)-COUNTIF(Vertices[Closeness Centrality],"&gt;="&amp;L25)</f>
        <v>0</v>
      </c>
      <c r="N24" s="37">
        <f t="shared" si="6"/>
        <v>0.037780400000000006</v>
      </c>
      <c r="O24" s="38">
        <f>COUNTIF(Vertices[Eigenvector Centrality],"&gt;= "&amp;N24)-COUNTIF(Vertices[Eigenvector Centrality],"&gt;="&amp;N25)</f>
        <v>0</v>
      </c>
      <c r="P24" s="37">
        <f t="shared" si="7"/>
        <v>3.637441400000001</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1.672727272727273</v>
      </c>
      <c r="G25" s="40">
        <f>COUNTIF(Vertices[In-Degree],"&gt;= "&amp;F25)-COUNTIF(Vertices[In-Degree],"&gt;="&amp;F26)</f>
        <v>0</v>
      </c>
      <c r="H25" s="39">
        <f t="shared" si="3"/>
        <v>15.890909090909098</v>
      </c>
      <c r="I25" s="40">
        <f>COUNTIF(Vertices[Out-Degree],"&gt;= "&amp;H25)-COUNTIF(Vertices[Out-Degree],"&gt;="&amp;H26)</f>
        <v>0</v>
      </c>
      <c r="J25" s="39">
        <f t="shared" si="4"/>
        <v>285.20000000000005</v>
      </c>
      <c r="K25" s="40">
        <f>COUNTIF(Vertices[Betweenness Centrality],"&gt;= "&amp;J25)-COUNTIF(Vertices[Betweenness Centrality],"&gt;="&amp;J26)</f>
        <v>0</v>
      </c>
      <c r="L25" s="39">
        <f t="shared" si="5"/>
        <v>0.1393938</v>
      </c>
      <c r="M25" s="40">
        <f>COUNTIF(Vertices[Closeness Centrality],"&gt;= "&amp;L25)-COUNTIF(Vertices[Closeness Centrality],"&gt;="&amp;L26)</f>
        <v>0</v>
      </c>
      <c r="N25" s="39">
        <f t="shared" si="6"/>
        <v>0.039497690909090916</v>
      </c>
      <c r="O25" s="40">
        <f>COUNTIF(Vertices[Eigenvector Centrality],"&gt;= "&amp;N25)-COUNTIF(Vertices[Eigenvector Centrality],"&gt;="&amp;N26)</f>
        <v>0</v>
      </c>
      <c r="P25" s="39">
        <f t="shared" si="7"/>
        <v>3.7835530545454557</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3</v>
      </c>
      <c r="D26" s="32">
        <f t="shared" si="1"/>
        <v>0</v>
      </c>
      <c r="E26" s="3">
        <f>COUNTIF(Vertices[Degree],"&gt;= "&amp;D26)-COUNTIF(Vertices[Degree],"&gt;="&amp;D28)</f>
        <v>0</v>
      </c>
      <c r="F26" s="37">
        <f t="shared" si="2"/>
        <v>1.7454545454545458</v>
      </c>
      <c r="G26" s="38">
        <f>COUNTIF(Vertices[In-Degree],"&gt;= "&amp;F26)-COUNTIF(Vertices[In-Degree],"&gt;="&amp;F28)</f>
        <v>0</v>
      </c>
      <c r="H26" s="37">
        <f t="shared" si="3"/>
        <v>16.58181818181819</v>
      </c>
      <c r="I26" s="38">
        <f>COUNTIF(Vertices[Out-Degree],"&gt;= "&amp;H26)-COUNTIF(Vertices[Out-Degree],"&gt;="&amp;H28)</f>
        <v>0</v>
      </c>
      <c r="J26" s="37">
        <f t="shared" si="4"/>
        <v>297.6</v>
      </c>
      <c r="K26" s="38">
        <f>COUNTIF(Vertices[Betweenness Centrality],"&gt;= "&amp;J26)-COUNTIF(Vertices[Betweenness Centrality],"&gt;="&amp;J28)</f>
        <v>0</v>
      </c>
      <c r="L26" s="37">
        <f t="shared" si="5"/>
        <v>0.1454544</v>
      </c>
      <c r="M26" s="38">
        <f>COUNTIF(Vertices[Closeness Centrality],"&gt;= "&amp;L26)-COUNTIF(Vertices[Closeness Centrality],"&gt;="&amp;L28)</f>
        <v>0</v>
      </c>
      <c r="N26" s="37">
        <f t="shared" si="6"/>
        <v>0.041214981818181826</v>
      </c>
      <c r="O26" s="38">
        <f>COUNTIF(Vertices[Eigenvector Centrality],"&gt;= "&amp;N26)-COUNTIF(Vertices[Eigenvector Centrality],"&gt;="&amp;N28)</f>
        <v>1</v>
      </c>
      <c r="P26" s="37">
        <f t="shared" si="7"/>
        <v>3.9296647090909103</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1.824809</v>
      </c>
      <c r="D27" s="32"/>
      <c r="E27" s="3">
        <f>COUNTIF(Vertices[Degree],"&gt;= "&amp;D27)-COUNTIF(Vertices[Degree],"&gt;="&amp;D28)</f>
        <v>0</v>
      </c>
      <c r="F27" s="61"/>
      <c r="G27" s="62">
        <f>COUNTIF(Vertices[In-Degree],"&gt;= "&amp;F27)-COUNTIF(Vertices[In-Degree],"&gt;="&amp;F28)</f>
        <v>-43</v>
      </c>
      <c r="H27" s="61"/>
      <c r="I27" s="62">
        <f>COUNTIF(Vertices[Out-Degree],"&gt;= "&amp;H27)-COUNTIF(Vertices[Out-Degree],"&gt;="&amp;H28)</f>
        <v>-2</v>
      </c>
      <c r="J27" s="61"/>
      <c r="K27" s="62">
        <f>COUNTIF(Vertices[Betweenness Centrality],"&gt;= "&amp;J27)-COUNTIF(Vertices[Betweenness Centrality],"&gt;="&amp;J28)</f>
        <v>-2</v>
      </c>
      <c r="L27" s="61"/>
      <c r="M27" s="62">
        <f>COUNTIF(Vertices[Closeness Centrality],"&gt;= "&amp;L27)-COUNTIF(Vertices[Closeness Centrality],"&gt;="&amp;L28)</f>
        <v>-4</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-41</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1.8181818181818186</v>
      </c>
      <c r="G28" s="40">
        <f>COUNTIF(Vertices[In-Degree],"&gt;= "&amp;F28)-COUNTIF(Vertices[In-Degree],"&gt;="&amp;F40)</f>
        <v>0</v>
      </c>
      <c r="H28" s="39">
        <f>H26+($H$57-$H$2)/BinDivisor</f>
        <v>17.27272727272728</v>
      </c>
      <c r="I28" s="40">
        <f>COUNTIF(Vertices[Out-Degree],"&gt;= "&amp;H28)-COUNTIF(Vertices[Out-Degree],"&gt;="&amp;H40)</f>
        <v>0</v>
      </c>
      <c r="J28" s="39">
        <f>J26+($J$57-$J$2)/BinDivisor</f>
        <v>310</v>
      </c>
      <c r="K28" s="40">
        <f>COUNTIF(Vertices[Betweenness Centrality],"&gt;= "&amp;J28)-COUNTIF(Vertices[Betweenness Centrality],"&gt;="&amp;J40)</f>
        <v>0</v>
      </c>
      <c r="L28" s="39">
        <f>L26+($L$57-$L$2)/BinDivisor</f>
        <v>0.151515</v>
      </c>
      <c r="M28" s="40">
        <f>COUNTIF(Vertices[Closeness Centrality],"&gt;= "&amp;L28)-COUNTIF(Vertices[Closeness Centrality],"&gt;="&amp;L40)</f>
        <v>0</v>
      </c>
      <c r="N28" s="39">
        <f>N26+($N$57-$N$2)/BinDivisor</f>
        <v>0.042932272727272736</v>
      </c>
      <c r="O28" s="40">
        <f>COUNTIF(Vertices[Eigenvector Centrality],"&gt;= "&amp;N28)-COUNTIF(Vertices[Eigenvector Centrality],"&gt;="&amp;N40)</f>
        <v>0</v>
      </c>
      <c r="P28" s="39">
        <f>P26+($P$57-$P$2)/BinDivisor</f>
        <v>4.075776363636365</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0.03289473684210526</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1039</v>
      </c>
      <c r="B30" s="34">
        <v>0.316303</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1040</v>
      </c>
      <c r="B32" s="34" t="s">
        <v>1050</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1041</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1042</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1043</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1044</v>
      </c>
      <c r="B38" s="34" t="s">
        <v>85</v>
      </c>
      <c r="D38" s="32"/>
      <c r="E38" s="3">
        <f>COUNTIF(Vertices[Degree],"&gt;= "&amp;D38)-COUNTIF(Vertices[Degree],"&gt;="&amp;D40)</f>
        <v>0</v>
      </c>
      <c r="F38" s="61"/>
      <c r="G38" s="62">
        <f>COUNTIF(Vertices[In-Degree],"&gt;= "&amp;F38)-COUNTIF(Vertices[In-Degree],"&gt;="&amp;F40)</f>
        <v>-43</v>
      </c>
      <c r="H38" s="61"/>
      <c r="I38" s="62">
        <f>COUNTIF(Vertices[Out-Degree],"&gt;= "&amp;H38)-COUNTIF(Vertices[Out-Degree],"&gt;="&amp;H40)</f>
        <v>-2</v>
      </c>
      <c r="J38" s="61"/>
      <c r="K38" s="62">
        <f>COUNTIF(Vertices[Betweenness Centrality],"&gt;= "&amp;J38)-COUNTIF(Vertices[Betweenness Centrality],"&gt;="&amp;J40)</f>
        <v>-2</v>
      </c>
      <c r="L38" s="61"/>
      <c r="M38" s="62">
        <f>COUNTIF(Vertices[Closeness Centrality],"&gt;= "&amp;L38)-COUNTIF(Vertices[Closeness Centrality],"&gt;="&amp;L40)</f>
        <v>-4</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-41</v>
      </c>
      <c r="T38" s="61"/>
      <c r="U38" s="62">
        <f ca="1">COUNTIF(Vertices[Clustering Coefficient],"&gt;= "&amp;T38)-COUNTIF(Vertices[Clustering Coefficient],"&gt;="&amp;T40)</f>
        <v>0</v>
      </c>
    </row>
    <row r="39" spans="1:21" ht="15">
      <c r="A39" s="34" t="s">
        <v>1037</v>
      </c>
      <c r="B39" s="34" t="s">
        <v>85</v>
      </c>
      <c r="D39" s="32"/>
      <c r="E39" s="3">
        <f>COUNTIF(Vertices[Degree],"&gt;= "&amp;D39)-COUNTIF(Vertices[Degree],"&gt;="&amp;D40)</f>
        <v>0</v>
      </c>
      <c r="F39" s="61"/>
      <c r="G39" s="62">
        <f>COUNTIF(Vertices[In-Degree],"&gt;= "&amp;F39)-COUNTIF(Vertices[In-Degree],"&gt;="&amp;F40)</f>
        <v>-43</v>
      </c>
      <c r="H39" s="61"/>
      <c r="I39" s="62">
        <f>COUNTIF(Vertices[Out-Degree],"&gt;= "&amp;H39)-COUNTIF(Vertices[Out-Degree],"&gt;="&amp;H40)</f>
        <v>-2</v>
      </c>
      <c r="J39" s="61"/>
      <c r="K39" s="62">
        <f>COUNTIF(Vertices[Betweenness Centrality],"&gt;= "&amp;J39)-COUNTIF(Vertices[Betweenness Centrality],"&gt;="&amp;J40)</f>
        <v>-2</v>
      </c>
      <c r="L39" s="61"/>
      <c r="M39" s="62">
        <f>COUNTIF(Vertices[Closeness Centrality],"&gt;= "&amp;L39)-COUNTIF(Vertices[Closeness Centrality],"&gt;="&amp;L40)</f>
        <v>-4</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-41</v>
      </c>
      <c r="T39" s="61"/>
      <c r="U39" s="62">
        <f ca="1">COUNTIF(Vertices[Clustering Coefficient],"&gt;= "&amp;T39)-COUNTIF(Vertices[Clustering Coefficient],"&gt;="&amp;T40)</f>
        <v>0</v>
      </c>
    </row>
    <row r="40" spans="1:21" ht="15">
      <c r="A40" s="34" t="s">
        <v>1045</v>
      </c>
      <c r="B40" s="34" t="s">
        <v>85</v>
      </c>
      <c r="D40" s="32">
        <f>D28+($D$57-$D$2)/BinDivisor</f>
        <v>0</v>
      </c>
      <c r="E40" s="3">
        <f>COUNTIF(Vertices[Degree],"&gt;= "&amp;D40)-COUNTIF(Vertices[Degree],"&gt;="&amp;D41)</f>
        <v>0</v>
      </c>
      <c r="F40" s="37">
        <f>F28+($F$57-$F$2)/BinDivisor</f>
        <v>1.8909090909090913</v>
      </c>
      <c r="G40" s="38">
        <f>COUNTIF(Vertices[In-Degree],"&gt;= "&amp;F40)-COUNTIF(Vertices[In-Degree],"&gt;="&amp;F41)</f>
        <v>0</v>
      </c>
      <c r="H40" s="37">
        <f>H28+($H$57-$H$2)/BinDivisor</f>
        <v>17.963636363636372</v>
      </c>
      <c r="I40" s="38">
        <f>COUNTIF(Vertices[Out-Degree],"&gt;= "&amp;H40)-COUNTIF(Vertices[Out-Degree],"&gt;="&amp;H41)</f>
        <v>0</v>
      </c>
      <c r="J40" s="37">
        <f>J28+($J$57-$J$2)/BinDivisor</f>
        <v>322.4</v>
      </c>
      <c r="K40" s="38">
        <f>COUNTIF(Vertices[Betweenness Centrality],"&gt;= "&amp;J40)-COUNTIF(Vertices[Betweenness Centrality],"&gt;="&amp;J41)</f>
        <v>0</v>
      </c>
      <c r="L40" s="37">
        <f>L28+($L$57-$L$2)/BinDivisor</f>
        <v>0.1575756</v>
      </c>
      <c r="M40" s="38">
        <f>COUNTIF(Vertices[Closeness Centrality],"&gt;= "&amp;L40)-COUNTIF(Vertices[Closeness Centrality],"&gt;="&amp;L41)</f>
        <v>0</v>
      </c>
      <c r="N40" s="37">
        <f>N28+($N$57-$N$2)/BinDivisor</f>
        <v>0.044649563636363646</v>
      </c>
      <c r="O40" s="38">
        <f>COUNTIF(Vertices[Eigenvector Centrality],"&gt;= "&amp;N40)-COUNTIF(Vertices[Eigenvector Centrality],"&gt;="&amp;N41)</f>
        <v>0</v>
      </c>
      <c r="P40" s="37">
        <f>P28+($P$57-$P$2)/BinDivisor</f>
        <v>4.2218880181818195</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1046</v>
      </c>
      <c r="B41" s="34" t="s">
        <v>85</v>
      </c>
      <c r="D41" s="32">
        <f aca="true" t="shared" si="10" ref="D41:D56">D40+($D$57-$D$2)/BinDivisor</f>
        <v>0</v>
      </c>
      <c r="E41" s="3">
        <f>COUNTIF(Vertices[Degree],"&gt;= "&amp;D41)-COUNTIF(Vertices[Degree],"&gt;="&amp;D42)</f>
        <v>0</v>
      </c>
      <c r="F41" s="39">
        <f aca="true" t="shared" si="11" ref="F41:F56">F40+($F$57-$F$2)/BinDivisor</f>
        <v>1.963636363636364</v>
      </c>
      <c r="G41" s="40">
        <f>COUNTIF(Vertices[In-Degree],"&gt;= "&amp;F41)-COUNTIF(Vertices[In-Degree],"&gt;="&amp;F42)</f>
        <v>30</v>
      </c>
      <c r="H41" s="39">
        <f aca="true" t="shared" si="12" ref="H41:H56">H40+($H$57-$H$2)/BinDivisor</f>
        <v>18.654545454545463</v>
      </c>
      <c r="I41" s="40">
        <f>COUNTIF(Vertices[Out-Degree],"&gt;= "&amp;H41)-COUNTIF(Vertices[Out-Degree],"&gt;="&amp;H42)</f>
        <v>0</v>
      </c>
      <c r="J41" s="39">
        <f aca="true" t="shared" si="13" ref="J41:J56">J40+($J$57-$J$2)/BinDivisor</f>
        <v>334.79999999999995</v>
      </c>
      <c r="K41" s="40">
        <f>COUNTIF(Vertices[Betweenness Centrality],"&gt;= "&amp;J41)-COUNTIF(Vertices[Betweenness Centrality],"&gt;="&amp;J42)</f>
        <v>0</v>
      </c>
      <c r="L41" s="39">
        <f aca="true" t="shared" si="14" ref="L41:L56">L40+($L$57-$L$2)/BinDivisor</f>
        <v>0.1636362</v>
      </c>
      <c r="M41" s="40">
        <f>COUNTIF(Vertices[Closeness Centrality],"&gt;= "&amp;L41)-COUNTIF(Vertices[Closeness Centrality],"&gt;="&amp;L42)</f>
        <v>0</v>
      </c>
      <c r="N41" s="39">
        <f aca="true" t="shared" si="15" ref="N41:N56">N40+($N$57-$N$2)/BinDivisor</f>
        <v>0.046366854545454556</v>
      </c>
      <c r="O41" s="40">
        <f>COUNTIF(Vertices[Eigenvector Centrality],"&gt;= "&amp;N41)-COUNTIF(Vertices[Eigenvector Centrality],"&gt;="&amp;N42)</f>
        <v>0</v>
      </c>
      <c r="P41" s="39">
        <f aca="true" t="shared" si="16" ref="P41:P56">P40+($P$57-$P$2)/BinDivisor</f>
        <v>4.367999672727274</v>
      </c>
      <c r="Q41" s="40">
        <f>COUNTIF(Vertices[PageRank],"&gt;= "&amp;P41)-COUNTIF(Vertices[PageRank],"&gt;="&amp;P42)</f>
        <v>0</v>
      </c>
      <c r="R41" s="39">
        <f aca="true" t="shared" si="17" ref="R41:R56">R40+($R$57-$R$2)/BinDivisor</f>
        <v>0.490909090909091</v>
      </c>
      <c r="S41" s="44">
        <f>COUNTIF(Vertices[Clustering Coefficient],"&gt;= "&amp;R41)-COUNTIF(Vertices[Clustering Coefficient],"&gt;="&amp;R42)</f>
        <v>1</v>
      </c>
      <c r="T41" s="39" t="e">
        <f aca="true" t="shared" si="18" ref="T41:T56">T40+($T$57-$T$2)/BinDivisor</f>
        <v>#REF!</v>
      </c>
      <c r="U41" s="40" t="e">
        <f ca="1" t="shared" si="0"/>
        <v>#REF!</v>
      </c>
    </row>
    <row r="42" spans="1:21" ht="15">
      <c r="A42" s="34" t="s">
        <v>1047</v>
      </c>
      <c r="B42" s="34" t="s">
        <v>85</v>
      </c>
      <c r="D42" s="32">
        <f t="shared" si="10"/>
        <v>0</v>
      </c>
      <c r="E42" s="3">
        <f>COUNTIF(Vertices[Degree],"&gt;= "&amp;D42)-COUNTIF(Vertices[Degree],"&gt;="&amp;D43)</f>
        <v>0</v>
      </c>
      <c r="F42" s="37">
        <f t="shared" si="11"/>
        <v>2.0363636363636366</v>
      </c>
      <c r="G42" s="38">
        <f>COUNTIF(Vertices[In-Degree],"&gt;= "&amp;F42)-COUNTIF(Vertices[In-Degree],"&gt;="&amp;F43)</f>
        <v>0</v>
      </c>
      <c r="H42" s="37">
        <f t="shared" si="12"/>
        <v>19.345454545454555</v>
      </c>
      <c r="I42" s="38">
        <f>COUNTIF(Vertices[Out-Degree],"&gt;= "&amp;H42)-COUNTIF(Vertices[Out-Degree],"&gt;="&amp;H43)</f>
        <v>0</v>
      </c>
      <c r="J42" s="37">
        <f t="shared" si="13"/>
        <v>347.19999999999993</v>
      </c>
      <c r="K42" s="38">
        <f>COUNTIF(Vertices[Betweenness Centrality],"&gt;= "&amp;J42)-COUNTIF(Vertices[Betweenness Centrality],"&gt;="&amp;J43)</f>
        <v>0</v>
      </c>
      <c r="L42" s="37">
        <f t="shared" si="14"/>
        <v>0.1696968</v>
      </c>
      <c r="M42" s="38">
        <f>COUNTIF(Vertices[Closeness Centrality],"&gt;= "&amp;L42)-COUNTIF(Vertices[Closeness Centrality],"&gt;="&amp;L43)</f>
        <v>0</v>
      </c>
      <c r="N42" s="37">
        <f t="shared" si="15"/>
        <v>0.048084145454545466</v>
      </c>
      <c r="O42" s="38">
        <f>COUNTIF(Vertices[Eigenvector Centrality],"&gt;= "&amp;N42)-COUNTIF(Vertices[Eigenvector Centrality],"&gt;="&amp;N43)</f>
        <v>0</v>
      </c>
      <c r="P42" s="37">
        <f t="shared" si="16"/>
        <v>4.514111327272729</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1048</v>
      </c>
      <c r="B43" s="34" t="s">
        <v>85</v>
      </c>
      <c r="D43" s="32">
        <f t="shared" si="10"/>
        <v>0</v>
      </c>
      <c r="E43" s="3">
        <f>COUNTIF(Vertices[Degree],"&gt;= "&amp;D43)-COUNTIF(Vertices[Degree],"&gt;="&amp;D44)</f>
        <v>0</v>
      </c>
      <c r="F43" s="39">
        <f t="shared" si="11"/>
        <v>2.1090909090909093</v>
      </c>
      <c r="G43" s="40">
        <f>COUNTIF(Vertices[In-Degree],"&gt;= "&amp;F43)-COUNTIF(Vertices[In-Degree],"&gt;="&amp;F44)</f>
        <v>0</v>
      </c>
      <c r="H43" s="39">
        <f t="shared" si="12"/>
        <v>20.036363636363646</v>
      </c>
      <c r="I43" s="40">
        <f>COUNTIF(Vertices[Out-Degree],"&gt;= "&amp;H43)-COUNTIF(Vertices[Out-Degree],"&gt;="&amp;H44)</f>
        <v>0</v>
      </c>
      <c r="J43" s="39">
        <f t="shared" si="13"/>
        <v>359.5999999999999</v>
      </c>
      <c r="K43" s="40">
        <f>COUNTIF(Vertices[Betweenness Centrality],"&gt;= "&amp;J43)-COUNTIF(Vertices[Betweenness Centrality],"&gt;="&amp;J44)</f>
        <v>0</v>
      </c>
      <c r="L43" s="39">
        <f t="shared" si="14"/>
        <v>0.1757574</v>
      </c>
      <c r="M43" s="40">
        <f>COUNTIF(Vertices[Closeness Centrality],"&gt;= "&amp;L43)-COUNTIF(Vertices[Closeness Centrality],"&gt;="&amp;L44)</f>
        <v>0</v>
      </c>
      <c r="N43" s="39">
        <f t="shared" si="15"/>
        <v>0.049801436363636375</v>
      </c>
      <c r="O43" s="40">
        <f>COUNTIF(Vertices[Eigenvector Centrality],"&gt;= "&amp;N43)-COUNTIF(Vertices[Eigenvector Centrality],"&gt;="&amp;N44)</f>
        <v>0</v>
      </c>
      <c r="P43" s="39">
        <f t="shared" si="16"/>
        <v>4.660222981818183</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1049</v>
      </c>
      <c r="B44" s="34" t="s">
        <v>85</v>
      </c>
      <c r="D44" s="32">
        <f t="shared" si="10"/>
        <v>0</v>
      </c>
      <c r="E44" s="3">
        <f>COUNTIF(Vertices[Degree],"&gt;= "&amp;D44)-COUNTIF(Vertices[Degree],"&gt;="&amp;D45)</f>
        <v>0</v>
      </c>
      <c r="F44" s="37">
        <f t="shared" si="11"/>
        <v>2.181818181818182</v>
      </c>
      <c r="G44" s="38">
        <f>COUNTIF(Vertices[In-Degree],"&gt;= "&amp;F44)-COUNTIF(Vertices[In-Degree],"&gt;="&amp;F45)</f>
        <v>0</v>
      </c>
      <c r="H44" s="37">
        <f t="shared" si="12"/>
        <v>20.727272727272737</v>
      </c>
      <c r="I44" s="38">
        <f>COUNTIF(Vertices[Out-Degree],"&gt;= "&amp;H44)-COUNTIF(Vertices[Out-Degree],"&gt;="&amp;H45)</f>
        <v>0</v>
      </c>
      <c r="J44" s="37">
        <f t="shared" si="13"/>
        <v>371.9999999999999</v>
      </c>
      <c r="K44" s="38">
        <f>COUNTIF(Vertices[Betweenness Centrality],"&gt;= "&amp;J44)-COUNTIF(Vertices[Betweenness Centrality],"&gt;="&amp;J45)</f>
        <v>0</v>
      </c>
      <c r="L44" s="37">
        <f t="shared" si="14"/>
        <v>0.181818</v>
      </c>
      <c r="M44" s="38">
        <f>COUNTIF(Vertices[Closeness Centrality],"&gt;= "&amp;L44)-COUNTIF(Vertices[Closeness Centrality],"&gt;="&amp;L45)</f>
        <v>0</v>
      </c>
      <c r="N44" s="37">
        <f t="shared" si="15"/>
        <v>0.051518727272727285</v>
      </c>
      <c r="O44" s="38">
        <f>COUNTIF(Vertices[Eigenvector Centrality],"&gt;= "&amp;N44)-COUNTIF(Vertices[Eigenvector Centrality],"&gt;="&amp;N45)</f>
        <v>0</v>
      </c>
      <c r="P44" s="37">
        <f t="shared" si="16"/>
        <v>4.806334636363638</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t="s">
        <v>163</v>
      </c>
      <c r="B45" t="s">
        <v>17</v>
      </c>
      <c r="D45" s="32">
        <f t="shared" si="10"/>
        <v>0</v>
      </c>
      <c r="E45" s="3">
        <f>COUNTIF(Vertices[Degree],"&gt;= "&amp;D45)-COUNTIF(Vertices[Degree],"&gt;="&amp;D46)</f>
        <v>0</v>
      </c>
      <c r="F45" s="39">
        <f t="shared" si="11"/>
        <v>2.254545454545455</v>
      </c>
      <c r="G45" s="40">
        <f>COUNTIF(Vertices[In-Degree],"&gt;= "&amp;F45)-COUNTIF(Vertices[In-Degree],"&gt;="&amp;F46)</f>
        <v>0</v>
      </c>
      <c r="H45" s="39">
        <f t="shared" si="12"/>
        <v>21.41818181818183</v>
      </c>
      <c r="I45" s="40">
        <f>COUNTIF(Vertices[Out-Degree],"&gt;= "&amp;H45)-COUNTIF(Vertices[Out-Degree],"&gt;="&amp;H46)</f>
        <v>0</v>
      </c>
      <c r="J45" s="39">
        <f t="shared" si="13"/>
        <v>384.39999999999986</v>
      </c>
      <c r="K45" s="40">
        <f>COUNTIF(Vertices[Betweenness Centrality],"&gt;= "&amp;J45)-COUNTIF(Vertices[Betweenness Centrality],"&gt;="&amp;J46)</f>
        <v>0</v>
      </c>
      <c r="L45" s="39">
        <f t="shared" si="14"/>
        <v>0.1878786</v>
      </c>
      <c r="M45" s="40">
        <f>COUNTIF(Vertices[Closeness Centrality],"&gt;= "&amp;L45)-COUNTIF(Vertices[Closeness Centrality],"&gt;="&amp;L46)</f>
        <v>0</v>
      </c>
      <c r="N45" s="39">
        <f t="shared" si="15"/>
        <v>0.053236018181818195</v>
      </c>
      <c r="O45" s="40">
        <f>COUNTIF(Vertices[Eigenvector Centrality],"&gt;= "&amp;N45)-COUNTIF(Vertices[Eigenvector Centrality],"&gt;="&amp;N46)</f>
        <v>0</v>
      </c>
      <c r="P45" s="39">
        <f t="shared" si="16"/>
        <v>4.9524462909090925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2.3272727272727276</v>
      </c>
      <c r="G46" s="38">
        <f>COUNTIF(Vertices[In-Degree],"&gt;= "&amp;F46)-COUNTIF(Vertices[In-Degree],"&gt;="&amp;F47)</f>
        <v>0</v>
      </c>
      <c r="H46" s="37">
        <f t="shared" si="12"/>
        <v>22.10909090909092</v>
      </c>
      <c r="I46" s="38">
        <f>COUNTIF(Vertices[Out-Degree],"&gt;= "&amp;H46)-COUNTIF(Vertices[Out-Degree],"&gt;="&amp;H47)</f>
        <v>0</v>
      </c>
      <c r="J46" s="37">
        <f t="shared" si="13"/>
        <v>396.79999999999984</v>
      </c>
      <c r="K46" s="38">
        <f>COUNTIF(Vertices[Betweenness Centrality],"&gt;= "&amp;J46)-COUNTIF(Vertices[Betweenness Centrality],"&gt;="&amp;J47)</f>
        <v>0</v>
      </c>
      <c r="L46" s="37">
        <f t="shared" si="14"/>
        <v>0.1939392</v>
      </c>
      <c r="M46" s="38">
        <f>COUNTIF(Vertices[Closeness Centrality],"&gt;= "&amp;L46)-COUNTIF(Vertices[Closeness Centrality],"&gt;="&amp;L47)</f>
        <v>0</v>
      </c>
      <c r="N46" s="37">
        <f t="shared" si="15"/>
        <v>0.054953309090909105</v>
      </c>
      <c r="O46" s="38">
        <f>COUNTIF(Vertices[Eigenvector Centrality],"&gt;= "&amp;N46)-COUNTIF(Vertices[Eigenvector Centrality],"&gt;="&amp;N47)</f>
        <v>0</v>
      </c>
      <c r="P46" s="37">
        <f t="shared" si="16"/>
        <v>5.098557945454547</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1:21" ht="15">
      <c r="A47" s="33"/>
      <c r="B47" s="33"/>
      <c r="D47" s="32">
        <f t="shared" si="10"/>
        <v>0</v>
      </c>
      <c r="E47" s="3">
        <f>COUNTIF(Vertices[Degree],"&gt;= "&amp;D47)-COUNTIF(Vertices[Degree],"&gt;="&amp;D48)</f>
        <v>0</v>
      </c>
      <c r="F47" s="39">
        <f t="shared" si="11"/>
        <v>2.4000000000000004</v>
      </c>
      <c r="G47" s="40">
        <f>COUNTIF(Vertices[In-Degree],"&gt;= "&amp;F47)-COUNTIF(Vertices[In-Degree],"&gt;="&amp;F48)</f>
        <v>0</v>
      </c>
      <c r="H47" s="39">
        <f t="shared" si="12"/>
        <v>22.80000000000001</v>
      </c>
      <c r="I47" s="40">
        <f>COUNTIF(Vertices[Out-Degree],"&gt;= "&amp;H47)-COUNTIF(Vertices[Out-Degree],"&gt;="&amp;H48)</f>
        <v>0</v>
      </c>
      <c r="J47" s="39">
        <f t="shared" si="13"/>
        <v>409.1999999999998</v>
      </c>
      <c r="K47" s="40">
        <f>COUNTIF(Vertices[Betweenness Centrality],"&gt;= "&amp;J47)-COUNTIF(Vertices[Betweenness Centrality],"&gt;="&amp;J48)</f>
        <v>0</v>
      </c>
      <c r="L47" s="39">
        <f t="shared" si="14"/>
        <v>0.1999998</v>
      </c>
      <c r="M47" s="40">
        <f>COUNTIF(Vertices[Closeness Centrality],"&gt;= "&amp;L47)-COUNTIF(Vertices[Closeness Centrality],"&gt;="&amp;L48)</f>
        <v>3</v>
      </c>
      <c r="N47" s="39">
        <f t="shared" si="15"/>
        <v>0.056670600000000015</v>
      </c>
      <c r="O47" s="40">
        <f>COUNTIF(Vertices[Eigenvector Centrality],"&gt;= "&amp;N47)-COUNTIF(Vertices[Eigenvector Centrality],"&gt;="&amp;N48)</f>
        <v>0</v>
      </c>
      <c r="P47" s="39">
        <f t="shared" si="16"/>
        <v>5.244669600000002</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3"/>
      <c r="B48" s="33"/>
      <c r="D48" s="32">
        <f t="shared" si="10"/>
        <v>0</v>
      </c>
      <c r="E48" s="3">
        <f>COUNTIF(Vertices[Degree],"&gt;= "&amp;D48)-COUNTIF(Vertices[Degree],"&gt;="&amp;D49)</f>
        <v>0</v>
      </c>
      <c r="F48" s="37">
        <f t="shared" si="11"/>
        <v>2.472727272727273</v>
      </c>
      <c r="G48" s="38">
        <f>COUNTIF(Vertices[In-Degree],"&gt;= "&amp;F48)-COUNTIF(Vertices[In-Degree],"&gt;="&amp;F49)</f>
        <v>0</v>
      </c>
      <c r="H48" s="37">
        <f t="shared" si="12"/>
        <v>23.490909090909103</v>
      </c>
      <c r="I48" s="38">
        <f>COUNTIF(Vertices[Out-Degree],"&gt;= "&amp;H48)-COUNTIF(Vertices[Out-Degree],"&gt;="&amp;H49)</f>
        <v>0</v>
      </c>
      <c r="J48" s="37">
        <f t="shared" si="13"/>
        <v>421.5999999999998</v>
      </c>
      <c r="K48" s="38">
        <f>COUNTIF(Vertices[Betweenness Centrality],"&gt;= "&amp;J48)-COUNTIF(Vertices[Betweenness Centrality],"&gt;="&amp;J49)</f>
        <v>0</v>
      </c>
      <c r="L48" s="37">
        <f t="shared" si="14"/>
        <v>0.2060604</v>
      </c>
      <c r="M48" s="38">
        <f>COUNTIF(Vertices[Closeness Centrality],"&gt;= "&amp;L48)-COUNTIF(Vertices[Closeness Centrality],"&gt;="&amp;L49)</f>
        <v>0</v>
      </c>
      <c r="N48" s="37">
        <f t="shared" si="15"/>
        <v>0.058387890909090925</v>
      </c>
      <c r="O48" s="38">
        <f>COUNTIF(Vertices[Eigenvector Centrality],"&gt;= "&amp;N48)-COUNTIF(Vertices[Eigenvector Centrality],"&gt;="&amp;N49)</f>
        <v>0</v>
      </c>
      <c r="P48" s="37">
        <f t="shared" si="16"/>
        <v>5.390781254545456</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2.545454545454546</v>
      </c>
      <c r="G49" s="40">
        <f>COUNTIF(Vertices[In-Degree],"&gt;= "&amp;F49)-COUNTIF(Vertices[In-Degree],"&gt;="&amp;F50)</f>
        <v>0</v>
      </c>
      <c r="H49" s="39">
        <f t="shared" si="12"/>
        <v>24.181818181818194</v>
      </c>
      <c r="I49" s="40">
        <f>COUNTIF(Vertices[Out-Degree],"&gt;= "&amp;H49)-COUNTIF(Vertices[Out-Degree],"&gt;="&amp;H50)</f>
        <v>0</v>
      </c>
      <c r="J49" s="39">
        <f t="shared" si="13"/>
        <v>433.9999999999998</v>
      </c>
      <c r="K49" s="40">
        <f>COUNTIF(Vertices[Betweenness Centrality],"&gt;= "&amp;J49)-COUNTIF(Vertices[Betweenness Centrality],"&gt;="&amp;J50)</f>
        <v>0</v>
      </c>
      <c r="L49" s="39">
        <f t="shared" si="14"/>
        <v>0.212121</v>
      </c>
      <c r="M49" s="40">
        <f>COUNTIF(Vertices[Closeness Centrality],"&gt;= "&amp;L49)-COUNTIF(Vertices[Closeness Centrality],"&gt;="&amp;L50)</f>
        <v>0</v>
      </c>
      <c r="N49" s="39">
        <f t="shared" si="15"/>
        <v>0.060105181818181835</v>
      </c>
      <c r="O49" s="40">
        <f>COUNTIF(Vertices[Eigenvector Centrality],"&gt;= "&amp;N49)-COUNTIF(Vertices[Eigenvector Centrality],"&gt;="&amp;N50)</f>
        <v>0</v>
      </c>
      <c r="P49" s="39">
        <f t="shared" si="16"/>
        <v>5.536892909090911</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2.6181818181818186</v>
      </c>
      <c r="G50" s="38">
        <f>COUNTIF(Vertices[In-Degree],"&gt;= "&amp;F50)-COUNTIF(Vertices[In-Degree],"&gt;="&amp;F51)</f>
        <v>0</v>
      </c>
      <c r="H50" s="37">
        <f t="shared" si="12"/>
        <v>24.872727272727285</v>
      </c>
      <c r="I50" s="38">
        <f>COUNTIF(Vertices[Out-Degree],"&gt;= "&amp;H50)-COUNTIF(Vertices[Out-Degree],"&gt;="&amp;H51)</f>
        <v>0</v>
      </c>
      <c r="J50" s="37">
        <f t="shared" si="13"/>
        <v>446.39999999999975</v>
      </c>
      <c r="K50" s="38">
        <f>COUNTIF(Vertices[Betweenness Centrality],"&gt;= "&amp;J50)-COUNTIF(Vertices[Betweenness Centrality],"&gt;="&amp;J51)</f>
        <v>0</v>
      </c>
      <c r="L50" s="37">
        <f t="shared" si="14"/>
        <v>0.2181816</v>
      </c>
      <c r="M50" s="38">
        <f>COUNTIF(Vertices[Closeness Centrality],"&gt;= "&amp;L50)-COUNTIF(Vertices[Closeness Centrality],"&gt;="&amp;L51)</f>
        <v>0</v>
      </c>
      <c r="N50" s="37">
        <f t="shared" si="15"/>
        <v>0.061822472727272745</v>
      </c>
      <c r="O50" s="38">
        <f>COUNTIF(Vertices[Eigenvector Centrality],"&gt;= "&amp;N50)-COUNTIF(Vertices[Eigenvector Centrality],"&gt;="&amp;N51)</f>
        <v>0</v>
      </c>
      <c r="P50" s="37">
        <f t="shared" si="16"/>
        <v>5.6830045636363655</v>
      </c>
      <c r="Q50" s="38">
        <f>COUNTIF(Vertices[PageRank],"&gt;= "&amp;P50)-COUNTIF(Vertices[PageRank],"&gt;="&amp;P51)</f>
        <v>0</v>
      </c>
      <c r="R50" s="37">
        <f t="shared" si="17"/>
        <v>0.6545454545454547</v>
      </c>
      <c r="S50" s="43">
        <f>COUNTIF(Vertices[Clustering Coefficient],"&gt;= "&amp;R50)-COUNTIF(Vertices[Clustering Coefficient],"&gt;="&amp;R51)</f>
        <v>11</v>
      </c>
      <c r="T50" s="37" t="e">
        <f ca="1" t="shared" si="18"/>
        <v>#REF!</v>
      </c>
      <c r="U50" s="38" t="e">
        <f ca="1" t="shared" si="0"/>
        <v>#REF!</v>
      </c>
    </row>
    <row r="51" spans="4:21" ht="15">
      <c r="D51" s="32">
        <f t="shared" si="10"/>
        <v>0</v>
      </c>
      <c r="E51" s="3">
        <f>COUNTIF(Vertices[Degree],"&gt;= "&amp;D51)-COUNTIF(Vertices[Degree],"&gt;="&amp;D52)</f>
        <v>0</v>
      </c>
      <c r="F51" s="39">
        <f t="shared" si="11"/>
        <v>2.6909090909090914</v>
      </c>
      <c r="G51" s="40">
        <f>COUNTIF(Vertices[In-Degree],"&gt;= "&amp;F51)-COUNTIF(Vertices[In-Degree],"&gt;="&amp;F52)</f>
        <v>0</v>
      </c>
      <c r="H51" s="39">
        <f t="shared" si="12"/>
        <v>25.563636363636377</v>
      </c>
      <c r="I51" s="40">
        <f>COUNTIF(Vertices[Out-Degree],"&gt;= "&amp;H51)-COUNTIF(Vertices[Out-Degree],"&gt;="&amp;H52)</f>
        <v>0</v>
      </c>
      <c r="J51" s="39">
        <f t="shared" si="13"/>
        <v>458.7999999999997</v>
      </c>
      <c r="K51" s="40">
        <f>COUNTIF(Vertices[Betweenness Centrality],"&gt;= "&amp;J51)-COUNTIF(Vertices[Betweenness Centrality],"&gt;="&amp;J52)</f>
        <v>0</v>
      </c>
      <c r="L51" s="39">
        <f t="shared" si="14"/>
        <v>0.2242422</v>
      </c>
      <c r="M51" s="40">
        <f>COUNTIF(Vertices[Closeness Centrality],"&gt;= "&amp;L51)-COUNTIF(Vertices[Closeness Centrality],"&gt;="&amp;L52)</f>
        <v>0</v>
      </c>
      <c r="N51" s="39">
        <f t="shared" si="15"/>
        <v>0.06353976363636366</v>
      </c>
      <c r="O51" s="40">
        <f>COUNTIF(Vertices[Eigenvector Centrality],"&gt;= "&amp;N51)-COUNTIF(Vertices[Eigenvector Centrality],"&gt;="&amp;N52)</f>
        <v>0</v>
      </c>
      <c r="P51" s="39">
        <f t="shared" si="16"/>
        <v>5.82911621818182</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2.763636363636364</v>
      </c>
      <c r="G52" s="38">
        <f>COUNTIF(Vertices[In-Degree],"&gt;= "&amp;F52)-COUNTIF(Vertices[In-Degree],"&gt;="&amp;F53)</f>
        <v>0</v>
      </c>
      <c r="H52" s="37">
        <f t="shared" si="12"/>
        <v>26.254545454545468</v>
      </c>
      <c r="I52" s="38">
        <f>COUNTIF(Vertices[Out-Degree],"&gt;= "&amp;H52)-COUNTIF(Vertices[Out-Degree],"&gt;="&amp;H53)</f>
        <v>0</v>
      </c>
      <c r="J52" s="37">
        <f t="shared" si="13"/>
        <v>471.1999999999997</v>
      </c>
      <c r="K52" s="38">
        <f>COUNTIF(Vertices[Betweenness Centrality],"&gt;= "&amp;J52)-COUNTIF(Vertices[Betweenness Centrality],"&gt;="&amp;J53)</f>
        <v>0</v>
      </c>
      <c r="L52" s="37">
        <f t="shared" si="14"/>
        <v>0.2303028</v>
      </c>
      <c r="M52" s="38">
        <f>COUNTIF(Vertices[Closeness Centrality],"&gt;= "&amp;L52)-COUNTIF(Vertices[Closeness Centrality],"&gt;="&amp;L53)</f>
        <v>0</v>
      </c>
      <c r="N52" s="37">
        <f t="shared" si="15"/>
        <v>0.06525705454545457</v>
      </c>
      <c r="O52" s="38">
        <f>COUNTIF(Vertices[Eigenvector Centrality],"&gt;= "&amp;N52)-COUNTIF(Vertices[Eigenvector Centrality],"&gt;="&amp;N53)</f>
        <v>0</v>
      </c>
      <c r="P52" s="37">
        <f t="shared" si="16"/>
        <v>5.975227872727275</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2.836363636363637</v>
      </c>
      <c r="G53" s="40">
        <f>COUNTIF(Vertices[In-Degree],"&gt;= "&amp;F53)-COUNTIF(Vertices[In-Degree],"&gt;="&amp;F54)</f>
        <v>0</v>
      </c>
      <c r="H53" s="39">
        <f t="shared" si="12"/>
        <v>26.94545454545456</v>
      </c>
      <c r="I53" s="40">
        <f>COUNTIF(Vertices[Out-Degree],"&gt;= "&amp;H53)-COUNTIF(Vertices[Out-Degree],"&gt;="&amp;H54)</f>
        <v>0</v>
      </c>
      <c r="J53" s="39">
        <f t="shared" si="13"/>
        <v>483.5999999999997</v>
      </c>
      <c r="K53" s="40">
        <f>COUNTIF(Vertices[Betweenness Centrality],"&gt;= "&amp;J53)-COUNTIF(Vertices[Betweenness Centrality],"&gt;="&amp;J54)</f>
        <v>0</v>
      </c>
      <c r="L53" s="39">
        <f t="shared" si="14"/>
        <v>0.2363634</v>
      </c>
      <c r="M53" s="40">
        <f>COUNTIF(Vertices[Closeness Centrality],"&gt;= "&amp;L53)-COUNTIF(Vertices[Closeness Centrality],"&gt;="&amp;L54)</f>
        <v>0</v>
      </c>
      <c r="N53" s="39">
        <f t="shared" si="15"/>
        <v>0.06697434545454548</v>
      </c>
      <c r="O53" s="40">
        <f>COUNTIF(Vertices[Eigenvector Centrality],"&gt;= "&amp;N53)-COUNTIF(Vertices[Eigenvector Centrality],"&gt;="&amp;N54)</f>
        <v>0</v>
      </c>
      <c r="P53" s="39">
        <f t="shared" si="16"/>
        <v>6.121339527272729</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2.9090909090909096</v>
      </c>
      <c r="G54" s="38">
        <f>COUNTIF(Vertices[In-Degree],"&gt;= "&amp;F54)-COUNTIF(Vertices[In-Degree],"&gt;="&amp;F55)</f>
        <v>0</v>
      </c>
      <c r="H54" s="37">
        <f t="shared" si="12"/>
        <v>27.63636363636365</v>
      </c>
      <c r="I54" s="38">
        <f>COUNTIF(Vertices[Out-Degree],"&gt;= "&amp;H54)-COUNTIF(Vertices[Out-Degree],"&gt;="&amp;H55)</f>
        <v>0</v>
      </c>
      <c r="J54" s="37">
        <f t="shared" si="13"/>
        <v>495.99999999999966</v>
      </c>
      <c r="K54" s="38">
        <f>COUNTIF(Vertices[Betweenness Centrality],"&gt;= "&amp;J54)-COUNTIF(Vertices[Betweenness Centrality],"&gt;="&amp;J55)</f>
        <v>0</v>
      </c>
      <c r="L54" s="37">
        <f t="shared" si="14"/>
        <v>0.242424</v>
      </c>
      <c r="M54" s="38">
        <f>COUNTIF(Vertices[Closeness Centrality],"&gt;= "&amp;L54)-COUNTIF(Vertices[Closeness Centrality],"&gt;="&amp;L55)</f>
        <v>0</v>
      </c>
      <c r="N54" s="37">
        <f t="shared" si="15"/>
        <v>0.06869163636363639</v>
      </c>
      <c r="O54" s="38">
        <f>COUNTIF(Vertices[Eigenvector Centrality],"&gt;= "&amp;N54)-COUNTIF(Vertices[Eigenvector Centrality],"&gt;="&amp;N55)</f>
        <v>0</v>
      </c>
      <c r="P54" s="37">
        <f t="shared" si="16"/>
        <v>6.267451181818184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2.9818181818181824</v>
      </c>
      <c r="G55" s="40">
        <f>COUNTIF(Vertices[In-Degree],"&gt;= "&amp;F55)-COUNTIF(Vertices[In-Degree],"&gt;="&amp;F56)</f>
        <v>12</v>
      </c>
      <c r="H55" s="39">
        <f t="shared" si="12"/>
        <v>28.327272727272742</v>
      </c>
      <c r="I55" s="40">
        <f>COUNTIF(Vertices[Out-Degree],"&gt;= "&amp;H55)-COUNTIF(Vertices[Out-Degree],"&gt;="&amp;H56)</f>
        <v>0</v>
      </c>
      <c r="J55" s="39">
        <f t="shared" si="13"/>
        <v>508.39999999999964</v>
      </c>
      <c r="K55" s="40">
        <f>COUNTIF(Vertices[Betweenness Centrality],"&gt;= "&amp;J55)-COUNTIF(Vertices[Betweenness Centrality],"&gt;="&amp;J56)</f>
        <v>0</v>
      </c>
      <c r="L55" s="39">
        <f t="shared" si="14"/>
        <v>0.2484846</v>
      </c>
      <c r="M55" s="40">
        <f>COUNTIF(Vertices[Closeness Centrality],"&gt;= "&amp;L55)-COUNTIF(Vertices[Closeness Centrality],"&gt;="&amp;L56)</f>
        <v>0</v>
      </c>
      <c r="N55" s="39">
        <f t="shared" si="15"/>
        <v>0.0704089272727273</v>
      </c>
      <c r="O55" s="40">
        <f>COUNTIF(Vertices[Eigenvector Centrality],"&gt;= "&amp;N55)-COUNTIF(Vertices[Eigenvector Centrality],"&gt;="&amp;N56)</f>
        <v>0</v>
      </c>
      <c r="P55" s="39">
        <f t="shared" si="16"/>
        <v>6.4135628363636386</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3.054545454545455</v>
      </c>
      <c r="G56" s="38">
        <f>COUNTIF(Vertices[In-Degree],"&gt;= "&amp;F56)-COUNTIF(Vertices[In-Degree],"&gt;="&amp;F57)</f>
        <v>0</v>
      </c>
      <c r="H56" s="37">
        <f t="shared" si="12"/>
        <v>29.018181818181834</v>
      </c>
      <c r="I56" s="38">
        <f>COUNTIF(Vertices[Out-Degree],"&gt;= "&amp;H56)-COUNTIF(Vertices[Out-Degree],"&gt;="&amp;H57)</f>
        <v>0</v>
      </c>
      <c r="J56" s="37">
        <f t="shared" si="13"/>
        <v>520.7999999999996</v>
      </c>
      <c r="K56" s="38">
        <f>COUNTIF(Vertices[Betweenness Centrality],"&gt;= "&amp;J56)-COUNTIF(Vertices[Betweenness Centrality],"&gt;="&amp;J57)</f>
        <v>0</v>
      </c>
      <c r="L56" s="37">
        <f t="shared" si="14"/>
        <v>0.2545452</v>
      </c>
      <c r="M56" s="38">
        <f>COUNTIF(Vertices[Closeness Centrality],"&gt;= "&amp;L56)-COUNTIF(Vertices[Closeness Centrality],"&gt;="&amp;L57)</f>
        <v>0</v>
      </c>
      <c r="N56" s="37">
        <f t="shared" si="15"/>
        <v>0.0721262181818182</v>
      </c>
      <c r="O56" s="38">
        <f>COUNTIF(Vertices[Eigenvector Centrality],"&gt;= "&amp;N56)-COUNTIF(Vertices[Eigenvector Centrality],"&gt;="&amp;N57)</f>
        <v>0</v>
      </c>
      <c r="P56" s="37">
        <f t="shared" si="16"/>
        <v>6.559674490909093</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4</v>
      </c>
      <c r="G57" s="42">
        <f>COUNTIF(Vertices[In-Degree],"&gt;= "&amp;F57)-COUNTIF(Vertices[In-Degree],"&gt;="&amp;F58)</f>
        <v>1</v>
      </c>
      <c r="H57" s="41">
        <f>MAX(Vertices[Out-Degree])</f>
        <v>38</v>
      </c>
      <c r="I57" s="42">
        <f>COUNTIF(Vertices[Out-Degree],"&gt;= "&amp;H57)-COUNTIF(Vertices[Out-Degree],"&gt;="&amp;H58)</f>
        <v>2</v>
      </c>
      <c r="J57" s="41">
        <f>MAX(Vertices[Betweenness Centrality])</f>
        <v>682</v>
      </c>
      <c r="K57" s="42">
        <f>COUNTIF(Vertices[Betweenness Centrality],"&gt;= "&amp;J57)-COUNTIF(Vertices[Betweenness Centrality],"&gt;="&amp;J58)</f>
        <v>2</v>
      </c>
      <c r="L57" s="41">
        <f>MAX(Vertices[Closeness Centrality])</f>
        <v>0.333333</v>
      </c>
      <c r="M57" s="42">
        <f>COUNTIF(Vertices[Closeness Centrality],"&gt;= "&amp;L57)-COUNTIF(Vertices[Closeness Centrality],"&gt;="&amp;L58)</f>
        <v>1</v>
      </c>
      <c r="N57" s="41">
        <f>MAX(Vertices[Eigenvector Centrality])</f>
        <v>0.094451</v>
      </c>
      <c r="O57" s="42">
        <f>COUNTIF(Vertices[Eigenvector Centrality],"&gt;= "&amp;N57)-COUNTIF(Vertices[Eigenvector Centrality],"&gt;="&amp;N58)</f>
        <v>2</v>
      </c>
      <c r="P57" s="41">
        <f>MAX(Vertices[PageRank])</f>
        <v>8.459126</v>
      </c>
      <c r="Q57" s="42">
        <f>COUNTIF(Vertices[PageRank],"&gt;= "&amp;P57)-COUNTIF(Vertices[PageRank],"&gt;="&amp;P58)</f>
        <v>2</v>
      </c>
      <c r="R57" s="41">
        <f>MAX(Vertices[Clustering Coefficient])</f>
        <v>1</v>
      </c>
      <c r="S57" s="45">
        <f>COUNTIF(Vertices[Clustering Coefficient],"&gt;= "&amp;R57)-COUNTIF(Vertices[Clustering Coefficient],"&gt;="&amp;R58)</f>
        <v>28</v>
      </c>
      <c r="T57" s="41" t="e">
        <f ca="1">MAX(INDIRECT(DynamicFilterSourceColumnRange))</f>
        <v>#REF!</v>
      </c>
      <c r="U57" s="42" t="e">
        <f ca="1" t="shared" si="0"/>
        <v>#REF!</v>
      </c>
    </row>
    <row r="59" spans="1:2" ht="15">
      <c r="A59" s="33" t="s">
        <v>81</v>
      </c>
      <c r="B59" s="46" t="str">
        <f>IF(COUNT(Vertices[Degree])&gt;0,D2,NoMetricMessage)</f>
        <v>Not Available</v>
      </c>
    </row>
    <row r="60" spans="1:2" ht="15">
      <c r="A60" s="33" t="s">
        <v>82</v>
      </c>
      <c r="B60" s="46" t="str">
        <f>IF(COUNT(Vertices[Degree])&gt;0,D57,NoMetricMessage)</f>
        <v>Not Available</v>
      </c>
    </row>
    <row r="61" spans="1:2" ht="15">
      <c r="A61" s="33" t="s">
        <v>83</v>
      </c>
      <c r="B61" s="47" t="str">
        <f>_xlfn.IFERROR(AVERAGE(Vertices[Degree]),NoMetricMessage)</f>
        <v>Not Available</v>
      </c>
    </row>
    <row r="62" spans="1:2" ht="15">
      <c r="A62" s="33" t="s">
        <v>84</v>
      </c>
      <c r="B62" s="47" t="str">
        <f>_xlfn.IFERROR(MEDIAN(Vertices[Degree]),NoMetricMessage)</f>
        <v>Not Available</v>
      </c>
    </row>
    <row r="73" spans="1:2" ht="15">
      <c r="A73" s="33" t="s">
        <v>88</v>
      </c>
      <c r="B73" s="46">
        <f>IF(COUNT(Vertices[In-Degree])&gt;0,F2,NoMetricMessage)</f>
        <v>0</v>
      </c>
    </row>
    <row r="74" spans="1:2" ht="15">
      <c r="A74" s="33" t="s">
        <v>89</v>
      </c>
      <c r="B74" s="46">
        <f>IF(COUNT(Vertices[In-Degree])&gt;0,F57,NoMetricMessage)</f>
        <v>4</v>
      </c>
    </row>
    <row r="75" spans="1:2" ht="15">
      <c r="A75" s="33" t="s">
        <v>90</v>
      </c>
      <c r="B75" s="47">
        <f>_xlfn.IFERROR(AVERAGE(Vertices[In-Degree]),NoMetricMessage)</f>
        <v>1.912280701754386</v>
      </c>
    </row>
    <row r="76" spans="1:2" ht="15">
      <c r="A76" s="33" t="s">
        <v>91</v>
      </c>
      <c r="B76" s="47">
        <f>_xlfn.IFERROR(MEDIAN(Vertices[In-Degree]),NoMetricMessage)</f>
        <v>2</v>
      </c>
    </row>
    <row r="87" spans="1:2" ht="15">
      <c r="A87" s="33" t="s">
        <v>94</v>
      </c>
      <c r="B87" s="46">
        <f>IF(COUNT(Vertices[Out-Degree])&gt;0,H2,NoMetricMessage)</f>
        <v>0</v>
      </c>
    </row>
    <row r="88" spans="1:2" ht="15">
      <c r="A88" s="33" t="s">
        <v>95</v>
      </c>
      <c r="B88" s="46">
        <f>IF(COUNT(Vertices[Out-Degree])&gt;0,H57,NoMetricMessage)</f>
        <v>38</v>
      </c>
    </row>
    <row r="89" spans="1:2" ht="15">
      <c r="A89" s="33" t="s">
        <v>96</v>
      </c>
      <c r="B89" s="47">
        <f>_xlfn.IFERROR(AVERAGE(Vertices[Out-Degree]),NoMetricMessage)</f>
        <v>1.912280701754386</v>
      </c>
    </row>
    <row r="90" spans="1:2" ht="15">
      <c r="A90" s="33" t="s">
        <v>97</v>
      </c>
      <c r="B90" s="47">
        <f>_xlfn.IFERROR(MEDIAN(Vertices[Out-Degree]),NoMetricMessage)</f>
        <v>0</v>
      </c>
    </row>
    <row r="101" spans="1:2" ht="15">
      <c r="A101" s="33" t="s">
        <v>100</v>
      </c>
      <c r="B101" s="47">
        <f>IF(COUNT(Vertices[Betweenness Centrality])&gt;0,J2,NoMetricMessage)</f>
        <v>0</v>
      </c>
    </row>
    <row r="102" spans="1:2" ht="15">
      <c r="A102" s="33" t="s">
        <v>101</v>
      </c>
      <c r="B102" s="47">
        <f>IF(COUNT(Vertices[Betweenness Centrality])&gt;0,J57,NoMetricMessage)</f>
        <v>682</v>
      </c>
    </row>
    <row r="103" spans="1:2" ht="15">
      <c r="A103" s="33" t="s">
        <v>102</v>
      </c>
      <c r="B103" s="47">
        <f>_xlfn.IFERROR(AVERAGE(Vertices[Betweenness Centrality]),NoMetricMessage)</f>
        <v>25.614035105263156</v>
      </c>
    </row>
    <row r="104" spans="1:2" ht="15">
      <c r="A104" s="33" t="s">
        <v>103</v>
      </c>
      <c r="B104" s="47">
        <f>_xlfn.IFERROR(MEDIAN(Vertices[Betweenness Centrality]),NoMetricMessage)</f>
        <v>0</v>
      </c>
    </row>
    <row r="115" spans="1:2" ht="15">
      <c r="A115" s="33" t="s">
        <v>106</v>
      </c>
      <c r="B115" s="47">
        <f>IF(COUNT(Vertices[Closeness Centrality])&gt;0,L2,NoMetricMessage)</f>
        <v>0</v>
      </c>
    </row>
    <row r="116" spans="1:2" ht="15">
      <c r="A116" s="33" t="s">
        <v>107</v>
      </c>
      <c r="B116" s="47">
        <f>IF(COUNT(Vertices[Closeness Centrality])&gt;0,L57,NoMetricMessage)</f>
        <v>0.333333</v>
      </c>
    </row>
    <row r="117" spans="1:2" ht="15">
      <c r="A117" s="33" t="s">
        <v>108</v>
      </c>
      <c r="B117" s="47">
        <f>_xlfn.IFERROR(AVERAGE(Vertices[Closeness Centrality]),NoMetricMessage)</f>
        <v>0.03684035087719298</v>
      </c>
    </row>
    <row r="118" spans="1:2" ht="15">
      <c r="A118" s="33" t="s">
        <v>109</v>
      </c>
      <c r="B118" s="47">
        <f>_xlfn.IFERROR(MEDIAN(Vertices[Closeness Centrality]),NoMetricMessage)</f>
        <v>0.013158</v>
      </c>
    </row>
    <row r="129" spans="1:2" ht="15">
      <c r="A129" s="33" t="s">
        <v>112</v>
      </c>
      <c r="B129" s="47">
        <f>IF(COUNT(Vertices[Eigenvector Centrality])&gt;0,N2,NoMetricMessage)</f>
        <v>0</v>
      </c>
    </row>
    <row r="130" spans="1:2" ht="15">
      <c r="A130" s="33" t="s">
        <v>113</v>
      </c>
      <c r="B130" s="47">
        <f>IF(COUNT(Vertices[Eigenvector Centrality])&gt;0,N57,NoMetricMessage)</f>
        <v>0.094451</v>
      </c>
    </row>
    <row r="131" spans="1:2" ht="15">
      <c r="A131" s="33" t="s">
        <v>114</v>
      </c>
      <c r="B131" s="47">
        <f>_xlfn.IFERROR(AVERAGE(Vertices[Eigenvector Centrality]),NoMetricMessage)</f>
        <v>0.017543877192982466</v>
      </c>
    </row>
    <row r="132" spans="1:2" ht="15">
      <c r="A132" s="33" t="s">
        <v>115</v>
      </c>
      <c r="B132" s="47">
        <f>_xlfn.IFERROR(MEDIAN(Vertices[Eigenvector Centrality]),NoMetricMessage)</f>
        <v>0.019703</v>
      </c>
    </row>
    <row r="143" spans="1:2" ht="15">
      <c r="A143" s="33" t="s">
        <v>140</v>
      </c>
      <c r="B143" s="47">
        <f>IF(COUNT(Vertices[PageRank])&gt;0,P2,NoMetricMessage)</f>
        <v>0.422985</v>
      </c>
    </row>
    <row r="144" spans="1:2" ht="15">
      <c r="A144" s="33" t="s">
        <v>141</v>
      </c>
      <c r="B144" s="47">
        <f>IF(COUNT(Vertices[PageRank])&gt;0,P57,NoMetricMessage)</f>
        <v>8.459126</v>
      </c>
    </row>
    <row r="145" spans="1:2" ht="15">
      <c r="A145" s="33" t="s">
        <v>142</v>
      </c>
      <c r="B145" s="47">
        <f>_xlfn.IFERROR(AVERAGE(Vertices[PageRank]),NoMetricMessage)</f>
        <v>0.9999902280701738</v>
      </c>
    </row>
    <row r="146" spans="1:2" ht="15">
      <c r="A146" s="33" t="s">
        <v>143</v>
      </c>
      <c r="B146" s="47">
        <f>_xlfn.IFERROR(MEDIAN(Vertices[PageRank]),NoMetricMessage)</f>
        <v>0.51873</v>
      </c>
    </row>
    <row r="157" spans="1:2" ht="15">
      <c r="A157" s="33" t="s">
        <v>118</v>
      </c>
      <c r="B157" s="47">
        <f>IF(COUNT(Vertices[Clustering Coefficient])&gt;0,R2,NoMetricMessage)</f>
        <v>0</v>
      </c>
    </row>
    <row r="158" spans="1:2" ht="15">
      <c r="A158" s="33" t="s">
        <v>119</v>
      </c>
      <c r="B158" s="47">
        <f>IF(COUNT(Vertices[Clustering Coefficient])&gt;0,R57,NoMetricMessage)</f>
        <v>1</v>
      </c>
    </row>
    <row r="159" spans="1:2" ht="15">
      <c r="A159" s="33" t="s">
        <v>120</v>
      </c>
      <c r="B159" s="47">
        <f>_xlfn.IFERROR(AVERAGE(Vertices[Clustering Coefficient]),NoMetricMessage)</f>
        <v>0.6461154265863405</v>
      </c>
    </row>
    <row r="160" spans="1:2" ht="15">
      <c r="A160" s="33" t="s">
        <v>121</v>
      </c>
      <c r="B160" s="47">
        <f>_xlfn.IFERROR(MEDIAN(Vertices[Clustering Coefficient]),NoMetricMessage)</f>
        <v>0.6666666666666666</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796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797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798</v>
      </c>
      <c r="K7" s="13" t="s">
        <v>799</v>
      </c>
    </row>
    <row r="8" spans="1:11" ht="409.5">
      <c r="A8"/>
      <c r="B8">
        <v>2</v>
      </c>
      <c r="C8">
        <v>2</v>
      </c>
      <c r="D8" t="s">
        <v>61</v>
      </c>
      <c r="E8" t="s">
        <v>61</v>
      </c>
      <c r="H8" t="s">
        <v>73</v>
      </c>
      <c r="J8" t="s">
        <v>800</v>
      </c>
      <c r="K8" s="13" t="s">
        <v>801</v>
      </c>
    </row>
    <row r="9" spans="1:11" ht="409.5">
      <c r="A9"/>
      <c r="B9">
        <v>3</v>
      </c>
      <c r="C9">
        <v>4</v>
      </c>
      <c r="D9" t="s">
        <v>62</v>
      </c>
      <c r="E9" t="s">
        <v>62</v>
      </c>
      <c r="H9" t="s">
        <v>74</v>
      </c>
      <c r="J9" t="s">
        <v>802</v>
      </c>
      <c r="K9" s="13" t="s">
        <v>803</v>
      </c>
    </row>
    <row r="10" spans="1:11" ht="409.5">
      <c r="A10"/>
      <c r="B10">
        <v>4</v>
      </c>
      <c r="D10" t="s">
        <v>63</v>
      </c>
      <c r="E10" t="s">
        <v>63</v>
      </c>
      <c r="H10" t="s">
        <v>75</v>
      </c>
      <c r="J10" t="s">
        <v>804</v>
      </c>
      <c r="K10" s="13" t="s">
        <v>805</v>
      </c>
    </row>
    <row r="11" spans="1:11" ht="15">
      <c r="A11"/>
      <c r="B11">
        <v>5</v>
      </c>
      <c r="D11" t="s">
        <v>46</v>
      </c>
      <c r="E11">
        <v>1</v>
      </c>
      <c r="H11" t="s">
        <v>76</v>
      </c>
      <c r="J11" t="s">
        <v>806</v>
      </c>
      <c r="K11" t="s">
        <v>807</v>
      </c>
    </row>
    <row r="12" spans="1:11" ht="15">
      <c r="A12"/>
      <c r="B12"/>
      <c r="D12" t="s">
        <v>64</v>
      </c>
      <c r="E12">
        <v>2</v>
      </c>
      <c r="H12">
        <v>0</v>
      </c>
      <c r="J12" t="s">
        <v>808</v>
      </c>
      <c r="K12" t="s">
        <v>809</v>
      </c>
    </row>
    <row r="13" spans="1:11" ht="15">
      <c r="A13"/>
      <c r="B13"/>
      <c r="D13">
        <v>1</v>
      </c>
      <c r="E13">
        <v>3</v>
      </c>
      <c r="H13">
        <v>1</v>
      </c>
      <c r="J13" t="s">
        <v>810</v>
      </c>
      <c r="K13" t="s">
        <v>811</v>
      </c>
    </row>
    <row r="14" spans="4:11" ht="15">
      <c r="D14">
        <v>2</v>
      </c>
      <c r="E14">
        <v>4</v>
      </c>
      <c r="H14">
        <v>2</v>
      </c>
      <c r="J14" t="s">
        <v>812</v>
      </c>
      <c r="K14" t="s">
        <v>813</v>
      </c>
    </row>
    <row r="15" spans="4:11" ht="15">
      <c r="D15">
        <v>3</v>
      </c>
      <c r="E15">
        <v>5</v>
      </c>
      <c r="H15">
        <v>3</v>
      </c>
      <c r="J15" t="s">
        <v>814</v>
      </c>
      <c r="K15" t="s">
        <v>815</v>
      </c>
    </row>
    <row r="16" spans="4:11" ht="15">
      <c r="D16">
        <v>4</v>
      </c>
      <c r="E16">
        <v>6</v>
      </c>
      <c r="H16">
        <v>4</v>
      </c>
      <c r="J16" t="s">
        <v>816</v>
      </c>
      <c r="K16" t="s">
        <v>817</v>
      </c>
    </row>
    <row r="17" spans="4:11" ht="15">
      <c r="D17">
        <v>5</v>
      </c>
      <c r="E17">
        <v>7</v>
      </c>
      <c r="H17">
        <v>5</v>
      </c>
      <c r="J17" t="s">
        <v>818</v>
      </c>
      <c r="K17" t="s">
        <v>819</v>
      </c>
    </row>
    <row r="18" spans="4:11" ht="15">
      <c r="D18">
        <v>6</v>
      </c>
      <c r="E18">
        <v>8</v>
      </c>
      <c r="H18">
        <v>6</v>
      </c>
      <c r="J18" t="s">
        <v>820</v>
      </c>
      <c r="K18" t="s">
        <v>821</v>
      </c>
    </row>
    <row r="19" spans="4:11" ht="15">
      <c r="D19">
        <v>7</v>
      </c>
      <c r="E19">
        <v>9</v>
      </c>
      <c r="H19">
        <v>7</v>
      </c>
      <c r="J19" t="s">
        <v>822</v>
      </c>
      <c r="K19" t="s">
        <v>823</v>
      </c>
    </row>
    <row r="20" spans="4:11" ht="15">
      <c r="D20">
        <v>8</v>
      </c>
      <c r="H20">
        <v>8</v>
      </c>
      <c r="J20" t="s">
        <v>824</v>
      </c>
      <c r="K20" t="s">
        <v>825</v>
      </c>
    </row>
    <row r="21" spans="4:11" ht="409.5">
      <c r="D21">
        <v>9</v>
      </c>
      <c r="H21">
        <v>9</v>
      </c>
      <c r="J21" t="s">
        <v>826</v>
      </c>
      <c r="K21" s="13" t="s">
        <v>827</v>
      </c>
    </row>
    <row r="22" spans="4:11" ht="409.5">
      <c r="D22">
        <v>10</v>
      </c>
      <c r="J22" t="s">
        <v>828</v>
      </c>
      <c r="K22" s="13" t="s">
        <v>829</v>
      </c>
    </row>
    <row r="23" spans="4:11" ht="409.5">
      <c r="D23">
        <v>11</v>
      </c>
      <c r="J23" t="s">
        <v>830</v>
      </c>
      <c r="K23" s="13" t="s">
        <v>831</v>
      </c>
    </row>
    <row r="24" spans="10:11" ht="409.5">
      <c r="J24" t="s">
        <v>832</v>
      </c>
      <c r="K24" s="13" t="s">
        <v>1073</v>
      </c>
    </row>
    <row r="25" spans="10:11" ht="15">
      <c r="J25" t="s">
        <v>833</v>
      </c>
      <c r="K25" t="b">
        <v>0</v>
      </c>
    </row>
    <row r="26" spans="10:11" ht="15">
      <c r="J26" t="s">
        <v>1071</v>
      </c>
      <c r="K26" t="s">
        <v>1072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847</v>
      </c>
      <c r="B1" s="13" t="s">
        <v>851</v>
      </c>
      <c r="C1" s="13" t="s">
        <v>852</v>
      </c>
      <c r="D1" s="13" t="s">
        <v>854</v>
      </c>
      <c r="E1" s="13" t="s">
        <v>853</v>
      </c>
      <c r="F1" s="13" t="s">
        <v>856</v>
      </c>
      <c r="G1" s="13" t="s">
        <v>855</v>
      </c>
      <c r="H1" s="13" t="s">
        <v>858</v>
      </c>
      <c r="I1" s="13" t="s">
        <v>857</v>
      </c>
      <c r="J1" s="13" t="s">
        <v>859</v>
      </c>
    </row>
    <row r="2" spans="1:10" ht="15">
      <c r="A2" s="82" t="s">
        <v>288</v>
      </c>
      <c r="B2" s="78">
        <v>2</v>
      </c>
      <c r="C2" s="82" t="s">
        <v>288</v>
      </c>
      <c r="D2" s="78">
        <v>2</v>
      </c>
      <c r="E2" s="82" t="s">
        <v>286</v>
      </c>
      <c r="F2" s="78">
        <v>1</v>
      </c>
      <c r="G2" s="82" t="s">
        <v>848</v>
      </c>
      <c r="H2" s="78">
        <v>1</v>
      </c>
      <c r="I2" s="82" t="s">
        <v>285</v>
      </c>
      <c r="J2" s="78">
        <v>1</v>
      </c>
    </row>
    <row r="3" spans="1:10" ht="15">
      <c r="A3" s="82" t="s">
        <v>848</v>
      </c>
      <c r="B3" s="78">
        <v>2</v>
      </c>
      <c r="C3" s="82" t="s">
        <v>848</v>
      </c>
      <c r="D3" s="78">
        <v>1</v>
      </c>
      <c r="E3" s="82" t="s">
        <v>283</v>
      </c>
      <c r="F3" s="78">
        <v>1</v>
      </c>
      <c r="G3" s="82" t="s">
        <v>849</v>
      </c>
      <c r="H3" s="78">
        <v>1</v>
      </c>
      <c r="I3" s="82" t="s">
        <v>289</v>
      </c>
      <c r="J3" s="78">
        <v>1</v>
      </c>
    </row>
    <row r="4" spans="1:10" ht="15">
      <c r="A4" s="82" t="s">
        <v>289</v>
      </c>
      <c r="B4" s="78">
        <v>1</v>
      </c>
      <c r="C4" s="78"/>
      <c r="D4" s="78"/>
      <c r="E4" s="78"/>
      <c r="F4" s="78"/>
      <c r="G4" s="82" t="s">
        <v>850</v>
      </c>
      <c r="H4" s="78">
        <v>1</v>
      </c>
      <c r="I4" s="78"/>
      <c r="J4" s="78"/>
    </row>
    <row r="5" spans="1:10" ht="15">
      <c r="A5" s="82" t="s">
        <v>286</v>
      </c>
      <c r="B5" s="78">
        <v>1</v>
      </c>
      <c r="C5" s="78"/>
      <c r="D5" s="78"/>
      <c r="E5" s="78"/>
      <c r="F5" s="78"/>
      <c r="G5" s="78"/>
      <c r="H5" s="78"/>
      <c r="I5" s="78"/>
      <c r="J5" s="78"/>
    </row>
    <row r="6" spans="1:10" ht="15">
      <c r="A6" s="82" t="s">
        <v>285</v>
      </c>
      <c r="B6" s="78">
        <v>1</v>
      </c>
      <c r="C6" s="78"/>
      <c r="D6" s="78"/>
      <c r="E6" s="78"/>
      <c r="F6" s="78"/>
      <c r="G6" s="78"/>
      <c r="H6" s="78"/>
      <c r="I6" s="78"/>
      <c r="J6" s="78"/>
    </row>
    <row r="7" spans="1:10" ht="15">
      <c r="A7" s="82" t="s">
        <v>283</v>
      </c>
      <c r="B7" s="78">
        <v>1</v>
      </c>
      <c r="C7" s="78"/>
      <c r="D7" s="78"/>
      <c r="E7" s="78"/>
      <c r="F7" s="78"/>
      <c r="G7" s="78"/>
      <c r="H7" s="78"/>
      <c r="I7" s="78"/>
      <c r="J7" s="78"/>
    </row>
    <row r="8" spans="1:10" ht="15">
      <c r="A8" s="82" t="s">
        <v>849</v>
      </c>
      <c r="B8" s="78">
        <v>1</v>
      </c>
      <c r="C8" s="78"/>
      <c r="D8" s="78"/>
      <c r="E8" s="78"/>
      <c r="F8" s="78"/>
      <c r="G8" s="78"/>
      <c r="H8" s="78"/>
      <c r="I8" s="78"/>
      <c r="J8" s="78"/>
    </row>
    <row r="9" spans="1:10" ht="15">
      <c r="A9" s="82" t="s">
        <v>850</v>
      </c>
      <c r="B9" s="78">
        <v>1</v>
      </c>
      <c r="C9" s="78"/>
      <c r="D9" s="78"/>
      <c r="E9" s="78"/>
      <c r="F9" s="78"/>
      <c r="G9" s="78"/>
      <c r="H9" s="78"/>
      <c r="I9" s="78"/>
      <c r="J9" s="78"/>
    </row>
    <row r="12" spans="1:10" ht="15" customHeight="1">
      <c r="A12" s="13" t="s">
        <v>863</v>
      </c>
      <c r="B12" s="13" t="s">
        <v>851</v>
      </c>
      <c r="C12" s="13" t="s">
        <v>865</v>
      </c>
      <c r="D12" s="13" t="s">
        <v>854</v>
      </c>
      <c r="E12" s="13" t="s">
        <v>866</v>
      </c>
      <c r="F12" s="13" t="s">
        <v>856</v>
      </c>
      <c r="G12" s="13" t="s">
        <v>867</v>
      </c>
      <c r="H12" s="13" t="s">
        <v>858</v>
      </c>
      <c r="I12" s="13" t="s">
        <v>868</v>
      </c>
      <c r="J12" s="13" t="s">
        <v>859</v>
      </c>
    </row>
    <row r="13" spans="1:10" ht="15">
      <c r="A13" s="78" t="s">
        <v>292</v>
      </c>
      <c r="B13" s="78">
        <v>4</v>
      </c>
      <c r="C13" s="78" t="s">
        <v>292</v>
      </c>
      <c r="D13" s="78">
        <v>2</v>
      </c>
      <c r="E13" s="78" t="s">
        <v>293</v>
      </c>
      <c r="F13" s="78">
        <v>1</v>
      </c>
      <c r="G13" s="78" t="s">
        <v>864</v>
      </c>
      <c r="H13" s="78">
        <v>2</v>
      </c>
      <c r="I13" s="78" t="s">
        <v>292</v>
      </c>
      <c r="J13" s="78">
        <v>1</v>
      </c>
    </row>
    <row r="14" spans="1:10" ht="15">
      <c r="A14" s="78" t="s">
        <v>864</v>
      </c>
      <c r="B14" s="78">
        <v>3</v>
      </c>
      <c r="C14" s="78" t="s">
        <v>864</v>
      </c>
      <c r="D14" s="78">
        <v>1</v>
      </c>
      <c r="E14" s="78" t="s">
        <v>290</v>
      </c>
      <c r="F14" s="78">
        <v>1</v>
      </c>
      <c r="G14" s="78" t="s">
        <v>292</v>
      </c>
      <c r="H14" s="78">
        <v>1</v>
      </c>
      <c r="I14" s="78" t="s">
        <v>295</v>
      </c>
      <c r="J14" s="78">
        <v>1</v>
      </c>
    </row>
    <row r="15" spans="1:10" ht="15">
      <c r="A15" s="78" t="s">
        <v>295</v>
      </c>
      <c r="B15" s="78">
        <v>1</v>
      </c>
      <c r="C15" s="78"/>
      <c r="D15" s="78"/>
      <c r="E15" s="78"/>
      <c r="F15" s="78"/>
      <c r="G15" s="78"/>
      <c r="H15" s="78"/>
      <c r="I15" s="78"/>
      <c r="J15" s="78"/>
    </row>
    <row r="16" spans="1:10" ht="15">
      <c r="A16" s="78" t="s">
        <v>293</v>
      </c>
      <c r="B16" s="78">
        <v>1</v>
      </c>
      <c r="C16" s="78"/>
      <c r="D16" s="78"/>
      <c r="E16" s="78"/>
      <c r="F16" s="78"/>
      <c r="G16" s="78"/>
      <c r="H16" s="78"/>
      <c r="I16" s="78"/>
      <c r="J16" s="78"/>
    </row>
    <row r="17" spans="1:10" ht="15">
      <c r="A17" s="78" t="s">
        <v>290</v>
      </c>
      <c r="B17" s="78">
        <v>1</v>
      </c>
      <c r="C17" s="78"/>
      <c r="D17" s="78"/>
      <c r="E17" s="78"/>
      <c r="F17" s="78"/>
      <c r="G17" s="78"/>
      <c r="H17" s="78"/>
      <c r="I17" s="78"/>
      <c r="J17" s="78"/>
    </row>
    <row r="20" spans="1:10" ht="15" customHeight="1">
      <c r="A20" s="13" t="s">
        <v>873</v>
      </c>
      <c r="B20" s="13" t="s">
        <v>851</v>
      </c>
      <c r="C20" s="78" t="s">
        <v>876</v>
      </c>
      <c r="D20" s="78" t="s">
        <v>854</v>
      </c>
      <c r="E20" s="13" t="s">
        <v>877</v>
      </c>
      <c r="F20" s="13" t="s">
        <v>856</v>
      </c>
      <c r="G20" s="78" t="s">
        <v>878</v>
      </c>
      <c r="H20" s="78" t="s">
        <v>858</v>
      </c>
      <c r="I20" s="13" t="s">
        <v>879</v>
      </c>
      <c r="J20" s="13" t="s">
        <v>859</v>
      </c>
    </row>
    <row r="21" spans="1:10" ht="15">
      <c r="A21" s="78" t="s">
        <v>296</v>
      </c>
      <c r="B21" s="78">
        <v>4</v>
      </c>
      <c r="C21" s="78"/>
      <c r="D21" s="78"/>
      <c r="E21" s="78" t="s">
        <v>296</v>
      </c>
      <c r="F21" s="78">
        <v>4</v>
      </c>
      <c r="G21" s="78"/>
      <c r="H21" s="78"/>
      <c r="I21" s="78" t="s">
        <v>874</v>
      </c>
      <c r="J21" s="78">
        <v>1</v>
      </c>
    </row>
    <row r="22" spans="1:10" ht="15">
      <c r="A22" s="78" t="s">
        <v>299</v>
      </c>
      <c r="B22" s="78">
        <v>1</v>
      </c>
      <c r="C22" s="78"/>
      <c r="D22" s="78"/>
      <c r="E22" s="78" t="s">
        <v>298</v>
      </c>
      <c r="F22" s="78">
        <v>1</v>
      </c>
      <c r="G22" s="78"/>
      <c r="H22" s="78"/>
      <c r="I22" s="78" t="s">
        <v>875</v>
      </c>
      <c r="J22" s="78">
        <v>1</v>
      </c>
    </row>
    <row r="23" spans="1:10" ht="15">
      <c r="A23" s="78" t="s">
        <v>298</v>
      </c>
      <c r="B23" s="78">
        <v>1</v>
      </c>
      <c r="C23" s="78"/>
      <c r="D23" s="78"/>
      <c r="E23" s="78"/>
      <c r="F23" s="78"/>
      <c r="G23" s="78"/>
      <c r="H23" s="78"/>
      <c r="I23" s="78" t="s">
        <v>299</v>
      </c>
      <c r="J23" s="78">
        <v>1</v>
      </c>
    </row>
    <row r="24" spans="1:10" ht="15">
      <c r="A24" s="78" t="s">
        <v>874</v>
      </c>
      <c r="B24" s="78">
        <v>1</v>
      </c>
      <c r="C24" s="78"/>
      <c r="D24" s="78"/>
      <c r="E24" s="78"/>
      <c r="F24" s="78"/>
      <c r="G24" s="78"/>
      <c r="H24" s="78"/>
      <c r="I24" s="78"/>
      <c r="J24" s="78"/>
    </row>
    <row r="25" spans="1:10" ht="15">
      <c r="A25" s="78" t="s">
        <v>875</v>
      </c>
      <c r="B25" s="78">
        <v>1</v>
      </c>
      <c r="C25" s="78"/>
      <c r="D25" s="78"/>
      <c r="E25" s="78"/>
      <c r="F25" s="78"/>
      <c r="G25" s="78"/>
      <c r="H25" s="78"/>
      <c r="I25" s="78"/>
      <c r="J25" s="78"/>
    </row>
    <row r="28" spans="1:10" ht="15" customHeight="1">
      <c r="A28" s="13" t="s">
        <v>883</v>
      </c>
      <c r="B28" s="13" t="s">
        <v>851</v>
      </c>
      <c r="C28" s="13" t="s">
        <v>893</v>
      </c>
      <c r="D28" s="13" t="s">
        <v>854</v>
      </c>
      <c r="E28" s="13" t="s">
        <v>894</v>
      </c>
      <c r="F28" s="13" t="s">
        <v>856</v>
      </c>
      <c r="G28" s="78" t="s">
        <v>901</v>
      </c>
      <c r="H28" s="78" t="s">
        <v>858</v>
      </c>
      <c r="I28" s="13" t="s">
        <v>902</v>
      </c>
      <c r="J28" s="13" t="s">
        <v>859</v>
      </c>
    </row>
    <row r="29" spans="1:10" ht="15">
      <c r="A29" s="84" t="s">
        <v>884</v>
      </c>
      <c r="B29" s="84">
        <v>6</v>
      </c>
      <c r="C29" s="84" t="s">
        <v>268</v>
      </c>
      <c r="D29" s="84">
        <v>3</v>
      </c>
      <c r="E29" s="84" t="s">
        <v>889</v>
      </c>
      <c r="F29" s="84">
        <v>4</v>
      </c>
      <c r="G29" s="84"/>
      <c r="H29" s="84"/>
      <c r="I29" s="84" t="s">
        <v>890</v>
      </c>
      <c r="J29" s="84">
        <v>5</v>
      </c>
    </row>
    <row r="30" spans="1:10" ht="15">
      <c r="A30" s="84" t="s">
        <v>885</v>
      </c>
      <c r="B30" s="84">
        <v>5</v>
      </c>
      <c r="C30" s="84" t="s">
        <v>267</v>
      </c>
      <c r="D30" s="84">
        <v>3</v>
      </c>
      <c r="E30" s="84" t="s">
        <v>895</v>
      </c>
      <c r="F30" s="84">
        <v>4</v>
      </c>
      <c r="G30" s="84"/>
      <c r="H30" s="84"/>
      <c r="I30" s="84" t="s">
        <v>903</v>
      </c>
      <c r="J30" s="84">
        <v>3</v>
      </c>
    </row>
    <row r="31" spans="1:10" ht="15">
      <c r="A31" s="84" t="s">
        <v>886</v>
      </c>
      <c r="B31" s="84">
        <v>0</v>
      </c>
      <c r="C31" s="84" t="s">
        <v>266</v>
      </c>
      <c r="D31" s="84">
        <v>3</v>
      </c>
      <c r="E31" s="84" t="s">
        <v>227</v>
      </c>
      <c r="F31" s="84">
        <v>4</v>
      </c>
      <c r="G31" s="84"/>
      <c r="H31" s="84"/>
      <c r="I31" s="84" t="s">
        <v>231</v>
      </c>
      <c r="J31" s="84">
        <v>3</v>
      </c>
    </row>
    <row r="32" spans="1:10" ht="15">
      <c r="A32" s="84" t="s">
        <v>887</v>
      </c>
      <c r="B32" s="84">
        <v>447</v>
      </c>
      <c r="C32" s="84" t="s">
        <v>265</v>
      </c>
      <c r="D32" s="84">
        <v>3</v>
      </c>
      <c r="E32" s="84" t="s">
        <v>215</v>
      </c>
      <c r="F32" s="84">
        <v>4</v>
      </c>
      <c r="G32" s="84"/>
      <c r="H32" s="84"/>
      <c r="I32" s="84" t="s">
        <v>892</v>
      </c>
      <c r="J32" s="84">
        <v>3</v>
      </c>
    </row>
    <row r="33" spans="1:10" ht="15">
      <c r="A33" s="84" t="s">
        <v>888</v>
      </c>
      <c r="B33" s="84">
        <v>458</v>
      </c>
      <c r="C33" s="84" t="s">
        <v>264</v>
      </c>
      <c r="D33" s="84">
        <v>3</v>
      </c>
      <c r="E33" s="84" t="s">
        <v>896</v>
      </c>
      <c r="F33" s="84">
        <v>4</v>
      </c>
      <c r="G33" s="84"/>
      <c r="H33" s="84"/>
      <c r="I33" s="84" t="s">
        <v>904</v>
      </c>
      <c r="J33" s="84">
        <v>2</v>
      </c>
    </row>
    <row r="34" spans="1:10" ht="15">
      <c r="A34" s="84" t="s">
        <v>889</v>
      </c>
      <c r="B34" s="84">
        <v>7</v>
      </c>
      <c r="C34" s="84" t="s">
        <v>263</v>
      </c>
      <c r="D34" s="84">
        <v>3</v>
      </c>
      <c r="E34" s="84" t="s">
        <v>897</v>
      </c>
      <c r="F34" s="84">
        <v>4</v>
      </c>
      <c r="G34" s="84"/>
      <c r="H34" s="84"/>
      <c r="I34" s="84" t="s">
        <v>905</v>
      </c>
      <c r="J34" s="84">
        <v>2</v>
      </c>
    </row>
    <row r="35" spans="1:10" ht="15">
      <c r="A35" s="84" t="s">
        <v>231</v>
      </c>
      <c r="B35" s="84">
        <v>6</v>
      </c>
      <c r="C35" s="84" t="s">
        <v>262</v>
      </c>
      <c r="D35" s="84">
        <v>3</v>
      </c>
      <c r="E35" s="84" t="s">
        <v>891</v>
      </c>
      <c r="F35" s="84">
        <v>4</v>
      </c>
      <c r="G35" s="84"/>
      <c r="H35" s="84"/>
      <c r="I35" s="84" t="s">
        <v>906</v>
      </c>
      <c r="J35" s="84">
        <v>2</v>
      </c>
    </row>
    <row r="36" spans="1:10" ht="15">
      <c r="A36" s="84" t="s">
        <v>890</v>
      </c>
      <c r="B36" s="84">
        <v>6</v>
      </c>
      <c r="C36" s="84" t="s">
        <v>261</v>
      </c>
      <c r="D36" s="84">
        <v>3</v>
      </c>
      <c r="E36" s="84" t="s">
        <v>898</v>
      </c>
      <c r="F36" s="84">
        <v>4</v>
      </c>
      <c r="G36" s="84"/>
      <c r="H36" s="84"/>
      <c r="I36" s="84"/>
      <c r="J36" s="84"/>
    </row>
    <row r="37" spans="1:10" ht="15">
      <c r="A37" s="84" t="s">
        <v>891</v>
      </c>
      <c r="B37" s="84">
        <v>5</v>
      </c>
      <c r="C37" s="84" t="s">
        <v>260</v>
      </c>
      <c r="D37" s="84">
        <v>3</v>
      </c>
      <c r="E37" s="84" t="s">
        <v>899</v>
      </c>
      <c r="F37" s="84">
        <v>4</v>
      </c>
      <c r="G37" s="84"/>
      <c r="H37" s="84"/>
      <c r="I37" s="84"/>
      <c r="J37" s="84"/>
    </row>
    <row r="38" spans="1:10" ht="15">
      <c r="A38" s="84" t="s">
        <v>892</v>
      </c>
      <c r="B38" s="84">
        <v>4</v>
      </c>
      <c r="C38" s="84" t="s">
        <v>220</v>
      </c>
      <c r="D38" s="84">
        <v>2</v>
      </c>
      <c r="E38" s="84" t="s">
        <v>900</v>
      </c>
      <c r="F38" s="84">
        <v>4</v>
      </c>
      <c r="G38" s="84"/>
      <c r="H38" s="84"/>
      <c r="I38" s="84"/>
      <c r="J38" s="84"/>
    </row>
    <row r="41" spans="1:10" ht="15" customHeight="1">
      <c r="A41" s="13" t="s">
        <v>911</v>
      </c>
      <c r="B41" s="13" t="s">
        <v>851</v>
      </c>
      <c r="C41" s="13" t="s">
        <v>922</v>
      </c>
      <c r="D41" s="13" t="s">
        <v>854</v>
      </c>
      <c r="E41" s="13" t="s">
        <v>931</v>
      </c>
      <c r="F41" s="13" t="s">
        <v>856</v>
      </c>
      <c r="G41" s="78" t="s">
        <v>934</v>
      </c>
      <c r="H41" s="78" t="s">
        <v>858</v>
      </c>
      <c r="I41" s="13" t="s">
        <v>935</v>
      </c>
      <c r="J41" s="13" t="s">
        <v>859</v>
      </c>
    </row>
    <row r="42" spans="1:10" ht="15">
      <c r="A42" s="84" t="s">
        <v>912</v>
      </c>
      <c r="B42" s="84">
        <v>4</v>
      </c>
      <c r="C42" s="84" t="s">
        <v>920</v>
      </c>
      <c r="D42" s="84">
        <v>3</v>
      </c>
      <c r="E42" s="84" t="s">
        <v>912</v>
      </c>
      <c r="F42" s="84">
        <v>4</v>
      </c>
      <c r="G42" s="84"/>
      <c r="H42" s="84"/>
      <c r="I42" s="84" t="s">
        <v>936</v>
      </c>
      <c r="J42" s="84">
        <v>2</v>
      </c>
    </row>
    <row r="43" spans="1:10" ht="15">
      <c r="A43" s="84" t="s">
        <v>913</v>
      </c>
      <c r="B43" s="84">
        <v>4</v>
      </c>
      <c r="C43" s="84" t="s">
        <v>921</v>
      </c>
      <c r="D43" s="84">
        <v>3</v>
      </c>
      <c r="E43" s="84" t="s">
        <v>913</v>
      </c>
      <c r="F43" s="84">
        <v>4</v>
      </c>
      <c r="G43" s="84"/>
      <c r="H43" s="84"/>
      <c r="I43" s="84"/>
      <c r="J43" s="84"/>
    </row>
    <row r="44" spans="1:10" ht="15">
      <c r="A44" s="84" t="s">
        <v>914</v>
      </c>
      <c r="B44" s="84">
        <v>4</v>
      </c>
      <c r="C44" s="84" t="s">
        <v>923</v>
      </c>
      <c r="D44" s="84">
        <v>3</v>
      </c>
      <c r="E44" s="84" t="s">
        <v>914</v>
      </c>
      <c r="F44" s="84">
        <v>4</v>
      </c>
      <c r="G44" s="84"/>
      <c r="H44" s="84"/>
      <c r="I44" s="84"/>
      <c r="J44" s="84"/>
    </row>
    <row r="45" spans="1:10" ht="15">
      <c r="A45" s="84" t="s">
        <v>915</v>
      </c>
      <c r="B45" s="84">
        <v>4</v>
      </c>
      <c r="C45" s="84" t="s">
        <v>924</v>
      </c>
      <c r="D45" s="84">
        <v>3</v>
      </c>
      <c r="E45" s="84" t="s">
        <v>915</v>
      </c>
      <c r="F45" s="84">
        <v>4</v>
      </c>
      <c r="G45" s="84"/>
      <c r="H45" s="84"/>
      <c r="I45" s="84"/>
      <c r="J45" s="84"/>
    </row>
    <row r="46" spans="1:10" ht="15">
      <c r="A46" s="84" t="s">
        <v>916</v>
      </c>
      <c r="B46" s="84">
        <v>4</v>
      </c>
      <c r="C46" s="84" t="s">
        <v>925</v>
      </c>
      <c r="D46" s="84">
        <v>3</v>
      </c>
      <c r="E46" s="84" t="s">
        <v>916</v>
      </c>
      <c r="F46" s="84">
        <v>4</v>
      </c>
      <c r="G46" s="84"/>
      <c r="H46" s="84"/>
      <c r="I46" s="84"/>
      <c r="J46" s="84"/>
    </row>
    <row r="47" spans="1:10" ht="15">
      <c r="A47" s="84" t="s">
        <v>917</v>
      </c>
      <c r="B47" s="84">
        <v>4</v>
      </c>
      <c r="C47" s="84" t="s">
        <v>926</v>
      </c>
      <c r="D47" s="84">
        <v>3</v>
      </c>
      <c r="E47" s="84" t="s">
        <v>917</v>
      </c>
      <c r="F47" s="84">
        <v>4</v>
      </c>
      <c r="G47" s="84"/>
      <c r="H47" s="84"/>
      <c r="I47" s="84"/>
      <c r="J47" s="84"/>
    </row>
    <row r="48" spans="1:10" ht="15">
      <c r="A48" s="84" t="s">
        <v>918</v>
      </c>
      <c r="B48" s="84">
        <v>4</v>
      </c>
      <c r="C48" s="84" t="s">
        <v>927</v>
      </c>
      <c r="D48" s="84">
        <v>3</v>
      </c>
      <c r="E48" s="84" t="s">
        <v>918</v>
      </c>
      <c r="F48" s="84">
        <v>4</v>
      </c>
      <c r="G48" s="84"/>
      <c r="H48" s="84"/>
      <c r="I48" s="84"/>
      <c r="J48" s="84"/>
    </row>
    <row r="49" spans="1:10" ht="15">
      <c r="A49" s="84" t="s">
        <v>919</v>
      </c>
      <c r="B49" s="84">
        <v>4</v>
      </c>
      <c r="C49" s="84" t="s">
        <v>928</v>
      </c>
      <c r="D49" s="84">
        <v>3</v>
      </c>
      <c r="E49" s="84" t="s">
        <v>919</v>
      </c>
      <c r="F49" s="84">
        <v>4</v>
      </c>
      <c r="G49" s="84"/>
      <c r="H49" s="84"/>
      <c r="I49" s="84"/>
      <c r="J49" s="84"/>
    </row>
    <row r="50" spans="1:10" ht="15">
      <c r="A50" s="84" t="s">
        <v>920</v>
      </c>
      <c r="B50" s="84">
        <v>3</v>
      </c>
      <c r="C50" s="84" t="s">
        <v>929</v>
      </c>
      <c r="D50" s="84">
        <v>2</v>
      </c>
      <c r="E50" s="84" t="s">
        <v>932</v>
      </c>
      <c r="F50" s="84">
        <v>3</v>
      </c>
      <c r="G50" s="84"/>
      <c r="H50" s="84"/>
      <c r="I50" s="84"/>
      <c r="J50" s="84"/>
    </row>
    <row r="51" spans="1:10" ht="15">
      <c r="A51" s="84" t="s">
        <v>921</v>
      </c>
      <c r="B51" s="84">
        <v>3</v>
      </c>
      <c r="C51" s="84" t="s">
        <v>930</v>
      </c>
      <c r="D51" s="84">
        <v>2</v>
      </c>
      <c r="E51" s="84" t="s">
        <v>933</v>
      </c>
      <c r="F51" s="84">
        <v>2</v>
      </c>
      <c r="G51" s="84"/>
      <c r="H51" s="84"/>
      <c r="I51" s="84"/>
      <c r="J51" s="84"/>
    </row>
    <row r="54" spans="1:10" ht="15" customHeight="1">
      <c r="A54" s="13" t="s">
        <v>940</v>
      </c>
      <c r="B54" s="13" t="s">
        <v>851</v>
      </c>
      <c r="C54" s="13" t="s">
        <v>942</v>
      </c>
      <c r="D54" s="13" t="s">
        <v>854</v>
      </c>
      <c r="E54" s="78" t="s">
        <v>943</v>
      </c>
      <c r="F54" s="78" t="s">
        <v>856</v>
      </c>
      <c r="G54" s="13" t="s">
        <v>946</v>
      </c>
      <c r="H54" s="13" t="s">
        <v>858</v>
      </c>
      <c r="I54" s="78" t="s">
        <v>948</v>
      </c>
      <c r="J54" s="78" t="s">
        <v>859</v>
      </c>
    </row>
    <row r="55" spans="1:10" ht="15">
      <c r="A55" s="78" t="s">
        <v>219</v>
      </c>
      <c r="B55" s="78">
        <v>1</v>
      </c>
      <c r="C55" s="78" t="s">
        <v>219</v>
      </c>
      <c r="D55" s="78">
        <v>1</v>
      </c>
      <c r="E55" s="78"/>
      <c r="F55" s="78"/>
      <c r="G55" s="78" t="s">
        <v>230</v>
      </c>
      <c r="H55" s="78">
        <v>1</v>
      </c>
      <c r="I55" s="78"/>
      <c r="J55" s="78"/>
    </row>
    <row r="56" spans="1:10" ht="15">
      <c r="A56" s="78" t="s">
        <v>220</v>
      </c>
      <c r="B56" s="78">
        <v>1</v>
      </c>
      <c r="C56" s="78" t="s">
        <v>220</v>
      </c>
      <c r="D56" s="78">
        <v>1</v>
      </c>
      <c r="E56" s="78"/>
      <c r="F56" s="78"/>
      <c r="G56" s="78"/>
      <c r="H56" s="78"/>
      <c r="I56" s="78"/>
      <c r="J56" s="78"/>
    </row>
    <row r="57" spans="1:10" ht="15">
      <c r="A57" s="78" t="s">
        <v>230</v>
      </c>
      <c r="B57" s="78">
        <v>1</v>
      </c>
      <c r="C57" s="78"/>
      <c r="D57" s="78"/>
      <c r="E57" s="78"/>
      <c r="F57" s="78"/>
      <c r="G57" s="78"/>
      <c r="H57" s="78"/>
      <c r="I57" s="78"/>
      <c r="J57" s="78"/>
    </row>
    <row r="60" spans="1:10" ht="15" customHeight="1">
      <c r="A60" s="13" t="s">
        <v>941</v>
      </c>
      <c r="B60" s="13" t="s">
        <v>851</v>
      </c>
      <c r="C60" s="13" t="s">
        <v>944</v>
      </c>
      <c r="D60" s="13" t="s">
        <v>854</v>
      </c>
      <c r="E60" s="13" t="s">
        <v>945</v>
      </c>
      <c r="F60" s="13" t="s">
        <v>856</v>
      </c>
      <c r="G60" s="13" t="s">
        <v>947</v>
      </c>
      <c r="H60" s="13" t="s">
        <v>858</v>
      </c>
      <c r="I60" s="78" t="s">
        <v>949</v>
      </c>
      <c r="J60" s="78" t="s">
        <v>859</v>
      </c>
    </row>
    <row r="61" spans="1:10" ht="15">
      <c r="A61" s="78" t="s">
        <v>227</v>
      </c>
      <c r="B61" s="78">
        <v>4</v>
      </c>
      <c r="C61" s="78" t="s">
        <v>268</v>
      </c>
      <c r="D61" s="78">
        <v>3</v>
      </c>
      <c r="E61" s="78" t="s">
        <v>227</v>
      </c>
      <c r="F61" s="78">
        <v>4</v>
      </c>
      <c r="G61" s="78" t="s">
        <v>229</v>
      </c>
      <c r="H61" s="78">
        <v>1</v>
      </c>
      <c r="I61" s="78"/>
      <c r="J61" s="78"/>
    </row>
    <row r="62" spans="1:10" ht="15">
      <c r="A62" s="78" t="s">
        <v>215</v>
      </c>
      <c r="B62" s="78">
        <v>4</v>
      </c>
      <c r="C62" s="78" t="s">
        <v>267</v>
      </c>
      <c r="D62" s="78">
        <v>3</v>
      </c>
      <c r="E62" s="78" t="s">
        <v>215</v>
      </c>
      <c r="F62" s="78">
        <v>4</v>
      </c>
      <c r="G62" s="78" t="s">
        <v>228</v>
      </c>
      <c r="H62" s="78">
        <v>1</v>
      </c>
      <c r="I62" s="78"/>
      <c r="J62" s="78"/>
    </row>
    <row r="63" spans="1:10" ht="15">
      <c r="A63" s="78" t="s">
        <v>231</v>
      </c>
      <c r="B63" s="78">
        <v>3</v>
      </c>
      <c r="C63" s="78" t="s">
        <v>266</v>
      </c>
      <c r="D63" s="78">
        <v>3</v>
      </c>
      <c r="E63" s="78" t="s">
        <v>231</v>
      </c>
      <c r="F63" s="78">
        <v>3</v>
      </c>
      <c r="G63" s="78"/>
      <c r="H63" s="78"/>
      <c r="I63" s="78"/>
      <c r="J63" s="78"/>
    </row>
    <row r="64" spans="1:10" ht="15">
      <c r="A64" s="78" t="s">
        <v>268</v>
      </c>
      <c r="B64" s="78">
        <v>3</v>
      </c>
      <c r="C64" s="78" t="s">
        <v>265</v>
      </c>
      <c r="D64" s="78">
        <v>3</v>
      </c>
      <c r="E64" s="78" t="s">
        <v>212</v>
      </c>
      <c r="F64" s="78">
        <v>3</v>
      </c>
      <c r="G64" s="78"/>
      <c r="H64" s="78"/>
      <c r="I64" s="78"/>
      <c r="J64" s="78"/>
    </row>
    <row r="65" spans="1:10" ht="15">
      <c r="A65" s="78" t="s">
        <v>267</v>
      </c>
      <c r="B65" s="78">
        <v>3</v>
      </c>
      <c r="C65" s="78" t="s">
        <v>264</v>
      </c>
      <c r="D65" s="78">
        <v>3</v>
      </c>
      <c r="E65" s="78" t="s">
        <v>213</v>
      </c>
      <c r="F65" s="78">
        <v>1</v>
      </c>
      <c r="G65" s="78"/>
      <c r="H65" s="78"/>
      <c r="I65" s="78"/>
      <c r="J65" s="78"/>
    </row>
    <row r="66" spans="1:10" ht="15">
      <c r="A66" s="78" t="s">
        <v>266</v>
      </c>
      <c r="B66" s="78">
        <v>3</v>
      </c>
      <c r="C66" s="78" t="s">
        <v>263</v>
      </c>
      <c r="D66" s="78">
        <v>3</v>
      </c>
      <c r="E66" s="78" t="s">
        <v>226</v>
      </c>
      <c r="F66" s="78">
        <v>1</v>
      </c>
      <c r="G66" s="78"/>
      <c r="H66" s="78"/>
      <c r="I66" s="78"/>
      <c r="J66" s="78"/>
    </row>
    <row r="67" spans="1:10" ht="15">
      <c r="A67" s="78" t="s">
        <v>265</v>
      </c>
      <c r="B67" s="78">
        <v>3</v>
      </c>
      <c r="C67" s="78" t="s">
        <v>262</v>
      </c>
      <c r="D67" s="78">
        <v>3</v>
      </c>
      <c r="E67" s="78"/>
      <c r="F67" s="78"/>
      <c r="G67" s="78"/>
      <c r="H67" s="78"/>
      <c r="I67" s="78"/>
      <c r="J67" s="78"/>
    </row>
    <row r="68" spans="1:10" ht="15">
      <c r="A68" s="78" t="s">
        <v>264</v>
      </c>
      <c r="B68" s="78">
        <v>3</v>
      </c>
      <c r="C68" s="78" t="s">
        <v>261</v>
      </c>
      <c r="D68" s="78">
        <v>3</v>
      </c>
      <c r="E68" s="78"/>
      <c r="F68" s="78"/>
      <c r="G68" s="78"/>
      <c r="H68" s="78"/>
      <c r="I68" s="78"/>
      <c r="J68" s="78"/>
    </row>
    <row r="69" spans="1:10" ht="15">
      <c r="A69" s="78" t="s">
        <v>263</v>
      </c>
      <c r="B69" s="78">
        <v>3</v>
      </c>
      <c r="C69" s="78" t="s">
        <v>260</v>
      </c>
      <c r="D69" s="78">
        <v>3</v>
      </c>
      <c r="E69" s="78"/>
      <c r="F69" s="78"/>
      <c r="G69" s="78"/>
      <c r="H69" s="78"/>
      <c r="I69" s="78"/>
      <c r="J69" s="78"/>
    </row>
    <row r="70" spans="1:10" ht="15">
      <c r="A70" s="78" t="s">
        <v>262</v>
      </c>
      <c r="B70" s="78">
        <v>3</v>
      </c>
      <c r="C70" s="78" t="s">
        <v>259</v>
      </c>
      <c r="D70" s="78">
        <v>2</v>
      </c>
      <c r="E70" s="78"/>
      <c r="F70" s="78"/>
      <c r="G70" s="78"/>
      <c r="H70" s="78"/>
      <c r="I70" s="78"/>
      <c r="J70" s="78"/>
    </row>
    <row r="73" spans="1:10" ht="15" customHeight="1">
      <c r="A73" s="13" t="s">
        <v>956</v>
      </c>
      <c r="B73" s="13" t="s">
        <v>851</v>
      </c>
      <c r="C73" s="13" t="s">
        <v>957</v>
      </c>
      <c r="D73" s="13" t="s">
        <v>854</v>
      </c>
      <c r="E73" s="13" t="s">
        <v>958</v>
      </c>
      <c r="F73" s="13" t="s">
        <v>856</v>
      </c>
      <c r="G73" s="13" t="s">
        <v>959</v>
      </c>
      <c r="H73" s="13" t="s">
        <v>858</v>
      </c>
      <c r="I73" s="13" t="s">
        <v>960</v>
      </c>
      <c r="J73" s="13" t="s">
        <v>859</v>
      </c>
    </row>
    <row r="74" spans="1:10" ht="15">
      <c r="A74" s="114" t="s">
        <v>223</v>
      </c>
      <c r="B74" s="78">
        <v>667038</v>
      </c>
      <c r="C74" s="114" t="s">
        <v>250</v>
      </c>
      <c r="D74" s="78">
        <v>140327</v>
      </c>
      <c r="E74" s="114" t="s">
        <v>227</v>
      </c>
      <c r="F74" s="78">
        <v>23370</v>
      </c>
      <c r="G74" s="114" t="s">
        <v>229</v>
      </c>
      <c r="H74" s="78">
        <v>185906</v>
      </c>
      <c r="I74" s="114" t="s">
        <v>223</v>
      </c>
      <c r="J74" s="78">
        <v>667038</v>
      </c>
    </row>
    <row r="75" spans="1:10" ht="15">
      <c r="A75" s="114" t="s">
        <v>229</v>
      </c>
      <c r="B75" s="78">
        <v>185906</v>
      </c>
      <c r="C75" s="114" t="s">
        <v>221</v>
      </c>
      <c r="D75" s="78">
        <v>125103</v>
      </c>
      <c r="E75" s="114" t="s">
        <v>212</v>
      </c>
      <c r="F75" s="78">
        <v>17503</v>
      </c>
      <c r="G75" s="114" t="s">
        <v>214</v>
      </c>
      <c r="H75" s="78">
        <v>4391</v>
      </c>
      <c r="I75" s="114" t="s">
        <v>222</v>
      </c>
      <c r="J75" s="78">
        <v>4374</v>
      </c>
    </row>
    <row r="76" spans="1:10" ht="15">
      <c r="A76" s="114" t="s">
        <v>250</v>
      </c>
      <c r="B76" s="78">
        <v>140327</v>
      </c>
      <c r="C76" s="114" t="s">
        <v>266</v>
      </c>
      <c r="D76" s="78">
        <v>92493</v>
      </c>
      <c r="E76" s="114" t="s">
        <v>226</v>
      </c>
      <c r="F76" s="78">
        <v>15392</v>
      </c>
      <c r="G76" s="114" t="s">
        <v>228</v>
      </c>
      <c r="H76" s="78">
        <v>2436</v>
      </c>
      <c r="I76" s="114" t="s">
        <v>217</v>
      </c>
      <c r="J76" s="78">
        <v>4360</v>
      </c>
    </row>
    <row r="77" spans="1:10" ht="15">
      <c r="A77" s="114" t="s">
        <v>221</v>
      </c>
      <c r="B77" s="78">
        <v>125103</v>
      </c>
      <c r="C77" s="114" t="s">
        <v>257</v>
      </c>
      <c r="D77" s="78">
        <v>77117</v>
      </c>
      <c r="E77" s="114" t="s">
        <v>216</v>
      </c>
      <c r="F77" s="78">
        <v>13690</v>
      </c>
      <c r="G77" s="114" t="s">
        <v>230</v>
      </c>
      <c r="H77" s="78">
        <v>1664</v>
      </c>
      <c r="I77" s="114" t="s">
        <v>225</v>
      </c>
      <c r="J77" s="78">
        <v>1502</v>
      </c>
    </row>
    <row r="78" spans="1:10" ht="15">
      <c r="A78" s="114" t="s">
        <v>266</v>
      </c>
      <c r="B78" s="78">
        <v>92493</v>
      </c>
      <c r="C78" s="114" t="s">
        <v>245</v>
      </c>
      <c r="D78" s="78">
        <v>69871</v>
      </c>
      <c r="E78" s="114" t="s">
        <v>213</v>
      </c>
      <c r="F78" s="78">
        <v>12621</v>
      </c>
      <c r="G78" s="114"/>
      <c r="H78" s="78"/>
      <c r="I78" s="114"/>
      <c r="J78" s="78"/>
    </row>
    <row r="79" spans="1:10" ht="15">
      <c r="A79" s="114" t="s">
        <v>257</v>
      </c>
      <c r="B79" s="78">
        <v>77117</v>
      </c>
      <c r="C79" s="114" t="s">
        <v>256</v>
      </c>
      <c r="D79" s="78">
        <v>65662</v>
      </c>
      <c r="E79" s="114" t="s">
        <v>231</v>
      </c>
      <c r="F79" s="78">
        <v>4116</v>
      </c>
      <c r="G79" s="114"/>
      <c r="H79" s="78"/>
      <c r="I79" s="114"/>
      <c r="J79" s="78"/>
    </row>
    <row r="80" spans="1:10" ht="15">
      <c r="A80" s="114" t="s">
        <v>245</v>
      </c>
      <c r="B80" s="78">
        <v>69871</v>
      </c>
      <c r="C80" s="114" t="s">
        <v>240</v>
      </c>
      <c r="D80" s="78">
        <v>46577</v>
      </c>
      <c r="E80" s="114" t="s">
        <v>215</v>
      </c>
      <c r="F80" s="78">
        <v>1998</v>
      </c>
      <c r="G80" s="114"/>
      <c r="H80" s="78"/>
      <c r="I80" s="114"/>
      <c r="J80" s="78"/>
    </row>
    <row r="81" spans="1:10" ht="15">
      <c r="A81" s="114" t="s">
        <v>256</v>
      </c>
      <c r="B81" s="78">
        <v>65662</v>
      </c>
      <c r="C81" s="114" t="s">
        <v>219</v>
      </c>
      <c r="D81" s="78">
        <v>45925</v>
      </c>
      <c r="E81" s="114" t="s">
        <v>218</v>
      </c>
      <c r="F81" s="78">
        <v>561</v>
      </c>
      <c r="G81" s="114"/>
      <c r="H81" s="78"/>
      <c r="I81" s="114"/>
      <c r="J81" s="78"/>
    </row>
    <row r="82" spans="1:10" ht="15">
      <c r="A82" s="114" t="s">
        <v>240</v>
      </c>
      <c r="B82" s="78">
        <v>46577</v>
      </c>
      <c r="C82" s="114" t="s">
        <v>258</v>
      </c>
      <c r="D82" s="78">
        <v>43595</v>
      </c>
      <c r="E82" s="114" t="s">
        <v>224</v>
      </c>
      <c r="F82" s="78">
        <v>528</v>
      </c>
      <c r="G82" s="114"/>
      <c r="H82" s="78"/>
      <c r="I82" s="114"/>
      <c r="J82" s="78"/>
    </row>
    <row r="83" spans="1:10" ht="15">
      <c r="A83" s="114" t="s">
        <v>219</v>
      </c>
      <c r="B83" s="78">
        <v>45925</v>
      </c>
      <c r="C83" s="114" t="s">
        <v>220</v>
      </c>
      <c r="D83" s="78">
        <v>40556</v>
      </c>
      <c r="E83" s="114"/>
      <c r="F83" s="78"/>
      <c r="G83" s="114"/>
      <c r="H83" s="78"/>
      <c r="I83" s="114"/>
      <c r="J83" s="78"/>
    </row>
  </sheetData>
  <hyperlinks>
    <hyperlink ref="A2" r:id="rId1" display="https://www.cmqcc.org/research/ca-pamr-maternal-mortality-review"/>
    <hyperlink ref="A3" r:id="rId2" display="https://www.npr.org/2018/07/29/632702896/to-keep-women-from-dying-in-childbirth-look-to-california"/>
    <hyperlink ref="A4" r:id="rId3" display="https://us.macmillan.com/tour/everything-below-the-waist/"/>
    <hyperlink ref="A5" r:id="rId4" display="https://swhr.org/searching-for-solutions-to-the-maternal-health-crisis/"/>
    <hyperlink ref="A6" r:id="rId5" display="http://www.cmqcc.org/my-birth-matters"/>
    <hyperlink ref="A7" r:id="rId6" display="https://www.nihcm.org/categories/america-s-high-maternal-mortality-what-can-be-done"/>
    <hyperlink ref="A8" r:id="rId7" display="https://www.npr.org/2017/12/07/568948782/black-mothers-keep-dying-after-giving-birth-shalon-irvings-story-explains-why"/>
    <hyperlink ref="A9" r:id="rId8" display="https://www.cmqcc.org/sites/default/files/Main%20etal%20SMM%20HEM%20at%20SMFM%20copy.pdf"/>
    <hyperlink ref="C2" r:id="rId9" display="https://www.cmqcc.org/research/ca-pamr-maternal-mortality-review"/>
    <hyperlink ref="C3" r:id="rId10" display="https://www.npr.org/2018/07/29/632702896/to-keep-women-from-dying-in-childbirth-look-to-california"/>
    <hyperlink ref="E2" r:id="rId11" display="https://swhr.org/searching-for-solutions-to-the-maternal-health-crisis/"/>
    <hyperlink ref="E3" r:id="rId12" display="https://www.nihcm.org/categories/america-s-high-maternal-mortality-what-can-be-done"/>
    <hyperlink ref="G2" r:id="rId13" display="https://www.npr.org/2018/07/29/632702896/to-keep-women-from-dying-in-childbirth-look-to-california"/>
    <hyperlink ref="G3" r:id="rId14" display="https://www.npr.org/2017/12/07/568948782/black-mothers-keep-dying-after-giving-birth-shalon-irvings-story-explains-why"/>
    <hyperlink ref="G4" r:id="rId15" display="https://www.cmqcc.org/sites/default/files/Main%20etal%20SMM%20HEM%20at%20SMFM%20copy.pdf"/>
    <hyperlink ref="I2" r:id="rId16" display="http://www.cmqcc.org/my-birth-matters"/>
    <hyperlink ref="I3" r:id="rId17" display="https://us.macmillan.com/tour/everything-below-the-waist/"/>
  </hyperlinks>
  <printOptions/>
  <pageMargins left="0.7" right="0.7" top="0.75" bottom="0.75" header="0.3" footer="0.3"/>
  <pageSetup orientation="portrait" paperSize="9"/>
  <tableParts>
    <tablePart r:id="rId18"/>
    <tablePart r:id="rId22"/>
    <tablePart r:id="rId24"/>
    <tablePart r:id="rId25"/>
    <tablePart r:id="rId21"/>
    <tablePart r:id="rId19"/>
    <tablePart r:id="rId20"/>
    <tablePart r:id="rId2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1000</v>
      </c>
      <c r="B1" s="13" t="s">
        <v>1008</v>
      </c>
      <c r="C1" s="13" t="s">
        <v>1009</v>
      </c>
      <c r="D1" s="13" t="s">
        <v>144</v>
      </c>
      <c r="E1" s="13" t="s">
        <v>1011</v>
      </c>
      <c r="F1" s="13" t="s">
        <v>1012</v>
      </c>
      <c r="G1" s="13" t="s">
        <v>1013</v>
      </c>
    </row>
    <row r="2" spans="1:7" ht="15">
      <c r="A2" s="78" t="s">
        <v>884</v>
      </c>
      <c r="B2" s="78">
        <v>6</v>
      </c>
      <c r="C2" s="117">
        <v>0.013100436681222707</v>
      </c>
      <c r="D2" s="78" t="s">
        <v>1010</v>
      </c>
      <c r="E2" s="78"/>
      <c r="F2" s="78"/>
      <c r="G2" s="78"/>
    </row>
    <row r="3" spans="1:7" ht="15">
      <c r="A3" s="78" t="s">
        <v>885</v>
      </c>
      <c r="B3" s="78">
        <v>5</v>
      </c>
      <c r="C3" s="117">
        <v>0.01091703056768559</v>
      </c>
      <c r="D3" s="78" t="s">
        <v>1010</v>
      </c>
      <c r="E3" s="78"/>
      <c r="F3" s="78"/>
      <c r="G3" s="78"/>
    </row>
    <row r="4" spans="1:7" ht="15">
      <c r="A4" s="78" t="s">
        <v>886</v>
      </c>
      <c r="B4" s="78">
        <v>0</v>
      </c>
      <c r="C4" s="117">
        <v>0</v>
      </c>
      <c r="D4" s="78" t="s">
        <v>1010</v>
      </c>
      <c r="E4" s="78"/>
      <c r="F4" s="78"/>
      <c r="G4" s="78"/>
    </row>
    <row r="5" spans="1:7" ht="15">
      <c r="A5" s="78" t="s">
        <v>887</v>
      </c>
      <c r="B5" s="78">
        <v>447</v>
      </c>
      <c r="C5" s="117">
        <v>0.9759825327510917</v>
      </c>
      <c r="D5" s="78" t="s">
        <v>1010</v>
      </c>
      <c r="E5" s="78"/>
      <c r="F5" s="78"/>
      <c r="G5" s="78"/>
    </row>
    <row r="6" spans="1:7" ht="15">
      <c r="A6" s="78" t="s">
        <v>888</v>
      </c>
      <c r="B6" s="78">
        <v>458</v>
      </c>
      <c r="C6" s="117">
        <v>1</v>
      </c>
      <c r="D6" s="78" t="s">
        <v>1010</v>
      </c>
      <c r="E6" s="78"/>
      <c r="F6" s="78"/>
      <c r="G6" s="78"/>
    </row>
    <row r="7" spans="1:7" ht="15">
      <c r="A7" s="84" t="s">
        <v>889</v>
      </c>
      <c r="B7" s="84">
        <v>7</v>
      </c>
      <c r="C7" s="118">
        <v>0.00926066928815247</v>
      </c>
      <c r="D7" s="84" t="s">
        <v>1010</v>
      </c>
      <c r="E7" s="84" t="b">
        <v>0</v>
      </c>
      <c r="F7" s="84" t="b">
        <v>0</v>
      </c>
      <c r="G7" s="84" t="b">
        <v>0</v>
      </c>
    </row>
    <row r="8" spans="1:7" ht="15">
      <c r="A8" s="84" t="s">
        <v>231</v>
      </c>
      <c r="B8" s="84">
        <v>6</v>
      </c>
      <c r="C8" s="118">
        <v>0.006532132283335996</v>
      </c>
      <c r="D8" s="84" t="s">
        <v>1010</v>
      </c>
      <c r="E8" s="84" t="b">
        <v>0</v>
      </c>
      <c r="F8" s="84" t="b">
        <v>0</v>
      </c>
      <c r="G8" s="84" t="b">
        <v>0</v>
      </c>
    </row>
    <row r="9" spans="1:7" ht="15">
      <c r="A9" s="84" t="s">
        <v>890</v>
      </c>
      <c r="B9" s="84">
        <v>6</v>
      </c>
      <c r="C9" s="118">
        <v>0.015001740355282666</v>
      </c>
      <c r="D9" s="84" t="s">
        <v>1010</v>
      </c>
      <c r="E9" s="84" t="b">
        <v>0</v>
      </c>
      <c r="F9" s="84" t="b">
        <v>0</v>
      </c>
      <c r="G9" s="84" t="b">
        <v>0</v>
      </c>
    </row>
    <row r="10" spans="1:7" ht="15">
      <c r="A10" s="84" t="s">
        <v>891</v>
      </c>
      <c r="B10" s="84">
        <v>5</v>
      </c>
      <c r="C10" s="118">
        <v>0.006614763777251763</v>
      </c>
      <c r="D10" s="84" t="s">
        <v>1010</v>
      </c>
      <c r="E10" s="84" t="b">
        <v>0</v>
      </c>
      <c r="F10" s="84" t="b">
        <v>0</v>
      </c>
      <c r="G10" s="84" t="b">
        <v>0</v>
      </c>
    </row>
    <row r="11" spans="1:7" ht="15">
      <c r="A11" s="84" t="s">
        <v>892</v>
      </c>
      <c r="B11" s="84">
        <v>4</v>
      </c>
      <c r="C11" s="118">
        <v>0.01000116023685511</v>
      </c>
      <c r="D11" s="84" t="s">
        <v>1010</v>
      </c>
      <c r="E11" s="84" t="b">
        <v>0</v>
      </c>
      <c r="F11" s="84" t="b">
        <v>0</v>
      </c>
      <c r="G11" s="84" t="b">
        <v>0</v>
      </c>
    </row>
    <row r="12" spans="1:7" ht="15">
      <c r="A12" s="84" t="s">
        <v>895</v>
      </c>
      <c r="B12" s="84">
        <v>4</v>
      </c>
      <c r="C12" s="118">
        <v>0.006438675081068351</v>
      </c>
      <c r="D12" s="84" t="s">
        <v>1010</v>
      </c>
      <c r="E12" s="84" t="b">
        <v>0</v>
      </c>
      <c r="F12" s="84" t="b">
        <v>0</v>
      </c>
      <c r="G12" s="84" t="b">
        <v>0</v>
      </c>
    </row>
    <row r="13" spans="1:7" ht="15">
      <c r="A13" s="84" t="s">
        <v>227</v>
      </c>
      <c r="B13" s="84">
        <v>4</v>
      </c>
      <c r="C13" s="118">
        <v>0.006438675081068351</v>
      </c>
      <c r="D13" s="84" t="s">
        <v>1010</v>
      </c>
      <c r="E13" s="84" t="b">
        <v>0</v>
      </c>
      <c r="F13" s="84" t="b">
        <v>0</v>
      </c>
      <c r="G13" s="84" t="b">
        <v>0</v>
      </c>
    </row>
    <row r="14" spans="1:7" ht="15">
      <c r="A14" s="84" t="s">
        <v>215</v>
      </c>
      <c r="B14" s="84">
        <v>4</v>
      </c>
      <c r="C14" s="118">
        <v>0.006438675081068351</v>
      </c>
      <c r="D14" s="84" t="s">
        <v>1010</v>
      </c>
      <c r="E14" s="84" t="b">
        <v>0</v>
      </c>
      <c r="F14" s="84" t="b">
        <v>0</v>
      </c>
      <c r="G14" s="84" t="b">
        <v>0</v>
      </c>
    </row>
    <row r="15" spans="1:7" ht="15">
      <c r="A15" s="84" t="s">
        <v>896</v>
      </c>
      <c r="B15" s="84">
        <v>4</v>
      </c>
      <c r="C15" s="118">
        <v>0.006438675081068351</v>
      </c>
      <c r="D15" s="84" t="s">
        <v>1010</v>
      </c>
      <c r="E15" s="84" t="b">
        <v>0</v>
      </c>
      <c r="F15" s="84" t="b">
        <v>0</v>
      </c>
      <c r="G15" s="84" t="b">
        <v>0</v>
      </c>
    </row>
    <row r="16" spans="1:7" ht="15">
      <c r="A16" s="84" t="s">
        <v>897</v>
      </c>
      <c r="B16" s="84">
        <v>4</v>
      </c>
      <c r="C16" s="118">
        <v>0.006438675081068351</v>
      </c>
      <c r="D16" s="84" t="s">
        <v>1010</v>
      </c>
      <c r="E16" s="84" t="b">
        <v>0</v>
      </c>
      <c r="F16" s="84" t="b">
        <v>0</v>
      </c>
      <c r="G16" s="84" t="b">
        <v>0</v>
      </c>
    </row>
    <row r="17" spans="1:7" ht="15">
      <c r="A17" s="84" t="s">
        <v>898</v>
      </c>
      <c r="B17" s="84">
        <v>4</v>
      </c>
      <c r="C17" s="118">
        <v>0.006438675081068351</v>
      </c>
      <c r="D17" s="84" t="s">
        <v>1010</v>
      </c>
      <c r="E17" s="84" t="b">
        <v>0</v>
      </c>
      <c r="F17" s="84" t="b">
        <v>0</v>
      </c>
      <c r="G17" s="84" t="b">
        <v>0</v>
      </c>
    </row>
    <row r="18" spans="1:7" ht="15">
      <c r="A18" s="84" t="s">
        <v>899</v>
      </c>
      <c r="B18" s="84">
        <v>4</v>
      </c>
      <c r="C18" s="118">
        <v>0.006438675081068351</v>
      </c>
      <c r="D18" s="84" t="s">
        <v>1010</v>
      </c>
      <c r="E18" s="84" t="b">
        <v>0</v>
      </c>
      <c r="F18" s="84" t="b">
        <v>0</v>
      </c>
      <c r="G18" s="84" t="b">
        <v>0</v>
      </c>
    </row>
    <row r="19" spans="1:7" ht="15">
      <c r="A19" s="84" t="s">
        <v>900</v>
      </c>
      <c r="B19" s="84">
        <v>4</v>
      </c>
      <c r="C19" s="118">
        <v>0.006438675081068351</v>
      </c>
      <c r="D19" s="84" t="s">
        <v>1010</v>
      </c>
      <c r="E19" s="84" t="b">
        <v>0</v>
      </c>
      <c r="F19" s="84" t="b">
        <v>0</v>
      </c>
      <c r="G19" s="84" t="b">
        <v>0</v>
      </c>
    </row>
    <row r="20" spans="1:7" ht="15">
      <c r="A20" s="84" t="s">
        <v>1001</v>
      </c>
      <c r="B20" s="84">
        <v>3</v>
      </c>
      <c r="C20" s="118">
        <v>0.005937930008508068</v>
      </c>
      <c r="D20" s="84" t="s">
        <v>1010</v>
      </c>
      <c r="E20" s="84" t="b">
        <v>0</v>
      </c>
      <c r="F20" s="84" t="b">
        <v>0</v>
      </c>
      <c r="G20" s="84" t="b">
        <v>0</v>
      </c>
    </row>
    <row r="21" spans="1:7" ht="15">
      <c r="A21" s="84" t="s">
        <v>903</v>
      </c>
      <c r="B21" s="84">
        <v>3</v>
      </c>
      <c r="C21" s="118">
        <v>0.007500870177641333</v>
      </c>
      <c r="D21" s="84" t="s">
        <v>1010</v>
      </c>
      <c r="E21" s="84" t="b">
        <v>0</v>
      </c>
      <c r="F21" s="84" t="b">
        <v>0</v>
      </c>
      <c r="G21" s="84" t="b">
        <v>0</v>
      </c>
    </row>
    <row r="22" spans="1:7" ht="15">
      <c r="A22" s="84" t="s">
        <v>268</v>
      </c>
      <c r="B22" s="84">
        <v>3</v>
      </c>
      <c r="C22" s="118">
        <v>0.005937930008508068</v>
      </c>
      <c r="D22" s="84" t="s">
        <v>1010</v>
      </c>
      <c r="E22" s="84" t="b">
        <v>0</v>
      </c>
      <c r="F22" s="84" t="b">
        <v>0</v>
      </c>
      <c r="G22" s="84" t="b">
        <v>0</v>
      </c>
    </row>
    <row r="23" spans="1:7" ht="15">
      <c r="A23" s="84" t="s">
        <v>267</v>
      </c>
      <c r="B23" s="84">
        <v>3</v>
      </c>
      <c r="C23" s="118">
        <v>0.005937930008508068</v>
      </c>
      <c r="D23" s="84" t="s">
        <v>1010</v>
      </c>
      <c r="E23" s="84" t="b">
        <v>0</v>
      </c>
      <c r="F23" s="84" t="b">
        <v>0</v>
      </c>
      <c r="G23" s="84" t="b">
        <v>0</v>
      </c>
    </row>
    <row r="24" spans="1:7" ht="15">
      <c r="A24" s="84" t="s">
        <v>266</v>
      </c>
      <c r="B24" s="84">
        <v>3</v>
      </c>
      <c r="C24" s="118">
        <v>0.005937930008508068</v>
      </c>
      <c r="D24" s="84" t="s">
        <v>1010</v>
      </c>
      <c r="E24" s="84" t="b">
        <v>0</v>
      </c>
      <c r="F24" s="84" t="b">
        <v>0</v>
      </c>
      <c r="G24" s="84" t="b">
        <v>0</v>
      </c>
    </row>
    <row r="25" spans="1:7" ht="15">
      <c r="A25" s="84" t="s">
        <v>265</v>
      </c>
      <c r="B25" s="84">
        <v>3</v>
      </c>
      <c r="C25" s="118">
        <v>0.005937930008508068</v>
      </c>
      <c r="D25" s="84" t="s">
        <v>1010</v>
      </c>
      <c r="E25" s="84" t="b">
        <v>0</v>
      </c>
      <c r="F25" s="84" t="b">
        <v>0</v>
      </c>
      <c r="G25" s="84" t="b">
        <v>0</v>
      </c>
    </row>
    <row r="26" spans="1:7" ht="15">
      <c r="A26" s="84" t="s">
        <v>264</v>
      </c>
      <c r="B26" s="84">
        <v>3</v>
      </c>
      <c r="C26" s="118">
        <v>0.005937930008508068</v>
      </c>
      <c r="D26" s="84" t="s">
        <v>1010</v>
      </c>
      <c r="E26" s="84" t="b">
        <v>0</v>
      </c>
      <c r="F26" s="84" t="b">
        <v>0</v>
      </c>
      <c r="G26" s="84" t="b">
        <v>0</v>
      </c>
    </row>
    <row r="27" spans="1:7" ht="15">
      <c r="A27" s="84" t="s">
        <v>263</v>
      </c>
      <c r="B27" s="84">
        <v>3</v>
      </c>
      <c r="C27" s="118">
        <v>0.005937930008508068</v>
      </c>
      <c r="D27" s="84" t="s">
        <v>1010</v>
      </c>
      <c r="E27" s="84" t="b">
        <v>0</v>
      </c>
      <c r="F27" s="84" t="b">
        <v>0</v>
      </c>
      <c r="G27" s="84" t="b">
        <v>0</v>
      </c>
    </row>
    <row r="28" spans="1:7" ht="15">
      <c r="A28" s="84" t="s">
        <v>262</v>
      </c>
      <c r="B28" s="84">
        <v>3</v>
      </c>
      <c r="C28" s="118">
        <v>0.005937930008508068</v>
      </c>
      <c r="D28" s="84" t="s">
        <v>1010</v>
      </c>
      <c r="E28" s="84" t="b">
        <v>0</v>
      </c>
      <c r="F28" s="84" t="b">
        <v>0</v>
      </c>
      <c r="G28" s="84" t="b">
        <v>0</v>
      </c>
    </row>
    <row r="29" spans="1:7" ht="15">
      <c r="A29" s="84" t="s">
        <v>261</v>
      </c>
      <c r="B29" s="84">
        <v>3</v>
      </c>
      <c r="C29" s="118">
        <v>0.005937930008508068</v>
      </c>
      <c r="D29" s="84" t="s">
        <v>1010</v>
      </c>
      <c r="E29" s="84" t="b">
        <v>0</v>
      </c>
      <c r="F29" s="84" t="b">
        <v>0</v>
      </c>
      <c r="G29" s="84" t="b">
        <v>0</v>
      </c>
    </row>
    <row r="30" spans="1:7" ht="15">
      <c r="A30" s="84" t="s">
        <v>260</v>
      </c>
      <c r="B30" s="84">
        <v>3</v>
      </c>
      <c r="C30" s="118">
        <v>0.005937930008508068</v>
      </c>
      <c r="D30" s="84" t="s">
        <v>1010</v>
      </c>
      <c r="E30" s="84" t="b">
        <v>0</v>
      </c>
      <c r="F30" s="84" t="b">
        <v>0</v>
      </c>
      <c r="G30" s="84" t="b">
        <v>0</v>
      </c>
    </row>
    <row r="31" spans="1:7" ht="15">
      <c r="A31" s="84" t="s">
        <v>212</v>
      </c>
      <c r="B31" s="84">
        <v>3</v>
      </c>
      <c r="C31" s="118">
        <v>0.005937930008508068</v>
      </c>
      <c r="D31" s="84" t="s">
        <v>1010</v>
      </c>
      <c r="E31" s="84" t="b">
        <v>0</v>
      </c>
      <c r="F31" s="84" t="b">
        <v>0</v>
      </c>
      <c r="G31" s="84" t="b">
        <v>0</v>
      </c>
    </row>
    <row r="32" spans="1:7" ht="15">
      <c r="A32" s="84" t="s">
        <v>906</v>
      </c>
      <c r="B32" s="84">
        <v>2</v>
      </c>
      <c r="C32" s="118">
        <v>0.006781822696320935</v>
      </c>
      <c r="D32" s="84" t="s">
        <v>1010</v>
      </c>
      <c r="E32" s="84" t="b">
        <v>0</v>
      </c>
      <c r="F32" s="84" t="b">
        <v>0</v>
      </c>
      <c r="G32" s="84" t="b">
        <v>0</v>
      </c>
    </row>
    <row r="33" spans="1:7" ht="15">
      <c r="A33" s="84" t="s">
        <v>1002</v>
      </c>
      <c r="B33" s="84">
        <v>2</v>
      </c>
      <c r="C33" s="118">
        <v>0.005000580118427555</v>
      </c>
      <c r="D33" s="84" t="s">
        <v>1010</v>
      </c>
      <c r="E33" s="84" t="b">
        <v>0</v>
      </c>
      <c r="F33" s="84" t="b">
        <v>0</v>
      </c>
      <c r="G33" s="84" t="b">
        <v>0</v>
      </c>
    </row>
    <row r="34" spans="1:7" ht="15">
      <c r="A34" s="84" t="s">
        <v>1003</v>
      </c>
      <c r="B34" s="84">
        <v>2</v>
      </c>
      <c r="C34" s="118">
        <v>0.005000580118427555</v>
      </c>
      <c r="D34" s="84" t="s">
        <v>1010</v>
      </c>
      <c r="E34" s="84" t="b">
        <v>0</v>
      </c>
      <c r="F34" s="84" t="b">
        <v>0</v>
      </c>
      <c r="G34" s="84" t="b">
        <v>0</v>
      </c>
    </row>
    <row r="35" spans="1:7" ht="15">
      <c r="A35" s="84" t="s">
        <v>1004</v>
      </c>
      <c r="B35" s="84">
        <v>2</v>
      </c>
      <c r="C35" s="118">
        <v>0.005000580118427555</v>
      </c>
      <c r="D35" s="84" t="s">
        <v>1010</v>
      </c>
      <c r="E35" s="84" t="b">
        <v>0</v>
      </c>
      <c r="F35" s="84" t="b">
        <v>0</v>
      </c>
      <c r="G35" s="84" t="b">
        <v>0</v>
      </c>
    </row>
    <row r="36" spans="1:7" ht="15">
      <c r="A36" s="84" t="s">
        <v>1005</v>
      </c>
      <c r="B36" s="84">
        <v>2</v>
      </c>
      <c r="C36" s="118">
        <v>0.005000580118427555</v>
      </c>
      <c r="D36" s="84" t="s">
        <v>1010</v>
      </c>
      <c r="E36" s="84" t="b">
        <v>0</v>
      </c>
      <c r="F36" s="84" t="b">
        <v>0</v>
      </c>
      <c r="G36" s="84" t="b">
        <v>0</v>
      </c>
    </row>
    <row r="37" spans="1:7" ht="15">
      <c r="A37" s="84" t="s">
        <v>905</v>
      </c>
      <c r="B37" s="84">
        <v>2</v>
      </c>
      <c r="C37" s="118">
        <v>0.006781822696320935</v>
      </c>
      <c r="D37" s="84" t="s">
        <v>1010</v>
      </c>
      <c r="E37" s="84" t="b">
        <v>0</v>
      </c>
      <c r="F37" s="84" t="b">
        <v>0</v>
      </c>
      <c r="G37" s="84" t="b">
        <v>0</v>
      </c>
    </row>
    <row r="38" spans="1:7" ht="15">
      <c r="A38" s="84" t="s">
        <v>904</v>
      </c>
      <c r="B38" s="84">
        <v>2</v>
      </c>
      <c r="C38" s="118">
        <v>0.006781822696320935</v>
      </c>
      <c r="D38" s="84" t="s">
        <v>1010</v>
      </c>
      <c r="E38" s="84" t="b">
        <v>0</v>
      </c>
      <c r="F38" s="84" t="b">
        <v>0</v>
      </c>
      <c r="G38" s="84" t="b">
        <v>0</v>
      </c>
    </row>
    <row r="39" spans="1:7" ht="15">
      <c r="A39" s="84" t="s">
        <v>1006</v>
      </c>
      <c r="B39" s="84">
        <v>2</v>
      </c>
      <c r="C39" s="118">
        <v>0.005000580118427555</v>
      </c>
      <c r="D39" s="84" t="s">
        <v>1010</v>
      </c>
      <c r="E39" s="84" t="b">
        <v>0</v>
      </c>
      <c r="F39" s="84" t="b">
        <v>0</v>
      </c>
      <c r="G39" s="84" t="b">
        <v>0</v>
      </c>
    </row>
    <row r="40" spans="1:7" ht="15">
      <c r="A40" s="84" t="s">
        <v>220</v>
      </c>
      <c r="B40" s="84">
        <v>2</v>
      </c>
      <c r="C40" s="118">
        <v>0.005000580118427555</v>
      </c>
      <c r="D40" s="84" t="s">
        <v>1010</v>
      </c>
      <c r="E40" s="84" t="b">
        <v>0</v>
      </c>
      <c r="F40" s="84" t="b">
        <v>0</v>
      </c>
      <c r="G40" s="84" t="b">
        <v>0</v>
      </c>
    </row>
    <row r="41" spans="1:7" ht="15">
      <c r="A41" s="84" t="s">
        <v>219</v>
      </c>
      <c r="B41" s="84">
        <v>2</v>
      </c>
      <c r="C41" s="118">
        <v>0.005000580118427555</v>
      </c>
      <c r="D41" s="84" t="s">
        <v>1010</v>
      </c>
      <c r="E41" s="84" t="b">
        <v>0</v>
      </c>
      <c r="F41" s="84" t="b">
        <v>0</v>
      </c>
      <c r="G41" s="84" t="b">
        <v>0</v>
      </c>
    </row>
    <row r="42" spans="1:7" ht="15">
      <c r="A42" s="84" t="s">
        <v>259</v>
      </c>
      <c r="B42" s="84">
        <v>2</v>
      </c>
      <c r="C42" s="118">
        <v>0.005000580118427555</v>
      </c>
      <c r="D42" s="84" t="s">
        <v>1010</v>
      </c>
      <c r="E42" s="84" t="b">
        <v>0</v>
      </c>
      <c r="F42" s="84" t="b">
        <v>0</v>
      </c>
      <c r="G42" s="84" t="b">
        <v>0</v>
      </c>
    </row>
    <row r="43" spans="1:7" ht="15">
      <c r="A43" s="84" t="s">
        <v>258</v>
      </c>
      <c r="B43" s="84">
        <v>2</v>
      </c>
      <c r="C43" s="118">
        <v>0.005000580118427555</v>
      </c>
      <c r="D43" s="84" t="s">
        <v>1010</v>
      </c>
      <c r="E43" s="84" t="b">
        <v>0</v>
      </c>
      <c r="F43" s="84" t="b">
        <v>0</v>
      </c>
      <c r="G43" s="84" t="b">
        <v>0</v>
      </c>
    </row>
    <row r="44" spans="1:7" ht="15">
      <c r="A44" s="84" t="s">
        <v>257</v>
      </c>
      <c r="B44" s="84">
        <v>2</v>
      </c>
      <c r="C44" s="118">
        <v>0.005000580118427555</v>
      </c>
      <c r="D44" s="84" t="s">
        <v>1010</v>
      </c>
      <c r="E44" s="84" t="b">
        <v>0</v>
      </c>
      <c r="F44" s="84" t="b">
        <v>0</v>
      </c>
      <c r="G44" s="84" t="b">
        <v>0</v>
      </c>
    </row>
    <row r="45" spans="1:7" ht="15">
      <c r="A45" s="84" t="s">
        <v>256</v>
      </c>
      <c r="B45" s="84">
        <v>2</v>
      </c>
      <c r="C45" s="118">
        <v>0.005000580118427555</v>
      </c>
      <c r="D45" s="84" t="s">
        <v>1010</v>
      </c>
      <c r="E45" s="84" t="b">
        <v>0</v>
      </c>
      <c r="F45" s="84" t="b">
        <v>0</v>
      </c>
      <c r="G45" s="84" t="b">
        <v>0</v>
      </c>
    </row>
    <row r="46" spans="1:7" ht="15">
      <c r="A46" s="84" t="s">
        <v>255</v>
      </c>
      <c r="B46" s="84">
        <v>2</v>
      </c>
      <c r="C46" s="118">
        <v>0.005000580118427555</v>
      </c>
      <c r="D46" s="84" t="s">
        <v>1010</v>
      </c>
      <c r="E46" s="84" t="b">
        <v>0</v>
      </c>
      <c r="F46" s="84" t="b">
        <v>0</v>
      </c>
      <c r="G46" s="84" t="b">
        <v>0</v>
      </c>
    </row>
    <row r="47" spans="1:7" ht="15">
      <c r="A47" s="84" t="s">
        <v>254</v>
      </c>
      <c r="B47" s="84">
        <v>2</v>
      </c>
      <c r="C47" s="118">
        <v>0.005000580118427555</v>
      </c>
      <c r="D47" s="84" t="s">
        <v>1010</v>
      </c>
      <c r="E47" s="84" t="b">
        <v>0</v>
      </c>
      <c r="F47" s="84" t="b">
        <v>0</v>
      </c>
      <c r="G47" s="84" t="b">
        <v>0</v>
      </c>
    </row>
    <row r="48" spans="1:7" ht="15">
      <c r="A48" s="84" t="s">
        <v>253</v>
      </c>
      <c r="B48" s="84">
        <v>2</v>
      </c>
      <c r="C48" s="118">
        <v>0.005000580118427555</v>
      </c>
      <c r="D48" s="84" t="s">
        <v>1010</v>
      </c>
      <c r="E48" s="84" t="b">
        <v>0</v>
      </c>
      <c r="F48" s="84" t="b">
        <v>0</v>
      </c>
      <c r="G48" s="84" t="b">
        <v>0</v>
      </c>
    </row>
    <row r="49" spans="1:7" ht="15">
      <c r="A49" s="84" t="s">
        <v>252</v>
      </c>
      <c r="B49" s="84">
        <v>2</v>
      </c>
      <c r="C49" s="118">
        <v>0.005000580118427555</v>
      </c>
      <c r="D49" s="84" t="s">
        <v>1010</v>
      </c>
      <c r="E49" s="84" t="b">
        <v>0</v>
      </c>
      <c r="F49" s="84" t="b">
        <v>0</v>
      </c>
      <c r="G49" s="84" t="b">
        <v>0</v>
      </c>
    </row>
    <row r="50" spans="1:7" ht="15">
      <c r="A50" s="84" t="s">
        <v>251</v>
      </c>
      <c r="B50" s="84">
        <v>2</v>
      </c>
      <c r="C50" s="118">
        <v>0.005000580118427555</v>
      </c>
      <c r="D50" s="84" t="s">
        <v>1010</v>
      </c>
      <c r="E50" s="84" t="b">
        <v>0</v>
      </c>
      <c r="F50" s="84" t="b">
        <v>0</v>
      </c>
      <c r="G50" s="84" t="b">
        <v>0</v>
      </c>
    </row>
    <row r="51" spans="1:7" ht="15">
      <c r="A51" s="84" t="s">
        <v>250</v>
      </c>
      <c r="B51" s="84">
        <v>2</v>
      </c>
      <c r="C51" s="118">
        <v>0.005000580118427555</v>
      </c>
      <c r="D51" s="84" t="s">
        <v>1010</v>
      </c>
      <c r="E51" s="84" t="b">
        <v>0</v>
      </c>
      <c r="F51" s="84" t="b">
        <v>0</v>
      </c>
      <c r="G51" s="84" t="b">
        <v>0</v>
      </c>
    </row>
    <row r="52" spans="1:7" ht="15">
      <c r="A52" s="84" t="s">
        <v>249</v>
      </c>
      <c r="B52" s="84">
        <v>2</v>
      </c>
      <c r="C52" s="118">
        <v>0.005000580118427555</v>
      </c>
      <c r="D52" s="84" t="s">
        <v>1010</v>
      </c>
      <c r="E52" s="84" t="b">
        <v>0</v>
      </c>
      <c r="F52" s="84" t="b">
        <v>0</v>
      </c>
      <c r="G52" s="84" t="b">
        <v>0</v>
      </c>
    </row>
    <row r="53" spans="1:7" ht="15">
      <c r="A53" s="84" t="s">
        <v>248</v>
      </c>
      <c r="B53" s="84">
        <v>2</v>
      </c>
      <c r="C53" s="118">
        <v>0.005000580118427555</v>
      </c>
      <c r="D53" s="84" t="s">
        <v>1010</v>
      </c>
      <c r="E53" s="84" t="b">
        <v>0</v>
      </c>
      <c r="F53" s="84" t="b">
        <v>0</v>
      </c>
      <c r="G53" s="84" t="b">
        <v>0</v>
      </c>
    </row>
    <row r="54" spans="1:7" ht="15">
      <c r="A54" s="84" t="s">
        <v>247</v>
      </c>
      <c r="B54" s="84">
        <v>2</v>
      </c>
      <c r="C54" s="118">
        <v>0.005000580118427555</v>
      </c>
      <c r="D54" s="84" t="s">
        <v>1010</v>
      </c>
      <c r="E54" s="84" t="b">
        <v>0</v>
      </c>
      <c r="F54" s="84" t="b">
        <v>0</v>
      </c>
      <c r="G54" s="84" t="b">
        <v>0</v>
      </c>
    </row>
    <row r="55" spans="1:7" ht="15">
      <c r="A55" s="84" t="s">
        <v>246</v>
      </c>
      <c r="B55" s="84">
        <v>2</v>
      </c>
      <c r="C55" s="118">
        <v>0.005000580118427555</v>
      </c>
      <c r="D55" s="84" t="s">
        <v>1010</v>
      </c>
      <c r="E55" s="84" t="b">
        <v>0</v>
      </c>
      <c r="F55" s="84" t="b">
        <v>0</v>
      </c>
      <c r="G55" s="84" t="b">
        <v>0</v>
      </c>
    </row>
    <row r="56" spans="1:7" ht="15">
      <c r="A56" s="84" t="s">
        <v>245</v>
      </c>
      <c r="B56" s="84">
        <v>2</v>
      </c>
      <c r="C56" s="118">
        <v>0.005000580118427555</v>
      </c>
      <c r="D56" s="84" t="s">
        <v>1010</v>
      </c>
      <c r="E56" s="84" t="b">
        <v>0</v>
      </c>
      <c r="F56" s="84" t="b">
        <v>0</v>
      </c>
      <c r="G56" s="84" t="b">
        <v>0</v>
      </c>
    </row>
    <row r="57" spans="1:7" ht="15">
      <c r="A57" s="84" t="s">
        <v>244</v>
      </c>
      <c r="B57" s="84">
        <v>2</v>
      </c>
      <c r="C57" s="118">
        <v>0.005000580118427555</v>
      </c>
      <c r="D57" s="84" t="s">
        <v>1010</v>
      </c>
      <c r="E57" s="84" t="b">
        <v>0</v>
      </c>
      <c r="F57" s="84" t="b">
        <v>0</v>
      </c>
      <c r="G57" s="84" t="b">
        <v>0</v>
      </c>
    </row>
    <row r="58" spans="1:7" ht="15">
      <c r="A58" s="84" t="s">
        <v>243</v>
      </c>
      <c r="B58" s="84">
        <v>2</v>
      </c>
      <c r="C58" s="118">
        <v>0.005000580118427555</v>
      </c>
      <c r="D58" s="84" t="s">
        <v>1010</v>
      </c>
      <c r="E58" s="84" t="b">
        <v>0</v>
      </c>
      <c r="F58" s="84" t="b">
        <v>0</v>
      </c>
      <c r="G58" s="84" t="b">
        <v>0</v>
      </c>
    </row>
    <row r="59" spans="1:7" ht="15">
      <c r="A59" s="84" t="s">
        <v>242</v>
      </c>
      <c r="B59" s="84">
        <v>2</v>
      </c>
      <c r="C59" s="118">
        <v>0.005000580118427555</v>
      </c>
      <c r="D59" s="84" t="s">
        <v>1010</v>
      </c>
      <c r="E59" s="84" t="b">
        <v>0</v>
      </c>
      <c r="F59" s="84" t="b">
        <v>0</v>
      </c>
      <c r="G59" s="84" t="b">
        <v>0</v>
      </c>
    </row>
    <row r="60" spans="1:7" ht="15">
      <c r="A60" s="84" t="s">
        <v>241</v>
      </c>
      <c r="B60" s="84">
        <v>2</v>
      </c>
      <c r="C60" s="118">
        <v>0.005000580118427555</v>
      </c>
      <c r="D60" s="84" t="s">
        <v>1010</v>
      </c>
      <c r="E60" s="84" t="b">
        <v>0</v>
      </c>
      <c r="F60" s="84" t="b">
        <v>0</v>
      </c>
      <c r="G60" s="84" t="b">
        <v>0</v>
      </c>
    </row>
    <row r="61" spans="1:7" ht="15">
      <c r="A61" s="84" t="s">
        <v>240</v>
      </c>
      <c r="B61" s="84">
        <v>2</v>
      </c>
      <c r="C61" s="118">
        <v>0.005000580118427555</v>
      </c>
      <c r="D61" s="84" t="s">
        <v>1010</v>
      </c>
      <c r="E61" s="84" t="b">
        <v>0</v>
      </c>
      <c r="F61" s="84" t="b">
        <v>0</v>
      </c>
      <c r="G61" s="84" t="b">
        <v>0</v>
      </c>
    </row>
    <row r="62" spans="1:7" ht="15">
      <c r="A62" s="84" t="s">
        <v>239</v>
      </c>
      <c r="B62" s="84">
        <v>2</v>
      </c>
      <c r="C62" s="118">
        <v>0.005000580118427555</v>
      </c>
      <c r="D62" s="84" t="s">
        <v>1010</v>
      </c>
      <c r="E62" s="84" t="b">
        <v>0</v>
      </c>
      <c r="F62" s="84" t="b">
        <v>0</v>
      </c>
      <c r="G62" s="84" t="b">
        <v>0</v>
      </c>
    </row>
    <row r="63" spans="1:7" ht="15">
      <c r="A63" s="84" t="s">
        <v>238</v>
      </c>
      <c r="B63" s="84">
        <v>2</v>
      </c>
      <c r="C63" s="118">
        <v>0.005000580118427555</v>
      </c>
      <c r="D63" s="84" t="s">
        <v>1010</v>
      </c>
      <c r="E63" s="84" t="b">
        <v>0</v>
      </c>
      <c r="F63" s="84" t="b">
        <v>0</v>
      </c>
      <c r="G63" s="84" t="b">
        <v>0</v>
      </c>
    </row>
    <row r="64" spans="1:7" ht="15">
      <c r="A64" s="84" t="s">
        <v>237</v>
      </c>
      <c r="B64" s="84">
        <v>2</v>
      </c>
      <c r="C64" s="118">
        <v>0.005000580118427555</v>
      </c>
      <c r="D64" s="84" t="s">
        <v>1010</v>
      </c>
      <c r="E64" s="84" t="b">
        <v>0</v>
      </c>
      <c r="F64" s="84" t="b">
        <v>0</v>
      </c>
      <c r="G64" s="84" t="b">
        <v>0</v>
      </c>
    </row>
    <row r="65" spans="1:7" ht="15">
      <c r="A65" s="84" t="s">
        <v>236</v>
      </c>
      <c r="B65" s="84">
        <v>2</v>
      </c>
      <c r="C65" s="118">
        <v>0.005000580118427555</v>
      </c>
      <c r="D65" s="84" t="s">
        <v>1010</v>
      </c>
      <c r="E65" s="84" t="b">
        <v>0</v>
      </c>
      <c r="F65" s="84" t="b">
        <v>0</v>
      </c>
      <c r="G65" s="84" t="b">
        <v>0</v>
      </c>
    </row>
    <row r="66" spans="1:7" ht="15">
      <c r="A66" s="84" t="s">
        <v>235</v>
      </c>
      <c r="B66" s="84">
        <v>2</v>
      </c>
      <c r="C66" s="118">
        <v>0.005000580118427555</v>
      </c>
      <c r="D66" s="84" t="s">
        <v>1010</v>
      </c>
      <c r="E66" s="84" t="b">
        <v>0</v>
      </c>
      <c r="F66" s="84" t="b">
        <v>0</v>
      </c>
      <c r="G66" s="84" t="b">
        <v>0</v>
      </c>
    </row>
    <row r="67" spans="1:7" ht="15">
      <c r="A67" s="84" t="s">
        <v>234</v>
      </c>
      <c r="B67" s="84">
        <v>2</v>
      </c>
      <c r="C67" s="118">
        <v>0.005000580118427555</v>
      </c>
      <c r="D67" s="84" t="s">
        <v>1010</v>
      </c>
      <c r="E67" s="84" t="b">
        <v>0</v>
      </c>
      <c r="F67" s="84" t="b">
        <v>0</v>
      </c>
      <c r="G67" s="84" t="b">
        <v>0</v>
      </c>
    </row>
    <row r="68" spans="1:7" ht="15">
      <c r="A68" s="84" t="s">
        <v>233</v>
      </c>
      <c r="B68" s="84">
        <v>2</v>
      </c>
      <c r="C68" s="118">
        <v>0.005000580118427555</v>
      </c>
      <c r="D68" s="84" t="s">
        <v>1010</v>
      </c>
      <c r="E68" s="84" t="b">
        <v>0</v>
      </c>
      <c r="F68" s="84" t="b">
        <v>0</v>
      </c>
      <c r="G68" s="84" t="b">
        <v>0</v>
      </c>
    </row>
    <row r="69" spans="1:7" ht="15">
      <c r="A69" s="84" t="s">
        <v>232</v>
      </c>
      <c r="B69" s="84">
        <v>2</v>
      </c>
      <c r="C69" s="118">
        <v>0.005000580118427555</v>
      </c>
      <c r="D69" s="84" t="s">
        <v>1010</v>
      </c>
      <c r="E69" s="84" t="b">
        <v>0</v>
      </c>
      <c r="F69" s="84" t="b">
        <v>0</v>
      </c>
      <c r="G69" s="84" t="b">
        <v>0</v>
      </c>
    </row>
    <row r="70" spans="1:7" ht="15">
      <c r="A70" s="84" t="s">
        <v>1007</v>
      </c>
      <c r="B70" s="84">
        <v>2</v>
      </c>
      <c r="C70" s="118">
        <v>0.006781822696320935</v>
      </c>
      <c r="D70" s="84" t="s">
        <v>1010</v>
      </c>
      <c r="E70" s="84" t="b">
        <v>0</v>
      </c>
      <c r="F70" s="84" t="b">
        <v>0</v>
      </c>
      <c r="G70" s="84" t="b">
        <v>0</v>
      </c>
    </row>
    <row r="71" spans="1:7" ht="15">
      <c r="A71" s="84" t="s">
        <v>268</v>
      </c>
      <c r="B71" s="84">
        <v>3</v>
      </c>
      <c r="C71" s="118">
        <v>0</v>
      </c>
      <c r="D71" s="84" t="s">
        <v>835</v>
      </c>
      <c r="E71" s="84" t="b">
        <v>0</v>
      </c>
      <c r="F71" s="84" t="b">
        <v>0</v>
      </c>
      <c r="G71" s="84" t="b">
        <v>0</v>
      </c>
    </row>
    <row r="72" spans="1:7" ht="15">
      <c r="A72" s="84" t="s">
        <v>267</v>
      </c>
      <c r="B72" s="84">
        <v>3</v>
      </c>
      <c r="C72" s="118">
        <v>0</v>
      </c>
      <c r="D72" s="84" t="s">
        <v>835</v>
      </c>
      <c r="E72" s="84" t="b">
        <v>0</v>
      </c>
      <c r="F72" s="84" t="b">
        <v>0</v>
      </c>
      <c r="G72" s="84" t="b">
        <v>0</v>
      </c>
    </row>
    <row r="73" spans="1:7" ht="15">
      <c r="A73" s="84" t="s">
        <v>266</v>
      </c>
      <c r="B73" s="84">
        <v>3</v>
      </c>
      <c r="C73" s="118">
        <v>0</v>
      </c>
      <c r="D73" s="84" t="s">
        <v>835</v>
      </c>
      <c r="E73" s="84" t="b">
        <v>0</v>
      </c>
      <c r="F73" s="84" t="b">
        <v>0</v>
      </c>
      <c r="G73" s="84" t="b">
        <v>0</v>
      </c>
    </row>
    <row r="74" spans="1:7" ht="15">
      <c r="A74" s="84" t="s">
        <v>265</v>
      </c>
      <c r="B74" s="84">
        <v>3</v>
      </c>
      <c r="C74" s="118">
        <v>0</v>
      </c>
      <c r="D74" s="84" t="s">
        <v>835</v>
      </c>
      <c r="E74" s="84" t="b">
        <v>0</v>
      </c>
      <c r="F74" s="84" t="b">
        <v>0</v>
      </c>
      <c r="G74" s="84" t="b">
        <v>0</v>
      </c>
    </row>
    <row r="75" spans="1:7" ht="15">
      <c r="A75" s="84" t="s">
        <v>264</v>
      </c>
      <c r="B75" s="84">
        <v>3</v>
      </c>
      <c r="C75" s="118">
        <v>0</v>
      </c>
      <c r="D75" s="84" t="s">
        <v>835</v>
      </c>
      <c r="E75" s="84" t="b">
        <v>0</v>
      </c>
      <c r="F75" s="84" t="b">
        <v>0</v>
      </c>
      <c r="G75" s="84" t="b">
        <v>0</v>
      </c>
    </row>
    <row r="76" spans="1:7" ht="15">
      <c r="A76" s="84" t="s">
        <v>263</v>
      </c>
      <c r="B76" s="84">
        <v>3</v>
      </c>
      <c r="C76" s="118">
        <v>0</v>
      </c>
      <c r="D76" s="84" t="s">
        <v>835</v>
      </c>
      <c r="E76" s="84" t="b">
        <v>0</v>
      </c>
      <c r="F76" s="84" t="b">
        <v>0</v>
      </c>
      <c r="G76" s="84" t="b">
        <v>0</v>
      </c>
    </row>
    <row r="77" spans="1:7" ht="15">
      <c r="A77" s="84" t="s">
        <v>262</v>
      </c>
      <c r="B77" s="84">
        <v>3</v>
      </c>
      <c r="C77" s="118">
        <v>0</v>
      </c>
      <c r="D77" s="84" t="s">
        <v>835</v>
      </c>
      <c r="E77" s="84" t="b">
        <v>0</v>
      </c>
      <c r="F77" s="84" t="b">
        <v>0</v>
      </c>
      <c r="G77" s="84" t="b">
        <v>0</v>
      </c>
    </row>
    <row r="78" spans="1:7" ht="15">
      <c r="A78" s="84" t="s">
        <v>261</v>
      </c>
      <c r="B78" s="84">
        <v>3</v>
      </c>
      <c r="C78" s="118">
        <v>0</v>
      </c>
      <c r="D78" s="84" t="s">
        <v>835</v>
      </c>
      <c r="E78" s="84" t="b">
        <v>0</v>
      </c>
      <c r="F78" s="84" t="b">
        <v>0</v>
      </c>
      <c r="G78" s="84" t="b">
        <v>0</v>
      </c>
    </row>
    <row r="79" spans="1:7" ht="15">
      <c r="A79" s="84" t="s">
        <v>260</v>
      </c>
      <c r="B79" s="84">
        <v>3</v>
      </c>
      <c r="C79" s="118">
        <v>0</v>
      </c>
      <c r="D79" s="84" t="s">
        <v>835</v>
      </c>
      <c r="E79" s="84" t="b">
        <v>0</v>
      </c>
      <c r="F79" s="84" t="b">
        <v>0</v>
      </c>
      <c r="G79" s="84" t="b">
        <v>0</v>
      </c>
    </row>
    <row r="80" spans="1:7" ht="15">
      <c r="A80" s="84" t="s">
        <v>220</v>
      </c>
      <c r="B80" s="84">
        <v>2</v>
      </c>
      <c r="C80" s="118">
        <v>0.0031166594523129422</v>
      </c>
      <c r="D80" s="84" t="s">
        <v>835</v>
      </c>
      <c r="E80" s="84" t="b">
        <v>0</v>
      </c>
      <c r="F80" s="84" t="b">
        <v>0</v>
      </c>
      <c r="G80" s="84" t="b">
        <v>0</v>
      </c>
    </row>
    <row r="81" spans="1:7" ht="15">
      <c r="A81" s="84" t="s">
        <v>219</v>
      </c>
      <c r="B81" s="84">
        <v>2</v>
      </c>
      <c r="C81" s="118">
        <v>0.0031166594523129422</v>
      </c>
      <c r="D81" s="84" t="s">
        <v>835</v>
      </c>
      <c r="E81" s="84" t="b">
        <v>0</v>
      </c>
      <c r="F81" s="84" t="b">
        <v>0</v>
      </c>
      <c r="G81" s="84" t="b">
        <v>0</v>
      </c>
    </row>
    <row r="82" spans="1:7" ht="15">
      <c r="A82" s="84" t="s">
        <v>259</v>
      </c>
      <c r="B82" s="84">
        <v>2</v>
      </c>
      <c r="C82" s="118">
        <v>0.0031166594523129422</v>
      </c>
      <c r="D82" s="84" t="s">
        <v>835</v>
      </c>
      <c r="E82" s="84" t="b">
        <v>0</v>
      </c>
      <c r="F82" s="84" t="b">
        <v>0</v>
      </c>
      <c r="G82" s="84" t="b">
        <v>0</v>
      </c>
    </row>
    <row r="83" spans="1:7" ht="15">
      <c r="A83" s="84" t="s">
        <v>258</v>
      </c>
      <c r="B83" s="84">
        <v>2</v>
      </c>
      <c r="C83" s="118">
        <v>0.0031166594523129422</v>
      </c>
      <c r="D83" s="84" t="s">
        <v>835</v>
      </c>
      <c r="E83" s="84" t="b">
        <v>0</v>
      </c>
      <c r="F83" s="84" t="b">
        <v>0</v>
      </c>
      <c r="G83" s="84" t="b">
        <v>0</v>
      </c>
    </row>
    <row r="84" spans="1:7" ht="15">
      <c r="A84" s="84" t="s">
        <v>257</v>
      </c>
      <c r="B84" s="84">
        <v>2</v>
      </c>
      <c r="C84" s="118">
        <v>0.0031166594523129422</v>
      </c>
      <c r="D84" s="84" t="s">
        <v>835</v>
      </c>
      <c r="E84" s="84" t="b">
        <v>0</v>
      </c>
      <c r="F84" s="84" t="b">
        <v>0</v>
      </c>
      <c r="G84" s="84" t="b">
        <v>0</v>
      </c>
    </row>
    <row r="85" spans="1:7" ht="15">
      <c r="A85" s="84" t="s">
        <v>256</v>
      </c>
      <c r="B85" s="84">
        <v>2</v>
      </c>
      <c r="C85" s="118">
        <v>0.0031166594523129422</v>
      </c>
      <c r="D85" s="84" t="s">
        <v>835</v>
      </c>
      <c r="E85" s="84" t="b">
        <v>0</v>
      </c>
      <c r="F85" s="84" t="b">
        <v>0</v>
      </c>
      <c r="G85" s="84" t="b">
        <v>0</v>
      </c>
    </row>
    <row r="86" spans="1:7" ht="15">
      <c r="A86" s="84" t="s">
        <v>255</v>
      </c>
      <c r="B86" s="84">
        <v>2</v>
      </c>
      <c r="C86" s="118">
        <v>0.0031166594523129422</v>
      </c>
      <c r="D86" s="84" t="s">
        <v>835</v>
      </c>
      <c r="E86" s="84" t="b">
        <v>0</v>
      </c>
      <c r="F86" s="84" t="b">
        <v>0</v>
      </c>
      <c r="G86" s="84" t="b">
        <v>0</v>
      </c>
    </row>
    <row r="87" spans="1:7" ht="15">
      <c r="A87" s="84" t="s">
        <v>254</v>
      </c>
      <c r="B87" s="84">
        <v>2</v>
      </c>
      <c r="C87" s="118">
        <v>0.0031166594523129422</v>
      </c>
      <c r="D87" s="84" t="s">
        <v>835</v>
      </c>
      <c r="E87" s="84" t="b">
        <v>0</v>
      </c>
      <c r="F87" s="84" t="b">
        <v>0</v>
      </c>
      <c r="G87" s="84" t="b">
        <v>0</v>
      </c>
    </row>
    <row r="88" spans="1:7" ht="15">
      <c r="A88" s="84" t="s">
        <v>253</v>
      </c>
      <c r="B88" s="84">
        <v>2</v>
      </c>
      <c r="C88" s="118">
        <v>0.0031166594523129422</v>
      </c>
      <c r="D88" s="84" t="s">
        <v>835</v>
      </c>
      <c r="E88" s="84" t="b">
        <v>0</v>
      </c>
      <c r="F88" s="84" t="b">
        <v>0</v>
      </c>
      <c r="G88" s="84" t="b">
        <v>0</v>
      </c>
    </row>
    <row r="89" spans="1:7" ht="15">
      <c r="A89" s="84" t="s">
        <v>252</v>
      </c>
      <c r="B89" s="84">
        <v>2</v>
      </c>
      <c r="C89" s="118">
        <v>0.0031166594523129422</v>
      </c>
      <c r="D89" s="84" t="s">
        <v>835</v>
      </c>
      <c r="E89" s="84" t="b">
        <v>0</v>
      </c>
      <c r="F89" s="84" t="b">
        <v>0</v>
      </c>
      <c r="G89" s="84" t="b">
        <v>0</v>
      </c>
    </row>
    <row r="90" spans="1:7" ht="15">
      <c r="A90" s="84" t="s">
        <v>251</v>
      </c>
      <c r="B90" s="84">
        <v>2</v>
      </c>
      <c r="C90" s="118">
        <v>0.0031166594523129422</v>
      </c>
      <c r="D90" s="84" t="s">
        <v>835</v>
      </c>
      <c r="E90" s="84" t="b">
        <v>0</v>
      </c>
      <c r="F90" s="84" t="b">
        <v>0</v>
      </c>
      <c r="G90" s="84" t="b">
        <v>0</v>
      </c>
    </row>
    <row r="91" spans="1:7" ht="15">
      <c r="A91" s="84" t="s">
        <v>250</v>
      </c>
      <c r="B91" s="84">
        <v>2</v>
      </c>
      <c r="C91" s="118">
        <v>0.0031166594523129422</v>
      </c>
      <c r="D91" s="84" t="s">
        <v>835</v>
      </c>
      <c r="E91" s="84" t="b">
        <v>0</v>
      </c>
      <c r="F91" s="84" t="b">
        <v>0</v>
      </c>
      <c r="G91" s="84" t="b">
        <v>0</v>
      </c>
    </row>
    <row r="92" spans="1:7" ht="15">
      <c r="A92" s="84" t="s">
        <v>249</v>
      </c>
      <c r="B92" s="84">
        <v>2</v>
      </c>
      <c r="C92" s="118">
        <v>0.0031166594523129422</v>
      </c>
      <c r="D92" s="84" t="s">
        <v>835</v>
      </c>
      <c r="E92" s="84" t="b">
        <v>0</v>
      </c>
      <c r="F92" s="84" t="b">
        <v>0</v>
      </c>
      <c r="G92" s="84" t="b">
        <v>0</v>
      </c>
    </row>
    <row r="93" spans="1:7" ht="15">
      <c r="A93" s="84" t="s">
        <v>248</v>
      </c>
      <c r="B93" s="84">
        <v>2</v>
      </c>
      <c r="C93" s="118">
        <v>0.0031166594523129422</v>
      </c>
      <c r="D93" s="84" t="s">
        <v>835</v>
      </c>
      <c r="E93" s="84" t="b">
        <v>0</v>
      </c>
      <c r="F93" s="84" t="b">
        <v>0</v>
      </c>
      <c r="G93" s="84" t="b">
        <v>0</v>
      </c>
    </row>
    <row r="94" spans="1:7" ht="15">
      <c r="A94" s="84" t="s">
        <v>247</v>
      </c>
      <c r="B94" s="84">
        <v>2</v>
      </c>
      <c r="C94" s="118">
        <v>0.0031166594523129422</v>
      </c>
      <c r="D94" s="84" t="s">
        <v>835</v>
      </c>
      <c r="E94" s="84" t="b">
        <v>0</v>
      </c>
      <c r="F94" s="84" t="b">
        <v>0</v>
      </c>
      <c r="G94" s="84" t="b">
        <v>0</v>
      </c>
    </row>
    <row r="95" spans="1:7" ht="15">
      <c r="A95" s="84" t="s">
        <v>246</v>
      </c>
      <c r="B95" s="84">
        <v>2</v>
      </c>
      <c r="C95" s="118">
        <v>0.0031166594523129422</v>
      </c>
      <c r="D95" s="84" t="s">
        <v>835</v>
      </c>
      <c r="E95" s="84" t="b">
        <v>0</v>
      </c>
      <c r="F95" s="84" t="b">
        <v>0</v>
      </c>
      <c r="G95" s="84" t="b">
        <v>0</v>
      </c>
    </row>
    <row r="96" spans="1:7" ht="15">
      <c r="A96" s="84" t="s">
        <v>245</v>
      </c>
      <c r="B96" s="84">
        <v>2</v>
      </c>
      <c r="C96" s="118">
        <v>0.0031166594523129422</v>
      </c>
      <c r="D96" s="84" t="s">
        <v>835</v>
      </c>
      <c r="E96" s="84" t="b">
        <v>0</v>
      </c>
      <c r="F96" s="84" t="b">
        <v>0</v>
      </c>
      <c r="G96" s="84" t="b">
        <v>0</v>
      </c>
    </row>
    <row r="97" spans="1:7" ht="15">
      <c r="A97" s="84" t="s">
        <v>244</v>
      </c>
      <c r="B97" s="84">
        <v>2</v>
      </c>
      <c r="C97" s="118">
        <v>0.0031166594523129422</v>
      </c>
      <c r="D97" s="84" t="s">
        <v>835</v>
      </c>
      <c r="E97" s="84" t="b">
        <v>0</v>
      </c>
      <c r="F97" s="84" t="b">
        <v>0</v>
      </c>
      <c r="G97" s="84" t="b">
        <v>0</v>
      </c>
    </row>
    <row r="98" spans="1:7" ht="15">
      <c r="A98" s="84" t="s">
        <v>243</v>
      </c>
      <c r="B98" s="84">
        <v>2</v>
      </c>
      <c r="C98" s="118">
        <v>0.0031166594523129422</v>
      </c>
      <c r="D98" s="84" t="s">
        <v>835</v>
      </c>
      <c r="E98" s="84" t="b">
        <v>0</v>
      </c>
      <c r="F98" s="84" t="b">
        <v>0</v>
      </c>
      <c r="G98" s="84" t="b">
        <v>0</v>
      </c>
    </row>
    <row r="99" spans="1:7" ht="15">
      <c r="A99" s="84" t="s">
        <v>242</v>
      </c>
      <c r="B99" s="84">
        <v>2</v>
      </c>
      <c r="C99" s="118">
        <v>0.0031166594523129422</v>
      </c>
      <c r="D99" s="84" t="s">
        <v>835</v>
      </c>
      <c r="E99" s="84" t="b">
        <v>0</v>
      </c>
      <c r="F99" s="84" t="b">
        <v>0</v>
      </c>
      <c r="G99" s="84" t="b">
        <v>0</v>
      </c>
    </row>
    <row r="100" spans="1:7" ht="15">
      <c r="A100" s="84" t="s">
        <v>241</v>
      </c>
      <c r="B100" s="84">
        <v>2</v>
      </c>
      <c r="C100" s="118">
        <v>0.0031166594523129422</v>
      </c>
      <c r="D100" s="84" t="s">
        <v>835</v>
      </c>
      <c r="E100" s="84" t="b">
        <v>0</v>
      </c>
      <c r="F100" s="84" t="b">
        <v>0</v>
      </c>
      <c r="G100" s="84" t="b">
        <v>0</v>
      </c>
    </row>
    <row r="101" spans="1:7" ht="15">
      <c r="A101" s="84" t="s">
        <v>240</v>
      </c>
      <c r="B101" s="84">
        <v>2</v>
      </c>
      <c r="C101" s="118">
        <v>0.0031166594523129422</v>
      </c>
      <c r="D101" s="84" t="s">
        <v>835</v>
      </c>
      <c r="E101" s="84" t="b">
        <v>0</v>
      </c>
      <c r="F101" s="84" t="b">
        <v>0</v>
      </c>
      <c r="G101" s="84" t="b">
        <v>0</v>
      </c>
    </row>
    <row r="102" spans="1:7" ht="15">
      <c r="A102" s="84" t="s">
        <v>239</v>
      </c>
      <c r="B102" s="84">
        <v>2</v>
      </c>
      <c r="C102" s="118">
        <v>0.0031166594523129422</v>
      </c>
      <c r="D102" s="84" t="s">
        <v>835</v>
      </c>
      <c r="E102" s="84" t="b">
        <v>0</v>
      </c>
      <c r="F102" s="84" t="b">
        <v>0</v>
      </c>
      <c r="G102" s="84" t="b">
        <v>0</v>
      </c>
    </row>
    <row r="103" spans="1:7" ht="15">
      <c r="A103" s="84" t="s">
        <v>238</v>
      </c>
      <c r="B103" s="84">
        <v>2</v>
      </c>
      <c r="C103" s="118">
        <v>0.0031166594523129422</v>
      </c>
      <c r="D103" s="84" t="s">
        <v>835</v>
      </c>
      <c r="E103" s="84" t="b">
        <v>0</v>
      </c>
      <c r="F103" s="84" t="b">
        <v>0</v>
      </c>
      <c r="G103" s="84" t="b">
        <v>0</v>
      </c>
    </row>
    <row r="104" spans="1:7" ht="15">
      <c r="A104" s="84" t="s">
        <v>237</v>
      </c>
      <c r="B104" s="84">
        <v>2</v>
      </c>
      <c r="C104" s="118">
        <v>0.0031166594523129422</v>
      </c>
      <c r="D104" s="84" t="s">
        <v>835</v>
      </c>
      <c r="E104" s="84" t="b">
        <v>0</v>
      </c>
      <c r="F104" s="84" t="b">
        <v>0</v>
      </c>
      <c r="G104" s="84" t="b">
        <v>0</v>
      </c>
    </row>
    <row r="105" spans="1:7" ht="15">
      <c r="A105" s="84" t="s">
        <v>236</v>
      </c>
      <c r="B105" s="84">
        <v>2</v>
      </c>
      <c r="C105" s="118">
        <v>0.0031166594523129422</v>
      </c>
      <c r="D105" s="84" t="s">
        <v>835</v>
      </c>
      <c r="E105" s="84" t="b">
        <v>0</v>
      </c>
      <c r="F105" s="84" t="b">
        <v>0</v>
      </c>
      <c r="G105" s="84" t="b">
        <v>0</v>
      </c>
    </row>
    <row r="106" spans="1:7" ht="15">
      <c r="A106" s="84" t="s">
        <v>235</v>
      </c>
      <c r="B106" s="84">
        <v>2</v>
      </c>
      <c r="C106" s="118">
        <v>0.0031166594523129422</v>
      </c>
      <c r="D106" s="84" t="s">
        <v>835</v>
      </c>
      <c r="E106" s="84" t="b">
        <v>0</v>
      </c>
      <c r="F106" s="84" t="b">
        <v>0</v>
      </c>
      <c r="G106" s="84" t="b">
        <v>0</v>
      </c>
    </row>
    <row r="107" spans="1:7" ht="15">
      <c r="A107" s="84" t="s">
        <v>234</v>
      </c>
      <c r="B107" s="84">
        <v>2</v>
      </c>
      <c r="C107" s="118">
        <v>0.0031166594523129422</v>
      </c>
      <c r="D107" s="84" t="s">
        <v>835</v>
      </c>
      <c r="E107" s="84" t="b">
        <v>0</v>
      </c>
      <c r="F107" s="84" t="b">
        <v>0</v>
      </c>
      <c r="G107" s="84" t="b">
        <v>0</v>
      </c>
    </row>
    <row r="108" spans="1:7" ht="15">
      <c r="A108" s="84" t="s">
        <v>233</v>
      </c>
      <c r="B108" s="84">
        <v>2</v>
      </c>
      <c r="C108" s="118">
        <v>0.0031166594523129422</v>
      </c>
      <c r="D108" s="84" t="s">
        <v>835</v>
      </c>
      <c r="E108" s="84" t="b">
        <v>0</v>
      </c>
      <c r="F108" s="84" t="b">
        <v>0</v>
      </c>
      <c r="G108" s="84" t="b">
        <v>0</v>
      </c>
    </row>
    <row r="109" spans="1:7" ht="15">
      <c r="A109" s="84" t="s">
        <v>232</v>
      </c>
      <c r="B109" s="84">
        <v>2</v>
      </c>
      <c r="C109" s="118">
        <v>0.0031166594523129422</v>
      </c>
      <c r="D109" s="84" t="s">
        <v>835</v>
      </c>
      <c r="E109" s="84" t="b">
        <v>0</v>
      </c>
      <c r="F109" s="84" t="b">
        <v>0</v>
      </c>
      <c r="G109" s="84" t="b">
        <v>0</v>
      </c>
    </row>
    <row r="110" spans="1:7" ht="15">
      <c r="A110" s="84" t="s">
        <v>1007</v>
      </c>
      <c r="B110" s="84">
        <v>2</v>
      </c>
      <c r="C110" s="118">
        <v>0.008444623977339158</v>
      </c>
      <c r="D110" s="84" t="s">
        <v>835</v>
      </c>
      <c r="E110" s="84" t="b">
        <v>0</v>
      </c>
      <c r="F110" s="84" t="b">
        <v>0</v>
      </c>
      <c r="G110" s="84" t="b">
        <v>0</v>
      </c>
    </row>
    <row r="111" spans="1:7" ht="15">
      <c r="A111" s="84" t="s">
        <v>889</v>
      </c>
      <c r="B111" s="84">
        <v>2</v>
      </c>
      <c r="C111" s="118">
        <v>0.0031166594523129422</v>
      </c>
      <c r="D111" s="84" t="s">
        <v>835</v>
      </c>
      <c r="E111" s="84" t="b">
        <v>0</v>
      </c>
      <c r="F111" s="84" t="b">
        <v>0</v>
      </c>
      <c r="G111" s="84" t="b">
        <v>0</v>
      </c>
    </row>
    <row r="112" spans="1:7" ht="15">
      <c r="A112" s="84" t="s">
        <v>889</v>
      </c>
      <c r="B112" s="84">
        <v>4</v>
      </c>
      <c r="C112" s="118">
        <v>0.018895891276026235</v>
      </c>
      <c r="D112" s="84" t="s">
        <v>836</v>
      </c>
      <c r="E112" s="84" t="b">
        <v>0</v>
      </c>
      <c r="F112" s="84" t="b">
        <v>0</v>
      </c>
      <c r="G112" s="84" t="b">
        <v>0</v>
      </c>
    </row>
    <row r="113" spans="1:7" ht="15">
      <c r="A113" s="84" t="s">
        <v>895</v>
      </c>
      <c r="B113" s="84">
        <v>4</v>
      </c>
      <c r="C113" s="118">
        <v>0.00697391124972995</v>
      </c>
      <c r="D113" s="84" t="s">
        <v>836</v>
      </c>
      <c r="E113" s="84" t="b">
        <v>0</v>
      </c>
      <c r="F113" s="84" t="b">
        <v>0</v>
      </c>
      <c r="G113" s="84" t="b">
        <v>0</v>
      </c>
    </row>
    <row r="114" spans="1:7" ht="15">
      <c r="A114" s="84" t="s">
        <v>227</v>
      </c>
      <c r="B114" s="84">
        <v>4</v>
      </c>
      <c r="C114" s="118">
        <v>0.00697391124972995</v>
      </c>
      <c r="D114" s="84" t="s">
        <v>836</v>
      </c>
      <c r="E114" s="84" t="b">
        <v>0</v>
      </c>
      <c r="F114" s="84" t="b">
        <v>0</v>
      </c>
      <c r="G114" s="84" t="b">
        <v>0</v>
      </c>
    </row>
    <row r="115" spans="1:7" ht="15">
      <c r="A115" s="84" t="s">
        <v>215</v>
      </c>
      <c r="B115" s="84">
        <v>4</v>
      </c>
      <c r="C115" s="118">
        <v>0.00697391124972995</v>
      </c>
      <c r="D115" s="84" t="s">
        <v>836</v>
      </c>
      <c r="E115" s="84" t="b">
        <v>0</v>
      </c>
      <c r="F115" s="84" t="b">
        <v>0</v>
      </c>
      <c r="G115" s="84" t="b">
        <v>0</v>
      </c>
    </row>
    <row r="116" spans="1:7" ht="15">
      <c r="A116" s="84" t="s">
        <v>896</v>
      </c>
      <c r="B116" s="84">
        <v>4</v>
      </c>
      <c r="C116" s="118">
        <v>0.00697391124972995</v>
      </c>
      <c r="D116" s="84" t="s">
        <v>836</v>
      </c>
      <c r="E116" s="84" t="b">
        <v>0</v>
      </c>
      <c r="F116" s="84" t="b">
        <v>0</v>
      </c>
      <c r="G116" s="84" t="b">
        <v>0</v>
      </c>
    </row>
    <row r="117" spans="1:7" ht="15">
      <c r="A117" s="84" t="s">
        <v>897</v>
      </c>
      <c r="B117" s="84">
        <v>4</v>
      </c>
      <c r="C117" s="118">
        <v>0.00697391124972995</v>
      </c>
      <c r="D117" s="84" t="s">
        <v>836</v>
      </c>
      <c r="E117" s="84" t="b">
        <v>0</v>
      </c>
      <c r="F117" s="84" t="b">
        <v>0</v>
      </c>
      <c r="G117" s="84" t="b">
        <v>0</v>
      </c>
    </row>
    <row r="118" spans="1:7" ht="15">
      <c r="A118" s="84" t="s">
        <v>891</v>
      </c>
      <c r="B118" s="84">
        <v>4</v>
      </c>
      <c r="C118" s="118">
        <v>0.00697391124972995</v>
      </c>
      <c r="D118" s="84" t="s">
        <v>836</v>
      </c>
      <c r="E118" s="84" t="b">
        <v>0</v>
      </c>
      <c r="F118" s="84" t="b">
        <v>0</v>
      </c>
      <c r="G118" s="84" t="b">
        <v>0</v>
      </c>
    </row>
    <row r="119" spans="1:7" ht="15">
      <c r="A119" s="84" t="s">
        <v>898</v>
      </c>
      <c r="B119" s="84">
        <v>4</v>
      </c>
      <c r="C119" s="118">
        <v>0.00697391124972995</v>
      </c>
      <c r="D119" s="84" t="s">
        <v>836</v>
      </c>
      <c r="E119" s="84" t="b">
        <v>0</v>
      </c>
      <c r="F119" s="84" t="b">
        <v>0</v>
      </c>
      <c r="G119" s="84" t="b">
        <v>0</v>
      </c>
    </row>
    <row r="120" spans="1:7" ht="15">
      <c r="A120" s="84" t="s">
        <v>899</v>
      </c>
      <c r="B120" s="84">
        <v>4</v>
      </c>
      <c r="C120" s="118">
        <v>0.00697391124972995</v>
      </c>
      <c r="D120" s="84" t="s">
        <v>836</v>
      </c>
      <c r="E120" s="84" t="b">
        <v>0</v>
      </c>
      <c r="F120" s="84" t="b">
        <v>0</v>
      </c>
      <c r="G120" s="84" t="b">
        <v>0</v>
      </c>
    </row>
    <row r="121" spans="1:7" ht="15">
      <c r="A121" s="84" t="s">
        <v>900</v>
      </c>
      <c r="B121" s="84">
        <v>4</v>
      </c>
      <c r="C121" s="118">
        <v>0.00697391124972995</v>
      </c>
      <c r="D121" s="84" t="s">
        <v>836</v>
      </c>
      <c r="E121" s="84" t="b">
        <v>0</v>
      </c>
      <c r="F121" s="84" t="b">
        <v>0</v>
      </c>
      <c r="G121" s="84" t="b">
        <v>0</v>
      </c>
    </row>
    <row r="122" spans="1:7" ht="15">
      <c r="A122" s="84" t="s">
        <v>231</v>
      </c>
      <c r="B122" s="84">
        <v>3</v>
      </c>
      <c r="C122" s="118">
        <v>0.008941485019722214</v>
      </c>
      <c r="D122" s="84" t="s">
        <v>836</v>
      </c>
      <c r="E122" s="84" t="b">
        <v>0</v>
      </c>
      <c r="F122" s="84" t="b">
        <v>0</v>
      </c>
      <c r="G122" s="84" t="b">
        <v>0</v>
      </c>
    </row>
    <row r="123" spans="1:7" ht="15">
      <c r="A123" s="84" t="s">
        <v>212</v>
      </c>
      <c r="B123" s="84">
        <v>3</v>
      </c>
      <c r="C123" s="118">
        <v>0.008941485019722214</v>
      </c>
      <c r="D123" s="84" t="s">
        <v>836</v>
      </c>
      <c r="E123" s="84" t="b">
        <v>0</v>
      </c>
      <c r="F123" s="84" t="b">
        <v>0</v>
      </c>
      <c r="G123" s="84" t="b">
        <v>0</v>
      </c>
    </row>
    <row r="124" spans="1:7" ht="15">
      <c r="A124" s="84" t="s">
        <v>1005</v>
      </c>
      <c r="B124" s="84">
        <v>2</v>
      </c>
      <c r="C124" s="118">
        <v>0.009447945638013117</v>
      </c>
      <c r="D124" s="84" t="s">
        <v>836</v>
      </c>
      <c r="E124" s="84" t="b">
        <v>0</v>
      </c>
      <c r="F124" s="84" t="b">
        <v>0</v>
      </c>
      <c r="G124" s="84" t="b">
        <v>0</v>
      </c>
    </row>
    <row r="125" spans="1:7" ht="15">
      <c r="A125" s="84" t="s">
        <v>1001</v>
      </c>
      <c r="B125" s="84">
        <v>2</v>
      </c>
      <c r="C125" s="118">
        <v>0.009447945638013117</v>
      </c>
      <c r="D125" s="84" t="s">
        <v>836</v>
      </c>
      <c r="E125" s="84" t="b">
        <v>0</v>
      </c>
      <c r="F125" s="84" t="b">
        <v>0</v>
      </c>
      <c r="G125" s="84" t="b">
        <v>0</v>
      </c>
    </row>
    <row r="126" spans="1:7" ht="15">
      <c r="A126" s="84" t="s">
        <v>890</v>
      </c>
      <c r="B126" s="84">
        <v>5</v>
      </c>
      <c r="C126" s="118">
        <v>0.025729059458459932</v>
      </c>
      <c r="D126" s="84" t="s">
        <v>838</v>
      </c>
      <c r="E126" s="84" t="b">
        <v>0</v>
      </c>
      <c r="F126" s="84" t="b">
        <v>0</v>
      </c>
      <c r="G126" s="84" t="b">
        <v>0</v>
      </c>
    </row>
    <row r="127" spans="1:7" ht="15">
      <c r="A127" s="84" t="s">
        <v>903</v>
      </c>
      <c r="B127" s="84">
        <v>3</v>
      </c>
      <c r="C127" s="118">
        <v>0.007718717837537979</v>
      </c>
      <c r="D127" s="84" t="s">
        <v>838</v>
      </c>
      <c r="E127" s="84" t="b">
        <v>0</v>
      </c>
      <c r="F127" s="84" t="b">
        <v>0</v>
      </c>
      <c r="G127" s="84" t="b">
        <v>0</v>
      </c>
    </row>
    <row r="128" spans="1:7" ht="15">
      <c r="A128" s="84" t="s">
        <v>231</v>
      </c>
      <c r="B128" s="84">
        <v>3</v>
      </c>
      <c r="C128" s="118">
        <v>0.003203557348930767</v>
      </c>
      <c r="D128" s="84" t="s">
        <v>838</v>
      </c>
      <c r="E128" s="84" t="b">
        <v>0</v>
      </c>
      <c r="F128" s="84" t="b">
        <v>0</v>
      </c>
      <c r="G128" s="84" t="b">
        <v>0</v>
      </c>
    </row>
    <row r="129" spans="1:7" ht="15">
      <c r="A129" s="84" t="s">
        <v>892</v>
      </c>
      <c r="B129" s="84">
        <v>3</v>
      </c>
      <c r="C129" s="118">
        <v>0.015437435675075958</v>
      </c>
      <c r="D129" s="84" t="s">
        <v>838</v>
      </c>
      <c r="E129" s="84" t="b">
        <v>0</v>
      </c>
      <c r="F129" s="84" t="b">
        <v>0</v>
      </c>
      <c r="G129" s="84" t="b">
        <v>0</v>
      </c>
    </row>
    <row r="130" spans="1:7" ht="15">
      <c r="A130" s="84" t="s">
        <v>904</v>
      </c>
      <c r="B130" s="84">
        <v>2</v>
      </c>
      <c r="C130" s="118">
        <v>0.010291623783383974</v>
      </c>
      <c r="D130" s="84" t="s">
        <v>838</v>
      </c>
      <c r="E130" s="84" t="b">
        <v>0</v>
      </c>
      <c r="F130" s="84" t="b">
        <v>0</v>
      </c>
      <c r="G130" s="84" t="b">
        <v>0</v>
      </c>
    </row>
    <row r="131" spans="1:7" ht="15">
      <c r="A131" s="84" t="s">
        <v>905</v>
      </c>
      <c r="B131" s="84">
        <v>2</v>
      </c>
      <c r="C131" s="118">
        <v>0.010291623783383974</v>
      </c>
      <c r="D131" s="84" t="s">
        <v>838</v>
      </c>
      <c r="E131" s="84" t="b">
        <v>0</v>
      </c>
      <c r="F131" s="84" t="b">
        <v>0</v>
      </c>
      <c r="G131" s="84" t="b">
        <v>0</v>
      </c>
    </row>
    <row r="132" spans="1:7" ht="15">
      <c r="A132" s="84" t="s">
        <v>906</v>
      </c>
      <c r="B132" s="84">
        <v>2</v>
      </c>
      <c r="C132" s="118">
        <v>0.010291623783383974</v>
      </c>
      <c r="D132" s="84" t="s">
        <v>838</v>
      </c>
      <c r="E132" s="84" t="b">
        <v>0</v>
      </c>
      <c r="F132" s="84" t="b">
        <v>0</v>
      </c>
      <c r="G13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2019-10-18T20:51:09Z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