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<sst xmlns="http://schemas.openxmlformats.org/spreadsheetml/2006/main" count="908" uniqueCount="458">
  <si>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</si>
  <si>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</si>
  <si>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</si>
  <si>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</si>
  <si>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</si>
  <si>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</si>
  <si>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</si>
  <si>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</si>
  <si>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</si>
  <si>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</si>
  <si>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</si>
  <si>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</si>
  <si>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</si>
  <si>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</si>
  <si>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</si>
  <si>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</si>
  <si>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</si>
  <si>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</si>
  <si>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</si>
  <si>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</si>
  <si>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</si>
  <si>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</si>
  <si>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</si>
  <si>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</si>
  <si>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</si>
  <si>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</si>
  <si>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</si>
  <si>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</si>
  <si>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</si>
  <si>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</si>
  <si>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</si>
  <si>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</si>
  <si>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</si>
  <si>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</si>
  <si>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</si>
  <si>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</si>
  <si>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</si>
  <si>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</si>
  <si>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</si>
  <si>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</si>
  <si>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</si>
  <si>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</si>
  <si>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</si>
  <si>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</si>
  <si>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</si>
  <si>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</si>
  <si>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</si>
  <si>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</si>
  <si>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</si>
  <si>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</si>
  <si>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</si>
  <si>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</si>
  <si>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</si>
  <si>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</si>
  <si>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</si>
  <si>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</si>
  <si>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</si>
  <si>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</si>
  <si>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</si>
  <si>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</si>
  <si>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</si>
  <si>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</si>
  <si>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</si>
  <si>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</si>
  <si>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</si>
  <si>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</si>
  <si>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</si>
  <si>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</si>
  <si>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</si>
  <si>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</si>
  <si>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</si>
  <si>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</si>
  <si>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</si>
  <si>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</si>
  <si>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</si>
  <si>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</si>
  <si>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</si>
  <si>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</si>
  <si>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</si>
  <si>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</si>
  <si>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</si>
  <si>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</si>
  <si>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</si>
  <si>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</si>
  <si>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</si>
  <si>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</si>
  <si>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</si>
  <si>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</si>
  <si>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</si>
  <si>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</si>
  <si>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</si>
  <si>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</si>
  <si>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</si>
  <si>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</si>
  <si>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</si>
  <si>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</si>
  <si>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</si>
  <si>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</si>
  <si>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</si>
  <si>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</si>
  <si>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</si>
  <si>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</si>
  <si>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</si>
  <si>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</si>
  <si>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</si>
  <si>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</si>
  <si>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</si>
  <si>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</si>
  <si>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</si>
  <si>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</si>
  <si>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</si>
  <si>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</si>
  <si>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</si>
  <si>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</si>
  <si>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</si>
  <si>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</si>
  <si>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</si>
  <si>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</si>
  <si>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</si>
  <si>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</si>
  <si>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</si>
  <si>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</si>
  <si>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</si>
  <si>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</si>
  <si>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</si>
  <si>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</si>
  <si>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</si>
  <si>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</si>
  <si>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</si>
  <si>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</si>
  <si>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</si>
  <si>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</si>
  <si>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</si>
  <si>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</si>
  <si>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</si>
  <si>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</si>
  <si>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</si>
  <si>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</si>
  <si>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</si>
  <si>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</si>
  <si>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</si>
  <si>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</si>
  <si>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</si>
  <si>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</si>
  <si>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</si>
  <si>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</si>
  <si>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</si>
  <si>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</si>
  <si>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</si>
  <si>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</si>
  <si>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</si>
  <si>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</si>
  <si>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</si>
  <si>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</si>
  <si>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</si>
  <si>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</si>
  <si>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</si>
  <si>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</si>
  <si>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</si>
  <si>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</si>
  <si>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</si>
  <si>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</si>
  <si>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</si>
  <si>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</si>
  <si>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</si>
  <si>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</si>
  <si>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</si>
  <si>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</si>
  <si>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</si>
  <si>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</si>
  <si>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</si>
  <si>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</si>
  <si>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</si>
  <si>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</si>
  <si>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</si>
  <si>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</si>
  <si>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</si>
  <si>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</si>
  <si>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</si>
  <si>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</si>
  <si>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</si>
  <si>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</si>
  <si>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</si>
  <si>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</si>
  <si>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</si>
  <si>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</si>
  <si>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</si>
  <si>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</si>
  <si>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</si>
  <si>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</si>
  <si>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</si>
  <si>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</si>
  <si>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</si>
  <si>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</si>
  <si>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</si>
  <si>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</si>
  <si>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</si>
  <si>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</si>
  <si>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</si>
  <si>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</si>
  <si>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</si>
  <si>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</si>
  <si>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</si>
  <si>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</si>
  <si>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</si>
  <si>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</si>
  <si>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</si>
  <si>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</si>
  <si>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</si>
  <si>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</si>
  <si>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</si>
  <si>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</si>
  <si>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journeymeditate</t>
  </si>
  <si>
    <t>radiobarbarossa</t>
  </si>
  <si>
    <t>dlyharvest</t>
  </si>
  <si>
    <t>Mentions</t>
  </si>
  <si>
    <t>Struggling to really stick to a wellness routine? On September 17th, come learn wellness tactics for daily life with the CEO of EveryMother and the Head of Marketing at Journey! Plus, there will be free @DlyHarvest smoothies and a 15-minute meditation! https://t.co/iiWQmeKMyd</t>
  </si>
  <si>
    <t>#NowPlaying on https://t.co/9UZl4LW8fS: #EveryMother'sNightmare with Already Gone</t>
  </si>
  <si>
    <t>#NowPlaying on https://t.co/9UZl4LW8fS: #EveryMother'sNightmare with I Needed You</t>
  </si>
  <si>
    <t>#NowPlaying on https://t.co/9UZl4LW8fS: #EveryMother'sNightmare with Tobacco Road</t>
  </si>
  <si>
    <t>https://www.eventbrite.com/e/tldr-free-smoothies-and-meditation-before-work-every-mother-journey-meditation-daily-harvest-tickets-69216465311</t>
  </si>
  <si>
    <t>http://radio-barbarossa.com/</t>
  </si>
  <si>
    <t>eventbrite.com</t>
  </si>
  <si>
    <t>radio-barbarossa.com</t>
  </si>
  <si>
    <t>nowplaying everymother</t>
  </si>
  <si>
    <t>http://pbs.twimg.com/profile_images/1110537159549816832/PcpgEqir_normal.jpg</t>
  </si>
  <si>
    <t>http://pbs.twimg.com/profile_images/910975998665134085/UWn6aP95_normal.jpg</t>
  </si>
  <si>
    <t>https://twitter.com/#!/journeymeditate/status/1171838200337379329</t>
  </si>
  <si>
    <t>https://twitter.com/#!/radiobarbarossa/status/1170856853699514369</t>
  </si>
  <si>
    <t>https://twitter.com/#!/radiobarbarossa/status/1171000297780649984</t>
  </si>
  <si>
    <t>https://twitter.com/#!/radiobarbarossa/status/1171830770337505282</t>
  </si>
  <si>
    <t>https://twitter.com/#!/radiobarbarossa/status/1173537013288591360</t>
  </si>
  <si>
    <t>1171838200337379329</t>
  </si>
  <si>
    <t>1170856853699514369</t>
  </si>
  <si>
    <t>1171000297780649984</t>
  </si>
  <si>
    <t>1171830770337505282</t>
  </si>
  <si>
    <t>1173537013288591360</t>
  </si>
  <si>
    <t/>
  </si>
  <si>
    <t>en</t>
  </si>
  <si>
    <t>Twitter Web App</t>
  </si>
  <si>
    <t>Twiiter Titelanzeige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</si>
  <si>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</si>
  <si>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</si>
  <si>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</si>
  <si>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</si>
  <si>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</si>
  <si>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</si>
  <si>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</si>
  <si>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</si>
  <si>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</si>
  <si>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</si>
  <si>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</si>
  <si>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</si>
  <si>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</si>
  <si>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</si>
  <si>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</si>
  <si>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</si>
  <si>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</si>
  <si>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</si>
  <si>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</si>
  <si>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</si>
  <si>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</si>
  <si>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Journey Meditation</t>
  </si>
  <si>
    <t>Daily Harvest</t>
  </si>
  <si>
    <t>Radio-Barbarossa</t>
  </si>
  <si>
    <t>Meditation is Better Together. Download the all new Journey LIVE App to join a live, guided meditation. Start your 7-day free trial: https://t.co/8GA49knfI8</t>
  </si>
  <si>
    <t>superfoods super fast. we're upgrading your freezer with whole food superfood eats!</t>
  </si>
  <si>
    <t>Welcome to Radio Barbarossa, the Home of Rock. We play Glam Metal, Melodic Rock, Classic Rock, Hard Rock, Heavy Metal. Enjoy the music.Rock on!</t>
  </si>
  <si>
    <t>New York City</t>
  </si>
  <si>
    <t>Eschede, Deutschland</t>
  </si>
  <si>
    <t>https://t.co/OViQHpwxjZ</t>
  </si>
  <si>
    <t>http://t.co/2lultOugH8</t>
  </si>
  <si>
    <t>http://t.co/apfW7F3Lx0</t>
  </si>
  <si>
    <t>Eastern Time (US &amp; Canada)</t>
  </si>
  <si>
    <t>https://pbs.twimg.com/profile_banners/738379255248228352/1557520398</t>
  </si>
  <si>
    <t>https://pbs.twimg.com/profile_banners/974832709/1495034893</t>
  </si>
  <si>
    <t>https://pbs.twimg.com/profile_banners/2860898314/1526831594</t>
  </si>
  <si>
    <t>http://abs.twimg.com/images/themes/theme1/bg.png</t>
  </si>
  <si>
    <t>http://pbs.twimg.com/profile_background_images/725457354/f49ed159a9abd8b444ff4338f6e785b3.jpeg</t>
  </si>
  <si>
    <t>http://pbs.twimg.com/profile_images/720266064114892800/SLV_kV27_normal.jpg</t>
  </si>
  <si>
    <t>Open Twitter Page for This Person</t>
  </si>
  <si>
    <t>https://twitter.com/journeymeditate</t>
  </si>
  <si>
    <t>https://twitter.com/dlyharvest</t>
  </si>
  <si>
    <t>https://twitter.com/radiobarbarossa</t>
  </si>
  <si>
    <t>journeymeditate
Struggling to really stick to a
wellness routine? On September
17th, come learn wellness tactics
for daily life with the CEO of
EveryMother and the Head of Marketing
at Journey! Plus, there will be
free @DlyHarvest smoothies and
a 15-minute meditation! https://t.co/iiWQmeKMyd</t>
  </si>
  <si>
    <t xml:space="preserve">dlyharvest
</t>
  </si>
  <si>
    <t>radiobarbarossa
#NowPlaying on https://t.co/9UZl4LW8fS:
#EveryMother'sNightmare with I
Needed You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</si>
  <si>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</si>
  <si>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</si>
  <si>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</si>
  <si>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</si>
  <si>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</si>
  <si>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</si>
  <si>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</si>
  <si>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t>
  </si>
  <si>
    <t>Workbook Settings 5</t>
  </si>
  <si>
    <t>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t>
  </si>
  <si>
    <t>Workbook Settings 6</t>
  </si>
  <si>
    <t>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t>
  </si>
  <si>
    <t>Workbook Settings 7</t>
  </si>
  <si>
    <t>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t>
  </si>
  <si>
    <t>Workbook Settings 8</t>
  </si>
  <si>
    <t>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t>
  </si>
  <si>
    <t>Workbook Settings 9</t>
  </si>
  <si>
    <t>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t>
  </si>
  <si>
    <t>Workbook Settings 10</t>
  </si>
  <si>
    <t xml:space="preserv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
  </si>
  <si>
    <t>Workbook Settings 11</t>
  </si>
  <si>
    <t>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t>
  </si>
  <si>
    <t>Workbook Settings 12</t>
  </si>
  <si>
    <t>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
  </si>
  <si>
    <t>Workbook Settings 13</t>
  </si>
  <si>
    <t>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t>
  </si>
  <si>
    <t>Workbook Settings 14</t>
  </si>
  <si>
    <t>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t>
  </si>
  <si>
    <t>Workbook Settings 15</t>
  </si>
  <si>
    <t>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t>
  </si>
  <si>
    <t>Workbook Settings 16</t>
  </si>
  <si>
    <t>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t>
  </si>
  <si>
    <t>Workbook Settings 17</t>
  </si>
  <si>
    <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t>
  </si>
  <si>
    <t>Workbook Settings 18</t>
  </si>
  <si>
    <t>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</si>
  <si>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</si>
  <si>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</si>
  <si>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</si>
  <si>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</si>
  <si>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</si>
  <si>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</si>
  <si>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</si>
  <si>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</si>
  <si>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</si>
  <si>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</si>
  <si>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Not Applicable</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</si>
  <si>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</si>
  <si>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</si>
  <si>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</si>
  <si>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</si>
  <si>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</si>
  <si>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</si>
  <si>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</si>
  <si>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</si>
  <si>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</si>
  <si>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</si>
  <si>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</si>
  <si>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</si>
  <si>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nowplaying</t>
  </si>
  <si>
    <t>everymother</t>
  </si>
  <si>
    <t>Top Hashtags in Tweet in G1</t>
  </si>
  <si>
    <t>Top Hashtags in Tweet in G2</t>
  </si>
  <si>
    <t>Top Hashtags in Tweet</t>
  </si>
  <si>
    <t>Top Words in Tweet in Entire Graph</t>
  </si>
  <si>
    <t>Words in Sentiment List#1: Positive</t>
  </si>
  <si>
    <t>Words in Sentiment List#2: Negative</t>
  </si>
  <si>
    <t>Words in Sentiment List#3: Angry/Violent</t>
  </si>
  <si>
    <t>Non-categorized Words</t>
  </si>
  <si>
    <t>Total Words</t>
  </si>
  <si>
    <t>#nowplaying</t>
  </si>
  <si>
    <t>#everymother'snightmare</t>
  </si>
  <si>
    <t>needed</t>
  </si>
  <si>
    <t>wellness</t>
  </si>
  <si>
    <t>Top Words in Tweet in G1</t>
  </si>
  <si>
    <t>Top Words in Tweet in G2</t>
  </si>
  <si>
    <t>Top Words in Tweet</t>
  </si>
  <si>
    <t>#nowplaying #everymother'snightmare needed</t>
  </si>
  <si>
    <t>Top Word Pairs in Tweet in Entire Graph</t>
  </si>
  <si>
    <t>#nowplaying,#everymother'snightmare</t>
  </si>
  <si>
    <t>#everymother'snightmare,needed</t>
  </si>
  <si>
    <t>Top Word Pairs in Tweet in G1</t>
  </si>
  <si>
    <t>Top Word Pairs in Tweet in G2</t>
  </si>
  <si>
    <t>Top Word Pairs in Tweet</t>
  </si>
  <si>
    <t>#nowplaying,#everymother'snightmare  #everymother'snightmare,needed</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</si>
  <si>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</si>
  <si>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</si>
  <si>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</si>
  <si>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</si>
  <si>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</si>
  <si>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</si>
  <si>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</si>
  <si>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</si>
  <si>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</si>
  <si>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</si>
  <si>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</si>
  <si>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</si>
  <si>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dlyharvest journeymeditate</t>
  </si>
  <si>
    <t>Top URLs in Tweet by Count</t>
  </si>
  <si>
    <t>Top URLs in Tweet by Salience</t>
  </si>
  <si>
    <t>Top Domains in Tweet by Count</t>
  </si>
  <si>
    <t>Top Domains in Tweet by Salience</t>
  </si>
  <si>
    <t>Top Hashtags in Tweet by Count</t>
  </si>
  <si>
    <t>Top Hashtags in Tweet by Salience</t>
  </si>
  <si>
    <t>Top Words in Tweet by Count</t>
  </si>
  <si>
    <t>wellness struggling really stick routine september 17th come learn tactics</t>
  </si>
  <si>
    <t>#nowplaying #everymother'snightmare needed tobacco road already gone</t>
  </si>
  <si>
    <t>Top Words in Tweet by Salience</t>
  </si>
  <si>
    <t>needed tobacco road already gone #nowplaying #everymother'snightmare</t>
  </si>
  <si>
    <t>Top Word Pairs in Tweet by Count</t>
  </si>
  <si>
    <t>struggling,really  really,stick  stick,wellness  wellness,routine  routine,september  september,17th  17th,come  come,learn  learn,wellness  wellness,tactics</t>
  </si>
  <si>
    <t>#nowplaying,#everymother'snightmare  #everymother'snightmare,needed  #everymother'snightmare,tobacco  tobacco,road  #everymother'snightmare,already  already,gone</t>
  </si>
  <si>
    <t>Top Word Pairs in Tweet by Salience</t>
  </si>
  <si>
    <t>#everymother'snightmare,needed  #everymother'snightmare,tobacco  tobacco,road  #everymother'snightmare,already  already,gone  #nowplaying,#everymother'snightmare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</si>
  <si>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</si>
  <si>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</si>
  <si>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</si>
  <si>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</si>
  <si>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</si>
  <si>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</si>
  <si>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</si>
  <si>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</si>
  <si>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</si>
  <si>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</si>
  <si>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</si>
  <si>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</si>
  <si>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</si>
  <si>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</si>
  <si>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</si>
  <si>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</si>
  <si>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</si>
  <si>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</si>
  <si>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</si>
  <si>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</si>
  <si>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</si>
  <si>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</si>
  <si>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</si>
  <si>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</si>
  <si>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</si>
  <si>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</si>
  <si>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</si>
  <si>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</si>
  <si>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</si>
  <si>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</si>
  <si>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</si>
  <si>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</si>
  <si>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</si>
  <si>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</si>
  <si>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</si>
  <si>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</si>
  <si>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</si>
  <si>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</si>
  <si>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</si>
  <si>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</si>
  <si>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</si>
  <si>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</si>
  <si>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</si>
  <si>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</si>
  <si>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</si>
  <si>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</si>
  <si>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</si>
  <si>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</si>
  <si>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</si>
  <si>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</si>
  <si>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</si>
  <si>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</si>
  <si>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wellness</t>
  </si>
  <si>
    <t>G2: #nowplaying #everymother'snightmare needed</t>
  </si>
  <si>
    <t>Autofill Workbook Results</t>
  </si>
  <si>
    <t>Edge Weight▓4▓4▓0▓True▓Gray▓Red▓▓Edge Weight▓4▓4▓0▓3▓10▓False▓Edge Weight▓4▓4▓0▓35▓12▓False▓▓0▓0▓0▓True▓Black▓Black▓▓Followers▓126▓160▓0▓162▓1000▓False▓▓0▓0▓0▓0▓0▓False▓▓0▓0▓0▓0▓0▓False▓▓0▓0▓0▓0▓0▓False</t>
  </si>
  <si>
    <t>GraphSource░GraphServerTwitterSearch▓GraphTerm░everymother▓ImportDescription░The graph represents a network of 3 Twitter users whose tweets in the requested range contained "everymother", or who were replied to or mentioned in those tweets.  The network was obtained from the NodeXL Graph Server on Thursday, 19 September 2019 at 12:21 UTC.
The requested start date was Thursday, 19 September 2019 at 00:01 UTC and the maximum number of days (going backward) was 14.
The maximum number of tweets collected was 5,000.
The tweets in the network were tweeted over the 7-day, 9-hour, 29-minute period from Monday, 09 September 2019 at 00:30 UTC to Monday, 16 September 2019 at 10:00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</si>
</sst>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1"/>
      <tableStyleElement type="headerRow" dxfId="370"/>
    </tableStyle>
    <tableStyle name="NodeXL Table" pivot="0" count="1">
      <tableStyleElement type="headerRow" dxfId="3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9092741"/>
        <c:axId val="39181486"/>
      </c:barChart>
      <c:catAx>
        <c:axId val="490927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181486"/>
        <c:crosses val="autoZero"/>
        <c:auto val="1"/>
        <c:lblOffset val="100"/>
        <c:noMultiLvlLbl val="0"/>
      </c:catAx>
      <c:valAx>
        <c:axId val="39181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92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everymother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9/9/2019 0:30</c:v>
                </c:pt>
                <c:pt idx="1">
                  <c:v>9/9/2019 10:00</c:v>
                </c:pt>
                <c:pt idx="2">
                  <c:v>9/11/2019 17:00</c:v>
                </c:pt>
                <c:pt idx="3">
                  <c:v>9/11/2019 17:29</c:v>
                </c:pt>
                <c:pt idx="4">
                  <c:v>9/16/2019 10:00</c:v>
                </c:pt>
              </c:strCache>
            </c:strRef>
          </c:cat>
          <c:val>
            <c:numRef>
              <c:f>'Time Series'!$B$26:$B$31</c:f>
              <c:numCache>
                <c:formatCode>General</c:formatCode>
                <c:ptCount val="5"/>
                <c:pt idx="0">
                  <c:v>1</c:v>
                </c:pt>
                <c:pt idx="1">
                  <c:v>1</c:v>
                </c:pt>
                <c:pt idx="2">
                  <c:v>1</c:v>
                </c:pt>
                <c:pt idx="3">
                  <c:v>1</c:v>
                </c:pt>
                <c:pt idx="4">
                  <c:v>1</c:v>
                </c:pt>
              </c:numCache>
            </c:numRef>
          </c:val>
        </c:ser>
        <c:axId val="5184367"/>
        <c:axId val="46659304"/>
      </c:barChart>
      <c:catAx>
        <c:axId val="5184367"/>
        <c:scaling>
          <c:orientation val="minMax"/>
        </c:scaling>
        <c:axPos val="b"/>
        <c:delete val="0"/>
        <c:numFmt formatCode="General" sourceLinked="1"/>
        <c:majorTickMark val="out"/>
        <c:minorTickMark val="none"/>
        <c:tickLblPos val="nextTo"/>
        <c:crossAx val="46659304"/>
        <c:crosses val="autoZero"/>
        <c:auto val="1"/>
        <c:lblOffset val="100"/>
        <c:noMultiLvlLbl val="0"/>
      </c:catAx>
      <c:valAx>
        <c:axId val="46659304"/>
        <c:scaling>
          <c:orientation val="minMax"/>
        </c:scaling>
        <c:axPos val="l"/>
        <c:majorGridlines/>
        <c:delete val="0"/>
        <c:numFmt formatCode="General" sourceLinked="1"/>
        <c:majorTickMark val="out"/>
        <c:minorTickMark val="none"/>
        <c:tickLblPos val="nextTo"/>
        <c:crossAx val="51843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7089055"/>
        <c:axId val="19583768"/>
      </c:barChart>
      <c:catAx>
        <c:axId val="170890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583768"/>
        <c:crosses val="autoZero"/>
        <c:auto val="1"/>
        <c:lblOffset val="100"/>
        <c:noMultiLvlLbl val="0"/>
      </c:catAx>
      <c:valAx>
        <c:axId val="19583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89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2036185"/>
        <c:axId val="42781346"/>
      </c:barChart>
      <c:catAx>
        <c:axId val="420361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781346"/>
        <c:crosses val="autoZero"/>
        <c:auto val="1"/>
        <c:lblOffset val="100"/>
        <c:noMultiLvlLbl val="0"/>
      </c:catAx>
      <c:valAx>
        <c:axId val="42781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36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9487795"/>
        <c:axId val="42736972"/>
      </c:barChart>
      <c:catAx>
        <c:axId val="494877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736972"/>
        <c:crosses val="autoZero"/>
        <c:auto val="1"/>
        <c:lblOffset val="100"/>
        <c:noMultiLvlLbl val="0"/>
      </c:catAx>
      <c:valAx>
        <c:axId val="42736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87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9088429"/>
        <c:axId val="39142678"/>
      </c:barChart>
      <c:catAx>
        <c:axId val="490884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142678"/>
        <c:crosses val="autoZero"/>
        <c:auto val="1"/>
        <c:lblOffset val="100"/>
        <c:noMultiLvlLbl val="0"/>
      </c:catAx>
      <c:valAx>
        <c:axId val="39142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88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6739783"/>
        <c:axId val="16440320"/>
      </c:barChart>
      <c:catAx>
        <c:axId val="167397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440320"/>
        <c:crosses val="autoZero"/>
        <c:auto val="1"/>
        <c:lblOffset val="100"/>
        <c:noMultiLvlLbl val="0"/>
      </c:catAx>
      <c:valAx>
        <c:axId val="16440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39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3745153"/>
        <c:axId val="56597514"/>
      </c:barChart>
      <c:catAx>
        <c:axId val="137451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597514"/>
        <c:crosses val="autoZero"/>
        <c:auto val="1"/>
        <c:lblOffset val="100"/>
        <c:noMultiLvlLbl val="0"/>
      </c:catAx>
      <c:valAx>
        <c:axId val="56597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451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9615579"/>
        <c:axId val="20995892"/>
      </c:barChart>
      <c:catAx>
        <c:axId val="396155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995892"/>
        <c:crosses val="autoZero"/>
        <c:auto val="1"/>
        <c:lblOffset val="100"/>
        <c:noMultiLvlLbl val="0"/>
      </c:catAx>
      <c:valAx>
        <c:axId val="20995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15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4745301"/>
        <c:axId val="22945662"/>
      </c:barChart>
      <c:catAx>
        <c:axId val="54745301"/>
        <c:scaling>
          <c:orientation val="minMax"/>
        </c:scaling>
        <c:axPos val="b"/>
        <c:delete val="1"/>
        <c:majorTickMark val="out"/>
        <c:minorTickMark val="none"/>
        <c:tickLblPos val="none"/>
        <c:crossAx val="22945662"/>
        <c:crosses val="autoZero"/>
        <c:auto val="1"/>
        <c:lblOffset val="100"/>
        <c:noMultiLvlLbl val="0"/>
      </c:catAx>
      <c:valAx>
        <c:axId val="22945662"/>
        <c:scaling>
          <c:orientation val="minMax"/>
        </c:scaling>
        <c:axPos val="l"/>
        <c:delete val="1"/>
        <c:majorTickMark val="out"/>
        <c:minorTickMark val="none"/>
        <c:tickLblPos val="none"/>
        <c:crossAx val="547453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Smith" refreshedVersion="5">
  <cacheSource type="worksheet">
    <worksheetSource ref="A2:BL7"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2">
        <m/>
        <s v="nowplaying everymother"/>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5">
        <d v="2019-09-11T17:29:33.000"/>
        <d v="2019-09-09T00:30:02.000"/>
        <d v="2019-09-09T10:00:01.000"/>
        <d v="2019-09-11T17:00:01.000"/>
        <d v="2019-09-16T10:00:01.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journeymeditate"/>
    <s v="dlyharvest"/>
    <m/>
    <m/>
    <m/>
    <m/>
    <m/>
    <m/>
    <m/>
    <m/>
    <s v="No"/>
    <n v="3"/>
    <m/>
    <m/>
    <x v="0"/>
    <d v="2019-09-11T17:29:33.000"/>
    <s v="Struggling to really stick to a wellness routine? On September 17th, come learn wellness tactics for daily life with the CEO of EveryMother and the Head of Marketing at Journey! Plus, there will be free @DlyHarvest smoothies and a 15-minute meditation! https://t.co/iiWQmeKMyd"/>
    <s v="https://www.eventbrite.com/e/tldr-free-smoothies-and-meditation-before-work-every-mother-journey-meditation-daily-harvest-tickets-69216465311"/>
    <s v="eventbrite.com"/>
    <x v="0"/>
    <m/>
    <s v="http://pbs.twimg.com/profile_images/1110537159549816832/PcpgEqir_normal.jpg"/>
    <x v="0"/>
    <s v="https://twitter.com/#!/journeymeditate/status/1171838200337379329"/>
    <m/>
    <m/>
    <s v="1171838200337379329"/>
    <m/>
    <b v="0"/>
    <n v="2"/>
    <s v=""/>
    <b v="0"/>
    <s v="en"/>
    <m/>
    <s v=""/>
    <b v="0"/>
    <n v="0"/>
    <s v=""/>
    <s v="Twitter Web App"/>
    <b v="0"/>
    <s v="1171838200337379329"/>
    <s v="Tweet"/>
    <n v="0"/>
    <n v="0"/>
    <m/>
    <m/>
    <m/>
    <m/>
    <m/>
    <m/>
    <m/>
    <m/>
    <n v="1"/>
    <s v="1"/>
    <s v="1"/>
    <n v="1"/>
    <n v="2.380952380952381"/>
    <n v="1"/>
    <n v="2.380952380952381"/>
    <n v="0"/>
    <n v="0"/>
    <n v="40"/>
    <n v="95.23809523809524"/>
    <n v="42"/>
  </r>
  <r>
    <s v="radiobarbarossa"/>
    <s v="radiobarbarossa"/>
    <m/>
    <m/>
    <m/>
    <m/>
    <m/>
    <m/>
    <m/>
    <m/>
    <s v="No"/>
    <n v="4"/>
    <m/>
    <m/>
    <x v="1"/>
    <d v="2019-09-09T00:30:02.000"/>
    <s v="#NowPlaying on https://t.co/9UZl4LW8fS: #EveryMother'sNightmare with Already Gone"/>
    <s v="http://radio-barbarossa.com/"/>
    <s v="radio-barbarossa.com"/>
    <x v="1"/>
    <m/>
    <s v="http://pbs.twimg.com/profile_images/910975998665134085/UWn6aP95_normal.jpg"/>
    <x v="1"/>
    <s v="https://twitter.com/#!/radiobarbarossa/status/1170856853699514369"/>
    <m/>
    <m/>
    <s v="1170856853699514369"/>
    <m/>
    <b v="0"/>
    <n v="0"/>
    <s v=""/>
    <b v="0"/>
    <s v="en"/>
    <m/>
    <s v=""/>
    <b v="0"/>
    <n v="0"/>
    <s v=""/>
    <s v="Twiiter Titelanzeige"/>
    <b v="0"/>
    <s v="1170856853699514369"/>
    <s v="Tweet"/>
    <n v="0"/>
    <n v="0"/>
    <m/>
    <m/>
    <m/>
    <m/>
    <m/>
    <m/>
    <m/>
    <m/>
    <n v="4"/>
    <s v="2"/>
    <s v="2"/>
    <n v="0"/>
    <n v="0"/>
    <n v="0"/>
    <n v="0"/>
    <n v="0"/>
    <n v="0"/>
    <n v="6"/>
    <n v="100"/>
    <n v="6"/>
  </r>
  <r>
    <s v="radiobarbarossa"/>
    <s v="radiobarbarossa"/>
    <m/>
    <m/>
    <m/>
    <m/>
    <m/>
    <m/>
    <m/>
    <m/>
    <s v="No"/>
    <n v="5"/>
    <m/>
    <m/>
    <x v="1"/>
    <d v="2019-09-09T10:00:01.000"/>
    <s v="#NowPlaying on https://t.co/9UZl4LW8fS: #EveryMother'sNightmare with I Needed You"/>
    <s v="http://radio-barbarossa.com/"/>
    <s v="radio-barbarossa.com"/>
    <x v="1"/>
    <m/>
    <s v="http://pbs.twimg.com/profile_images/910975998665134085/UWn6aP95_normal.jpg"/>
    <x v="2"/>
    <s v="https://twitter.com/#!/radiobarbarossa/status/1171000297780649984"/>
    <m/>
    <m/>
    <s v="1171000297780649984"/>
    <m/>
    <b v="0"/>
    <n v="0"/>
    <s v=""/>
    <b v="0"/>
    <s v="en"/>
    <m/>
    <s v=""/>
    <b v="0"/>
    <n v="0"/>
    <s v=""/>
    <s v="Twiiter Titelanzeige"/>
    <b v="0"/>
    <s v="1171000297780649984"/>
    <s v="Tweet"/>
    <n v="0"/>
    <n v="0"/>
    <m/>
    <m/>
    <m/>
    <m/>
    <m/>
    <m/>
    <m/>
    <m/>
    <n v="4"/>
    <s v="2"/>
    <s v="2"/>
    <n v="0"/>
    <n v="0"/>
    <n v="0"/>
    <n v="0"/>
    <n v="0"/>
    <n v="0"/>
    <n v="7"/>
    <n v="100"/>
    <n v="7"/>
  </r>
  <r>
    <s v="radiobarbarossa"/>
    <s v="radiobarbarossa"/>
    <m/>
    <m/>
    <m/>
    <m/>
    <m/>
    <m/>
    <m/>
    <m/>
    <s v="No"/>
    <n v="6"/>
    <m/>
    <m/>
    <x v="1"/>
    <d v="2019-09-11T17:00:01.000"/>
    <s v="#NowPlaying on https://t.co/9UZl4LW8fS: #EveryMother'sNightmare with Tobacco Road"/>
    <s v="http://radio-barbarossa.com/"/>
    <s v="radio-barbarossa.com"/>
    <x v="1"/>
    <m/>
    <s v="http://pbs.twimg.com/profile_images/910975998665134085/UWn6aP95_normal.jpg"/>
    <x v="3"/>
    <s v="https://twitter.com/#!/radiobarbarossa/status/1171830770337505282"/>
    <m/>
    <m/>
    <s v="1171830770337505282"/>
    <m/>
    <b v="0"/>
    <n v="0"/>
    <s v=""/>
    <b v="0"/>
    <s v="en"/>
    <m/>
    <s v=""/>
    <b v="0"/>
    <n v="0"/>
    <s v=""/>
    <s v="Twiiter Titelanzeige"/>
    <b v="0"/>
    <s v="1171830770337505282"/>
    <s v="Tweet"/>
    <n v="0"/>
    <n v="0"/>
    <m/>
    <m/>
    <m/>
    <m/>
    <m/>
    <m/>
    <m/>
    <m/>
    <n v="4"/>
    <s v="2"/>
    <s v="2"/>
    <n v="0"/>
    <n v="0"/>
    <n v="0"/>
    <n v="0"/>
    <n v="0"/>
    <n v="0"/>
    <n v="6"/>
    <n v="100"/>
    <n v="6"/>
  </r>
  <r>
    <s v="radiobarbarossa"/>
    <s v="radiobarbarossa"/>
    <m/>
    <m/>
    <m/>
    <m/>
    <m/>
    <m/>
    <m/>
    <m/>
    <s v="No"/>
    <n v="7"/>
    <m/>
    <m/>
    <x v="1"/>
    <d v="2019-09-16T10:00:01.000"/>
    <s v="#NowPlaying on https://t.co/9UZl4LW8fS: #EveryMother'sNightmare with I Needed You"/>
    <s v="http://radio-barbarossa.com/"/>
    <s v="radio-barbarossa.com"/>
    <x v="1"/>
    <m/>
    <s v="http://pbs.twimg.com/profile_images/910975998665134085/UWn6aP95_normal.jpg"/>
    <x v="4"/>
    <s v="https://twitter.com/#!/radiobarbarossa/status/1173537013288591360"/>
    <m/>
    <m/>
    <s v="1173537013288591360"/>
    <m/>
    <b v="0"/>
    <n v="0"/>
    <s v=""/>
    <b v="0"/>
    <s v="en"/>
    <m/>
    <s v=""/>
    <b v="0"/>
    <n v="0"/>
    <s v=""/>
    <s v="Twiiter Titelanzeige"/>
    <b v="0"/>
    <s v="1173537013288591360"/>
    <s v="Tweet"/>
    <n v="0"/>
    <n v="0"/>
    <m/>
    <m/>
    <m/>
    <m/>
    <m/>
    <m/>
    <m/>
    <m/>
    <n v="4"/>
    <s v="2"/>
    <s v="2"/>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1"/>
        <item x="2"/>
        <item x="3"/>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 totalsRowShown="0" headerRowDxfId="368" dataDxfId="367">
  <autoFilter ref="A2:BL7"/>
  <tableColumns count="64">
    <tableColumn id="1" name="Vertex 1" dataDxfId="366"/>
    <tableColumn id="2" name="Vertex 2" dataDxfId="365"/>
    <tableColumn id="3" name="Color" dataDxfId="364"/>
    <tableColumn id="4" name="Width" dataDxfId="363"/>
    <tableColumn id="11" name="Style" dataDxfId="362"/>
    <tableColumn id="5" name="Opacity" dataDxfId="361"/>
    <tableColumn id="6" name="Visibility" dataDxfId="360"/>
    <tableColumn id="10" name="Label" dataDxfId="359"/>
    <tableColumn id="12" name="Label Text Color" dataDxfId="358"/>
    <tableColumn id="13" name="Label Font Size" dataDxfId="357"/>
    <tableColumn id="14" name="Reciprocated?" dataDxfId="224"/>
    <tableColumn id="7" name="ID" dataDxfId="356"/>
    <tableColumn id="9" name="Dynamic Filter" dataDxfId="355"/>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Twitter Page for Tweet" dataDxfId="344"/>
    <tableColumn id="25" name="Latitude" dataDxfId="343"/>
    <tableColumn id="26" name="Longitude" dataDxfId="342"/>
    <tableColumn id="27" name="Imported ID" dataDxfId="341"/>
    <tableColumn id="28" name="In-Reply-To Tweet ID" dataDxfId="340"/>
    <tableColumn id="29" name="Favorited" dataDxfId="339"/>
    <tableColumn id="30" name="Favorite Count" dataDxfId="338"/>
    <tableColumn id="31" name="In-Reply-To User ID" dataDxfId="337"/>
    <tableColumn id="32" name="Is Quote Status" dataDxfId="336"/>
    <tableColumn id="33" name="Language" dataDxfId="335"/>
    <tableColumn id="34" name="Possibly Sensitive" dataDxfId="334"/>
    <tableColumn id="35" name="Quoted Status ID" dataDxfId="333"/>
    <tableColumn id="36" name="Retweeted" dataDxfId="332"/>
    <tableColumn id="37" name="Retweet Count" dataDxfId="331"/>
    <tableColumn id="38" name="Retweet ID" dataDxfId="330"/>
    <tableColumn id="39" name="Source" dataDxfId="329"/>
    <tableColumn id="40" name="Truncated" dataDxfId="328"/>
    <tableColumn id="41" name="Unified Twitter ID" dataDxfId="327"/>
    <tableColumn id="42" name="Imported Tweet Type" dataDxfId="326"/>
    <tableColumn id="43" name="Added By Extended Analysis" dataDxfId="325"/>
    <tableColumn id="44" name="Corrected By Extended Analysis" dataDxfId="324"/>
    <tableColumn id="45" name="Place Bounding Box" dataDxfId="323"/>
    <tableColumn id="46" name="Place Country" dataDxfId="322"/>
    <tableColumn id="47" name="Place Country Code" dataDxfId="321"/>
    <tableColumn id="48" name="Place Full Name" dataDxfId="320"/>
    <tableColumn id="49" name="Place ID" dataDxfId="319"/>
    <tableColumn id="50" name="Place Name" dataDxfId="318"/>
    <tableColumn id="51" name="Place Type" dataDxfId="317"/>
    <tableColumn id="52" name="Place URL" dataDxfId="316"/>
    <tableColumn id="53" name="Edge Weight"/>
    <tableColumn id="54" name="Vertex 1 Group" dataDxfId="23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F3" totalsRowShown="0" headerRowDxfId="223" dataDxfId="222">
  <autoFilter ref="A1:F3"/>
  <tableColumns count="6">
    <tableColumn id="1" name="Top URLs in Tweet in Entire Graph" dataDxfId="221"/>
    <tableColumn id="2" name="Entire Graph Count" dataDxfId="220"/>
    <tableColumn id="3" name="Top URLs in Tweet in G1" dataDxfId="219"/>
    <tableColumn id="4" name="G1 Count" dataDxfId="218"/>
    <tableColumn id="5" name="Top URLs in Tweet in G2" dataDxfId="217"/>
    <tableColumn id="6" name="G2 Count" dataDxfId="21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6:F8" totalsRowShown="0" headerRowDxfId="214" dataDxfId="213">
  <autoFilter ref="A6:F8"/>
  <tableColumns count="6">
    <tableColumn id="1" name="Top Domains in Tweet in Entire Graph" dataDxfId="212"/>
    <tableColumn id="2" name="Entire Graph Count" dataDxfId="211"/>
    <tableColumn id="3" name="Top Domains in Tweet in G1" dataDxfId="210"/>
    <tableColumn id="4" name="G1 Count" dataDxfId="209"/>
    <tableColumn id="5" name="Top Domains in Tweet in G2" dataDxfId="208"/>
    <tableColumn id="6" name="G2 Count" dataDxfId="20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1:F13" totalsRowShown="0" headerRowDxfId="205" dataDxfId="204">
  <autoFilter ref="A11:F13"/>
  <tableColumns count="6">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6:F25" totalsRowShown="0" headerRowDxfId="196" dataDxfId="195">
  <autoFilter ref="A16:F25"/>
  <tableColumns count="6">
    <tableColumn id="1" name="Top Words in Tweet in Entire Graph" dataDxfId="194"/>
    <tableColumn id="2" name="Entire Graph Count" dataDxfId="193"/>
    <tableColumn id="3" name="Top Words in Tweet in G1" dataDxfId="192"/>
    <tableColumn id="4" name="G1 Count" dataDxfId="191"/>
    <tableColumn id="5" name="Top Words in Tweet in G2" dataDxfId="190"/>
    <tableColumn id="6" name="G2 Count" dataDxfId="18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8:F30" totalsRowShown="0" headerRowDxfId="187" dataDxfId="186">
  <autoFilter ref="A28:F30"/>
  <tableColumns count="6">
    <tableColumn id="1" name="Top Word Pairs in Tweet in Entire Graph" dataDxfId="185"/>
    <tableColumn id="2" name="Entire Graph Count" dataDxfId="184"/>
    <tableColumn id="3" name="Top Word Pairs in Tweet in G1" dataDxfId="183"/>
    <tableColumn id="4" name="G1 Count" dataDxfId="182"/>
    <tableColumn id="5" name="Top Word Pairs in Tweet in G2" dataDxfId="181"/>
    <tableColumn id="6" name="G2 Count" dataDxfId="18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33:F34" totalsRowShown="0" headerRowDxfId="178" dataDxfId="177">
  <autoFilter ref="A33:F34"/>
  <tableColumns count="6">
    <tableColumn id="1" name="Top Replied-To in Entire Graph" dataDxfId="176"/>
    <tableColumn id="2" name="Entire Graph Count" dataDxfId="172"/>
    <tableColumn id="3" name="Top Replied-To in G1" dataDxfId="171"/>
    <tableColumn id="4" name="G1 Count" dataDxfId="168"/>
    <tableColumn id="5" name="Top Replied-To in G2" dataDxfId="167"/>
    <tableColumn id="6" name="G2 Count" dataDxfId="16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36:F37" totalsRowShown="0" headerRowDxfId="175" dataDxfId="174">
  <autoFilter ref="A36:F37"/>
  <tableColumns count="6">
    <tableColumn id="1" name="Top Mentioned in Entire Graph" dataDxfId="173"/>
    <tableColumn id="2" name="Entire Graph Count" dataDxfId="170"/>
    <tableColumn id="3" name="Top Mentioned in G1" dataDxfId="169"/>
    <tableColumn id="4" name="G1 Count" dataDxfId="165"/>
    <tableColumn id="5" name="Top Mentioned in G2" dataDxfId="164"/>
    <tableColumn id="6" name="G2 Count" dataDxfId="16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0:F43" totalsRowShown="0" headerRowDxfId="160" dataDxfId="159">
  <autoFilter ref="A40:F43"/>
  <tableColumns count="6">
    <tableColumn id="1" name="Top Tweeters in Entire Graph" dataDxfId="158"/>
    <tableColumn id="2" name="Entire Graph Count" dataDxfId="157"/>
    <tableColumn id="3" name="Top Tweeters in G1" dataDxfId="156"/>
    <tableColumn id="4" name="G1 Count" dataDxfId="155"/>
    <tableColumn id="5" name="Top Tweeters in G2" dataDxfId="154"/>
    <tableColumn id="6" name="G2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4" totalsRowShown="0" headerRowDxfId="141" dataDxfId="140">
  <autoFilter ref="A1:G14"/>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 totalsRowShown="0" headerRowDxfId="315" dataDxfId="314">
  <autoFilter ref="A2:BS5"/>
  <tableColumns count="71">
    <tableColumn id="1" name="Vertex" dataDxfId="313"/>
    <tableColumn id="2" name="Color" dataDxfId="312"/>
    <tableColumn id="5" name="Shape" dataDxfId="311"/>
    <tableColumn id="6" name="Size" dataDxfId="310"/>
    <tableColumn id="4" name="Opacity" dataDxfId="309"/>
    <tableColumn id="7" name="Image File" dataDxfId="308"/>
    <tableColumn id="3" name="Visibility" dataDxfId="307"/>
    <tableColumn id="10" name="Label" dataDxfId="306"/>
    <tableColumn id="16" name="Label Fill Color" dataDxfId="305"/>
    <tableColumn id="9" name="Label Position" dataDxfId="304"/>
    <tableColumn id="8" name="Tooltip" dataDxfId="303"/>
    <tableColumn id="18" name="Layout Order" dataDxfId="302"/>
    <tableColumn id="13" name="X" dataDxfId="301"/>
    <tableColumn id="14" name="Y" dataDxfId="300"/>
    <tableColumn id="12" name="Locked?" dataDxfId="299"/>
    <tableColumn id="19" name="Polar R" dataDxfId="298"/>
    <tableColumn id="20" name="Polar Angle" dataDxfId="29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96"/>
    <tableColumn id="28" name="Dynamic Filter" dataDxfId="295"/>
    <tableColumn id="17" name="Add Your Own Columns Here" dataDxfId="294"/>
    <tableColumn id="30" name="Name" dataDxfId="293"/>
    <tableColumn id="31" name="Followed" dataDxfId="292"/>
    <tableColumn id="32" name="Followers" dataDxfId="291"/>
    <tableColumn id="33" name="Tweets" dataDxfId="290"/>
    <tableColumn id="34" name="Favorites" dataDxfId="289"/>
    <tableColumn id="35" name="Time Zone UTC Offset (Seconds)" dataDxfId="288"/>
    <tableColumn id="36" name="Description" dataDxfId="287"/>
    <tableColumn id="37" name="Location" dataDxfId="286"/>
    <tableColumn id="38" name="Web" dataDxfId="285"/>
    <tableColumn id="39" name="Time Zone" dataDxfId="284"/>
    <tableColumn id="40" name="Joined Twitter Date (UTC)" dataDxfId="283"/>
    <tableColumn id="41" name="Profile Banner Url" dataDxfId="282"/>
    <tableColumn id="42" name="Default Profile" dataDxfId="281"/>
    <tableColumn id="43" name="Default Profile Image" dataDxfId="280"/>
    <tableColumn id="44" name="Geo Enabled" dataDxfId="279"/>
    <tableColumn id="45" name="Language" dataDxfId="278"/>
    <tableColumn id="46" name="Listed Count" dataDxfId="277"/>
    <tableColumn id="47" name="Profile Background Image Url" dataDxfId="276"/>
    <tableColumn id="48" name="Verified" dataDxfId="275"/>
    <tableColumn id="49" name="Custom Menu Item Text" dataDxfId="274"/>
    <tableColumn id="50" name="Custom Menu Item Action" dataDxfId="273"/>
    <tableColumn id="51" name="Tweeted Search Term?" dataDxfId="24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5" totalsRowShown="0" headerRowDxfId="132" dataDxfId="131">
  <autoFilter ref="A1:L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 totalsRowShown="0" headerRowDxfId="88" dataDxfId="87">
  <autoFilter ref="A2:C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7" totalsRowShown="0" headerRowDxfId="64" dataDxfId="63">
  <autoFilter ref="A2:BL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4" totalsRowShown="0" headerRowDxfId="70" dataDxfId="69">
  <autoFilter ref="A1:B4"/>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72">
  <autoFilter ref="A2:AO4"/>
  <tableColumns count="41">
    <tableColumn id="1" name="Group" dataDxfId="247"/>
    <tableColumn id="2" name="Vertex Color" dataDxfId="246"/>
    <tableColumn id="3" name="Vertex Shape" dataDxfId="244"/>
    <tableColumn id="22" name="Visibility" dataDxfId="245"/>
    <tableColumn id="4" name="Collapsed?"/>
    <tableColumn id="18" name="Label" dataDxfId="271"/>
    <tableColumn id="20" name="Collapsed X"/>
    <tableColumn id="21" name="Collapsed Y"/>
    <tableColumn id="6" name="ID" dataDxfId="270"/>
    <tableColumn id="19" name="Collapsed Properties" dataDxfId="238"/>
    <tableColumn id="5" name="Vertices" dataDxfId="237"/>
    <tableColumn id="7" name="Unique Edges" dataDxfId="236"/>
    <tableColumn id="8" name="Edges With Duplicates" dataDxfId="235"/>
    <tableColumn id="9" name="Total Edges" dataDxfId="234"/>
    <tableColumn id="10" name="Self-Loops" dataDxfId="233"/>
    <tableColumn id="24" name="Reciprocated Vertex Pair Ratio" dataDxfId="232"/>
    <tableColumn id="25" name="Reciprocated Edge Ratio" dataDxfId="231"/>
    <tableColumn id="11" name="Connected Components" dataDxfId="230"/>
    <tableColumn id="12" name="Single-Vertex Connected Components" dataDxfId="229"/>
    <tableColumn id="13" name="Maximum Vertices in a Connected Component" dataDxfId="228"/>
    <tableColumn id="14" name="Maximum Edges in a Connected Component" dataDxfId="227"/>
    <tableColumn id="15" name="Maximum Geodesic Distance (Diameter)" dataDxfId="226"/>
    <tableColumn id="16" name="Average Geodesic Distance" dataDxfId="225"/>
    <tableColumn id="17" name="Graph Density" dataDxfId="215"/>
    <tableColumn id="23" name="Top URLs in Tweet" dataDxfId="206"/>
    <tableColumn id="26" name="Top Domains in Tweet" dataDxfId="197"/>
    <tableColumn id="27" name="Top Hashtags in Tweet" dataDxfId="188"/>
    <tableColumn id="28" name="Top Words in Tweet" dataDxfId="179"/>
    <tableColumn id="29" name="Top Word Pairs in Tweet" dataDxfId="162"/>
    <tableColumn id="30" name="Top Replied-To in Tweet" dataDxfId="16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9" dataDxfId="268">
  <autoFilter ref="A1:C4"/>
  <tableColumns count="3">
    <tableColumn id="1" name="Group" dataDxfId="243"/>
    <tableColumn id="2" name="Vertex" dataDxfId="242"/>
    <tableColumn id="3" name="Vertex ID" dataDxfId="24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7"/>
    <tableColumn id="2" name="Degree Frequency" dataDxfId="266">
      <calculatedColumnFormula>COUNTIF(Vertices[Degree], "&gt;= " &amp; D2) - COUNTIF(Vertices[Degree], "&gt;=" &amp; D3)</calculatedColumnFormula>
    </tableColumn>
    <tableColumn id="3" name="In-Degree Bin" dataDxfId="265"/>
    <tableColumn id="4" name="In-Degree Frequency" dataDxfId="264">
      <calculatedColumnFormula>COUNTIF(Vertices[In-Degree], "&gt;= " &amp; F2) - COUNTIF(Vertices[In-Degree], "&gt;=" &amp; F3)</calculatedColumnFormula>
    </tableColumn>
    <tableColumn id="5" name="Out-Degree Bin" dataDxfId="263"/>
    <tableColumn id="6" name="Out-Degree Frequency" dataDxfId="262">
      <calculatedColumnFormula>COUNTIF(Vertices[Out-Degree], "&gt;= " &amp; H2) - COUNTIF(Vertices[Out-Degree], "&gt;=" &amp; H3)</calculatedColumnFormula>
    </tableColumn>
    <tableColumn id="7" name="Betweenness Centrality Bin" dataDxfId="261"/>
    <tableColumn id="8" name="Betweenness Centrality Frequency" dataDxfId="260">
      <calculatedColumnFormula>COUNTIF(Vertices[Betweenness Centrality], "&gt;= " &amp; J2) - COUNTIF(Vertices[Betweenness Centrality], "&gt;=" &amp; J3)</calculatedColumnFormula>
    </tableColumn>
    <tableColumn id="9" name="Closeness Centrality Bin" dataDxfId="259"/>
    <tableColumn id="10" name="Closeness Centrality Frequency" dataDxfId="258">
      <calculatedColumnFormula>COUNTIF(Vertices[Closeness Centrality], "&gt;= " &amp; L2) - COUNTIF(Vertices[Closeness Centrality], "&gt;=" &amp; L3)</calculatedColumnFormula>
    </tableColumn>
    <tableColumn id="11" name="Eigenvector Centrality Bin" dataDxfId="257"/>
    <tableColumn id="12" name="Eigenvector Centrality Frequency" dataDxfId="256">
      <calculatedColumnFormula>COUNTIF(Vertices[Eigenvector Centrality], "&gt;= " &amp; N2) - COUNTIF(Vertices[Eigenvector Centrality], "&gt;=" &amp; N3)</calculatedColumnFormula>
    </tableColumn>
    <tableColumn id="18" name="PageRank Bin" dataDxfId="255"/>
    <tableColumn id="17" name="PageRank Frequency" dataDxfId="254">
      <calculatedColumnFormula>COUNTIF(Vertices[Eigenvector Centrality], "&gt;= " &amp; P2) - COUNTIF(Vertices[Eigenvector Centrality], "&gt;=" &amp; P3)</calculatedColumnFormula>
    </tableColumn>
    <tableColumn id="13" name="Clustering Coefficient Bin" dataDxfId="253"/>
    <tableColumn id="14" name="Clustering Coefficient Frequency" dataDxfId="252">
      <calculatedColumnFormula>COUNTIF(Vertices[Clustering Coefficient], "&gt;= " &amp; R2) - COUNTIF(Vertices[Clustering Coefficient], "&gt;=" &amp; R3)</calculatedColumnFormula>
    </tableColumn>
    <tableColumn id="15" name="Dynamic Filter Bin" dataDxfId="251"/>
    <tableColumn id="16" name="Dynamic Filter Frequency" dataDxfId="2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ventbrite.com/e/tldr-free-smoothies-and-meditation-before-work-every-mother-journey-meditation-daily-harvest-tickets-69216465311" TargetMode="External" /><Relationship Id="rId2" Type="http://schemas.openxmlformats.org/officeDocument/2006/relationships/hyperlink" Target="http://radio-barbarossa.com/" TargetMode="External" /><Relationship Id="rId3" Type="http://schemas.openxmlformats.org/officeDocument/2006/relationships/hyperlink" Target="http://radio-barbarossa.com/" TargetMode="External" /><Relationship Id="rId4" Type="http://schemas.openxmlformats.org/officeDocument/2006/relationships/hyperlink" Target="http://radio-barbarossa.com/" TargetMode="External" /><Relationship Id="rId5" Type="http://schemas.openxmlformats.org/officeDocument/2006/relationships/hyperlink" Target="http://radio-barbarossa.com/" TargetMode="External" /><Relationship Id="rId6" Type="http://schemas.openxmlformats.org/officeDocument/2006/relationships/hyperlink" Target="http://pbs.twimg.com/profile_images/1110537159549816832/PcpgEqir_normal.jpg" TargetMode="External" /><Relationship Id="rId7" Type="http://schemas.openxmlformats.org/officeDocument/2006/relationships/hyperlink" Target="http://pbs.twimg.com/profile_images/910975998665134085/UWn6aP95_normal.jpg" TargetMode="External" /><Relationship Id="rId8" Type="http://schemas.openxmlformats.org/officeDocument/2006/relationships/hyperlink" Target="http://pbs.twimg.com/profile_images/910975998665134085/UWn6aP95_normal.jpg" TargetMode="External" /><Relationship Id="rId9" Type="http://schemas.openxmlformats.org/officeDocument/2006/relationships/hyperlink" Target="http://pbs.twimg.com/profile_images/910975998665134085/UWn6aP95_normal.jpg" TargetMode="External" /><Relationship Id="rId10" Type="http://schemas.openxmlformats.org/officeDocument/2006/relationships/hyperlink" Target="http://pbs.twimg.com/profile_images/910975998665134085/UWn6aP95_normal.jpg" TargetMode="External" /><Relationship Id="rId11" Type="http://schemas.openxmlformats.org/officeDocument/2006/relationships/hyperlink" Target="https://twitter.com/#!/journeymeditate/status/1171838200337379329" TargetMode="External" /><Relationship Id="rId12" Type="http://schemas.openxmlformats.org/officeDocument/2006/relationships/hyperlink" Target="https://twitter.com/#!/radiobarbarossa/status/1170856853699514369" TargetMode="External" /><Relationship Id="rId13" Type="http://schemas.openxmlformats.org/officeDocument/2006/relationships/hyperlink" Target="https://twitter.com/#!/radiobarbarossa/status/1171000297780649984" TargetMode="External" /><Relationship Id="rId14" Type="http://schemas.openxmlformats.org/officeDocument/2006/relationships/hyperlink" Target="https://twitter.com/#!/radiobarbarossa/status/1171830770337505282" TargetMode="External" /><Relationship Id="rId15" Type="http://schemas.openxmlformats.org/officeDocument/2006/relationships/hyperlink" Target="https://twitter.com/#!/radiobarbarossa/status/1173537013288591360" TargetMode="External" /><Relationship Id="rId16" Type="http://schemas.openxmlformats.org/officeDocument/2006/relationships/comments" Target="../comments1.xml" /><Relationship Id="rId17" Type="http://schemas.openxmlformats.org/officeDocument/2006/relationships/vmlDrawing" Target="../drawings/vmlDrawing1.vml" /><Relationship Id="rId18" Type="http://schemas.openxmlformats.org/officeDocument/2006/relationships/table" Target="../tables/table1.xml" /><Relationship Id="rId1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eventbrite.com/e/tldr-free-smoothies-and-meditation-before-work-every-mother-journey-meditation-daily-harvest-tickets-69216465311" TargetMode="External" /><Relationship Id="rId2" Type="http://schemas.openxmlformats.org/officeDocument/2006/relationships/hyperlink" Target="http://radio-barbarossa.com/" TargetMode="External" /><Relationship Id="rId3" Type="http://schemas.openxmlformats.org/officeDocument/2006/relationships/hyperlink" Target="http://radio-barbarossa.com/" TargetMode="External" /><Relationship Id="rId4" Type="http://schemas.openxmlformats.org/officeDocument/2006/relationships/hyperlink" Target="http://radio-barbarossa.com/" TargetMode="External" /><Relationship Id="rId5" Type="http://schemas.openxmlformats.org/officeDocument/2006/relationships/hyperlink" Target="http://radio-barbarossa.com/" TargetMode="External" /><Relationship Id="rId6" Type="http://schemas.openxmlformats.org/officeDocument/2006/relationships/hyperlink" Target="http://pbs.twimg.com/profile_images/1110537159549816832/PcpgEqir_normal.jpg" TargetMode="External" /><Relationship Id="rId7" Type="http://schemas.openxmlformats.org/officeDocument/2006/relationships/hyperlink" Target="http://pbs.twimg.com/profile_images/910975998665134085/UWn6aP95_normal.jpg" TargetMode="External" /><Relationship Id="rId8" Type="http://schemas.openxmlformats.org/officeDocument/2006/relationships/hyperlink" Target="http://pbs.twimg.com/profile_images/910975998665134085/UWn6aP95_normal.jpg" TargetMode="External" /><Relationship Id="rId9" Type="http://schemas.openxmlformats.org/officeDocument/2006/relationships/hyperlink" Target="http://pbs.twimg.com/profile_images/910975998665134085/UWn6aP95_normal.jpg" TargetMode="External" /><Relationship Id="rId10" Type="http://schemas.openxmlformats.org/officeDocument/2006/relationships/hyperlink" Target="http://pbs.twimg.com/profile_images/910975998665134085/UWn6aP95_normal.jpg" TargetMode="External" /><Relationship Id="rId11" Type="http://schemas.openxmlformats.org/officeDocument/2006/relationships/hyperlink" Target="https://twitter.com/#!/journeymeditate/status/1171838200337379329" TargetMode="External" /><Relationship Id="rId12" Type="http://schemas.openxmlformats.org/officeDocument/2006/relationships/hyperlink" Target="https://twitter.com/#!/radiobarbarossa/status/1170856853699514369" TargetMode="External" /><Relationship Id="rId13" Type="http://schemas.openxmlformats.org/officeDocument/2006/relationships/hyperlink" Target="https://twitter.com/#!/radiobarbarossa/status/1171000297780649984" TargetMode="External" /><Relationship Id="rId14" Type="http://schemas.openxmlformats.org/officeDocument/2006/relationships/hyperlink" Target="https://twitter.com/#!/radiobarbarossa/status/1171830770337505282" TargetMode="External" /><Relationship Id="rId15" Type="http://schemas.openxmlformats.org/officeDocument/2006/relationships/hyperlink" Target="https://twitter.com/#!/radiobarbarossa/status/1173537013288591360" TargetMode="External" /><Relationship Id="rId16" Type="http://schemas.openxmlformats.org/officeDocument/2006/relationships/comments" Target="../comments13.xml" /><Relationship Id="rId17" Type="http://schemas.openxmlformats.org/officeDocument/2006/relationships/vmlDrawing" Target="../drawings/vmlDrawing6.vml" /><Relationship Id="rId18" Type="http://schemas.openxmlformats.org/officeDocument/2006/relationships/table" Target="../tables/table23.xml" /><Relationship Id="rId19"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ViQHpwxjZ" TargetMode="External" /><Relationship Id="rId2" Type="http://schemas.openxmlformats.org/officeDocument/2006/relationships/hyperlink" Target="http://t.co/2lultOugH8" TargetMode="External" /><Relationship Id="rId3" Type="http://schemas.openxmlformats.org/officeDocument/2006/relationships/hyperlink" Target="http://t.co/apfW7F3Lx0" TargetMode="External" /><Relationship Id="rId4" Type="http://schemas.openxmlformats.org/officeDocument/2006/relationships/hyperlink" Target="https://pbs.twimg.com/profile_banners/738379255248228352/1557520398" TargetMode="External" /><Relationship Id="rId5" Type="http://schemas.openxmlformats.org/officeDocument/2006/relationships/hyperlink" Target="https://pbs.twimg.com/profile_banners/974832709/1495034893" TargetMode="External" /><Relationship Id="rId6" Type="http://schemas.openxmlformats.org/officeDocument/2006/relationships/hyperlink" Target="https://pbs.twimg.com/profile_banners/2860898314/1526831594" TargetMode="External" /><Relationship Id="rId7" Type="http://schemas.openxmlformats.org/officeDocument/2006/relationships/hyperlink" Target="http://abs.twimg.com/images/themes/theme1/bg.png" TargetMode="External" /><Relationship Id="rId8" Type="http://schemas.openxmlformats.org/officeDocument/2006/relationships/hyperlink" Target="http://pbs.twimg.com/profile_background_images/725457354/f49ed159a9abd8b444ff4338f6e785b3.jpeg" TargetMode="External" /><Relationship Id="rId9" Type="http://schemas.openxmlformats.org/officeDocument/2006/relationships/hyperlink" Target="http://abs.twimg.com/images/themes/theme1/bg.png" TargetMode="External" /><Relationship Id="rId10" Type="http://schemas.openxmlformats.org/officeDocument/2006/relationships/hyperlink" Target="http://pbs.twimg.com/profile_images/1110537159549816832/PcpgEqir_normal.jpg" TargetMode="External" /><Relationship Id="rId11" Type="http://schemas.openxmlformats.org/officeDocument/2006/relationships/hyperlink" Target="http://pbs.twimg.com/profile_images/720266064114892800/SLV_kV27_normal.jpg" TargetMode="External" /><Relationship Id="rId12" Type="http://schemas.openxmlformats.org/officeDocument/2006/relationships/hyperlink" Target="http://pbs.twimg.com/profile_images/910975998665134085/UWn6aP95_normal.jpg" TargetMode="External" /><Relationship Id="rId13" Type="http://schemas.openxmlformats.org/officeDocument/2006/relationships/hyperlink" Target="https://twitter.com/journeymeditate" TargetMode="External" /><Relationship Id="rId14" Type="http://schemas.openxmlformats.org/officeDocument/2006/relationships/hyperlink" Target="https://twitter.com/dlyharvest" TargetMode="External" /><Relationship Id="rId15" Type="http://schemas.openxmlformats.org/officeDocument/2006/relationships/hyperlink" Target="https://twitter.com/radiobarbarossa" TargetMode="External" /><Relationship Id="rId16" Type="http://schemas.openxmlformats.org/officeDocument/2006/relationships/comments" Target="../comments2.xml" /><Relationship Id="rId17" Type="http://schemas.openxmlformats.org/officeDocument/2006/relationships/vmlDrawing" Target="../drawings/vmlDrawing2.vml" /><Relationship Id="rId18" Type="http://schemas.openxmlformats.org/officeDocument/2006/relationships/table" Target="../tables/table2.xml" /><Relationship Id="rId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radio-barbarossa.com/" TargetMode="External" /><Relationship Id="rId2" Type="http://schemas.openxmlformats.org/officeDocument/2006/relationships/hyperlink" Target="https://www.eventbrite.com/e/tldr-free-smoothies-and-meditation-before-work-every-mother-journey-meditation-daily-harvest-tickets-69216465311" TargetMode="External" /><Relationship Id="rId3" Type="http://schemas.openxmlformats.org/officeDocument/2006/relationships/hyperlink" Target="https://www.eventbrite.com/e/tldr-free-smoothies-and-meditation-before-work-every-mother-journey-meditation-daily-harvest-tickets-69216465311" TargetMode="External" /><Relationship Id="rId4" Type="http://schemas.openxmlformats.org/officeDocument/2006/relationships/hyperlink" Target="http://radio-barbarossa.com/" TargetMode="External" /><Relationship Id="rId5" Type="http://schemas.openxmlformats.org/officeDocument/2006/relationships/table" Target="../tables/table11.xml" /><Relationship Id="rId6" Type="http://schemas.openxmlformats.org/officeDocument/2006/relationships/table" Target="../tables/table12.xml" /><Relationship Id="rId7" Type="http://schemas.openxmlformats.org/officeDocument/2006/relationships/table" Target="../tables/table13.xml" /><Relationship Id="rId8" Type="http://schemas.openxmlformats.org/officeDocument/2006/relationships/table" Target="../tables/table14.xml" /><Relationship Id="rId9" Type="http://schemas.openxmlformats.org/officeDocument/2006/relationships/table" Target="../tables/table15.xml" /><Relationship Id="rId10" Type="http://schemas.openxmlformats.org/officeDocument/2006/relationships/table" Target="../tables/table16.xml" /><Relationship Id="rId11" Type="http://schemas.openxmlformats.org/officeDocument/2006/relationships/table" Target="../tables/table17.xml" /><Relationship Id="rId1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325</v>
      </c>
      <c r="BB2" s="13" t="s">
        <v>331</v>
      </c>
      <c r="BC2" s="13" t="s">
        <v>332</v>
      </c>
      <c r="BD2" s="67" t="s">
        <v>417</v>
      </c>
      <c r="BE2" s="67" t="s">
        <v>418</v>
      </c>
      <c r="BF2" s="67" t="s">
        <v>419</v>
      </c>
      <c r="BG2" s="67" t="s">
        <v>420</v>
      </c>
      <c r="BH2" s="67" t="s">
        <v>421</v>
      </c>
      <c r="BI2" s="67" t="s">
        <v>422</v>
      </c>
      <c r="BJ2" s="67" t="s">
        <v>423</v>
      </c>
      <c r="BK2" s="67" t="s">
        <v>424</v>
      </c>
      <c r="BL2" s="67" t="s">
        <v>425</v>
      </c>
    </row>
    <row r="3" spans="1:64" ht="15" customHeight="1">
      <c r="A3" s="84" t="s">
        <v>212</v>
      </c>
      <c r="B3" s="84" t="s">
        <v>214</v>
      </c>
      <c r="C3" s="53" t="s">
        <v>452</v>
      </c>
      <c r="D3" s="54">
        <v>3</v>
      </c>
      <c r="E3" s="65" t="s">
        <v>132</v>
      </c>
      <c r="F3" s="55">
        <v>35</v>
      </c>
      <c r="G3" s="53"/>
      <c r="H3" s="57"/>
      <c r="I3" s="56"/>
      <c r="J3" s="56"/>
      <c r="K3" s="36" t="s">
        <v>65</v>
      </c>
      <c r="L3" s="62">
        <v>3</v>
      </c>
      <c r="M3" s="62"/>
      <c r="N3" s="63"/>
      <c r="O3" s="85" t="s">
        <v>215</v>
      </c>
      <c r="P3" s="87">
        <v>43719.728854166664</v>
      </c>
      <c r="Q3" s="85" t="s">
        <v>216</v>
      </c>
      <c r="R3" s="89" t="s">
        <v>220</v>
      </c>
      <c r="S3" s="85" t="s">
        <v>222</v>
      </c>
      <c r="T3" s="85"/>
      <c r="U3" s="85"/>
      <c r="V3" s="89" t="s">
        <v>225</v>
      </c>
      <c r="W3" s="87">
        <v>43719.728854166664</v>
      </c>
      <c r="X3" s="89" t="s">
        <v>227</v>
      </c>
      <c r="Y3" s="85"/>
      <c r="Z3" s="85"/>
      <c r="AA3" s="91" t="s">
        <v>232</v>
      </c>
      <c r="AB3" s="85"/>
      <c r="AC3" s="85" t="b">
        <v>0</v>
      </c>
      <c r="AD3" s="85">
        <v>2</v>
      </c>
      <c r="AE3" s="91" t="s">
        <v>237</v>
      </c>
      <c r="AF3" s="85" t="b">
        <v>0</v>
      </c>
      <c r="AG3" s="85" t="s">
        <v>238</v>
      </c>
      <c r="AH3" s="85"/>
      <c r="AI3" s="91" t="s">
        <v>237</v>
      </c>
      <c r="AJ3" s="85" t="b">
        <v>0</v>
      </c>
      <c r="AK3" s="85">
        <v>0</v>
      </c>
      <c r="AL3" s="91" t="s">
        <v>237</v>
      </c>
      <c r="AM3" s="85" t="s">
        <v>239</v>
      </c>
      <c r="AN3" s="85" t="b">
        <v>0</v>
      </c>
      <c r="AO3" s="91" t="s">
        <v>232</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1</v>
      </c>
      <c r="BE3" s="52">
        <v>2.380952380952381</v>
      </c>
      <c r="BF3" s="51">
        <v>1</v>
      </c>
      <c r="BG3" s="52">
        <v>2.380952380952381</v>
      </c>
      <c r="BH3" s="51">
        <v>0</v>
      </c>
      <c r="BI3" s="52">
        <v>0</v>
      </c>
      <c r="BJ3" s="51">
        <v>40</v>
      </c>
      <c r="BK3" s="52">
        <v>95.23809523809524</v>
      </c>
      <c r="BL3" s="51">
        <v>42</v>
      </c>
    </row>
    <row r="4" spans="1:64" ht="15" customHeight="1">
      <c r="A4" s="84" t="s">
        <v>213</v>
      </c>
      <c r="B4" s="84" t="s">
        <v>213</v>
      </c>
      <c r="C4" s="53" t="s">
        <v>452</v>
      </c>
      <c r="D4" s="54">
        <v>3</v>
      </c>
      <c r="E4" s="65" t="s">
        <v>136</v>
      </c>
      <c r="F4" s="55">
        <v>35</v>
      </c>
      <c r="G4" s="53"/>
      <c r="H4" s="57"/>
      <c r="I4" s="56"/>
      <c r="J4" s="56"/>
      <c r="K4" s="36" t="s">
        <v>65</v>
      </c>
      <c r="L4" s="83">
        <v>4</v>
      </c>
      <c r="M4" s="83"/>
      <c r="N4" s="63"/>
      <c r="O4" s="86" t="s">
        <v>176</v>
      </c>
      <c r="P4" s="88">
        <v>43717.02085648148</v>
      </c>
      <c r="Q4" s="86" t="s">
        <v>217</v>
      </c>
      <c r="R4" s="90" t="s">
        <v>221</v>
      </c>
      <c r="S4" s="86" t="s">
        <v>223</v>
      </c>
      <c r="T4" s="86" t="s">
        <v>224</v>
      </c>
      <c r="U4" s="86"/>
      <c r="V4" s="90" t="s">
        <v>226</v>
      </c>
      <c r="W4" s="88">
        <v>43717.02085648148</v>
      </c>
      <c r="X4" s="90" t="s">
        <v>228</v>
      </c>
      <c r="Y4" s="86"/>
      <c r="Z4" s="86"/>
      <c r="AA4" s="92" t="s">
        <v>233</v>
      </c>
      <c r="AB4" s="86"/>
      <c r="AC4" s="86" t="b">
        <v>0</v>
      </c>
      <c r="AD4" s="86">
        <v>0</v>
      </c>
      <c r="AE4" s="92" t="s">
        <v>237</v>
      </c>
      <c r="AF4" s="86" t="b">
        <v>0</v>
      </c>
      <c r="AG4" s="86" t="s">
        <v>238</v>
      </c>
      <c r="AH4" s="86"/>
      <c r="AI4" s="92" t="s">
        <v>237</v>
      </c>
      <c r="AJ4" s="86" t="b">
        <v>0</v>
      </c>
      <c r="AK4" s="86">
        <v>0</v>
      </c>
      <c r="AL4" s="92" t="s">
        <v>237</v>
      </c>
      <c r="AM4" s="86" t="s">
        <v>240</v>
      </c>
      <c r="AN4" s="86" t="b">
        <v>0</v>
      </c>
      <c r="AO4" s="92" t="s">
        <v>233</v>
      </c>
      <c r="AP4" s="86" t="s">
        <v>176</v>
      </c>
      <c r="AQ4" s="86">
        <v>0</v>
      </c>
      <c r="AR4" s="86">
        <v>0</v>
      </c>
      <c r="AS4" s="86"/>
      <c r="AT4" s="86"/>
      <c r="AU4" s="86"/>
      <c r="AV4" s="86"/>
      <c r="AW4" s="86"/>
      <c r="AX4" s="86"/>
      <c r="AY4" s="86"/>
      <c r="AZ4" s="86"/>
      <c r="BA4">
        <v>4</v>
      </c>
      <c r="BB4" s="85" t="str">
        <f>REPLACE(INDEX(GroupVertices[Group],MATCH(Edges[[#This Row],[Vertex 1]],GroupVertices[Vertex],0)),1,1,"")</f>
        <v>2</v>
      </c>
      <c r="BC4" s="85" t="str">
        <f>REPLACE(INDEX(GroupVertices[Group],MATCH(Edges[[#This Row],[Vertex 2]],GroupVertices[Vertex],0)),1,1,"")</f>
        <v>2</v>
      </c>
      <c r="BD4" s="51">
        <v>0</v>
      </c>
      <c r="BE4" s="52">
        <v>0</v>
      </c>
      <c r="BF4" s="51">
        <v>0</v>
      </c>
      <c r="BG4" s="52">
        <v>0</v>
      </c>
      <c r="BH4" s="51">
        <v>0</v>
      </c>
      <c r="BI4" s="52">
        <v>0</v>
      </c>
      <c r="BJ4" s="51">
        <v>6</v>
      </c>
      <c r="BK4" s="52">
        <v>100</v>
      </c>
      <c r="BL4" s="51">
        <v>6</v>
      </c>
    </row>
    <row r="5" spans="1:64" ht="45">
      <c r="A5" s="84" t="s">
        <v>213</v>
      </c>
      <c r="B5" s="84" t="s">
        <v>213</v>
      </c>
      <c r="C5" s="53" t="s">
        <v>452</v>
      </c>
      <c r="D5" s="54">
        <v>3</v>
      </c>
      <c r="E5" s="65" t="s">
        <v>136</v>
      </c>
      <c r="F5" s="55">
        <v>35</v>
      </c>
      <c r="G5" s="53"/>
      <c r="H5" s="57"/>
      <c r="I5" s="56"/>
      <c r="J5" s="56"/>
      <c r="K5" s="36" t="s">
        <v>65</v>
      </c>
      <c r="L5" s="83">
        <v>5</v>
      </c>
      <c r="M5" s="83"/>
      <c r="N5" s="63"/>
      <c r="O5" s="86" t="s">
        <v>176</v>
      </c>
      <c r="P5" s="88">
        <v>43717.41667824074</v>
      </c>
      <c r="Q5" s="86" t="s">
        <v>218</v>
      </c>
      <c r="R5" s="90" t="s">
        <v>221</v>
      </c>
      <c r="S5" s="86" t="s">
        <v>223</v>
      </c>
      <c r="T5" s="86" t="s">
        <v>224</v>
      </c>
      <c r="U5" s="86"/>
      <c r="V5" s="90" t="s">
        <v>226</v>
      </c>
      <c r="W5" s="88">
        <v>43717.41667824074</v>
      </c>
      <c r="X5" s="90" t="s">
        <v>229</v>
      </c>
      <c r="Y5" s="86"/>
      <c r="Z5" s="86"/>
      <c r="AA5" s="92" t="s">
        <v>234</v>
      </c>
      <c r="AB5" s="86"/>
      <c r="AC5" s="86" t="b">
        <v>0</v>
      </c>
      <c r="AD5" s="86">
        <v>0</v>
      </c>
      <c r="AE5" s="92" t="s">
        <v>237</v>
      </c>
      <c r="AF5" s="86" t="b">
        <v>0</v>
      </c>
      <c r="AG5" s="86" t="s">
        <v>238</v>
      </c>
      <c r="AH5" s="86"/>
      <c r="AI5" s="92" t="s">
        <v>237</v>
      </c>
      <c r="AJ5" s="86" t="b">
        <v>0</v>
      </c>
      <c r="AK5" s="86">
        <v>0</v>
      </c>
      <c r="AL5" s="92" t="s">
        <v>237</v>
      </c>
      <c r="AM5" s="86" t="s">
        <v>240</v>
      </c>
      <c r="AN5" s="86" t="b">
        <v>0</v>
      </c>
      <c r="AO5" s="92" t="s">
        <v>234</v>
      </c>
      <c r="AP5" s="86" t="s">
        <v>176</v>
      </c>
      <c r="AQ5" s="86">
        <v>0</v>
      </c>
      <c r="AR5" s="86">
        <v>0</v>
      </c>
      <c r="AS5" s="86"/>
      <c r="AT5" s="86"/>
      <c r="AU5" s="86"/>
      <c r="AV5" s="86"/>
      <c r="AW5" s="86"/>
      <c r="AX5" s="86"/>
      <c r="AY5" s="86"/>
      <c r="AZ5" s="86"/>
      <c r="BA5">
        <v>4</v>
      </c>
      <c r="BB5" s="85" t="str">
        <f>REPLACE(INDEX(GroupVertices[Group],MATCH(Edges[[#This Row],[Vertex 1]],GroupVertices[Vertex],0)),1,1,"")</f>
        <v>2</v>
      </c>
      <c r="BC5" s="85" t="str">
        <f>REPLACE(INDEX(GroupVertices[Group],MATCH(Edges[[#This Row],[Vertex 2]],GroupVertices[Vertex],0)),1,1,"")</f>
        <v>2</v>
      </c>
      <c r="BD5" s="51">
        <v>0</v>
      </c>
      <c r="BE5" s="52">
        <v>0</v>
      </c>
      <c r="BF5" s="51">
        <v>0</v>
      </c>
      <c r="BG5" s="52">
        <v>0</v>
      </c>
      <c r="BH5" s="51">
        <v>0</v>
      </c>
      <c r="BI5" s="52">
        <v>0</v>
      </c>
      <c r="BJ5" s="51">
        <v>7</v>
      </c>
      <c r="BK5" s="52">
        <v>100</v>
      </c>
      <c r="BL5" s="51">
        <v>7</v>
      </c>
    </row>
    <row r="6" spans="1:64" ht="45">
      <c r="A6" s="84" t="s">
        <v>213</v>
      </c>
      <c r="B6" s="84" t="s">
        <v>213</v>
      </c>
      <c r="C6" s="53" t="s">
        <v>452</v>
      </c>
      <c r="D6" s="54">
        <v>3</v>
      </c>
      <c r="E6" s="65" t="s">
        <v>136</v>
      </c>
      <c r="F6" s="55">
        <v>35</v>
      </c>
      <c r="G6" s="53"/>
      <c r="H6" s="57"/>
      <c r="I6" s="56"/>
      <c r="J6" s="56"/>
      <c r="K6" s="36" t="s">
        <v>65</v>
      </c>
      <c r="L6" s="83">
        <v>6</v>
      </c>
      <c r="M6" s="83"/>
      <c r="N6" s="63"/>
      <c r="O6" s="86" t="s">
        <v>176</v>
      </c>
      <c r="P6" s="88">
        <v>43719.708344907405</v>
      </c>
      <c r="Q6" s="86" t="s">
        <v>219</v>
      </c>
      <c r="R6" s="90" t="s">
        <v>221</v>
      </c>
      <c r="S6" s="86" t="s">
        <v>223</v>
      </c>
      <c r="T6" s="86" t="s">
        <v>224</v>
      </c>
      <c r="U6" s="86"/>
      <c r="V6" s="90" t="s">
        <v>226</v>
      </c>
      <c r="W6" s="88">
        <v>43719.708344907405</v>
      </c>
      <c r="X6" s="90" t="s">
        <v>230</v>
      </c>
      <c r="Y6" s="86"/>
      <c r="Z6" s="86"/>
      <c r="AA6" s="92" t="s">
        <v>235</v>
      </c>
      <c r="AB6" s="86"/>
      <c r="AC6" s="86" t="b">
        <v>0</v>
      </c>
      <c r="AD6" s="86">
        <v>0</v>
      </c>
      <c r="AE6" s="92" t="s">
        <v>237</v>
      </c>
      <c r="AF6" s="86" t="b">
        <v>0</v>
      </c>
      <c r="AG6" s="86" t="s">
        <v>238</v>
      </c>
      <c r="AH6" s="86"/>
      <c r="AI6" s="92" t="s">
        <v>237</v>
      </c>
      <c r="AJ6" s="86" t="b">
        <v>0</v>
      </c>
      <c r="AK6" s="86">
        <v>0</v>
      </c>
      <c r="AL6" s="92" t="s">
        <v>237</v>
      </c>
      <c r="AM6" s="86" t="s">
        <v>240</v>
      </c>
      <c r="AN6" s="86" t="b">
        <v>0</v>
      </c>
      <c r="AO6" s="92" t="s">
        <v>235</v>
      </c>
      <c r="AP6" s="86" t="s">
        <v>176</v>
      </c>
      <c r="AQ6" s="86">
        <v>0</v>
      </c>
      <c r="AR6" s="86">
        <v>0</v>
      </c>
      <c r="AS6" s="86"/>
      <c r="AT6" s="86"/>
      <c r="AU6" s="86"/>
      <c r="AV6" s="86"/>
      <c r="AW6" s="86"/>
      <c r="AX6" s="86"/>
      <c r="AY6" s="86"/>
      <c r="AZ6" s="86"/>
      <c r="BA6">
        <v>4</v>
      </c>
      <c r="BB6" s="85" t="str">
        <f>REPLACE(INDEX(GroupVertices[Group],MATCH(Edges[[#This Row],[Vertex 1]],GroupVertices[Vertex],0)),1,1,"")</f>
        <v>2</v>
      </c>
      <c r="BC6" s="85" t="str">
        <f>REPLACE(INDEX(GroupVertices[Group],MATCH(Edges[[#This Row],[Vertex 2]],GroupVertices[Vertex],0)),1,1,"")</f>
        <v>2</v>
      </c>
      <c r="BD6" s="51">
        <v>0</v>
      </c>
      <c r="BE6" s="52">
        <v>0</v>
      </c>
      <c r="BF6" s="51">
        <v>0</v>
      </c>
      <c r="BG6" s="52">
        <v>0</v>
      </c>
      <c r="BH6" s="51">
        <v>0</v>
      </c>
      <c r="BI6" s="52">
        <v>0</v>
      </c>
      <c r="BJ6" s="51">
        <v>6</v>
      </c>
      <c r="BK6" s="52">
        <v>100</v>
      </c>
      <c r="BL6" s="51">
        <v>6</v>
      </c>
    </row>
    <row r="7" spans="1:64" ht="45">
      <c r="A7" s="84" t="s">
        <v>213</v>
      </c>
      <c r="B7" s="84" t="s">
        <v>213</v>
      </c>
      <c r="C7" s="53" t="s">
        <v>452</v>
      </c>
      <c r="D7" s="54">
        <v>3</v>
      </c>
      <c r="E7" s="65" t="s">
        <v>136</v>
      </c>
      <c r="F7" s="55">
        <v>35</v>
      </c>
      <c r="G7" s="53"/>
      <c r="H7" s="57"/>
      <c r="I7" s="56"/>
      <c r="J7" s="56"/>
      <c r="K7" s="36" t="s">
        <v>65</v>
      </c>
      <c r="L7" s="83">
        <v>7</v>
      </c>
      <c r="M7" s="83"/>
      <c r="N7" s="63"/>
      <c r="O7" s="86" t="s">
        <v>176</v>
      </c>
      <c r="P7" s="88">
        <v>43724.41667824074</v>
      </c>
      <c r="Q7" s="86" t="s">
        <v>218</v>
      </c>
      <c r="R7" s="90" t="s">
        <v>221</v>
      </c>
      <c r="S7" s="86" t="s">
        <v>223</v>
      </c>
      <c r="T7" s="86" t="s">
        <v>224</v>
      </c>
      <c r="U7" s="86"/>
      <c r="V7" s="90" t="s">
        <v>226</v>
      </c>
      <c r="W7" s="88">
        <v>43724.41667824074</v>
      </c>
      <c r="X7" s="90" t="s">
        <v>231</v>
      </c>
      <c r="Y7" s="86"/>
      <c r="Z7" s="86"/>
      <c r="AA7" s="92" t="s">
        <v>236</v>
      </c>
      <c r="AB7" s="86"/>
      <c r="AC7" s="86" t="b">
        <v>0</v>
      </c>
      <c r="AD7" s="86">
        <v>0</v>
      </c>
      <c r="AE7" s="92" t="s">
        <v>237</v>
      </c>
      <c r="AF7" s="86" t="b">
        <v>0</v>
      </c>
      <c r="AG7" s="86" t="s">
        <v>238</v>
      </c>
      <c r="AH7" s="86"/>
      <c r="AI7" s="92" t="s">
        <v>237</v>
      </c>
      <c r="AJ7" s="86" t="b">
        <v>0</v>
      </c>
      <c r="AK7" s="86">
        <v>0</v>
      </c>
      <c r="AL7" s="92" t="s">
        <v>237</v>
      </c>
      <c r="AM7" s="86" t="s">
        <v>240</v>
      </c>
      <c r="AN7" s="86" t="b">
        <v>0</v>
      </c>
      <c r="AO7" s="92" t="s">
        <v>236</v>
      </c>
      <c r="AP7" s="86" t="s">
        <v>176</v>
      </c>
      <c r="AQ7" s="86">
        <v>0</v>
      </c>
      <c r="AR7" s="86">
        <v>0</v>
      </c>
      <c r="AS7" s="86"/>
      <c r="AT7" s="86"/>
      <c r="AU7" s="86"/>
      <c r="AV7" s="86"/>
      <c r="AW7" s="86"/>
      <c r="AX7" s="86"/>
      <c r="AY7" s="86"/>
      <c r="AZ7" s="86"/>
      <c r="BA7">
        <v>4</v>
      </c>
      <c r="BB7" s="85" t="str">
        <f>REPLACE(INDEX(GroupVertices[Group],MATCH(Edges[[#This Row],[Vertex 1]],GroupVertices[Vertex],0)),1,1,"")</f>
        <v>2</v>
      </c>
      <c r="BC7" s="85" t="str">
        <f>REPLACE(INDEX(GroupVertices[Group],MATCH(Edges[[#This Row],[Vertex 2]],GroupVertices[Vertex],0)),1,1,"")</f>
        <v>2</v>
      </c>
      <c r="BD7" s="51">
        <v>0</v>
      </c>
      <c r="BE7" s="52">
        <v>0</v>
      </c>
      <c r="BF7" s="51">
        <v>0</v>
      </c>
      <c r="BG7" s="52">
        <v>0</v>
      </c>
      <c r="BH7" s="51">
        <v>0</v>
      </c>
      <c r="BI7" s="52">
        <v>0</v>
      </c>
      <c r="BJ7" s="51">
        <v>7</v>
      </c>
      <c r="BK7" s="52">
        <v>100</v>
      </c>
      <c r="BL7" s="51">
        <v>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hyperlinks>
    <hyperlink ref="R3" r:id="rId1" display="https://www.eventbrite.com/e/tldr-free-smoothies-and-meditation-before-work-every-mother-journey-meditation-daily-harvest-tickets-69216465311"/>
    <hyperlink ref="R4" r:id="rId2" display="http://radio-barbarossa.com/"/>
    <hyperlink ref="R5" r:id="rId3" display="http://radio-barbarossa.com/"/>
    <hyperlink ref="R6" r:id="rId4" display="http://radio-barbarossa.com/"/>
    <hyperlink ref="R7" r:id="rId5" display="http://radio-barbarossa.com/"/>
    <hyperlink ref="V3" r:id="rId6" display="http://pbs.twimg.com/profile_images/1110537159549816832/PcpgEqir_normal.jpg"/>
    <hyperlink ref="V4" r:id="rId7" display="http://pbs.twimg.com/profile_images/910975998665134085/UWn6aP95_normal.jpg"/>
    <hyperlink ref="V5" r:id="rId8" display="http://pbs.twimg.com/profile_images/910975998665134085/UWn6aP95_normal.jpg"/>
    <hyperlink ref="V6" r:id="rId9" display="http://pbs.twimg.com/profile_images/910975998665134085/UWn6aP95_normal.jpg"/>
    <hyperlink ref="V7" r:id="rId10" display="http://pbs.twimg.com/profile_images/910975998665134085/UWn6aP95_normal.jpg"/>
    <hyperlink ref="X3" r:id="rId11" display="https://twitter.com/#!/journeymeditate/status/1171838200337379329"/>
    <hyperlink ref="X4" r:id="rId12" display="https://twitter.com/#!/radiobarbarossa/status/1170856853699514369"/>
    <hyperlink ref="X5" r:id="rId13" display="https://twitter.com/#!/radiobarbarossa/status/1171000297780649984"/>
    <hyperlink ref="X6" r:id="rId14" display="https://twitter.com/#!/radiobarbarossa/status/1171830770337505282"/>
    <hyperlink ref="X7" r:id="rId15" display="https://twitter.com/#!/radiobarbarossa/status/1173537013288591360"/>
  </hyperlinks>
  <printOptions/>
  <pageMargins left="0.7" right="0.7" top="0.75" bottom="0.75" header="0.3" footer="0.3"/>
  <pageSetup horizontalDpi="600" verticalDpi="600" orientation="portrait" r:id="rId19"/>
  <legacyDrawing r:id="rId17"/>
  <tableParts>
    <tablePart r:id="rId1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408</v>
      </c>
      <c r="B1" s="13" t="s">
        <v>409</v>
      </c>
      <c r="C1" s="13" t="s">
        <v>402</v>
      </c>
      <c r="D1" s="13" t="s">
        <v>403</v>
      </c>
      <c r="E1" s="13" t="s">
        <v>410</v>
      </c>
      <c r="F1" s="13" t="s">
        <v>144</v>
      </c>
      <c r="G1" s="13" t="s">
        <v>411</v>
      </c>
      <c r="H1" s="13" t="s">
        <v>412</v>
      </c>
      <c r="I1" s="13" t="s">
        <v>413</v>
      </c>
      <c r="J1" s="13" t="s">
        <v>414</v>
      </c>
      <c r="K1" s="13" t="s">
        <v>415</v>
      </c>
      <c r="L1" s="13" t="s">
        <v>416</v>
      </c>
    </row>
    <row r="2" spans="1:12" ht="15">
      <c r="A2" s="91" t="s">
        <v>357</v>
      </c>
      <c r="B2" s="91" t="s">
        <v>358</v>
      </c>
      <c r="C2" s="91">
        <v>4</v>
      </c>
      <c r="D2" s="130">
        <v>0.009939488513646812</v>
      </c>
      <c r="E2" s="130">
        <v>0.9294189257142927</v>
      </c>
      <c r="F2" s="91" t="s">
        <v>404</v>
      </c>
      <c r="G2" s="91" t="b">
        <v>0</v>
      </c>
      <c r="H2" s="91" t="b">
        <v>0</v>
      </c>
      <c r="I2" s="91" t="b">
        <v>0</v>
      </c>
      <c r="J2" s="91" t="b">
        <v>0</v>
      </c>
      <c r="K2" s="91" t="b">
        <v>0</v>
      </c>
      <c r="L2" s="91" t="b">
        <v>0</v>
      </c>
    </row>
    <row r="3" spans="1:12" ht="15">
      <c r="A3" s="91" t="s">
        <v>358</v>
      </c>
      <c r="B3" s="91" t="s">
        <v>359</v>
      </c>
      <c r="C3" s="91">
        <v>2</v>
      </c>
      <c r="D3" s="130">
        <v>0.020407179931899364</v>
      </c>
      <c r="E3" s="130">
        <v>0.9294189257142927</v>
      </c>
      <c r="F3" s="91" t="s">
        <v>404</v>
      </c>
      <c r="G3" s="91" t="b">
        <v>0</v>
      </c>
      <c r="H3" s="91" t="b">
        <v>0</v>
      </c>
      <c r="I3" s="91" t="b">
        <v>0</v>
      </c>
      <c r="J3" s="91" t="b">
        <v>0</v>
      </c>
      <c r="K3" s="91" t="b">
        <v>0</v>
      </c>
      <c r="L3" s="91" t="b">
        <v>0</v>
      </c>
    </row>
    <row r="4" spans="1:12" ht="15">
      <c r="A4" s="91" t="s">
        <v>357</v>
      </c>
      <c r="B4" s="91" t="s">
        <v>358</v>
      </c>
      <c r="C4" s="91">
        <v>4</v>
      </c>
      <c r="D4" s="130">
        <v>0</v>
      </c>
      <c r="E4" s="130">
        <v>0.39794000867203755</v>
      </c>
      <c r="F4" s="91" t="s">
        <v>327</v>
      </c>
      <c r="G4" s="91" t="b">
        <v>0</v>
      </c>
      <c r="H4" s="91" t="b">
        <v>0</v>
      </c>
      <c r="I4" s="91" t="b">
        <v>0</v>
      </c>
      <c r="J4" s="91" t="b">
        <v>0</v>
      </c>
      <c r="K4" s="91" t="b">
        <v>0</v>
      </c>
      <c r="L4" s="91" t="b">
        <v>0</v>
      </c>
    </row>
    <row r="5" spans="1:12" ht="15">
      <c r="A5" s="91" t="s">
        <v>358</v>
      </c>
      <c r="B5" s="91" t="s">
        <v>359</v>
      </c>
      <c r="C5" s="91">
        <v>2</v>
      </c>
      <c r="D5" s="130">
        <v>0.043004285094854454</v>
      </c>
      <c r="E5" s="130">
        <v>0.39794000867203755</v>
      </c>
      <c r="F5" s="91" t="s">
        <v>327</v>
      </c>
      <c r="G5" s="91" t="b">
        <v>0</v>
      </c>
      <c r="H5" s="91" t="b">
        <v>0</v>
      </c>
      <c r="I5" s="91" t="b">
        <v>0</v>
      </c>
      <c r="J5" s="91" t="b">
        <v>0</v>
      </c>
      <c r="K5" s="91" t="b">
        <v>0</v>
      </c>
      <c r="L5"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428</v>
      </c>
      <c r="B2" s="133" t="s">
        <v>429</v>
      </c>
      <c r="C2" s="67" t="s">
        <v>430</v>
      </c>
    </row>
    <row r="3" spans="1:3" ht="15">
      <c r="A3" s="132" t="s">
        <v>326</v>
      </c>
      <c r="B3" s="132" t="s">
        <v>326</v>
      </c>
      <c r="C3" s="36">
        <v>1</v>
      </c>
    </row>
    <row r="4" spans="1:3" ht="15">
      <c r="A4" s="132" t="s">
        <v>327</v>
      </c>
      <c r="B4" s="132" t="s">
        <v>327</v>
      </c>
      <c r="C4" s="36">
        <v>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436</v>
      </c>
      <c r="B1" s="13" t="s">
        <v>17</v>
      </c>
    </row>
    <row r="2" spans="1:2" ht="15">
      <c r="A2" s="85" t="s">
        <v>437</v>
      </c>
      <c r="B2" s="85" t="s">
        <v>443</v>
      </c>
    </row>
    <row r="3" spans="1:2" ht="15">
      <c r="A3" s="85" t="s">
        <v>438</v>
      </c>
      <c r="B3" s="85" t="s">
        <v>444</v>
      </c>
    </row>
    <row r="4" spans="1:2" ht="15">
      <c r="A4" s="85" t="s">
        <v>439</v>
      </c>
      <c r="B4" s="85" t="s">
        <v>445</v>
      </c>
    </row>
    <row r="5" spans="1:2" ht="15">
      <c r="A5" s="85" t="s">
        <v>440</v>
      </c>
      <c r="B5" s="85" t="s">
        <v>446</v>
      </c>
    </row>
    <row r="6" spans="1:2" ht="15">
      <c r="A6" s="85" t="s">
        <v>441</v>
      </c>
      <c r="B6" s="85" t="s">
        <v>447</v>
      </c>
    </row>
    <row r="7" spans="1:2" ht="15">
      <c r="A7" s="85" t="s">
        <v>442</v>
      </c>
      <c r="B7" s="85" t="s">
        <v>444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325</v>
      </c>
      <c r="BB2" s="13" t="s">
        <v>331</v>
      </c>
      <c r="BC2" s="13" t="s">
        <v>332</v>
      </c>
      <c r="BD2" s="67" t="s">
        <v>417</v>
      </c>
      <c r="BE2" s="67" t="s">
        <v>418</v>
      </c>
      <c r="BF2" s="67" t="s">
        <v>419</v>
      </c>
      <c r="BG2" s="67" t="s">
        <v>420</v>
      </c>
      <c r="BH2" s="67" t="s">
        <v>421</v>
      </c>
      <c r="BI2" s="67" t="s">
        <v>422</v>
      </c>
      <c r="BJ2" s="67" t="s">
        <v>423</v>
      </c>
      <c r="BK2" s="67" t="s">
        <v>424</v>
      </c>
      <c r="BL2" s="67" t="s">
        <v>425</v>
      </c>
    </row>
    <row r="3" spans="1:64" ht="15" customHeight="1">
      <c r="A3" s="84" t="s">
        <v>212</v>
      </c>
      <c r="B3" s="84" t="s">
        <v>214</v>
      </c>
      <c r="C3" s="53"/>
      <c r="D3" s="54"/>
      <c r="E3" s="65"/>
      <c r="F3" s="55"/>
      <c r="G3" s="53"/>
      <c r="H3" s="57"/>
      <c r="I3" s="56"/>
      <c r="J3" s="56"/>
      <c r="K3" s="36" t="s">
        <v>65</v>
      </c>
      <c r="L3" s="62">
        <v>3</v>
      </c>
      <c r="M3" s="62"/>
      <c r="N3" s="63"/>
      <c r="O3" s="85" t="s">
        <v>215</v>
      </c>
      <c r="P3" s="87">
        <v>43719.728854166664</v>
      </c>
      <c r="Q3" s="85" t="s">
        <v>216</v>
      </c>
      <c r="R3" s="89" t="s">
        <v>220</v>
      </c>
      <c r="S3" s="85" t="s">
        <v>222</v>
      </c>
      <c r="T3" s="85"/>
      <c r="U3" s="85"/>
      <c r="V3" s="89" t="s">
        <v>225</v>
      </c>
      <c r="W3" s="87">
        <v>43719.728854166664</v>
      </c>
      <c r="X3" s="89" t="s">
        <v>227</v>
      </c>
      <c r="Y3" s="85"/>
      <c r="Z3" s="85"/>
      <c r="AA3" s="91" t="s">
        <v>232</v>
      </c>
      <c r="AB3" s="85"/>
      <c r="AC3" s="85" t="b">
        <v>0</v>
      </c>
      <c r="AD3" s="85">
        <v>2</v>
      </c>
      <c r="AE3" s="91" t="s">
        <v>237</v>
      </c>
      <c r="AF3" s="85" t="b">
        <v>0</v>
      </c>
      <c r="AG3" s="85" t="s">
        <v>238</v>
      </c>
      <c r="AH3" s="85"/>
      <c r="AI3" s="91" t="s">
        <v>237</v>
      </c>
      <c r="AJ3" s="85" t="b">
        <v>0</v>
      </c>
      <c r="AK3" s="85">
        <v>0</v>
      </c>
      <c r="AL3" s="91" t="s">
        <v>237</v>
      </c>
      <c r="AM3" s="85" t="s">
        <v>239</v>
      </c>
      <c r="AN3" s="85" t="b">
        <v>0</v>
      </c>
      <c r="AO3" s="91" t="s">
        <v>232</v>
      </c>
      <c r="AP3" s="85" t="s">
        <v>176</v>
      </c>
      <c r="AQ3" s="85">
        <v>0</v>
      </c>
      <c r="AR3" s="85">
        <v>0</v>
      </c>
      <c r="AS3" s="85"/>
      <c r="AT3" s="85"/>
      <c r="AU3" s="85"/>
      <c r="AV3" s="85"/>
      <c r="AW3" s="85"/>
      <c r="AX3" s="85"/>
      <c r="AY3" s="85"/>
      <c r="AZ3" s="85"/>
      <c r="BA3">
        <v>1</v>
      </c>
      <c r="BB3" s="85" t="str">
        <f>REPLACE(INDEX(GroupVertices[Group],MATCH(Edges25[[#This Row],[Vertex 1]],GroupVertices[Vertex],0)),1,1,"")</f>
        <v>1</v>
      </c>
      <c r="BC3" s="85" t="str">
        <f>REPLACE(INDEX(GroupVertices[Group],MATCH(Edges25[[#This Row],[Vertex 2]],GroupVertices[Vertex],0)),1,1,"")</f>
        <v>1</v>
      </c>
      <c r="BD3" s="51">
        <v>1</v>
      </c>
      <c r="BE3" s="52">
        <v>2.380952380952381</v>
      </c>
      <c r="BF3" s="51">
        <v>1</v>
      </c>
      <c r="BG3" s="52">
        <v>2.380952380952381</v>
      </c>
      <c r="BH3" s="51">
        <v>0</v>
      </c>
      <c r="BI3" s="52">
        <v>0</v>
      </c>
      <c r="BJ3" s="51">
        <v>40</v>
      </c>
      <c r="BK3" s="52">
        <v>95.23809523809524</v>
      </c>
      <c r="BL3" s="51">
        <v>42</v>
      </c>
    </row>
    <row r="4" spans="1:64" ht="15" customHeight="1">
      <c r="A4" s="84" t="s">
        <v>213</v>
      </c>
      <c r="B4" s="84" t="s">
        <v>213</v>
      </c>
      <c r="C4" s="53"/>
      <c r="D4" s="54"/>
      <c r="E4" s="65"/>
      <c r="F4" s="55"/>
      <c r="G4" s="53"/>
      <c r="H4" s="57"/>
      <c r="I4" s="56"/>
      <c r="J4" s="56"/>
      <c r="K4" s="36" t="s">
        <v>65</v>
      </c>
      <c r="L4" s="83">
        <v>4</v>
      </c>
      <c r="M4" s="83"/>
      <c r="N4" s="63"/>
      <c r="O4" s="86" t="s">
        <v>176</v>
      </c>
      <c r="P4" s="88">
        <v>43717.02085648148</v>
      </c>
      <c r="Q4" s="86" t="s">
        <v>217</v>
      </c>
      <c r="R4" s="90" t="s">
        <v>221</v>
      </c>
      <c r="S4" s="86" t="s">
        <v>223</v>
      </c>
      <c r="T4" s="86" t="s">
        <v>224</v>
      </c>
      <c r="U4" s="86"/>
      <c r="V4" s="90" t="s">
        <v>226</v>
      </c>
      <c r="W4" s="88">
        <v>43717.02085648148</v>
      </c>
      <c r="X4" s="90" t="s">
        <v>228</v>
      </c>
      <c r="Y4" s="86"/>
      <c r="Z4" s="86"/>
      <c r="AA4" s="92" t="s">
        <v>233</v>
      </c>
      <c r="AB4" s="86"/>
      <c r="AC4" s="86" t="b">
        <v>0</v>
      </c>
      <c r="AD4" s="86">
        <v>0</v>
      </c>
      <c r="AE4" s="92" t="s">
        <v>237</v>
      </c>
      <c r="AF4" s="86" t="b">
        <v>0</v>
      </c>
      <c r="AG4" s="86" t="s">
        <v>238</v>
      </c>
      <c r="AH4" s="86"/>
      <c r="AI4" s="92" t="s">
        <v>237</v>
      </c>
      <c r="AJ4" s="86" t="b">
        <v>0</v>
      </c>
      <c r="AK4" s="86">
        <v>0</v>
      </c>
      <c r="AL4" s="92" t="s">
        <v>237</v>
      </c>
      <c r="AM4" s="86" t="s">
        <v>240</v>
      </c>
      <c r="AN4" s="86" t="b">
        <v>0</v>
      </c>
      <c r="AO4" s="92" t="s">
        <v>233</v>
      </c>
      <c r="AP4" s="86" t="s">
        <v>176</v>
      </c>
      <c r="AQ4" s="86">
        <v>0</v>
      </c>
      <c r="AR4" s="86">
        <v>0</v>
      </c>
      <c r="AS4" s="86"/>
      <c r="AT4" s="86"/>
      <c r="AU4" s="86"/>
      <c r="AV4" s="86"/>
      <c r="AW4" s="86"/>
      <c r="AX4" s="86"/>
      <c r="AY4" s="86"/>
      <c r="AZ4" s="86"/>
      <c r="BA4">
        <v>4</v>
      </c>
      <c r="BB4" s="85" t="str">
        <f>REPLACE(INDEX(GroupVertices[Group],MATCH(Edges25[[#This Row],[Vertex 1]],GroupVertices[Vertex],0)),1,1,"")</f>
        <v>2</v>
      </c>
      <c r="BC4" s="85" t="str">
        <f>REPLACE(INDEX(GroupVertices[Group],MATCH(Edges25[[#This Row],[Vertex 2]],GroupVertices[Vertex],0)),1,1,"")</f>
        <v>2</v>
      </c>
      <c r="BD4" s="51">
        <v>0</v>
      </c>
      <c r="BE4" s="52">
        <v>0</v>
      </c>
      <c r="BF4" s="51">
        <v>0</v>
      </c>
      <c r="BG4" s="52">
        <v>0</v>
      </c>
      <c r="BH4" s="51">
        <v>0</v>
      </c>
      <c r="BI4" s="52">
        <v>0</v>
      </c>
      <c r="BJ4" s="51">
        <v>6</v>
      </c>
      <c r="BK4" s="52">
        <v>100</v>
      </c>
      <c r="BL4" s="51">
        <v>6</v>
      </c>
    </row>
    <row r="5" spans="1:64" ht="15">
      <c r="A5" s="84" t="s">
        <v>213</v>
      </c>
      <c r="B5" s="84" t="s">
        <v>213</v>
      </c>
      <c r="C5" s="53"/>
      <c r="D5" s="54"/>
      <c r="E5" s="65"/>
      <c r="F5" s="55"/>
      <c r="G5" s="53"/>
      <c r="H5" s="57"/>
      <c r="I5" s="56"/>
      <c r="J5" s="56"/>
      <c r="K5" s="36" t="s">
        <v>65</v>
      </c>
      <c r="L5" s="83">
        <v>5</v>
      </c>
      <c r="M5" s="83"/>
      <c r="N5" s="63"/>
      <c r="O5" s="86" t="s">
        <v>176</v>
      </c>
      <c r="P5" s="88">
        <v>43717.41667824074</v>
      </c>
      <c r="Q5" s="86" t="s">
        <v>218</v>
      </c>
      <c r="R5" s="90" t="s">
        <v>221</v>
      </c>
      <c r="S5" s="86" t="s">
        <v>223</v>
      </c>
      <c r="T5" s="86" t="s">
        <v>224</v>
      </c>
      <c r="U5" s="86"/>
      <c r="V5" s="90" t="s">
        <v>226</v>
      </c>
      <c r="W5" s="88">
        <v>43717.41667824074</v>
      </c>
      <c r="X5" s="90" t="s">
        <v>229</v>
      </c>
      <c r="Y5" s="86"/>
      <c r="Z5" s="86"/>
      <c r="AA5" s="92" t="s">
        <v>234</v>
      </c>
      <c r="AB5" s="86"/>
      <c r="AC5" s="86" t="b">
        <v>0</v>
      </c>
      <c r="AD5" s="86">
        <v>0</v>
      </c>
      <c r="AE5" s="92" t="s">
        <v>237</v>
      </c>
      <c r="AF5" s="86" t="b">
        <v>0</v>
      </c>
      <c r="AG5" s="86" t="s">
        <v>238</v>
      </c>
      <c r="AH5" s="86"/>
      <c r="AI5" s="92" t="s">
        <v>237</v>
      </c>
      <c r="AJ5" s="86" t="b">
        <v>0</v>
      </c>
      <c r="AK5" s="86">
        <v>0</v>
      </c>
      <c r="AL5" s="92" t="s">
        <v>237</v>
      </c>
      <c r="AM5" s="86" t="s">
        <v>240</v>
      </c>
      <c r="AN5" s="86" t="b">
        <v>0</v>
      </c>
      <c r="AO5" s="92" t="s">
        <v>234</v>
      </c>
      <c r="AP5" s="86" t="s">
        <v>176</v>
      </c>
      <c r="AQ5" s="86">
        <v>0</v>
      </c>
      <c r="AR5" s="86">
        <v>0</v>
      </c>
      <c r="AS5" s="86"/>
      <c r="AT5" s="86"/>
      <c r="AU5" s="86"/>
      <c r="AV5" s="86"/>
      <c r="AW5" s="86"/>
      <c r="AX5" s="86"/>
      <c r="AY5" s="86"/>
      <c r="AZ5" s="86"/>
      <c r="BA5">
        <v>4</v>
      </c>
      <c r="BB5" s="85" t="str">
        <f>REPLACE(INDEX(GroupVertices[Group],MATCH(Edges25[[#This Row],[Vertex 1]],GroupVertices[Vertex],0)),1,1,"")</f>
        <v>2</v>
      </c>
      <c r="BC5" s="85" t="str">
        <f>REPLACE(INDEX(GroupVertices[Group],MATCH(Edges25[[#This Row],[Vertex 2]],GroupVertices[Vertex],0)),1,1,"")</f>
        <v>2</v>
      </c>
      <c r="BD5" s="51">
        <v>0</v>
      </c>
      <c r="BE5" s="52">
        <v>0</v>
      </c>
      <c r="BF5" s="51">
        <v>0</v>
      </c>
      <c r="BG5" s="52">
        <v>0</v>
      </c>
      <c r="BH5" s="51">
        <v>0</v>
      </c>
      <c r="BI5" s="52">
        <v>0</v>
      </c>
      <c r="BJ5" s="51">
        <v>7</v>
      </c>
      <c r="BK5" s="52">
        <v>100</v>
      </c>
      <c r="BL5" s="51">
        <v>7</v>
      </c>
    </row>
    <row r="6" spans="1:64" ht="15">
      <c r="A6" s="84" t="s">
        <v>213</v>
      </c>
      <c r="B6" s="84" t="s">
        <v>213</v>
      </c>
      <c r="C6" s="53"/>
      <c r="D6" s="54"/>
      <c r="E6" s="65"/>
      <c r="F6" s="55"/>
      <c r="G6" s="53"/>
      <c r="H6" s="57"/>
      <c r="I6" s="56"/>
      <c r="J6" s="56"/>
      <c r="K6" s="36" t="s">
        <v>65</v>
      </c>
      <c r="L6" s="83">
        <v>6</v>
      </c>
      <c r="M6" s="83"/>
      <c r="N6" s="63"/>
      <c r="O6" s="86" t="s">
        <v>176</v>
      </c>
      <c r="P6" s="88">
        <v>43719.708344907405</v>
      </c>
      <c r="Q6" s="86" t="s">
        <v>219</v>
      </c>
      <c r="R6" s="90" t="s">
        <v>221</v>
      </c>
      <c r="S6" s="86" t="s">
        <v>223</v>
      </c>
      <c r="T6" s="86" t="s">
        <v>224</v>
      </c>
      <c r="U6" s="86"/>
      <c r="V6" s="90" t="s">
        <v>226</v>
      </c>
      <c r="W6" s="88">
        <v>43719.708344907405</v>
      </c>
      <c r="X6" s="90" t="s">
        <v>230</v>
      </c>
      <c r="Y6" s="86"/>
      <c r="Z6" s="86"/>
      <c r="AA6" s="92" t="s">
        <v>235</v>
      </c>
      <c r="AB6" s="86"/>
      <c r="AC6" s="86" t="b">
        <v>0</v>
      </c>
      <c r="AD6" s="86">
        <v>0</v>
      </c>
      <c r="AE6" s="92" t="s">
        <v>237</v>
      </c>
      <c r="AF6" s="86" t="b">
        <v>0</v>
      </c>
      <c r="AG6" s="86" t="s">
        <v>238</v>
      </c>
      <c r="AH6" s="86"/>
      <c r="AI6" s="92" t="s">
        <v>237</v>
      </c>
      <c r="AJ6" s="86" t="b">
        <v>0</v>
      </c>
      <c r="AK6" s="86">
        <v>0</v>
      </c>
      <c r="AL6" s="92" t="s">
        <v>237</v>
      </c>
      <c r="AM6" s="86" t="s">
        <v>240</v>
      </c>
      <c r="AN6" s="86" t="b">
        <v>0</v>
      </c>
      <c r="AO6" s="92" t="s">
        <v>235</v>
      </c>
      <c r="AP6" s="86" t="s">
        <v>176</v>
      </c>
      <c r="AQ6" s="86">
        <v>0</v>
      </c>
      <c r="AR6" s="86">
        <v>0</v>
      </c>
      <c r="AS6" s="86"/>
      <c r="AT6" s="86"/>
      <c r="AU6" s="86"/>
      <c r="AV6" s="86"/>
      <c r="AW6" s="86"/>
      <c r="AX6" s="86"/>
      <c r="AY6" s="86"/>
      <c r="AZ6" s="86"/>
      <c r="BA6">
        <v>4</v>
      </c>
      <c r="BB6" s="85" t="str">
        <f>REPLACE(INDEX(GroupVertices[Group],MATCH(Edges25[[#This Row],[Vertex 1]],GroupVertices[Vertex],0)),1,1,"")</f>
        <v>2</v>
      </c>
      <c r="BC6" s="85" t="str">
        <f>REPLACE(INDEX(GroupVertices[Group],MATCH(Edges25[[#This Row],[Vertex 2]],GroupVertices[Vertex],0)),1,1,"")</f>
        <v>2</v>
      </c>
      <c r="BD6" s="51">
        <v>0</v>
      </c>
      <c r="BE6" s="52">
        <v>0</v>
      </c>
      <c r="BF6" s="51">
        <v>0</v>
      </c>
      <c r="BG6" s="52">
        <v>0</v>
      </c>
      <c r="BH6" s="51">
        <v>0</v>
      </c>
      <c r="BI6" s="52">
        <v>0</v>
      </c>
      <c r="BJ6" s="51">
        <v>6</v>
      </c>
      <c r="BK6" s="52">
        <v>100</v>
      </c>
      <c r="BL6" s="51">
        <v>6</v>
      </c>
    </row>
    <row r="7" spans="1:64" ht="15">
      <c r="A7" s="84" t="s">
        <v>213</v>
      </c>
      <c r="B7" s="84" t="s">
        <v>213</v>
      </c>
      <c r="C7" s="53"/>
      <c r="D7" s="54"/>
      <c r="E7" s="65"/>
      <c r="F7" s="55"/>
      <c r="G7" s="53"/>
      <c r="H7" s="57"/>
      <c r="I7" s="56"/>
      <c r="J7" s="56"/>
      <c r="K7" s="36" t="s">
        <v>65</v>
      </c>
      <c r="L7" s="83">
        <v>7</v>
      </c>
      <c r="M7" s="83"/>
      <c r="N7" s="63"/>
      <c r="O7" s="86" t="s">
        <v>176</v>
      </c>
      <c r="P7" s="88">
        <v>43724.41667824074</v>
      </c>
      <c r="Q7" s="86" t="s">
        <v>218</v>
      </c>
      <c r="R7" s="90" t="s">
        <v>221</v>
      </c>
      <c r="S7" s="86" t="s">
        <v>223</v>
      </c>
      <c r="T7" s="86" t="s">
        <v>224</v>
      </c>
      <c r="U7" s="86"/>
      <c r="V7" s="90" t="s">
        <v>226</v>
      </c>
      <c r="W7" s="88">
        <v>43724.41667824074</v>
      </c>
      <c r="X7" s="90" t="s">
        <v>231</v>
      </c>
      <c r="Y7" s="86"/>
      <c r="Z7" s="86"/>
      <c r="AA7" s="92" t="s">
        <v>236</v>
      </c>
      <c r="AB7" s="86"/>
      <c r="AC7" s="86" t="b">
        <v>0</v>
      </c>
      <c r="AD7" s="86">
        <v>0</v>
      </c>
      <c r="AE7" s="92" t="s">
        <v>237</v>
      </c>
      <c r="AF7" s="86" t="b">
        <v>0</v>
      </c>
      <c r="AG7" s="86" t="s">
        <v>238</v>
      </c>
      <c r="AH7" s="86"/>
      <c r="AI7" s="92" t="s">
        <v>237</v>
      </c>
      <c r="AJ7" s="86" t="b">
        <v>0</v>
      </c>
      <c r="AK7" s="86">
        <v>0</v>
      </c>
      <c r="AL7" s="92" t="s">
        <v>237</v>
      </c>
      <c r="AM7" s="86" t="s">
        <v>240</v>
      </c>
      <c r="AN7" s="86" t="b">
        <v>0</v>
      </c>
      <c r="AO7" s="92" t="s">
        <v>236</v>
      </c>
      <c r="AP7" s="86" t="s">
        <v>176</v>
      </c>
      <c r="AQ7" s="86">
        <v>0</v>
      </c>
      <c r="AR7" s="86">
        <v>0</v>
      </c>
      <c r="AS7" s="86"/>
      <c r="AT7" s="86"/>
      <c r="AU7" s="86"/>
      <c r="AV7" s="86"/>
      <c r="AW7" s="86"/>
      <c r="AX7" s="86"/>
      <c r="AY7" s="86"/>
      <c r="AZ7" s="86"/>
      <c r="BA7">
        <v>4</v>
      </c>
      <c r="BB7" s="85" t="str">
        <f>REPLACE(INDEX(GroupVertices[Group],MATCH(Edges25[[#This Row],[Vertex 1]],GroupVertices[Vertex],0)),1,1,"")</f>
        <v>2</v>
      </c>
      <c r="BC7" s="85" t="str">
        <f>REPLACE(INDEX(GroupVertices[Group],MATCH(Edges25[[#This Row],[Vertex 2]],GroupVertices[Vertex],0)),1,1,"")</f>
        <v>2</v>
      </c>
      <c r="BD7" s="51">
        <v>0</v>
      </c>
      <c r="BE7" s="52">
        <v>0</v>
      </c>
      <c r="BF7" s="51">
        <v>0</v>
      </c>
      <c r="BG7" s="52">
        <v>0</v>
      </c>
      <c r="BH7" s="51">
        <v>0</v>
      </c>
      <c r="BI7" s="52">
        <v>0</v>
      </c>
      <c r="BJ7" s="51">
        <v>7</v>
      </c>
      <c r="BK7" s="52">
        <v>100</v>
      </c>
      <c r="BL7" s="51">
        <v>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hyperlinks>
    <hyperlink ref="R3" r:id="rId1" display="https://www.eventbrite.com/e/tldr-free-smoothies-and-meditation-before-work-every-mother-journey-meditation-daily-harvest-tickets-69216465311"/>
    <hyperlink ref="R4" r:id="rId2" display="http://radio-barbarossa.com/"/>
    <hyperlink ref="R5" r:id="rId3" display="http://radio-barbarossa.com/"/>
    <hyperlink ref="R6" r:id="rId4" display="http://radio-barbarossa.com/"/>
    <hyperlink ref="R7" r:id="rId5" display="http://radio-barbarossa.com/"/>
    <hyperlink ref="V3" r:id="rId6" display="http://pbs.twimg.com/profile_images/1110537159549816832/PcpgEqir_normal.jpg"/>
    <hyperlink ref="V4" r:id="rId7" display="http://pbs.twimg.com/profile_images/910975998665134085/UWn6aP95_normal.jpg"/>
    <hyperlink ref="V5" r:id="rId8" display="http://pbs.twimg.com/profile_images/910975998665134085/UWn6aP95_normal.jpg"/>
    <hyperlink ref="V6" r:id="rId9" display="http://pbs.twimg.com/profile_images/910975998665134085/UWn6aP95_normal.jpg"/>
    <hyperlink ref="V7" r:id="rId10" display="http://pbs.twimg.com/profile_images/910975998665134085/UWn6aP95_normal.jpg"/>
    <hyperlink ref="X3" r:id="rId11" display="https://twitter.com/#!/journeymeditate/status/1171838200337379329"/>
    <hyperlink ref="X4" r:id="rId12" display="https://twitter.com/#!/radiobarbarossa/status/1170856853699514369"/>
    <hyperlink ref="X5" r:id="rId13" display="https://twitter.com/#!/radiobarbarossa/status/1171000297780649984"/>
    <hyperlink ref="X6" r:id="rId14" display="https://twitter.com/#!/radiobarbarossa/status/1171830770337505282"/>
    <hyperlink ref="X7" r:id="rId15" display="https://twitter.com/#!/radiobarbarossa/status/1173537013288591360"/>
  </hyperlinks>
  <printOptions/>
  <pageMargins left="0.7" right="0.7" top="0.75" bottom="0.75" header="0.3" footer="0.3"/>
  <pageSetup horizontalDpi="600" verticalDpi="600" orientation="portrait" r:id="rId19"/>
  <legacyDrawing r:id="rId17"/>
  <tableParts>
    <tablePart r:id="rId18"/>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448</v>
      </c>
      <c r="B1" s="13" t="s">
        <v>34</v>
      </c>
    </row>
    <row r="2" spans="1:2" ht="15">
      <c r="A2" s="124" t="s">
        <v>213</v>
      </c>
      <c r="B2" s="85">
        <v>0</v>
      </c>
    </row>
    <row r="3" spans="1:2" ht="15">
      <c r="A3" s="124" t="s">
        <v>214</v>
      </c>
      <c r="B3" s="85">
        <v>0</v>
      </c>
    </row>
    <row r="4" spans="1:2" ht="15">
      <c r="A4" s="124" t="s">
        <v>212</v>
      </c>
      <c r="B4"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450</v>
      </c>
      <c r="B25" t="s">
        <v>449</v>
      </c>
    </row>
    <row r="26" spans="1:2" ht="15">
      <c r="A26" s="136">
        <v>43717.02085648148</v>
      </c>
      <c r="B26" s="3">
        <v>1</v>
      </c>
    </row>
    <row r="27" spans="1:2" ht="15">
      <c r="A27" s="136">
        <v>43717.41667824074</v>
      </c>
      <c r="B27" s="3">
        <v>1</v>
      </c>
    </row>
    <row r="28" spans="1:2" ht="15">
      <c r="A28" s="136">
        <v>43719.708344907405</v>
      </c>
      <c r="B28" s="3">
        <v>1</v>
      </c>
    </row>
    <row r="29" spans="1:2" ht="15">
      <c r="A29" s="136">
        <v>43719.728854166664</v>
      </c>
      <c r="B29" s="3">
        <v>1</v>
      </c>
    </row>
    <row r="30" spans="1:2" ht="15">
      <c r="A30" s="136">
        <v>43724.41667824074</v>
      </c>
      <c r="B30" s="3">
        <v>1</v>
      </c>
    </row>
    <row r="31" spans="1:2" ht="15">
      <c r="A31" s="136" t="s">
        <v>451</v>
      </c>
      <c r="B31"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241</v>
      </c>
      <c r="AE2" s="13" t="s">
        <v>242</v>
      </c>
      <c r="AF2" s="13" t="s">
        <v>243</v>
      </c>
      <c r="AG2" s="13" t="s">
        <v>244</v>
      </c>
      <c r="AH2" s="13" t="s">
        <v>245</v>
      </c>
      <c r="AI2" s="13" t="s">
        <v>246</v>
      </c>
      <c r="AJ2" s="13" t="s">
        <v>247</v>
      </c>
      <c r="AK2" s="13" t="s">
        <v>248</v>
      </c>
      <c r="AL2" s="13" t="s">
        <v>249</v>
      </c>
      <c r="AM2" s="13" t="s">
        <v>250</v>
      </c>
      <c r="AN2" s="13" t="s">
        <v>251</v>
      </c>
      <c r="AO2" s="13" t="s">
        <v>252</v>
      </c>
      <c r="AP2" s="13" t="s">
        <v>253</v>
      </c>
      <c r="AQ2" s="13" t="s">
        <v>254</v>
      </c>
      <c r="AR2" s="13" t="s">
        <v>255</v>
      </c>
      <c r="AS2" s="13" t="s">
        <v>192</v>
      </c>
      <c r="AT2" s="13" t="s">
        <v>256</v>
      </c>
      <c r="AU2" s="13" t="s">
        <v>257</v>
      </c>
      <c r="AV2" s="13" t="s">
        <v>258</v>
      </c>
      <c r="AW2" s="13" t="s">
        <v>259</v>
      </c>
      <c r="AX2" s="13" t="s">
        <v>260</v>
      </c>
      <c r="AY2" s="13" t="s">
        <v>261</v>
      </c>
      <c r="AZ2" s="13" t="s">
        <v>330</v>
      </c>
      <c r="BA2" s="127" t="s">
        <v>385</v>
      </c>
      <c r="BB2" s="127" t="s">
        <v>386</v>
      </c>
      <c r="BC2" s="127" t="s">
        <v>387</v>
      </c>
      <c r="BD2" s="127" t="s">
        <v>388</v>
      </c>
      <c r="BE2" s="127" t="s">
        <v>389</v>
      </c>
      <c r="BF2" s="127" t="s">
        <v>390</v>
      </c>
      <c r="BG2" s="127" t="s">
        <v>391</v>
      </c>
      <c r="BH2" s="127" t="s">
        <v>394</v>
      </c>
      <c r="BI2" s="127" t="s">
        <v>396</v>
      </c>
      <c r="BJ2" s="127" t="s">
        <v>399</v>
      </c>
      <c r="BK2" s="127" t="s">
        <v>417</v>
      </c>
      <c r="BL2" s="127" t="s">
        <v>418</v>
      </c>
      <c r="BM2" s="127" t="s">
        <v>419</v>
      </c>
      <c r="BN2" s="127" t="s">
        <v>420</v>
      </c>
      <c r="BO2" s="127" t="s">
        <v>421</v>
      </c>
      <c r="BP2" s="127" t="s">
        <v>422</v>
      </c>
      <c r="BQ2" s="127" t="s">
        <v>423</v>
      </c>
      <c r="BR2" s="127" t="s">
        <v>424</v>
      </c>
      <c r="BS2" s="127" t="s">
        <v>426</v>
      </c>
      <c r="BT2" s="3"/>
      <c r="BU2" s="3"/>
    </row>
    <row r="3" spans="1:73" ht="15" customHeight="1">
      <c r="A3" s="50" t="s">
        <v>212</v>
      </c>
      <c r="B3" s="53"/>
      <c r="C3" s="53" t="s">
        <v>64</v>
      </c>
      <c r="D3" s="54">
        <v>162</v>
      </c>
      <c r="E3" s="55"/>
      <c r="F3" s="112" t="s">
        <v>225</v>
      </c>
      <c r="G3" s="53"/>
      <c r="H3" s="57" t="s">
        <v>212</v>
      </c>
      <c r="I3" s="56"/>
      <c r="J3" s="56"/>
      <c r="K3" s="114" t="s">
        <v>284</v>
      </c>
      <c r="L3" s="59">
        <v>1</v>
      </c>
      <c r="M3" s="60">
        <v>3365.4853515625</v>
      </c>
      <c r="N3" s="60">
        <v>2676.202880859375</v>
      </c>
      <c r="O3" s="58"/>
      <c r="P3" s="61"/>
      <c r="Q3" s="61"/>
      <c r="R3" s="51"/>
      <c r="S3" s="51">
        <v>0</v>
      </c>
      <c r="T3" s="51">
        <v>1</v>
      </c>
      <c r="U3" s="52">
        <v>0</v>
      </c>
      <c r="V3" s="52">
        <v>1</v>
      </c>
      <c r="W3" s="52">
        <v>0.333333</v>
      </c>
      <c r="X3" s="52">
        <v>0.999832</v>
      </c>
      <c r="Y3" s="52">
        <v>0</v>
      </c>
      <c r="Z3" s="52">
        <v>0</v>
      </c>
      <c r="AA3" s="62">
        <v>3</v>
      </c>
      <c r="AB3" s="62"/>
      <c r="AC3" s="63"/>
      <c r="AD3" s="85" t="s">
        <v>262</v>
      </c>
      <c r="AE3" s="85">
        <v>72</v>
      </c>
      <c r="AF3" s="85">
        <v>126</v>
      </c>
      <c r="AG3" s="85">
        <v>312</v>
      </c>
      <c r="AH3" s="85">
        <v>141</v>
      </c>
      <c r="AI3" s="85"/>
      <c r="AJ3" s="85" t="s">
        <v>265</v>
      </c>
      <c r="AK3" s="85"/>
      <c r="AL3" s="89" t="s">
        <v>270</v>
      </c>
      <c r="AM3" s="85"/>
      <c r="AN3" s="87">
        <v>42523.610034722224</v>
      </c>
      <c r="AO3" s="89" t="s">
        <v>274</v>
      </c>
      <c r="AP3" s="85" t="b">
        <v>0</v>
      </c>
      <c r="AQ3" s="85" t="b">
        <v>0</v>
      </c>
      <c r="AR3" s="85" t="b">
        <v>1</v>
      </c>
      <c r="AS3" s="85"/>
      <c r="AT3" s="85">
        <v>2</v>
      </c>
      <c r="AU3" s="89" t="s">
        <v>277</v>
      </c>
      <c r="AV3" s="85" t="b">
        <v>0</v>
      </c>
      <c r="AW3" s="85" t="s">
        <v>280</v>
      </c>
      <c r="AX3" s="89" t="s">
        <v>281</v>
      </c>
      <c r="AY3" s="85" t="s">
        <v>66</v>
      </c>
      <c r="AZ3" s="85" t="str">
        <f>REPLACE(INDEX(GroupVertices[Group],MATCH(Vertices[[#This Row],[Vertex]],GroupVertices[Vertex],0)),1,1,"")</f>
        <v>1</v>
      </c>
      <c r="BA3" s="51" t="s">
        <v>220</v>
      </c>
      <c r="BB3" s="51" t="s">
        <v>220</v>
      </c>
      <c r="BC3" s="51" t="s">
        <v>222</v>
      </c>
      <c r="BD3" s="51" t="s">
        <v>222</v>
      </c>
      <c r="BE3" s="51"/>
      <c r="BF3" s="51"/>
      <c r="BG3" s="128" t="s">
        <v>392</v>
      </c>
      <c r="BH3" s="128" t="s">
        <v>392</v>
      </c>
      <c r="BI3" s="128" t="s">
        <v>397</v>
      </c>
      <c r="BJ3" s="128" t="s">
        <v>397</v>
      </c>
      <c r="BK3" s="128">
        <v>1</v>
      </c>
      <c r="BL3" s="131">
        <v>2.380952380952381</v>
      </c>
      <c r="BM3" s="128">
        <v>1</v>
      </c>
      <c r="BN3" s="131">
        <v>2.380952380952381</v>
      </c>
      <c r="BO3" s="128">
        <v>0</v>
      </c>
      <c r="BP3" s="131">
        <v>0</v>
      </c>
      <c r="BQ3" s="128">
        <v>40</v>
      </c>
      <c r="BR3" s="131">
        <v>95.23809523809524</v>
      </c>
      <c r="BS3" s="128">
        <v>42</v>
      </c>
      <c r="BT3" s="3"/>
      <c r="BU3" s="3"/>
    </row>
    <row r="4" spans="1:76" ht="15">
      <c r="A4" s="14" t="s">
        <v>214</v>
      </c>
      <c r="B4" s="15"/>
      <c r="C4" s="15" t="s">
        <v>64</v>
      </c>
      <c r="D4" s="93">
        <v>1000</v>
      </c>
      <c r="E4" s="81"/>
      <c r="F4" s="112" t="s">
        <v>279</v>
      </c>
      <c r="G4" s="15"/>
      <c r="H4" s="16" t="s">
        <v>214</v>
      </c>
      <c r="I4" s="66"/>
      <c r="J4" s="66"/>
      <c r="K4" s="114" t="s">
        <v>285</v>
      </c>
      <c r="L4" s="94">
        <v>1</v>
      </c>
      <c r="M4" s="95">
        <v>3365.4853515625</v>
      </c>
      <c r="N4" s="95">
        <v>7322.796875</v>
      </c>
      <c r="O4" s="77"/>
      <c r="P4" s="96"/>
      <c r="Q4" s="96"/>
      <c r="R4" s="97"/>
      <c r="S4" s="51">
        <v>1</v>
      </c>
      <c r="T4" s="51">
        <v>0</v>
      </c>
      <c r="U4" s="52">
        <v>0</v>
      </c>
      <c r="V4" s="52">
        <v>1</v>
      </c>
      <c r="W4" s="52">
        <v>0.333333</v>
      </c>
      <c r="X4" s="52">
        <v>0.999832</v>
      </c>
      <c r="Y4" s="52">
        <v>0</v>
      </c>
      <c r="Z4" s="52">
        <v>0</v>
      </c>
      <c r="AA4" s="82">
        <v>4</v>
      </c>
      <c r="AB4" s="82"/>
      <c r="AC4" s="98"/>
      <c r="AD4" s="85" t="s">
        <v>263</v>
      </c>
      <c r="AE4" s="85">
        <v>661</v>
      </c>
      <c r="AF4" s="85">
        <v>2815</v>
      </c>
      <c r="AG4" s="85">
        <v>1631</v>
      </c>
      <c r="AH4" s="85">
        <v>2316</v>
      </c>
      <c r="AI4" s="85">
        <v>-18000</v>
      </c>
      <c r="AJ4" s="85" t="s">
        <v>266</v>
      </c>
      <c r="AK4" s="85" t="s">
        <v>268</v>
      </c>
      <c r="AL4" s="89" t="s">
        <v>271</v>
      </c>
      <c r="AM4" s="85" t="s">
        <v>273</v>
      </c>
      <c r="AN4" s="87">
        <v>41240.92172453704</v>
      </c>
      <c r="AO4" s="89" t="s">
        <v>275</v>
      </c>
      <c r="AP4" s="85" t="b">
        <v>0</v>
      </c>
      <c r="AQ4" s="85" t="b">
        <v>0</v>
      </c>
      <c r="AR4" s="85" t="b">
        <v>0</v>
      </c>
      <c r="AS4" s="85" t="s">
        <v>238</v>
      </c>
      <c r="AT4" s="85">
        <v>29</v>
      </c>
      <c r="AU4" s="89" t="s">
        <v>278</v>
      </c>
      <c r="AV4" s="85" t="b">
        <v>0</v>
      </c>
      <c r="AW4" s="85" t="s">
        <v>280</v>
      </c>
      <c r="AX4" s="89" t="s">
        <v>282</v>
      </c>
      <c r="AY4" s="85" t="s">
        <v>65</v>
      </c>
      <c r="AZ4" s="85"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99" t="s">
        <v>213</v>
      </c>
      <c r="B5" s="100"/>
      <c r="C5" s="100" t="s">
        <v>64</v>
      </c>
      <c r="D5" s="101">
        <v>1000</v>
      </c>
      <c r="E5" s="102"/>
      <c r="F5" s="113" t="s">
        <v>226</v>
      </c>
      <c r="G5" s="100"/>
      <c r="H5" s="103" t="s">
        <v>213</v>
      </c>
      <c r="I5" s="104"/>
      <c r="J5" s="104"/>
      <c r="K5" s="115" t="s">
        <v>286</v>
      </c>
      <c r="L5" s="105">
        <v>1</v>
      </c>
      <c r="M5" s="106">
        <v>8267.529296875</v>
      </c>
      <c r="N5" s="106">
        <v>4999.5</v>
      </c>
      <c r="O5" s="107"/>
      <c r="P5" s="108"/>
      <c r="Q5" s="108"/>
      <c r="R5" s="109"/>
      <c r="S5" s="51">
        <v>1</v>
      </c>
      <c r="T5" s="51">
        <v>1</v>
      </c>
      <c r="U5" s="52">
        <v>0</v>
      </c>
      <c r="V5" s="52">
        <v>0</v>
      </c>
      <c r="W5" s="52">
        <v>0.333333</v>
      </c>
      <c r="X5" s="52">
        <v>0.999832</v>
      </c>
      <c r="Y5" s="52">
        <v>0</v>
      </c>
      <c r="Z5" s="52" t="s">
        <v>333</v>
      </c>
      <c r="AA5" s="110">
        <v>5</v>
      </c>
      <c r="AB5" s="110"/>
      <c r="AC5" s="111"/>
      <c r="AD5" s="85" t="s">
        <v>264</v>
      </c>
      <c r="AE5" s="85">
        <v>447</v>
      </c>
      <c r="AF5" s="85">
        <v>160</v>
      </c>
      <c r="AG5" s="85">
        <v>53313</v>
      </c>
      <c r="AH5" s="85">
        <v>6</v>
      </c>
      <c r="AI5" s="85"/>
      <c r="AJ5" s="85" t="s">
        <v>267</v>
      </c>
      <c r="AK5" s="85" t="s">
        <v>269</v>
      </c>
      <c r="AL5" s="89" t="s">
        <v>272</v>
      </c>
      <c r="AM5" s="85"/>
      <c r="AN5" s="87">
        <v>41947.64861111111</v>
      </c>
      <c r="AO5" s="89" t="s">
        <v>276</v>
      </c>
      <c r="AP5" s="85" t="b">
        <v>0</v>
      </c>
      <c r="AQ5" s="85" t="b">
        <v>0</v>
      </c>
      <c r="AR5" s="85" t="b">
        <v>0</v>
      </c>
      <c r="AS5" s="85"/>
      <c r="AT5" s="85">
        <v>9</v>
      </c>
      <c r="AU5" s="89" t="s">
        <v>277</v>
      </c>
      <c r="AV5" s="85" t="b">
        <v>0</v>
      </c>
      <c r="AW5" s="85" t="s">
        <v>280</v>
      </c>
      <c r="AX5" s="89" t="s">
        <v>283</v>
      </c>
      <c r="AY5" s="85" t="s">
        <v>66</v>
      </c>
      <c r="AZ5" s="85" t="str">
        <f>REPLACE(INDEX(GroupVertices[Group],MATCH(Vertices[[#This Row],[Vertex]],GroupVertices[Vertex],0)),1,1,"")</f>
        <v>2</v>
      </c>
      <c r="BA5" s="51" t="s">
        <v>221</v>
      </c>
      <c r="BB5" s="51" t="s">
        <v>221</v>
      </c>
      <c r="BC5" s="51" t="s">
        <v>223</v>
      </c>
      <c r="BD5" s="51" t="s">
        <v>223</v>
      </c>
      <c r="BE5" s="51" t="s">
        <v>224</v>
      </c>
      <c r="BF5" s="51" t="s">
        <v>224</v>
      </c>
      <c r="BG5" s="128" t="s">
        <v>393</v>
      </c>
      <c r="BH5" s="128" t="s">
        <v>395</v>
      </c>
      <c r="BI5" s="128" t="s">
        <v>398</v>
      </c>
      <c r="BJ5" s="128" t="s">
        <v>400</v>
      </c>
      <c r="BK5" s="128">
        <v>0</v>
      </c>
      <c r="BL5" s="131">
        <v>0</v>
      </c>
      <c r="BM5" s="128">
        <v>0</v>
      </c>
      <c r="BN5" s="131">
        <v>0</v>
      </c>
      <c r="BO5" s="128">
        <v>0</v>
      </c>
      <c r="BP5" s="131">
        <v>0</v>
      </c>
      <c r="BQ5" s="128">
        <v>26</v>
      </c>
      <c r="BR5" s="131">
        <v>100</v>
      </c>
      <c r="BS5" s="128">
        <v>26</v>
      </c>
      <c r="BT5" s="2"/>
      <c r="BU5" s="3"/>
      <c r="BV5" s="3"/>
      <c r="BW5" s="3"/>
      <c r="BX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hyperlinks>
    <hyperlink ref="AL3" r:id="rId1" display="https://t.co/OViQHpwxjZ"/>
    <hyperlink ref="AL4" r:id="rId2" display="http://t.co/2lultOugH8"/>
    <hyperlink ref="AL5" r:id="rId3" display="http://t.co/apfW7F3Lx0"/>
    <hyperlink ref="AO3" r:id="rId4" display="https://pbs.twimg.com/profile_banners/738379255248228352/1557520398"/>
    <hyperlink ref="AO4" r:id="rId5" display="https://pbs.twimg.com/profile_banners/974832709/1495034893"/>
    <hyperlink ref="AO5" r:id="rId6" display="https://pbs.twimg.com/profile_banners/2860898314/1526831594"/>
    <hyperlink ref="AU3" r:id="rId7" display="http://abs.twimg.com/images/themes/theme1/bg.png"/>
    <hyperlink ref="AU4" r:id="rId8" display="http://pbs.twimg.com/profile_background_images/725457354/f49ed159a9abd8b444ff4338f6e785b3.jpeg"/>
    <hyperlink ref="AU5" r:id="rId9" display="http://abs.twimg.com/images/themes/theme1/bg.png"/>
    <hyperlink ref="F3" r:id="rId10" display="http://pbs.twimg.com/profile_images/1110537159549816832/PcpgEqir_normal.jpg"/>
    <hyperlink ref="F4" r:id="rId11" display="http://pbs.twimg.com/profile_images/720266064114892800/SLV_kV27_normal.jpg"/>
    <hyperlink ref="F5" r:id="rId12" display="http://pbs.twimg.com/profile_images/910975998665134085/UWn6aP95_normal.jpg"/>
    <hyperlink ref="AX3" r:id="rId13" display="https://twitter.com/journeymeditate"/>
    <hyperlink ref="AX4" r:id="rId14" display="https://twitter.com/dlyharvest"/>
    <hyperlink ref="AX5" r:id="rId15" display="https://twitter.com/radiobarbarossa"/>
  </hyperlinks>
  <printOptions/>
  <pageMargins left="0.7" right="0.7" top="0.75" bottom="0.75" header="0.3" footer="0.3"/>
  <pageSetup horizontalDpi="600" verticalDpi="600" orientation="portrait" r:id="rId19"/>
  <legacyDrawing r:id="rId17"/>
  <tableParts>
    <tablePart r:id="rId1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340</v>
      </c>
      <c r="Z2" s="13" t="s">
        <v>344</v>
      </c>
      <c r="AA2" s="13" t="s">
        <v>350</v>
      </c>
      <c r="AB2" s="13" t="s">
        <v>363</v>
      </c>
      <c r="AC2" s="13" t="s">
        <v>370</v>
      </c>
      <c r="AD2" s="13" t="s">
        <v>378</v>
      </c>
      <c r="AE2" s="13" t="s">
        <v>379</v>
      </c>
      <c r="AF2" s="13" t="s">
        <v>383</v>
      </c>
      <c r="AG2" s="67" t="s">
        <v>417</v>
      </c>
      <c r="AH2" s="67" t="s">
        <v>418</v>
      </c>
      <c r="AI2" s="67" t="s">
        <v>419</v>
      </c>
      <c r="AJ2" s="67" t="s">
        <v>420</v>
      </c>
      <c r="AK2" s="67" t="s">
        <v>421</v>
      </c>
      <c r="AL2" s="67" t="s">
        <v>422</v>
      </c>
      <c r="AM2" s="67" t="s">
        <v>423</v>
      </c>
      <c r="AN2" s="67" t="s">
        <v>424</v>
      </c>
      <c r="AO2" s="67" t="s">
        <v>427</v>
      </c>
    </row>
    <row r="3" spans="1:41" ht="15">
      <c r="A3" s="125" t="s">
        <v>326</v>
      </c>
      <c r="B3" s="126" t="s">
        <v>328</v>
      </c>
      <c r="C3" s="126" t="s">
        <v>56</v>
      </c>
      <c r="D3" s="117"/>
      <c r="E3" s="116"/>
      <c r="F3" s="118" t="s">
        <v>453</v>
      </c>
      <c r="G3" s="119"/>
      <c r="H3" s="119"/>
      <c r="I3" s="120">
        <v>3</v>
      </c>
      <c r="J3" s="121"/>
      <c r="K3" s="51">
        <v>2</v>
      </c>
      <c r="L3" s="51">
        <v>1</v>
      </c>
      <c r="M3" s="51">
        <v>0</v>
      </c>
      <c r="N3" s="51">
        <v>1</v>
      </c>
      <c r="O3" s="51">
        <v>0</v>
      </c>
      <c r="P3" s="52">
        <v>0</v>
      </c>
      <c r="Q3" s="52">
        <v>0</v>
      </c>
      <c r="R3" s="51">
        <v>1</v>
      </c>
      <c r="S3" s="51">
        <v>0</v>
      </c>
      <c r="T3" s="51">
        <v>2</v>
      </c>
      <c r="U3" s="51">
        <v>1</v>
      </c>
      <c r="V3" s="51">
        <v>1</v>
      </c>
      <c r="W3" s="52">
        <v>0.5</v>
      </c>
      <c r="X3" s="52">
        <v>0.5</v>
      </c>
      <c r="Y3" s="85" t="s">
        <v>220</v>
      </c>
      <c r="Z3" s="85" t="s">
        <v>222</v>
      </c>
      <c r="AA3" s="85"/>
      <c r="AB3" s="91" t="s">
        <v>360</v>
      </c>
      <c r="AC3" s="91" t="s">
        <v>237</v>
      </c>
      <c r="AD3" s="91"/>
      <c r="AE3" s="91" t="s">
        <v>214</v>
      </c>
      <c r="AF3" s="91" t="s">
        <v>384</v>
      </c>
      <c r="AG3" s="128">
        <v>1</v>
      </c>
      <c r="AH3" s="131">
        <v>2.380952380952381</v>
      </c>
      <c r="AI3" s="128">
        <v>1</v>
      </c>
      <c r="AJ3" s="131">
        <v>2.380952380952381</v>
      </c>
      <c r="AK3" s="128">
        <v>0</v>
      </c>
      <c r="AL3" s="131">
        <v>0</v>
      </c>
      <c r="AM3" s="128">
        <v>40</v>
      </c>
      <c r="AN3" s="131">
        <v>95.23809523809524</v>
      </c>
      <c r="AO3" s="128">
        <v>42</v>
      </c>
    </row>
    <row r="4" spans="1:41" ht="15">
      <c r="A4" s="125" t="s">
        <v>327</v>
      </c>
      <c r="B4" s="126" t="s">
        <v>329</v>
      </c>
      <c r="C4" s="126" t="s">
        <v>56</v>
      </c>
      <c r="D4" s="122"/>
      <c r="E4" s="100"/>
      <c r="F4" s="103" t="s">
        <v>454</v>
      </c>
      <c r="G4" s="107"/>
      <c r="H4" s="107"/>
      <c r="I4" s="123">
        <v>4</v>
      </c>
      <c r="J4" s="110"/>
      <c r="K4" s="51">
        <v>1</v>
      </c>
      <c r="L4" s="51">
        <v>0</v>
      </c>
      <c r="M4" s="51">
        <v>4</v>
      </c>
      <c r="N4" s="51">
        <v>4</v>
      </c>
      <c r="O4" s="51">
        <v>4</v>
      </c>
      <c r="P4" s="52" t="s">
        <v>333</v>
      </c>
      <c r="Q4" s="52" t="s">
        <v>333</v>
      </c>
      <c r="R4" s="51">
        <v>1</v>
      </c>
      <c r="S4" s="51">
        <v>1</v>
      </c>
      <c r="T4" s="51">
        <v>1</v>
      </c>
      <c r="U4" s="51">
        <v>4</v>
      </c>
      <c r="V4" s="51">
        <v>0</v>
      </c>
      <c r="W4" s="52">
        <v>0</v>
      </c>
      <c r="X4" s="52" t="s">
        <v>333</v>
      </c>
      <c r="Y4" s="85" t="s">
        <v>221</v>
      </c>
      <c r="Z4" s="85" t="s">
        <v>223</v>
      </c>
      <c r="AA4" s="85" t="s">
        <v>224</v>
      </c>
      <c r="AB4" s="91" t="s">
        <v>364</v>
      </c>
      <c r="AC4" s="91" t="s">
        <v>371</v>
      </c>
      <c r="AD4" s="91"/>
      <c r="AE4" s="91"/>
      <c r="AF4" s="91" t="s">
        <v>213</v>
      </c>
      <c r="AG4" s="128">
        <v>0</v>
      </c>
      <c r="AH4" s="131">
        <v>0</v>
      </c>
      <c r="AI4" s="128">
        <v>0</v>
      </c>
      <c r="AJ4" s="131">
        <v>0</v>
      </c>
      <c r="AK4" s="128">
        <v>0</v>
      </c>
      <c r="AL4" s="131">
        <v>0</v>
      </c>
      <c r="AM4" s="128">
        <v>26</v>
      </c>
      <c r="AN4" s="131">
        <v>100</v>
      </c>
      <c r="AO4" s="128">
        <v>26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326</v>
      </c>
      <c r="B2" s="91" t="s">
        <v>212</v>
      </c>
      <c r="C2" s="85">
        <f>VLOOKUP(GroupVertices[[#This Row],[Vertex]],Vertices[],MATCH("ID",Vertices[[#Headers],[Vertex]:[Vertex Content Word Count]],0),FALSE)</f>
        <v>3</v>
      </c>
    </row>
    <row r="3" spans="1:3" ht="15">
      <c r="A3" s="85" t="s">
        <v>326</v>
      </c>
      <c r="B3" s="91" t="s">
        <v>214</v>
      </c>
      <c r="C3" s="85">
        <f>VLOOKUP(GroupVertices[[#This Row],[Vertex]],Vertices[],MATCH("ID",Vertices[[#Headers],[Vertex]:[Vertex Content Word Count]],0),FALSE)</f>
        <v>4</v>
      </c>
    </row>
    <row r="4" spans="1:3" ht="15">
      <c r="A4" s="85" t="s">
        <v>327</v>
      </c>
      <c r="B4" s="91" t="s">
        <v>213</v>
      </c>
      <c r="C4" s="85">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431</v>
      </c>
      <c r="B2" s="36" t="s">
        <v>287</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v>
      </c>
      <c r="N2" s="39">
        <f>MIN(Vertices[Eigenvector Centrality])</f>
        <v>0.333333</v>
      </c>
      <c r="O2" s="40">
        <f>COUNTIF(Vertices[Eigenvector Centrality],"&gt;= "&amp;N2)-COUNTIF(Vertices[Eigenvector Centrality],"&gt;="&amp;N3)</f>
        <v>0</v>
      </c>
      <c r="P2" s="39">
        <f>MIN(Vertices[PageRank])</f>
        <v>0.999832</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0.01818181818181818</v>
      </c>
      <c r="G3" s="42">
        <f>COUNTIF(Vertices[In-Degree],"&gt;= "&amp;F3)-COUNTIF(Vertices[In-Degree],"&gt;="&amp;F4)</f>
        <v>0</v>
      </c>
      <c r="H3" s="41">
        <f aca="true" t="shared" si="3" ref="H3:H26">H2+($H$57-$H$2)/BinDivisor</f>
        <v>0.01818181818181818</v>
      </c>
      <c r="I3" s="42">
        <f>COUNTIF(Vertices[Out-Degree],"&gt;= "&amp;H3)-COUNTIF(Vertices[Out-Degree],"&gt;="&amp;H4)</f>
        <v>0</v>
      </c>
      <c r="J3" s="41">
        <f aca="true" t="shared" si="4" ref="J3:J26">J2+($J$57-$J$2)/BinDivisor</f>
        <v>0</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0.333333</v>
      </c>
      <c r="O3" s="42">
        <f>COUNTIF(Vertices[Eigenvector Centrality],"&gt;= "&amp;N3)-COUNTIF(Vertices[Eigenvector Centrality],"&gt;="&amp;N4)</f>
        <v>0</v>
      </c>
      <c r="P3" s="41">
        <f aca="true" t="shared" si="7" ref="P3:P26">P2+($P$57-$P$2)/BinDivisor</f>
        <v>0.999832</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0.03636363636363636</v>
      </c>
      <c r="G4" s="40">
        <f>COUNTIF(Vertices[In-Degree],"&gt;= "&amp;F4)-COUNTIF(Vertices[In-Degree],"&gt;="&amp;F5)</f>
        <v>0</v>
      </c>
      <c r="H4" s="39">
        <f t="shared" si="3"/>
        <v>0.03636363636363636</v>
      </c>
      <c r="I4" s="40">
        <f>COUNTIF(Vertices[Out-Degree],"&gt;= "&amp;H4)-COUNTIF(Vertices[Out-Degree],"&gt;="&amp;H5)</f>
        <v>0</v>
      </c>
      <c r="J4" s="39">
        <f t="shared" si="4"/>
        <v>0</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0.333333</v>
      </c>
      <c r="O4" s="40">
        <f>COUNTIF(Vertices[Eigenvector Centrality],"&gt;= "&amp;N4)-COUNTIF(Vertices[Eigenvector Centrality],"&gt;="&amp;N5)</f>
        <v>0</v>
      </c>
      <c r="P4" s="39">
        <f t="shared" si="7"/>
        <v>0.999832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0.05454545454545454</v>
      </c>
      <c r="G5" s="42">
        <f>COUNTIF(Vertices[In-Degree],"&gt;= "&amp;F5)-COUNTIF(Vertices[In-Degree],"&gt;="&amp;F6)</f>
        <v>0</v>
      </c>
      <c r="H5" s="41">
        <f t="shared" si="3"/>
        <v>0.05454545454545454</v>
      </c>
      <c r="I5" s="42">
        <f>COUNTIF(Vertices[Out-Degree],"&gt;= "&amp;H5)-COUNTIF(Vertices[Out-Degree],"&gt;="&amp;H6)</f>
        <v>0</v>
      </c>
      <c r="J5" s="41">
        <f t="shared" si="4"/>
        <v>0</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0.333333</v>
      </c>
      <c r="O5" s="42">
        <f>COUNTIF(Vertices[Eigenvector Centrality],"&gt;= "&amp;N5)-COUNTIF(Vertices[Eigenvector Centrality],"&gt;="&amp;N6)</f>
        <v>0</v>
      </c>
      <c r="P5" s="41">
        <f t="shared" si="7"/>
        <v>0.999832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0.07272727272727272</v>
      </c>
      <c r="G6" s="40">
        <f>COUNTIF(Vertices[In-Degree],"&gt;= "&amp;F6)-COUNTIF(Vertices[In-Degree],"&gt;="&amp;F7)</f>
        <v>0</v>
      </c>
      <c r="H6" s="39">
        <f t="shared" si="3"/>
        <v>0.07272727272727272</v>
      </c>
      <c r="I6" s="40">
        <f>COUNTIF(Vertices[Out-Degree],"&gt;= "&amp;H6)-COUNTIF(Vertices[Out-Degree],"&gt;="&amp;H7)</f>
        <v>0</v>
      </c>
      <c r="J6" s="39">
        <f t="shared" si="4"/>
        <v>0</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0.333333</v>
      </c>
      <c r="O6" s="40">
        <f>COUNTIF(Vertices[Eigenvector Centrality],"&gt;= "&amp;N6)-COUNTIF(Vertices[Eigenvector Centrality],"&gt;="&amp;N7)</f>
        <v>0</v>
      </c>
      <c r="P6" s="39">
        <f t="shared" si="7"/>
        <v>0.999832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0.09090909090909091</v>
      </c>
      <c r="G7" s="42">
        <f>COUNTIF(Vertices[In-Degree],"&gt;= "&amp;F7)-COUNTIF(Vertices[In-Degree],"&gt;="&amp;F8)</f>
        <v>0</v>
      </c>
      <c r="H7" s="41">
        <f t="shared" si="3"/>
        <v>0.09090909090909091</v>
      </c>
      <c r="I7" s="42">
        <f>COUNTIF(Vertices[Out-Degree],"&gt;= "&amp;H7)-COUNTIF(Vertices[Out-Degree],"&gt;="&amp;H8)</f>
        <v>0</v>
      </c>
      <c r="J7" s="41">
        <f t="shared" si="4"/>
        <v>0</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0.333333</v>
      </c>
      <c r="O7" s="42">
        <f>COUNTIF(Vertices[Eigenvector Centrality],"&gt;= "&amp;N7)-COUNTIF(Vertices[Eigenvector Centrality],"&gt;="&amp;N8)</f>
        <v>0</v>
      </c>
      <c r="P7" s="41">
        <f t="shared" si="7"/>
        <v>0.999832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0.1090909090909091</v>
      </c>
      <c r="G8" s="40">
        <f>COUNTIF(Vertices[In-Degree],"&gt;= "&amp;F8)-COUNTIF(Vertices[In-Degree],"&gt;="&amp;F9)</f>
        <v>0</v>
      </c>
      <c r="H8" s="39">
        <f t="shared" si="3"/>
        <v>0.1090909090909091</v>
      </c>
      <c r="I8" s="40">
        <f>COUNTIF(Vertices[Out-Degree],"&gt;= "&amp;H8)-COUNTIF(Vertices[Out-Degree],"&gt;="&amp;H9)</f>
        <v>0</v>
      </c>
      <c r="J8" s="39">
        <f t="shared" si="4"/>
        <v>0</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0.333333</v>
      </c>
      <c r="O8" s="40">
        <f>COUNTIF(Vertices[Eigenvector Centrality],"&gt;= "&amp;N8)-COUNTIF(Vertices[Eigenvector Centrality],"&gt;="&amp;N9)</f>
        <v>0</v>
      </c>
      <c r="P8" s="39">
        <f t="shared" si="7"/>
        <v>0.999832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0.1272727272727273</v>
      </c>
      <c r="G9" s="42">
        <f>COUNTIF(Vertices[In-Degree],"&gt;= "&amp;F9)-COUNTIF(Vertices[In-Degree],"&gt;="&amp;F10)</f>
        <v>0</v>
      </c>
      <c r="H9" s="41">
        <f t="shared" si="3"/>
        <v>0.1272727272727273</v>
      </c>
      <c r="I9" s="42">
        <f>COUNTIF(Vertices[Out-Degree],"&gt;= "&amp;H9)-COUNTIF(Vertices[Out-Degree],"&gt;="&amp;H10)</f>
        <v>0</v>
      </c>
      <c r="J9" s="41">
        <f t="shared" si="4"/>
        <v>0</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0.999832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432</v>
      </c>
      <c r="B10" s="36">
        <v>2</v>
      </c>
      <c r="D10" s="34">
        <f t="shared" si="1"/>
        <v>0</v>
      </c>
      <c r="E10" s="3">
        <f>COUNTIF(Vertices[Degree],"&gt;= "&amp;D10)-COUNTIF(Vertices[Degree],"&gt;="&amp;D11)</f>
        <v>0</v>
      </c>
      <c r="F10" s="39">
        <f t="shared" si="2"/>
        <v>0.14545454545454548</v>
      </c>
      <c r="G10" s="40">
        <f>COUNTIF(Vertices[In-Degree],"&gt;= "&amp;F10)-COUNTIF(Vertices[In-Degree],"&gt;="&amp;F11)</f>
        <v>0</v>
      </c>
      <c r="H10" s="39">
        <f t="shared" si="3"/>
        <v>0.14545454545454548</v>
      </c>
      <c r="I10" s="40">
        <f>COUNTIF(Vertices[Out-Degree],"&gt;= "&amp;H10)-COUNTIF(Vertices[Out-Degree],"&gt;="&amp;H11)</f>
        <v>0</v>
      </c>
      <c r="J10" s="39">
        <f t="shared" si="4"/>
        <v>0</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0.999832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0.16363636363636366</v>
      </c>
      <c r="G11" s="42">
        <f>COUNTIF(Vertices[In-Degree],"&gt;= "&amp;F11)-COUNTIF(Vertices[In-Degree],"&gt;="&amp;F12)</f>
        <v>0</v>
      </c>
      <c r="H11" s="41">
        <f t="shared" si="3"/>
        <v>0.16363636363636366</v>
      </c>
      <c r="I11" s="42">
        <f>COUNTIF(Vertices[Out-Degree],"&gt;= "&amp;H11)-COUNTIF(Vertices[Out-Degree],"&gt;="&amp;H12)</f>
        <v>0</v>
      </c>
      <c r="J11" s="41">
        <f t="shared" si="4"/>
        <v>0</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0.999832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4</v>
      </c>
      <c r="D12" s="34">
        <f t="shared" si="1"/>
        <v>0</v>
      </c>
      <c r="E12" s="3">
        <f>COUNTIF(Vertices[Degree],"&gt;= "&amp;D12)-COUNTIF(Vertices[Degree],"&gt;="&amp;D13)</f>
        <v>0</v>
      </c>
      <c r="F12" s="39">
        <f t="shared" si="2"/>
        <v>0.18181818181818185</v>
      </c>
      <c r="G12" s="40">
        <f>COUNTIF(Vertices[In-Degree],"&gt;= "&amp;F12)-COUNTIF(Vertices[In-Degree],"&gt;="&amp;F13)</f>
        <v>0</v>
      </c>
      <c r="H12" s="39">
        <f t="shared" si="3"/>
        <v>0.18181818181818185</v>
      </c>
      <c r="I12" s="40">
        <f>COUNTIF(Vertices[Out-Degree],"&gt;= "&amp;H12)-COUNTIF(Vertices[Out-Degree],"&gt;="&amp;H13)</f>
        <v>0</v>
      </c>
      <c r="J12" s="39">
        <f t="shared" si="4"/>
        <v>0</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0.999832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215</v>
      </c>
      <c r="B13" s="36">
        <v>1</v>
      </c>
      <c r="D13" s="34">
        <f t="shared" si="1"/>
        <v>0</v>
      </c>
      <c r="E13" s="3">
        <f>COUNTIF(Vertices[Degree],"&gt;= "&amp;D13)-COUNTIF(Vertices[Degree],"&gt;="&amp;D14)</f>
        <v>0</v>
      </c>
      <c r="F13" s="41">
        <f t="shared" si="2"/>
        <v>0.20000000000000004</v>
      </c>
      <c r="G13" s="42">
        <f>COUNTIF(Vertices[In-Degree],"&gt;= "&amp;F13)-COUNTIF(Vertices[In-Degree],"&gt;="&amp;F14)</f>
        <v>0</v>
      </c>
      <c r="H13" s="41">
        <f t="shared" si="3"/>
        <v>0.20000000000000004</v>
      </c>
      <c r="I13" s="42">
        <f>COUNTIF(Vertices[Out-Degree],"&gt;= "&amp;H13)-COUNTIF(Vertices[Out-Degree],"&gt;="&amp;H14)</f>
        <v>0</v>
      </c>
      <c r="J13" s="41">
        <f t="shared" si="4"/>
        <v>0</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0.999832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0.21818181818181823</v>
      </c>
      <c r="G14" s="40">
        <f>COUNTIF(Vertices[In-Degree],"&gt;= "&amp;F14)-COUNTIF(Vertices[In-Degree],"&gt;="&amp;F15)</f>
        <v>0</v>
      </c>
      <c r="H14" s="39">
        <f t="shared" si="3"/>
        <v>0.21818181818181823</v>
      </c>
      <c r="I14" s="40">
        <f>COUNTIF(Vertices[Out-Degree],"&gt;= "&amp;H14)-COUNTIF(Vertices[Out-Degree],"&gt;="&amp;H15)</f>
        <v>0</v>
      </c>
      <c r="J14" s="39">
        <f t="shared" si="4"/>
        <v>0</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0.999832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4</v>
      </c>
      <c r="D15" s="34">
        <f t="shared" si="1"/>
        <v>0</v>
      </c>
      <c r="E15" s="3">
        <f>COUNTIF(Vertices[Degree],"&gt;= "&amp;D15)-COUNTIF(Vertices[Degree],"&gt;="&amp;D16)</f>
        <v>0</v>
      </c>
      <c r="F15" s="41">
        <f t="shared" si="2"/>
        <v>0.23636363636363641</v>
      </c>
      <c r="G15" s="42">
        <f>COUNTIF(Vertices[In-Degree],"&gt;= "&amp;F15)-COUNTIF(Vertices[In-Degree],"&gt;="&amp;F16)</f>
        <v>0</v>
      </c>
      <c r="H15" s="41">
        <f t="shared" si="3"/>
        <v>0.23636363636363641</v>
      </c>
      <c r="I15" s="42">
        <f>COUNTIF(Vertices[Out-Degree],"&gt;= "&amp;H15)-COUNTIF(Vertices[Out-Degree],"&gt;="&amp;H16)</f>
        <v>0</v>
      </c>
      <c r="J15" s="41">
        <f t="shared" si="4"/>
        <v>0</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0.999832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0.2545454545454546</v>
      </c>
      <c r="G16" s="40">
        <f>COUNTIF(Vertices[In-Degree],"&gt;= "&amp;F16)-COUNTIF(Vertices[In-Degree],"&gt;="&amp;F17)</f>
        <v>0</v>
      </c>
      <c r="H16" s="39">
        <f t="shared" si="3"/>
        <v>0.2545454545454546</v>
      </c>
      <c r="I16" s="40">
        <f>COUNTIF(Vertices[Out-Degree],"&gt;= "&amp;H16)-COUNTIF(Vertices[Out-Degree],"&gt;="&amp;H17)</f>
        <v>0</v>
      </c>
      <c r="J16" s="39">
        <f t="shared" si="4"/>
        <v>0</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0.999832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0.27272727272727276</v>
      </c>
      <c r="G17" s="42">
        <f>COUNTIF(Vertices[In-Degree],"&gt;= "&amp;F17)-COUNTIF(Vertices[In-Degree],"&gt;="&amp;F18)</f>
        <v>0</v>
      </c>
      <c r="H17" s="41">
        <f t="shared" si="3"/>
        <v>0.27272727272727276</v>
      </c>
      <c r="I17" s="42">
        <f>COUNTIF(Vertices[Out-Degree],"&gt;= "&amp;H17)-COUNTIF(Vertices[Out-Degree],"&gt;="&amp;H18)</f>
        <v>0</v>
      </c>
      <c r="J17" s="41">
        <f t="shared" si="4"/>
        <v>0</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0.999832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0.29090909090909095</v>
      </c>
      <c r="G18" s="40">
        <f>COUNTIF(Vertices[In-Degree],"&gt;= "&amp;F18)-COUNTIF(Vertices[In-Degree],"&gt;="&amp;F19)</f>
        <v>0</v>
      </c>
      <c r="H18" s="39">
        <f t="shared" si="3"/>
        <v>0.29090909090909095</v>
      </c>
      <c r="I18" s="40">
        <f>COUNTIF(Vertices[Out-Degree],"&gt;= "&amp;H18)-COUNTIF(Vertices[Out-Degree],"&gt;="&amp;H19)</f>
        <v>0</v>
      </c>
      <c r="J18" s="39">
        <f t="shared" si="4"/>
        <v>0</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0.999832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0.30909090909090914</v>
      </c>
      <c r="G19" s="42">
        <f>COUNTIF(Vertices[In-Degree],"&gt;= "&amp;F19)-COUNTIF(Vertices[In-Degree],"&gt;="&amp;F20)</f>
        <v>0</v>
      </c>
      <c r="H19" s="41">
        <f t="shared" si="3"/>
        <v>0.30909090909090914</v>
      </c>
      <c r="I19" s="42">
        <f>COUNTIF(Vertices[Out-Degree],"&gt;= "&amp;H19)-COUNTIF(Vertices[Out-Degree],"&gt;="&amp;H20)</f>
        <v>0</v>
      </c>
      <c r="J19" s="41">
        <f t="shared" si="4"/>
        <v>0</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0.999832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0.3272727272727273</v>
      </c>
      <c r="G20" s="40">
        <f>COUNTIF(Vertices[In-Degree],"&gt;= "&amp;F20)-COUNTIF(Vertices[In-Degree],"&gt;="&amp;F21)</f>
        <v>0</v>
      </c>
      <c r="H20" s="39">
        <f t="shared" si="3"/>
        <v>0.3272727272727273</v>
      </c>
      <c r="I20" s="40">
        <f>COUNTIF(Vertices[Out-Degree],"&gt;= "&amp;H20)-COUNTIF(Vertices[Out-Degree],"&gt;="&amp;H21)</f>
        <v>0</v>
      </c>
      <c r="J20" s="39">
        <f t="shared" si="4"/>
        <v>0</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0.999832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1</v>
      </c>
      <c r="D21" s="34">
        <f t="shared" si="1"/>
        <v>0</v>
      </c>
      <c r="E21" s="3">
        <f>COUNTIF(Vertices[Degree],"&gt;= "&amp;D21)-COUNTIF(Vertices[Degree],"&gt;="&amp;D22)</f>
        <v>0</v>
      </c>
      <c r="F21" s="41">
        <f t="shared" si="2"/>
        <v>0.3454545454545455</v>
      </c>
      <c r="G21" s="42">
        <f>COUNTIF(Vertices[In-Degree],"&gt;= "&amp;F21)-COUNTIF(Vertices[In-Degree],"&gt;="&amp;F22)</f>
        <v>0</v>
      </c>
      <c r="H21" s="41">
        <f t="shared" si="3"/>
        <v>0.3454545454545455</v>
      </c>
      <c r="I21" s="42">
        <f>COUNTIF(Vertices[Out-Degree],"&gt;= "&amp;H21)-COUNTIF(Vertices[Out-Degree],"&gt;="&amp;H22)</f>
        <v>0</v>
      </c>
      <c r="J21" s="41">
        <f t="shared" si="4"/>
        <v>0</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0.999832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v>
      </c>
      <c r="D22" s="34">
        <f t="shared" si="1"/>
        <v>0</v>
      </c>
      <c r="E22" s="3">
        <f>COUNTIF(Vertices[Degree],"&gt;= "&amp;D22)-COUNTIF(Vertices[Degree],"&gt;="&amp;D23)</f>
        <v>0</v>
      </c>
      <c r="F22" s="39">
        <f t="shared" si="2"/>
        <v>0.3636363636363637</v>
      </c>
      <c r="G22" s="40">
        <f>COUNTIF(Vertices[In-Degree],"&gt;= "&amp;F22)-COUNTIF(Vertices[In-Degree],"&gt;="&amp;F23)</f>
        <v>0</v>
      </c>
      <c r="H22" s="39">
        <f t="shared" si="3"/>
        <v>0.3636363636363637</v>
      </c>
      <c r="I22" s="40">
        <f>COUNTIF(Vertices[Out-Degree],"&gt;= "&amp;H22)-COUNTIF(Vertices[Out-Degree],"&gt;="&amp;H23)</f>
        <v>0</v>
      </c>
      <c r="J22" s="39">
        <f t="shared" si="4"/>
        <v>0</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0.999832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4</v>
      </c>
      <c r="D23" s="34">
        <f t="shared" si="1"/>
        <v>0</v>
      </c>
      <c r="E23" s="3">
        <f>COUNTIF(Vertices[Degree],"&gt;= "&amp;D23)-COUNTIF(Vertices[Degree],"&gt;="&amp;D24)</f>
        <v>0</v>
      </c>
      <c r="F23" s="41">
        <f t="shared" si="2"/>
        <v>0.3818181818181819</v>
      </c>
      <c r="G23" s="42">
        <f>COUNTIF(Vertices[In-Degree],"&gt;= "&amp;F23)-COUNTIF(Vertices[In-Degree],"&gt;="&amp;F24)</f>
        <v>0</v>
      </c>
      <c r="H23" s="41">
        <f t="shared" si="3"/>
        <v>0.3818181818181819</v>
      </c>
      <c r="I23" s="42">
        <f>COUNTIF(Vertices[Out-Degree],"&gt;= "&amp;H23)-COUNTIF(Vertices[Out-Degree],"&gt;="&amp;H24)</f>
        <v>0</v>
      </c>
      <c r="J23" s="41">
        <f t="shared" si="4"/>
        <v>0</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0.999832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0.4000000000000001</v>
      </c>
      <c r="G24" s="40">
        <f>COUNTIF(Vertices[In-Degree],"&gt;= "&amp;F24)-COUNTIF(Vertices[In-Degree],"&gt;="&amp;F25)</f>
        <v>0</v>
      </c>
      <c r="H24" s="39">
        <f t="shared" si="3"/>
        <v>0.4000000000000001</v>
      </c>
      <c r="I24" s="40">
        <f>COUNTIF(Vertices[Out-Degree],"&gt;= "&amp;H24)-COUNTIF(Vertices[Out-Degree],"&gt;="&amp;H25)</f>
        <v>0</v>
      </c>
      <c r="J24" s="39">
        <f t="shared" si="4"/>
        <v>0</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0.999832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0.41818181818181827</v>
      </c>
      <c r="G25" s="42">
        <f>COUNTIF(Vertices[In-Degree],"&gt;= "&amp;F25)-COUNTIF(Vertices[In-Degree],"&gt;="&amp;F26)</f>
        <v>0</v>
      </c>
      <c r="H25" s="41">
        <f t="shared" si="3"/>
        <v>0.41818181818181827</v>
      </c>
      <c r="I25" s="42">
        <f>COUNTIF(Vertices[Out-Degree],"&gt;= "&amp;H25)-COUNTIF(Vertices[Out-Degree],"&gt;="&amp;H26)</f>
        <v>0</v>
      </c>
      <c r="J25" s="41">
        <f t="shared" si="4"/>
        <v>0</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0.999832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0.4</v>
      </c>
      <c r="D26" s="34">
        <f t="shared" si="1"/>
        <v>0</v>
      </c>
      <c r="E26" s="3">
        <f>COUNTIF(Vertices[Degree],"&gt;= "&amp;D26)-COUNTIF(Vertices[Degree],"&gt;="&amp;D28)</f>
        <v>0</v>
      </c>
      <c r="F26" s="39">
        <f t="shared" si="2"/>
        <v>0.43636363636363645</v>
      </c>
      <c r="G26" s="40">
        <f>COUNTIF(Vertices[In-Degree],"&gt;= "&amp;F26)-COUNTIF(Vertices[In-Degree],"&gt;="&amp;F28)</f>
        <v>0</v>
      </c>
      <c r="H26" s="39">
        <f t="shared" si="3"/>
        <v>0.43636363636363645</v>
      </c>
      <c r="I26" s="40">
        <f>COUNTIF(Vertices[Out-Degree],"&gt;= "&amp;H26)-COUNTIF(Vertices[Out-Degree],"&gt;="&amp;H28)</f>
        <v>0</v>
      </c>
      <c r="J26" s="39">
        <f t="shared" si="4"/>
        <v>0</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0.333333</v>
      </c>
      <c r="O26" s="40">
        <f>COUNTIF(Vertices[Eigenvector Centrality],"&gt;= "&amp;N26)-COUNTIF(Vertices[Eigenvector Centrality],"&gt;="&amp;N28)</f>
        <v>0</v>
      </c>
      <c r="P26" s="39">
        <f t="shared" si="7"/>
        <v>0.999832</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-2</v>
      </c>
      <c r="H27" s="78"/>
      <c r="I27" s="79">
        <f>COUNTIF(Vertices[Out-Degree],"&gt;= "&amp;H27)-COUNTIF(Vertices[Out-Degree],"&gt;="&amp;H28)</f>
        <v>-2</v>
      </c>
      <c r="J27" s="78"/>
      <c r="K27" s="79">
        <f>COUNTIF(Vertices[Betweenness Centrality],"&gt;= "&amp;J27)-COUNTIF(Vertices[Betweenness Centrality],"&gt;="&amp;J28)</f>
        <v>-3</v>
      </c>
      <c r="L27" s="78"/>
      <c r="M27" s="79">
        <f>COUNTIF(Vertices[Closeness Centrality],"&gt;= "&amp;L27)-COUNTIF(Vertices[Closeness Centrality],"&gt;="&amp;L28)</f>
        <v>-2</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36" t="s">
        <v>158</v>
      </c>
      <c r="B28" s="36">
        <v>0.16666666666666666</v>
      </c>
      <c r="D28" s="34">
        <f>D26+($D$57-$D$2)/BinDivisor</f>
        <v>0</v>
      </c>
      <c r="E28" s="3">
        <f>COUNTIF(Vertices[Degree],"&gt;= "&amp;D28)-COUNTIF(Vertices[Degree],"&gt;="&amp;D40)</f>
        <v>0</v>
      </c>
      <c r="F28" s="41">
        <f>F26+($F$57-$F$2)/BinDivisor</f>
        <v>0.45454545454545464</v>
      </c>
      <c r="G28" s="42">
        <f>COUNTIF(Vertices[In-Degree],"&gt;= "&amp;F28)-COUNTIF(Vertices[In-Degree],"&gt;="&amp;F40)</f>
        <v>0</v>
      </c>
      <c r="H28" s="41">
        <f>H26+($H$57-$H$2)/BinDivisor</f>
        <v>0.45454545454545464</v>
      </c>
      <c r="I28" s="42">
        <f>COUNTIF(Vertices[Out-Degree],"&gt;= "&amp;H28)-COUNTIF(Vertices[Out-Degree],"&gt;="&amp;H40)</f>
        <v>0</v>
      </c>
      <c r="J28" s="41">
        <f>J26+($J$57-$J$2)/BinDivisor</f>
        <v>0</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0.333333</v>
      </c>
      <c r="O28" s="42">
        <f>COUNTIF(Vertices[Eigenvector Centrality],"&gt;= "&amp;N28)-COUNTIF(Vertices[Eigenvector Centrality],"&gt;="&amp;N40)</f>
        <v>0</v>
      </c>
      <c r="P28" s="41">
        <f>P26+($P$57-$P$2)/BinDivisor</f>
        <v>0.999832</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433</v>
      </c>
      <c r="B29" s="36">
        <v>0.25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434</v>
      </c>
      <c r="B31" s="36" t="s">
        <v>435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-2</v>
      </c>
      <c r="J38" s="78"/>
      <c r="K38" s="79">
        <f>COUNTIF(Vertices[Betweenness Centrality],"&gt;= "&amp;J38)-COUNTIF(Vertices[Betweenness Centrality],"&gt;="&amp;J40)</f>
        <v>-3</v>
      </c>
      <c r="L38" s="78"/>
      <c r="M38" s="79">
        <f>COUNTIF(Vertices[Closeness Centrality],"&gt;= "&amp;L38)-COUNTIF(Vertices[Closeness Centrality],"&gt;="&amp;L40)</f>
        <v>-2</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-3</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-2</v>
      </c>
      <c r="J39" s="78"/>
      <c r="K39" s="79">
        <f>COUNTIF(Vertices[Betweenness Centrality],"&gt;= "&amp;J39)-COUNTIF(Vertices[Betweenness Centrality],"&gt;="&amp;J40)</f>
        <v>-3</v>
      </c>
      <c r="L39" s="78"/>
      <c r="M39" s="79">
        <f>COUNTIF(Vertices[Closeness Centrality],"&gt;= "&amp;L39)-COUNTIF(Vertices[Closeness Centrality],"&gt;="&amp;L40)</f>
        <v>-2</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-3</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0.47272727272727283</v>
      </c>
      <c r="G40" s="40">
        <f>COUNTIF(Vertices[In-Degree],"&gt;= "&amp;F40)-COUNTIF(Vertices[In-Degree],"&gt;="&amp;F41)</f>
        <v>0</v>
      </c>
      <c r="H40" s="39">
        <f>H28+($H$57-$H$2)/BinDivisor</f>
        <v>0.47272727272727283</v>
      </c>
      <c r="I40" s="40">
        <f>COUNTIF(Vertices[Out-Degree],"&gt;= "&amp;H40)-COUNTIF(Vertices[Out-Degree],"&gt;="&amp;H41)</f>
        <v>0</v>
      </c>
      <c r="J40" s="39">
        <f>J28+($J$57-$J$2)/BinDivisor</f>
        <v>0</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0.333333</v>
      </c>
      <c r="O40" s="40">
        <f>COUNTIF(Vertices[Eigenvector Centrality],"&gt;= "&amp;N40)-COUNTIF(Vertices[Eigenvector Centrality],"&gt;="&amp;N41)</f>
        <v>0</v>
      </c>
      <c r="P40" s="39">
        <f>P28+($P$57-$P$2)/BinDivisor</f>
        <v>0.999832</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0.490909090909091</v>
      </c>
      <c r="G41" s="42">
        <f>COUNTIF(Vertices[In-Degree],"&gt;= "&amp;F41)-COUNTIF(Vertices[In-Degree],"&gt;="&amp;F42)</f>
        <v>0</v>
      </c>
      <c r="H41" s="41">
        <f aca="true" t="shared" si="12" ref="H41:H56">H40+($H$57-$H$2)/BinDivisor</f>
        <v>0.490909090909091</v>
      </c>
      <c r="I41" s="42">
        <f>COUNTIF(Vertices[Out-Degree],"&gt;= "&amp;H41)-COUNTIF(Vertices[Out-Degree],"&gt;="&amp;H42)</f>
        <v>0</v>
      </c>
      <c r="J41" s="41">
        <f aca="true" t="shared" si="13" ref="J41:J56">J40+($J$57-$J$2)/BinDivisor</f>
        <v>0</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0.333333</v>
      </c>
      <c r="O41" s="42">
        <f>COUNTIF(Vertices[Eigenvector Centrality],"&gt;= "&amp;N41)-COUNTIF(Vertices[Eigenvector Centrality],"&gt;="&amp;N42)</f>
        <v>0</v>
      </c>
      <c r="P41" s="41">
        <f aca="true" t="shared" si="16" ref="P41:P56">P40+($P$57-$P$2)/BinDivisor</f>
        <v>0.999832</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0.5090909090909091</v>
      </c>
      <c r="G42" s="40">
        <f>COUNTIF(Vertices[In-Degree],"&gt;= "&amp;F42)-COUNTIF(Vertices[In-Degree],"&gt;="&amp;F43)</f>
        <v>0</v>
      </c>
      <c r="H42" s="39">
        <f t="shared" si="12"/>
        <v>0.5090909090909091</v>
      </c>
      <c r="I42" s="40">
        <f>COUNTIF(Vertices[Out-Degree],"&gt;= "&amp;H42)-COUNTIF(Vertices[Out-Degree],"&gt;="&amp;H43)</f>
        <v>0</v>
      </c>
      <c r="J42" s="39">
        <f t="shared" si="13"/>
        <v>0</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0.333333</v>
      </c>
      <c r="O42" s="40">
        <f>COUNTIF(Vertices[Eigenvector Centrality],"&gt;= "&amp;N42)-COUNTIF(Vertices[Eigenvector Centrality],"&gt;="&amp;N43)</f>
        <v>0</v>
      </c>
      <c r="P42" s="39">
        <f t="shared" si="16"/>
        <v>0.999832</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0.5272727272727273</v>
      </c>
      <c r="G43" s="42">
        <f>COUNTIF(Vertices[In-Degree],"&gt;= "&amp;F43)-COUNTIF(Vertices[In-Degree],"&gt;="&amp;F44)</f>
        <v>0</v>
      </c>
      <c r="H43" s="41">
        <f t="shared" si="12"/>
        <v>0.5272727272727273</v>
      </c>
      <c r="I43" s="42">
        <f>COUNTIF(Vertices[Out-Degree],"&gt;= "&amp;H43)-COUNTIF(Vertices[Out-Degree],"&gt;="&amp;H44)</f>
        <v>0</v>
      </c>
      <c r="J43" s="41">
        <f t="shared" si="13"/>
        <v>0</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0.333333</v>
      </c>
      <c r="O43" s="42">
        <f>COUNTIF(Vertices[Eigenvector Centrality],"&gt;= "&amp;N43)-COUNTIF(Vertices[Eigenvector Centrality],"&gt;="&amp;N44)</f>
        <v>0</v>
      </c>
      <c r="P43" s="41">
        <f t="shared" si="16"/>
        <v>0.999832</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0.5454545454545455</v>
      </c>
      <c r="G44" s="40">
        <f>COUNTIF(Vertices[In-Degree],"&gt;= "&amp;F44)-COUNTIF(Vertices[In-Degree],"&gt;="&amp;F45)</f>
        <v>0</v>
      </c>
      <c r="H44" s="39">
        <f t="shared" si="12"/>
        <v>0.5454545454545455</v>
      </c>
      <c r="I44" s="40">
        <f>COUNTIF(Vertices[Out-Degree],"&gt;= "&amp;H44)-COUNTIF(Vertices[Out-Degree],"&gt;="&amp;H45)</f>
        <v>0</v>
      </c>
      <c r="J44" s="39">
        <f t="shared" si="13"/>
        <v>0</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0.333333</v>
      </c>
      <c r="O44" s="40">
        <f>COUNTIF(Vertices[Eigenvector Centrality],"&gt;= "&amp;N44)-COUNTIF(Vertices[Eigenvector Centrality],"&gt;="&amp;N45)</f>
        <v>0</v>
      </c>
      <c r="P44" s="39">
        <f t="shared" si="16"/>
        <v>0.999832</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0.5636363636363637</v>
      </c>
      <c r="G45" s="42">
        <f>COUNTIF(Vertices[In-Degree],"&gt;= "&amp;F45)-COUNTIF(Vertices[In-Degree],"&gt;="&amp;F46)</f>
        <v>0</v>
      </c>
      <c r="H45" s="41">
        <f t="shared" si="12"/>
        <v>0.5636363636363637</v>
      </c>
      <c r="I45" s="42">
        <f>COUNTIF(Vertices[Out-Degree],"&gt;= "&amp;H45)-COUNTIF(Vertices[Out-Degree],"&gt;="&amp;H46)</f>
        <v>0</v>
      </c>
      <c r="J45" s="41">
        <f t="shared" si="13"/>
        <v>0</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0.333333</v>
      </c>
      <c r="O45" s="42">
        <f>COUNTIF(Vertices[Eigenvector Centrality],"&gt;= "&amp;N45)-COUNTIF(Vertices[Eigenvector Centrality],"&gt;="&amp;N46)</f>
        <v>0</v>
      </c>
      <c r="P45" s="41">
        <f t="shared" si="16"/>
        <v>0.999832</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0.5818181818181819</v>
      </c>
      <c r="G46" s="40">
        <f>COUNTIF(Vertices[In-Degree],"&gt;= "&amp;F46)-COUNTIF(Vertices[In-Degree],"&gt;="&amp;F47)</f>
        <v>0</v>
      </c>
      <c r="H46" s="39">
        <f t="shared" si="12"/>
        <v>0.5818181818181819</v>
      </c>
      <c r="I46" s="40">
        <f>COUNTIF(Vertices[Out-Degree],"&gt;= "&amp;H46)-COUNTIF(Vertices[Out-Degree],"&gt;="&amp;H47)</f>
        <v>0</v>
      </c>
      <c r="J46" s="39">
        <f t="shared" si="13"/>
        <v>0</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0.333333</v>
      </c>
      <c r="O46" s="40">
        <f>COUNTIF(Vertices[Eigenvector Centrality],"&gt;= "&amp;N46)-COUNTIF(Vertices[Eigenvector Centrality],"&gt;="&amp;N47)</f>
        <v>0</v>
      </c>
      <c r="P46" s="39">
        <f t="shared" si="16"/>
        <v>0.999832</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0.6000000000000001</v>
      </c>
      <c r="G47" s="42">
        <f>COUNTIF(Vertices[In-Degree],"&gt;= "&amp;F47)-COUNTIF(Vertices[In-Degree],"&gt;="&amp;F48)</f>
        <v>0</v>
      </c>
      <c r="H47" s="41">
        <f t="shared" si="12"/>
        <v>0.6000000000000001</v>
      </c>
      <c r="I47" s="42">
        <f>COUNTIF(Vertices[Out-Degree],"&gt;= "&amp;H47)-COUNTIF(Vertices[Out-Degree],"&gt;="&amp;H48)</f>
        <v>0</v>
      </c>
      <c r="J47" s="41">
        <f t="shared" si="13"/>
        <v>0</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0.333333</v>
      </c>
      <c r="O47" s="42">
        <f>COUNTIF(Vertices[Eigenvector Centrality],"&gt;= "&amp;N47)-COUNTIF(Vertices[Eigenvector Centrality],"&gt;="&amp;N48)</f>
        <v>0</v>
      </c>
      <c r="P47" s="41">
        <f t="shared" si="16"/>
        <v>0.999832</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0.6181818181818183</v>
      </c>
      <c r="G48" s="40">
        <f>COUNTIF(Vertices[In-Degree],"&gt;= "&amp;F48)-COUNTIF(Vertices[In-Degree],"&gt;="&amp;F49)</f>
        <v>0</v>
      </c>
      <c r="H48" s="39">
        <f t="shared" si="12"/>
        <v>0.6181818181818183</v>
      </c>
      <c r="I48" s="40">
        <f>COUNTIF(Vertices[Out-Degree],"&gt;= "&amp;H48)-COUNTIF(Vertices[Out-Degree],"&gt;="&amp;H49)</f>
        <v>0</v>
      </c>
      <c r="J48" s="39">
        <f t="shared" si="13"/>
        <v>0</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0.333333</v>
      </c>
      <c r="O48" s="40">
        <f>COUNTIF(Vertices[Eigenvector Centrality],"&gt;= "&amp;N48)-COUNTIF(Vertices[Eigenvector Centrality],"&gt;="&amp;N49)</f>
        <v>0</v>
      </c>
      <c r="P48" s="39">
        <f t="shared" si="16"/>
        <v>0.999832</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0.6363636363636365</v>
      </c>
      <c r="G49" s="42">
        <f>COUNTIF(Vertices[In-Degree],"&gt;= "&amp;F49)-COUNTIF(Vertices[In-Degree],"&gt;="&amp;F50)</f>
        <v>0</v>
      </c>
      <c r="H49" s="41">
        <f t="shared" si="12"/>
        <v>0.6363636363636365</v>
      </c>
      <c r="I49" s="42">
        <f>COUNTIF(Vertices[Out-Degree],"&gt;= "&amp;H49)-COUNTIF(Vertices[Out-Degree],"&gt;="&amp;H50)</f>
        <v>0</v>
      </c>
      <c r="J49" s="41">
        <f t="shared" si="13"/>
        <v>0</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0.333333</v>
      </c>
      <c r="O49" s="42">
        <f>COUNTIF(Vertices[Eigenvector Centrality],"&gt;= "&amp;N49)-COUNTIF(Vertices[Eigenvector Centrality],"&gt;="&amp;N50)</f>
        <v>0</v>
      </c>
      <c r="P49" s="41">
        <f t="shared" si="16"/>
        <v>0.999832</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0.6545454545454547</v>
      </c>
      <c r="G50" s="40">
        <f>COUNTIF(Vertices[In-Degree],"&gt;= "&amp;F50)-COUNTIF(Vertices[In-Degree],"&gt;="&amp;F51)</f>
        <v>0</v>
      </c>
      <c r="H50" s="39">
        <f t="shared" si="12"/>
        <v>0.6545454545454547</v>
      </c>
      <c r="I50" s="40">
        <f>COUNTIF(Vertices[Out-Degree],"&gt;= "&amp;H50)-COUNTIF(Vertices[Out-Degree],"&gt;="&amp;H51)</f>
        <v>0</v>
      </c>
      <c r="J50" s="39">
        <f t="shared" si="13"/>
        <v>0</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0.333333</v>
      </c>
      <c r="O50" s="40">
        <f>COUNTIF(Vertices[Eigenvector Centrality],"&gt;= "&amp;N50)-COUNTIF(Vertices[Eigenvector Centrality],"&gt;="&amp;N51)</f>
        <v>0</v>
      </c>
      <c r="P50" s="39">
        <f t="shared" si="16"/>
        <v>0.999832</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0.6727272727272728</v>
      </c>
      <c r="G51" s="42">
        <f>COUNTIF(Vertices[In-Degree],"&gt;= "&amp;F51)-COUNTIF(Vertices[In-Degree],"&gt;="&amp;F52)</f>
        <v>0</v>
      </c>
      <c r="H51" s="41">
        <f t="shared" si="12"/>
        <v>0.6727272727272728</v>
      </c>
      <c r="I51" s="42">
        <f>COUNTIF(Vertices[Out-Degree],"&gt;= "&amp;H51)-COUNTIF(Vertices[Out-Degree],"&gt;="&amp;H52)</f>
        <v>0</v>
      </c>
      <c r="J51" s="41">
        <f t="shared" si="13"/>
        <v>0</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0.333333</v>
      </c>
      <c r="O51" s="42">
        <f>COUNTIF(Vertices[Eigenvector Centrality],"&gt;= "&amp;N51)-COUNTIF(Vertices[Eigenvector Centrality],"&gt;="&amp;N52)</f>
        <v>0</v>
      </c>
      <c r="P51" s="41">
        <f t="shared" si="16"/>
        <v>0.999832</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0.690909090909091</v>
      </c>
      <c r="G52" s="40">
        <f>COUNTIF(Vertices[In-Degree],"&gt;= "&amp;F52)-COUNTIF(Vertices[In-Degree],"&gt;="&amp;F53)</f>
        <v>0</v>
      </c>
      <c r="H52" s="39">
        <f t="shared" si="12"/>
        <v>0.690909090909091</v>
      </c>
      <c r="I52" s="40">
        <f>COUNTIF(Vertices[Out-Degree],"&gt;= "&amp;H52)-COUNTIF(Vertices[Out-Degree],"&gt;="&amp;H53)</f>
        <v>0</v>
      </c>
      <c r="J52" s="39">
        <f t="shared" si="13"/>
        <v>0</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0.333333</v>
      </c>
      <c r="O52" s="40">
        <f>COUNTIF(Vertices[Eigenvector Centrality],"&gt;= "&amp;N52)-COUNTIF(Vertices[Eigenvector Centrality],"&gt;="&amp;N53)</f>
        <v>0</v>
      </c>
      <c r="P52" s="39">
        <f t="shared" si="16"/>
        <v>0.999832</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0.7090909090909092</v>
      </c>
      <c r="G53" s="42">
        <f>COUNTIF(Vertices[In-Degree],"&gt;= "&amp;F53)-COUNTIF(Vertices[In-Degree],"&gt;="&amp;F54)</f>
        <v>0</v>
      </c>
      <c r="H53" s="41">
        <f t="shared" si="12"/>
        <v>0.7090909090909092</v>
      </c>
      <c r="I53" s="42">
        <f>COUNTIF(Vertices[Out-Degree],"&gt;= "&amp;H53)-COUNTIF(Vertices[Out-Degree],"&gt;="&amp;H54)</f>
        <v>0</v>
      </c>
      <c r="J53" s="41">
        <f t="shared" si="13"/>
        <v>0</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0.333333</v>
      </c>
      <c r="O53" s="42">
        <f>COUNTIF(Vertices[Eigenvector Centrality],"&gt;= "&amp;N53)-COUNTIF(Vertices[Eigenvector Centrality],"&gt;="&amp;N54)</f>
        <v>0</v>
      </c>
      <c r="P53" s="41">
        <f t="shared" si="16"/>
        <v>0.999832</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0.7272727272727274</v>
      </c>
      <c r="G54" s="40">
        <f>COUNTIF(Vertices[In-Degree],"&gt;= "&amp;F54)-COUNTIF(Vertices[In-Degree],"&gt;="&amp;F55)</f>
        <v>0</v>
      </c>
      <c r="H54" s="39">
        <f t="shared" si="12"/>
        <v>0.7272727272727274</v>
      </c>
      <c r="I54" s="40">
        <f>COUNTIF(Vertices[Out-Degree],"&gt;= "&amp;H54)-COUNTIF(Vertices[Out-Degree],"&gt;="&amp;H55)</f>
        <v>0</v>
      </c>
      <c r="J54" s="39">
        <f t="shared" si="13"/>
        <v>0</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0.333333</v>
      </c>
      <c r="O54" s="40">
        <f>COUNTIF(Vertices[Eigenvector Centrality],"&gt;= "&amp;N54)-COUNTIF(Vertices[Eigenvector Centrality],"&gt;="&amp;N55)</f>
        <v>0</v>
      </c>
      <c r="P54" s="39">
        <f t="shared" si="16"/>
        <v>0.999832</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0.7454545454545456</v>
      </c>
      <c r="G55" s="42">
        <f>COUNTIF(Vertices[In-Degree],"&gt;= "&amp;F55)-COUNTIF(Vertices[In-Degree],"&gt;="&amp;F56)</f>
        <v>0</v>
      </c>
      <c r="H55" s="41">
        <f t="shared" si="12"/>
        <v>0.7454545454545456</v>
      </c>
      <c r="I55" s="42">
        <f>COUNTIF(Vertices[Out-Degree],"&gt;= "&amp;H55)-COUNTIF(Vertices[Out-Degree],"&gt;="&amp;H56)</f>
        <v>0</v>
      </c>
      <c r="J55" s="41">
        <f t="shared" si="13"/>
        <v>0</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0.333333</v>
      </c>
      <c r="O55" s="42">
        <f>COUNTIF(Vertices[Eigenvector Centrality],"&gt;= "&amp;N55)-COUNTIF(Vertices[Eigenvector Centrality],"&gt;="&amp;N56)</f>
        <v>0</v>
      </c>
      <c r="P55" s="41">
        <f t="shared" si="16"/>
        <v>0.999832</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0.7636363636363638</v>
      </c>
      <c r="G56" s="40">
        <f>COUNTIF(Vertices[In-Degree],"&gt;= "&amp;F56)-COUNTIF(Vertices[In-Degree],"&gt;="&amp;F57)</f>
        <v>0</v>
      </c>
      <c r="H56" s="39">
        <f t="shared" si="12"/>
        <v>0.7636363636363638</v>
      </c>
      <c r="I56" s="40">
        <f>COUNTIF(Vertices[Out-Degree],"&gt;= "&amp;H56)-COUNTIF(Vertices[Out-Degree],"&gt;="&amp;H57)</f>
        <v>0</v>
      </c>
      <c r="J56" s="39">
        <f t="shared" si="13"/>
        <v>0</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0.333333</v>
      </c>
      <c r="O56" s="40">
        <f>COUNTIF(Vertices[Eigenvector Centrality],"&gt;= "&amp;N56)-COUNTIF(Vertices[Eigenvector Centrality],"&gt;="&amp;N57)</f>
        <v>0</v>
      </c>
      <c r="P56" s="39">
        <f t="shared" si="16"/>
        <v>0.999832</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v>
      </c>
      <c r="G57" s="44">
        <f>COUNTIF(Vertices[In-Degree],"&gt;= "&amp;F57)-COUNTIF(Vertices[In-Degree],"&gt;="&amp;F58)</f>
        <v>2</v>
      </c>
      <c r="H57" s="43">
        <f>MAX(Vertices[Out-Degree])</f>
        <v>1</v>
      </c>
      <c r="I57" s="44">
        <f>COUNTIF(Vertices[Out-Degree],"&gt;= "&amp;H57)-COUNTIF(Vertices[Out-Degree],"&gt;="&amp;H58)</f>
        <v>2</v>
      </c>
      <c r="J57" s="43">
        <f>MAX(Vertices[Betweenness Centrality])</f>
        <v>0</v>
      </c>
      <c r="K57" s="44">
        <f>COUNTIF(Vertices[Betweenness Centrality],"&gt;= "&amp;J57)-COUNTIF(Vertices[Betweenness Centrality],"&gt;="&amp;J58)</f>
        <v>3</v>
      </c>
      <c r="L57" s="43">
        <f>MAX(Vertices[Closeness Centrality])</f>
        <v>1</v>
      </c>
      <c r="M57" s="44">
        <f>COUNTIF(Vertices[Closeness Centrality],"&gt;= "&amp;L57)-COUNTIF(Vertices[Closeness Centrality],"&gt;="&amp;L58)</f>
        <v>2</v>
      </c>
      <c r="N57" s="43">
        <f>MAX(Vertices[Eigenvector Centrality])</f>
        <v>0.333333</v>
      </c>
      <c r="O57" s="44">
        <f>COUNTIF(Vertices[Eigenvector Centrality],"&gt;= "&amp;N57)-COUNTIF(Vertices[Eigenvector Centrality],"&gt;="&amp;N58)</f>
        <v>3</v>
      </c>
      <c r="P57" s="43">
        <f>MAX(Vertices[PageRank])</f>
        <v>0.999832</v>
      </c>
      <c r="Q57" s="44">
        <f>COUNTIF(Vertices[PageRank],"&gt;= "&amp;P57)-COUNTIF(Vertices[PageRank],"&gt;="&amp;P58)</f>
        <v>3</v>
      </c>
      <c r="R57" s="43">
        <f>MAX(Vertices[Clustering Coefficient])</f>
        <v>0</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v>
      </c>
    </row>
    <row r="71" spans="1:2" ht="15">
      <c r="A71" s="35" t="s">
        <v>90</v>
      </c>
      <c r="B71" s="49">
        <f>_xlfn.IFERROR(AVERAGE(Vertices[In-Degree]),NoMetricMessage)</f>
        <v>0.6666666666666666</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1</v>
      </c>
    </row>
    <row r="85" spans="1:2" ht="15">
      <c r="A85" s="35" t="s">
        <v>96</v>
      </c>
      <c r="B85" s="49">
        <f>_xlfn.IFERROR(AVERAGE(Vertices[Out-Degree]),NoMetricMessage)</f>
        <v>0.6666666666666666</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0</v>
      </c>
    </row>
    <row r="99" spans="1:2" ht="15">
      <c r="A99" s="35" t="s">
        <v>102</v>
      </c>
      <c r="B99" s="49">
        <f>_xlfn.IFERROR(AVERAGE(Vertices[Betweenness Centrality]),NoMetricMessage)</f>
        <v>0</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0.6666666666666666</v>
      </c>
    </row>
    <row r="114" spans="1:2" ht="15">
      <c r="A114" s="35" t="s">
        <v>109</v>
      </c>
      <c r="B114" s="49">
        <f>_xlfn.IFERROR(MEDIAN(Vertices[Closeness Centrality]),NoMetricMessage)</f>
        <v>1</v>
      </c>
    </row>
    <row r="125" spans="1:2" ht="15">
      <c r="A125" s="35" t="s">
        <v>112</v>
      </c>
      <c r="B125" s="49">
        <f>IF(COUNT(Vertices[Eigenvector Centrality])&gt;0,N2,NoMetricMessage)</f>
        <v>0.333333</v>
      </c>
    </row>
    <row r="126" spans="1:2" ht="15">
      <c r="A126" s="35" t="s">
        <v>113</v>
      </c>
      <c r="B126" s="49">
        <f>IF(COUNT(Vertices[Eigenvector Centrality])&gt;0,N57,NoMetricMessage)</f>
        <v>0.333333</v>
      </c>
    </row>
    <row r="127" spans="1:2" ht="15">
      <c r="A127" s="35" t="s">
        <v>114</v>
      </c>
      <c r="B127" s="49">
        <f>_xlfn.IFERROR(AVERAGE(Vertices[Eigenvector Centrality]),NoMetricMessage)</f>
        <v>0.333333</v>
      </c>
    </row>
    <row r="128" spans="1:2" ht="15">
      <c r="A128" s="35" t="s">
        <v>115</v>
      </c>
      <c r="B128" s="49">
        <f>_xlfn.IFERROR(MEDIAN(Vertices[Eigenvector Centrality]),NoMetricMessage)</f>
        <v>0.333333</v>
      </c>
    </row>
    <row r="139" spans="1:2" ht="15">
      <c r="A139" s="35" t="s">
        <v>140</v>
      </c>
      <c r="B139" s="49">
        <f>IF(COUNT(Vertices[PageRank])&gt;0,P2,NoMetricMessage)</f>
        <v>0.999832</v>
      </c>
    </row>
    <row r="140" spans="1:2" ht="15">
      <c r="A140" s="35" t="s">
        <v>141</v>
      </c>
      <c r="B140" s="49">
        <f>IF(COUNT(Vertices[PageRank])&gt;0,P57,NoMetricMessage)</f>
        <v>0.999832</v>
      </c>
    </row>
    <row r="141" spans="1:2" ht="15">
      <c r="A141" s="35" t="s">
        <v>142</v>
      </c>
      <c r="B141" s="49">
        <f>_xlfn.IFERROR(AVERAGE(Vertices[PageRank]),NoMetricMessage)</f>
        <v>0.999832</v>
      </c>
    </row>
    <row r="142" spans="1:2" ht="15">
      <c r="A142" s="35" t="s">
        <v>143</v>
      </c>
      <c r="B142" s="49">
        <f>_xlfn.IFERROR(MEDIAN(Vertices[PageRank]),NoMetricMessage)</f>
        <v>0.999832</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289</v>
      </c>
      <c r="K7" s="13" t="s">
        <v>290</v>
      </c>
    </row>
    <row r="8" spans="1:11" ht="409.5">
      <c r="A8"/>
      <c r="B8">
        <v>2</v>
      </c>
      <c r="C8">
        <v>2</v>
      </c>
      <c r="D8" t="s">
        <v>61</v>
      </c>
      <c r="E8" t="s">
        <v>61</v>
      </c>
      <c r="H8" t="s">
        <v>73</v>
      </c>
      <c r="J8" t="s">
        <v>291</v>
      </c>
      <c r="K8" s="13" t="s">
        <v>292</v>
      </c>
    </row>
    <row r="9" spans="1:11" ht="409.5">
      <c r="A9"/>
      <c r="B9">
        <v>3</v>
      </c>
      <c r="C9">
        <v>4</v>
      </c>
      <c r="D9" t="s">
        <v>62</v>
      </c>
      <c r="E9" t="s">
        <v>62</v>
      </c>
      <c r="H9" t="s">
        <v>74</v>
      </c>
      <c r="J9" t="s">
        <v>293</v>
      </c>
      <c r="K9" s="13" t="s">
        <v>294</v>
      </c>
    </row>
    <row r="10" spans="1:11" ht="409.5">
      <c r="A10"/>
      <c r="B10">
        <v>4</v>
      </c>
      <c r="D10" t="s">
        <v>63</v>
      </c>
      <c r="E10" t="s">
        <v>63</v>
      </c>
      <c r="H10" t="s">
        <v>75</v>
      </c>
      <c r="J10" t="s">
        <v>295</v>
      </c>
      <c r="K10" s="13" t="s">
        <v>296</v>
      </c>
    </row>
    <row r="11" spans="1:11" ht="15">
      <c r="A11"/>
      <c r="B11">
        <v>5</v>
      </c>
      <c r="D11" t="s">
        <v>46</v>
      </c>
      <c r="E11">
        <v>1</v>
      </c>
      <c r="H11" t="s">
        <v>76</v>
      </c>
      <c r="J11" t="s">
        <v>297</v>
      </c>
      <c r="K11" t="s">
        <v>298</v>
      </c>
    </row>
    <row r="12" spans="1:11" ht="15">
      <c r="A12"/>
      <c r="B12"/>
      <c r="D12" t="s">
        <v>64</v>
      </c>
      <c r="E12">
        <v>2</v>
      </c>
      <c r="H12">
        <v>0</v>
      </c>
      <c r="J12" t="s">
        <v>299</v>
      </c>
      <c r="K12" t="s">
        <v>300</v>
      </c>
    </row>
    <row r="13" spans="1:11" ht="15">
      <c r="A13"/>
      <c r="B13"/>
      <c r="D13">
        <v>1</v>
      </c>
      <c r="E13">
        <v>3</v>
      </c>
      <c r="H13">
        <v>1</v>
      </c>
      <c r="J13" t="s">
        <v>301</v>
      </c>
      <c r="K13" t="s">
        <v>302</v>
      </c>
    </row>
    <row r="14" spans="4:11" ht="15">
      <c r="D14">
        <v>2</v>
      </c>
      <c r="E14">
        <v>4</v>
      </c>
      <c r="H14">
        <v>2</v>
      </c>
      <c r="J14" t="s">
        <v>303</v>
      </c>
      <c r="K14" t="s">
        <v>304</v>
      </c>
    </row>
    <row r="15" spans="4:11" ht="15">
      <c r="D15">
        <v>3</v>
      </c>
      <c r="E15">
        <v>5</v>
      </c>
      <c r="H15">
        <v>3</v>
      </c>
      <c r="J15" t="s">
        <v>305</v>
      </c>
      <c r="K15" t="s">
        <v>306</v>
      </c>
    </row>
    <row r="16" spans="4:11" ht="15">
      <c r="D16">
        <v>4</v>
      </c>
      <c r="E16">
        <v>6</v>
      </c>
      <c r="H16">
        <v>4</v>
      </c>
      <c r="J16" t="s">
        <v>307</v>
      </c>
      <c r="K16" t="s">
        <v>308</v>
      </c>
    </row>
    <row r="17" spans="4:11" ht="15">
      <c r="D17">
        <v>5</v>
      </c>
      <c r="E17">
        <v>7</v>
      </c>
      <c r="H17">
        <v>5</v>
      </c>
      <c r="J17" t="s">
        <v>309</v>
      </c>
      <c r="K17" t="s">
        <v>310</v>
      </c>
    </row>
    <row r="18" spans="4:11" ht="15">
      <c r="D18">
        <v>6</v>
      </c>
      <c r="E18">
        <v>8</v>
      </c>
      <c r="H18">
        <v>6</v>
      </c>
      <c r="J18" t="s">
        <v>311</v>
      </c>
      <c r="K18" t="s">
        <v>312</v>
      </c>
    </row>
    <row r="19" spans="4:11" ht="15">
      <c r="D19">
        <v>7</v>
      </c>
      <c r="E19">
        <v>9</v>
      </c>
      <c r="H19">
        <v>7</v>
      </c>
      <c r="J19" t="s">
        <v>313</v>
      </c>
      <c r="K19" t="s">
        <v>314</v>
      </c>
    </row>
    <row r="20" spans="4:11" ht="15">
      <c r="D20">
        <v>8</v>
      </c>
      <c r="H20">
        <v>8</v>
      </c>
      <c r="J20" t="s">
        <v>315</v>
      </c>
      <c r="K20" t="s">
        <v>316</v>
      </c>
    </row>
    <row r="21" spans="4:11" ht="409.5">
      <c r="D21">
        <v>9</v>
      </c>
      <c r="H21">
        <v>9</v>
      </c>
      <c r="J21" t="s">
        <v>317</v>
      </c>
      <c r="K21" s="13" t="s">
        <v>318</v>
      </c>
    </row>
    <row r="22" spans="4:11" ht="409.5">
      <c r="D22">
        <v>10</v>
      </c>
      <c r="J22" t="s">
        <v>319</v>
      </c>
      <c r="K22" s="13" t="s">
        <v>320</v>
      </c>
    </row>
    <row r="23" spans="4:11" ht="409.5">
      <c r="D23">
        <v>11</v>
      </c>
      <c r="J23" t="s">
        <v>321</v>
      </c>
      <c r="K23" s="13" t="s">
        <v>322</v>
      </c>
    </row>
    <row r="24" spans="10:11" ht="409.5">
      <c r="J24" t="s">
        <v>323</v>
      </c>
      <c r="K24" s="13" t="s">
        <v>457</v>
      </c>
    </row>
    <row r="25" spans="10:11" ht="15">
      <c r="J25" t="s">
        <v>324</v>
      </c>
      <c r="K25" t="b">
        <v>0</v>
      </c>
    </row>
    <row r="26" spans="10:11" ht="15">
      <c r="J26" t="s">
        <v>455</v>
      </c>
      <c r="K26" t="s">
        <v>456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334</v>
      </c>
      <c r="B1" s="13" t="s">
        <v>335</v>
      </c>
      <c r="C1" s="13" t="s">
        <v>336</v>
      </c>
      <c r="D1" s="13" t="s">
        <v>338</v>
      </c>
      <c r="E1" s="13" t="s">
        <v>337</v>
      </c>
      <c r="F1" s="13" t="s">
        <v>339</v>
      </c>
    </row>
    <row r="2" spans="1:6" ht="15">
      <c r="A2" s="89" t="s">
        <v>221</v>
      </c>
      <c r="B2" s="85">
        <v>4</v>
      </c>
      <c r="C2" s="89" t="s">
        <v>220</v>
      </c>
      <c r="D2" s="85">
        <v>1</v>
      </c>
      <c r="E2" s="89" t="s">
        <v>221</v>
      </c>
      <c r="F2" s="85">
        <v>4</v>
      </c>
    </row>
    <row r="3" spans="1:6" ht="15">
      <c r="A3" s="89" t="s">
        <v>220</v>
      </c>
      <c r="B3" s="85">
        <v>1</v>
      </c>
      <c r="C3" s="85"/>
      <c r="D3" s="85"/>
      <c r="E3" s="85"/>
      <c r="F3" s="85"/>
    </row>
    <row r="6" spans="1:6" ht="15" customHeight="1">
      <c r="A6" s="13" t="s">
        <v>341</v>
      </c>
      <c r="B6" s="13" t="s">
        <v>335</v>
      </c>
      <c r="C6" s="13" t="s">
        <v>342</v>
      </c>
      <c r="D6" s="13" t="s">
        <v>338</v>
      </c>
      <c r="E6" s="13" t="s">
        <v>343</v>
      </c>
      <c r="F6" s="13" t="s">
        <v>339</v>
      </c>
    </row>
    <row r="7" spans="1:6" ht="15">
      <c r="A7" s="85" t="s">
        <v>223</v>
      </c>
      <c r="B7" s="85">
        <v>4</v>
      </c>
      <c r="C7" s="85" t="s">
        <v>222</v>
      </c>
      <c r="D7" s="85">
        <v>1</v>
      </c>
      <c r="E7" s="85" t="s">
        <v>223</v>
      </c>
      <c r="F7" s="85">
        <v>4</v>
      </c>
    </row>
    <row r="8" spans="1:6" ht="15">
      <c r="A8" s="85" t="s">
        <v>222</v>
      </c>
      <c r="B8" s="85">
        <v>1</v>
      </c>
      <c r="C8" s="85"/>
      <c r="D8" s="85"/>
      <c r="E8" s="85"/>
      <c r="F8" s="85"/>
    </row>
    <row r="11" spans="1:6" ht="15" customHeight="1">
      <c r="A11" s="13" t="s">
        <v>345</v>
      </c>
      <c r="B11" s="13" t="s">
        <v>335</v>
      </c>
      <c r="C11" s="85" t="s">
        <v>348</v>
      </c>
      <c r="D11" s="85" t="s">
        <v>338</v>
      </c>
      <c r="E11" s="13" t="s">
        <v>349</v>
      </c>
      <c r="F11" s="13" t="s">
        <v>339</v>
      </c>
    </row>
    <row r="12" spans="1:6" ht="15">
      <c r="A12" s="85" t="s">
        <v>346</v>
      </c>
      <c r="B12" s="85">
        <v>4</v>
      </c>
      <c r="C12" s="85"/>
      <c r="D12" s="85"/>
      <c r="E12" s="85" t="s">
        <v>346</v>
      </c>
      <c r="F12" s="85">
        <v>4</v>
      </c>
    </row>
    <row r="13" spans="1:6" ht="15">
      <c r="A13" s="85" t="s">
        <v>347</v>
      </c>
      <c r="B13" s="85">
        <v>4</v>
      </c>
      <c r="C13" s="85"/>
      <c r="D13" s="85"/>
      <c r="E13" s="85" t="s">
        <v>347</v>
      </c>
      <c r="F13" s="85">
        <v>4</v>
      </c>
    </row>
    <row r="16" spans="1:6" ht="15" customHeight="1">
      <c r="A16" s="13" t="s">
        <v>351</v>
      </c>
      <c r="B16" s="13" t="s">
        <v>335</v>
      </c>
      <c r="C16" s="13" t="s">
        <v>361</v>
      </c>
      <c r="D16" s="13" t="s">
        <v>338</v>
      </c>
      <c r="E16" s="13" t="s">
        <v>362</v>
      </c>
      <c r="F16" s="13" t="s">
        <v>339</v>
      </c>
    </row>
    <row r="17" spans="1:6" ht="15">
      <c r="A17" s="91" t="s">
        <v>352</v>
      </c>
      <c r="B17" s="91">
        <v>1</v>
      </c>
      <c r="C17" s="91" t="s">
        <v>360</v>
      </c>
      <c r="D17" s="91">
        <v>2</v>
      </c>
      <c r="E17" s="91" t="s">
        <v>357</v>
      </c>
      <c r="F17" s="91">
        <v>4</v>
      </c>
    </row>
    <row r="18" spans="1:6" ht="15">
      <c r="A18" s="91" t="s">
        <v>353</v>
      </c>
      <c r="B18" s="91">
        <v>1</v>
      </c>
      <c r="C18" s="91"/>
      <c r="D18" s="91"/>
      <c r="E18" s="91" t="s">
        <v>358</v>
      </c>
      <c r="F18" s="91">
        <v>4</v>
      </c>
    </row>
    <row r="19" spans="1:6" ht="15">
      <c r="A19" s="91" t="s">
        <v>354</v>
      </c>
      <c r="B19" s="91">
        <v>0</v>
      </c>
      <c r="C19" s="91"/>
      <c r="D19" s="91"/>
      <c r="E19" s="91" t="s">
        <v>359</v>
      </c>
      <c r="F19" s="91">
        <v>2</v>
      </c>
    </row>
    <row r="20" spans="1:6" ht="15">
      <c r="A20" s="91" t="s">
        <v>355</v>
      </c>
      <c r="B20" s="91">
        <v>66</v>
      </c>
      <c r="C20" s="91"/>
      <c r="D20" s="91"/>
      <c r="E20" s="91"/>
      <c r="F20" s="91"/>
    </row>
    <row r="21" spans="1:6" ht="15">
      <c r="A21" s="91" t="s">
        <v>356</v>
      </c>
      <c r="B21" s="91">
        <v>68</v>
      </c>
      <c r="C21" s="91"/>
      <c r="D21" s="91"/>
      <c r="E21" s="91"/>
      <c r="F21" s="91"/>
    </row>
    <row r="22" spans="1:6" ht="15">
      <c r="A22" s="91" t="s">
        <v>357</v>
      </c>
      <c r="B22" s="91">
        <v>4</v>
      </c>
      <c r="C22" s="91"/>
      <c r="D22" s="91"/>
      <c r="E22" s="91"/>
      <c r="F22" s="91"/>
    </row>
    <row r="23" spans="1:6" ht="15">
      <c r="A23" s="91" t="s">
        <v>358</v>
      </c>
      <c r="B23" s="91">
        <v>4</v>
      </c>
      <c r="C23" s="91"/>
      <c r="D23" s="91"/>
      <c r="E23" s="91"/>
      <c r="F23" s="91"/>
    </row>
    <row r="24" spans="1:6" ht="15">
      <c r="A24" s="91" t="s">
        <v>359</v>
      </c>
      <c r="B24" s="91">
        <v>2</v>
      </c>
      <c r="C24" s="91"/>
      <c r="D24" s="91"/>
      <c r="E24" s="91"/>
      <c r="F24" s="91"/>
    </row>
    <row r="25" spans="1:6" ht="15">
      <c r="A25" s="91" t="s">
        <v>360</v>
      </c>
      <c r="B25" s="91">
        <v>2</v>
      </c>
      <c r="C25" s="91"/>
      <c r="D25" s="91"/>
      <c r="E25" s="91"/>
      <c r="F25" s="91"/>
    </row>
    <row r="28" spans="1:6" ht="15" customHeight="1">
      <c r="A28" s="13" t="s">
        <v>365</v>
      </c>
      <c r="B28" s="13" t="s">
        <v>335</v>
      </c>
      <c r="C28" s="85" t="s">
        <v>368</v>
      </c>
      <c r="D28" s="85" t="s">
        <v>338</v>
      </c>
      <c r="E28" s="13" t="s">
        <v>369</v>
      </c>
      <c r="F28" s="13" t="s">
        <v>339</v>
      </c>
    </row>
    <row r="29" spans="1:6" ht="15">
      <c r="A29" s="91" t="s">
        <v>366</v>
      </c>
      <c r="B29" s="91">
        <v>4</v>
      </c>
      <c r="C29" s="91"/>
      <c r="D29" s="91"/>
      <c r="E29" s="91" t="s">
        <v>366</v>
      </c>
      <c r="F29" s="91">
        <v>4</v>
      </c>
    </row>
    <row r="30" spans="1:6" ht="15">
      <c r="A30" s="91" t="s">
        <v>367</v>
      </c>
      <c r="B30" s="91">
        <v>2</v>
      </c>
      <c r="C30" s="91"/>
      <c r="D30" s="91"/>
      <c r="E30" s="91" t="s">
        <v>367</v>
      </c>
      <c r="F30" s="91">
        <v>2</v>
      </c>
    </row>
    <row r="33" spans="1:6" ht="15" customHeight="1">
      <c r="A33" s="85" t="s">
        <v>372</v>
      </c>
      <c r="B33" s="85" t="s">
        <v>335</v>
      </c>
      <c r="C33" s="85" t="s">
        <v>374</v>
      </c>
      <c r="D33" s="85" t="s">
        <v>338</v>
      </c>
      <c r="E33" s="85" t="s">
        <v>375</v>
      </c>
      <c r="F33" s="85" t="s">
        <v>339</v>
      </c>
    </row>
    <row r="34" spans="1:6" ht="15">
      <c r="A34" s="85"/>
      <c r="B34" s="85"/>
      <c r="C34" s="85"/>
      <c r="D34" s="85"/>
      <c r="E34" s="85"/>
      <c r="F34" s="85"/>
    </row>
    <row r="36" spans="1:6" ht="15" customHeight="1">
      <c r="A36" s="13" t="s">
        <v>373</v>
      </c>
      <c r="B36" s="13" t="s">
        <v>335</v>
      </c>
      <c r="C36" s="13" t="s">
        <v>376</v>
      </c>
      <c r="D36" s="13" t="s">
        <v>338</v>
      </c>
      <c r="E36" s="85" t="s">
        <v>377</v>
      </c>
      <c r="F36" s="85" t="s">
        <v>339</v>
      </c>
    </row>
    <row r="37" spans="1:6" ht="15">
      <c r="A37" s="85" t="s">
        <v>214</v>
      </c>
      <c r="B37" s="85">
        <v>1</v>
      </c>
      <c r="C37" s="85" t="s">
        <v>214</v>
      </c>
      <c r="D37" s="85">
        <v>1</v>
      </c>
      <c r="E37" s="85"/>
      <c r="F37" s="85"/>
    </row>
    <row r="40" spans="1:6" ht="15" customHeight="1">
      <c r="A40" s="13" t="s">
        <v>380</v>
      </c>
      <c r="B40" s="13" t="s">
        <v>335</v>
      </c>
      <c r="C40" s="13" t="s">
        <v>381</v>
      </c>
      <c r="D40" s="13" t="s">
        <v>338</v>
      </c>
      <c r="E40" s="13" t="s">
        <v>382</v>
      </c>
      <c r="F40" s="13" t="s">
        <v>339</v>
      </c>
    </row>
    <row r="41" spans="1:6" ht="15">
      <c r="A41" s="124" t="s">
        <v>213</v>
      </c>
      <c r="B41" s="85">
        <v>53313</v>
      </c>
      <c r="C41" s="124" t="s">
        <v>214</v>
      </c>
      <c r="D41" s="85">
        <v>1631</v>
      </c>
      <c r="E41" s="124" t="s">
        <v>213</v>
      </c>
      <c r="F41" s="85">
        <v>53313</v>
      </c>
    </row>
    <row r="42" spans="1:6" ht="15">
      <c r="A42" s="124" t="s">
        <v>214</v>
      </c>
      <c r="B42" s="85">
        <v>1631</v>
      </c>
      <c r="C42" s="124" t="s">
        <v>212</v>
      </c>
      <c r="D42" s="85">
        <v>312</v>
      </c>
      <c r="E42" s="124"/>
      <c r="F42" s="85"/>
    </row>
    <row r="43" spans="1:6" ht="15">
      <c r="A43" s="124" t="s">
        <v>212</v>
      </c>
      <c r="B43" s="85">
        <v>312</v>
      </c>
      <c r="C43" s="124"/>
      <c r="D43" s="85"/>
      <c r="E43" s="124"/>
      <c r="F43" s="85"/>
    </row>
  </sheetData>
  <hyperlinks>
    <hyperlink ref="A2" r:id="rId1" display="http://radio-barbarossa.com/"/>
    <hyperlink ref="A3" r:id="rId2" display="https://www.eventbrite.com/e/tldr-free-smoothies-and-meditation-before-work-every-mother-journey-meditation-daily-harvest-tickets-69216465311"/>
    <hyperlink ref="C2" r:id="rId3" display="https://www.eventbrite.com/e/tldr-free-smoothies-and-meditation-before-work-every-mother-journey-meditation-daily-harvest-tickets-69216465311"/>
    <hyperlink ref="E2" r:id="rId4" display="http://radio-barbarossa.com/"/>
  </hyperlinks>
  <printOptions/>
  <pageMargins left="0.7" right="0.7" top="0.75" bottom="0.75" header="0.3" footer="0.3"/>
  <pageSetup orientation="portrait" paperSize="9"/>
  <tableParts>
    <tablePart r:id="rId8"/>
    <tablePart r:id="rId9"/>
    <tablePart r:id="rId11"/>
    <tablePart r:id="rId7"/>
    <tablePart r:id="rId10"/>
    <tablePart r:id="rId6"/>
    <tablePart r:id="rId5"/>
    <tablePart r:id="rId1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401</v>
      </c>
      <c r="B1" s="13" t="s">
        <v>402</v>
      </c>
      <c r="C1" s="13" t="s">
        <v>403</v>
      </c>
      <c r="D1" s="13" t="s">
        <v>144</v>
      </c>
      <c r="E1" s="13" t="s">
        <v>405</v>
      </c>
      <c r="F1" s="13" t="s">
        <v>406</v>
      </c>
      <c r="G1" s="13" t="s">
        <v>407</v>
      </c>
    </row>
    <row r="2" spans="1:7" ht="15">
      <c r="A2" s="85" t="s">
        <v>352</v>
      </c>
      <c r="B2" s="85">
        <v>1</v>
      </c>
      <c r="C2" s="129">
        <v>0.014705882352941178</v>
      </c>
      <c r="D2" s="85" t="s">
        <v>404</v>
      </c>
      <c r="E2" s="85"/>
      <c r="F2" s="85"/>
      <c r="G2" s="85"/>
    </row>
    <row r="3" spans="1:7" ht="15">
      <c r="A3" s="85" t="s">
        <v>353</v>
      </c>
      <c r="B3" s="85">
        <v>1</v>
      </c>
      <c r="C3" s="129">
        <v>0.014705882352941178</v>
      </c>
      <c r="D3" s="85" t="s">
        <v>404</v>
      </c>
      <c r="E3" s="85"/>
      <c r="F3" s="85"/>
      <c r="G3" s="85"/>
    </row>
    <row r="4" spans="1:7" ht="15">
      <c r="A4" s="85" t="s">
        <v>354</v>
      </c>
      <c r="B4" s="85">
        <v>0</v>
      </c>
      <c r="C4" s="129">
        <v>0</v>
      </c>
      <c r="D4" s="85" t="s">
        <v>404</v>
      </c>
      <c r="E4" s="85"/>
      <c r="F4" s="85"/>
      <c r="G4" s="85"/>
    </row>
    <row r="5" spans="1:7" ht="15">
      <c r="A5" s="85" t="s">
        <v>355</v>
      </c>
      <c r="B5" s="85">
        <v>66</v>
      </c>
      <c r="C5" s="129">
        <v>0.9705882352941176</v>
      </c>
      <c r="D5" s="85" t="s">
        <v>404</v>
      </c>
      <c r="E5" s="85"/>
      <c r="F5" s="85"/>
      <c r="G5" s="85"/>
    </row>
    <row r="6" spans="1:7" ht="15">
      <c r="A6" s="85" t="s">
        <v>356</v>
      </c>
      <c r="B6" s="85">
        <v>68</v>
      </c>
      <c r="C6" s="129">
        <v>1</v>
      </c>
      <c r="D6" s="85" t="s">
        <v>404</v>
      </c>
      <c r="E6" s="85"/>
      <c r="F6" s="85"/>
      <c r="G6" s="85"/>
    </row>
    <row r="7" spans="1:7" ht="15">
      <c r="A7" s="91" t="s">
        <v>357</v>
      </c>
      <c r="B7" s="91">
        <v>4</v>
      </c>
      <c r="C7" s="130">
        <v>0.009939488513646812</v>
      </c>
      <c r="D7" s="91" t="s">
        <v>404</v>
      </c>
      <c r="E7" s="91" t="b">
        <v>0</v>
      </c>
      <c r="F7" s="91" t="b">
        <v>0</v>
      </c>
      <c r="G7" s="91" t="b">
        <v>0</v>
      </c>
    </row>
    <row r="8" spans="1:7" ht="15">
      <c r="A8" s="91" t="s">
        <v>358</v>
      </c>
      <c r="B8" s="91">
        <v>4</v>
      </c>
      <c r="C8" s="130">
        <v>0.009939488513646812</v>
      </c>
      <c r="D8" s="91" t="s">
        <v>404</v>
      </c>
      <c r="E8" s="91" t="b">
        <v>0</v>
      </c>
      <c r="F8" s="91" t="b">
        <v>0</v>
      </c>
      <c r="G8" s="91" t="b">
        <v>0</v>
      </c>
    </row>
    <row r="9" spans="1:7" ht="15">
      <c r="A9" s="91" t="s">
        <v>359</v>
      </c>
      <c r="B9" s="91">
        <v>2</v>
      </c>
      <c r="C9" s="130">
        <v>0.020407179931899364</v>
      </c>
      <c r="D9" s="91" t="s">
        <v>404</v>
      </c>
      <c r="E9" s="91" t="b">
        <v>0</v>
      </c>
      <c r="F9" s="91" t="b">
        <v>0</v>
      </c>
      <c r="G9" s="91" t="b">
        <v>0</v>
      </c>
    </row>
    <row r="10" spans="1:7" ht="15">
      <c r="A10" s="91" t="s">
        <v>360</v>
      </c>
      <c r="B10" s="91">
        <v>2</v>
      </c>
      <c r="C10" s="130">
        <v>0.03584461560697533</v>
      </c>
      <c r="D10" s="91" t="s">
        <v>404</v>
      </c>
      <c r="E10" s="91" t="b">
        <v>0</v>
      </c>
      <c r="F10" s="91" t="b">
        <v>0</v>
      </c>
      <c r="G10" s="91" t="b">
        <v>0</v>
      </c>
    </row>
    <row r="11" spans="1:7" ht="15">
      <c r="A11" s="91" t="s">
        <v>360</v>
      </c>
      <c r="B11" s="91">
        <v>2</v>
      </c>
      <c r="C11" s="130">
        <v>0</v>
      </c>
      <c r="D11" s="91" t="s">
        <v>326</v>
      </c>
      <c r="E11" s="91" t="b">
        <v>0</v>
      </c>
      <c r="F11" s="91" t="b">
        <v>0</v>
      </c>
      <c r="G11" s="91" t="b">
        <v>0</v>
      </c>
    </row>
    <row r="12" spans="1:7" ht="15">
      <c r="A12" s="91" t="s">
        <v>357</v>
      </c>
      <c r="B12" s="91">
        <v>4</v>
      </c>
      <c r="C12" s="130">
        <v>0</v>
      </c>
      <c r="D12" s="91" t="s">
        <v>327</v>
      </c>
      <c r="E12" s="91" t="b">
        <v>0</v>
      </c>
      <c r="F12" s="91" t="b">
        <v>0</v>
      </c>
      <c r="G12" s="91" t="b">
        <v>0</v>
      </c>
    </row>
    <row r="13" spans="1:7" ht="15">
      <c r="A13" s="91" t="s">
        <v>358</v>
      </c>
      <c r="B13" s="91">
        <v>4</v>
      </c>
      <c r="C13" s="130">
        <v>0</v>
      </c>
      <c r="D13" s="91" t="s">
        <v>327</v>
      </c>
      <c r="E13" s="91" t="b">
        <v>0</v>
      </c>
      <c r="F13" s="91" t="b">
        <v>0</v>
      </c>
      <c r="G13" s="91" t="b">
        <v>0</v>
      </c>
    </row>
    <row r="14" spans="1:7" ht="15">
      <c r="A14" s="91" t="s">
        <v>359</v>
      </c>
      <c r="B14" s="91">
        <v>2</v>
      </c>
      <c r="C14" s="130">
        <v>0.043004285094854454</v>
      </c>
      <c r="D14" s="91" t="s">
        <v>327</v>
      </c>
      <c r="E14" s="91" t="b">
        <v>0</v>
      </c>
      <c r="F14" s="91" t="b">
        <v>0</v>
      </c>
      <c r="G14"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2019-09-19T12:23:49Z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