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<sst xmlns="http://schemas.openxmlformats.org/spreadsheetml/2006/main" count="688" uniqueCount="441">
  <si>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</si>
  <si>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</si>
  <si>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</si>
  <si>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</si>
  <si>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</si>
  <si>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</si>
  <si>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</si>
  <si>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</si>
  <si>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</si>
  <si>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</si>
  <si>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</si>
  <si>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</si>
  <si>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</si>
  <si>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</si>
  <si>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</si>
  <si>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</si>
  <si>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</si>
  <si>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</si>
  <si>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</si>
  <si>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</si>
  <si>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</si>
  <si>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</si>
  <si>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</si>
  <si>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</si>
  <si>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</si>
  <si>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</si>
  <si>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</si>
  <si>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</si>
  <si>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</si>
  <si>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</si>
  <si>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</si>
  <si>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</si>
  <si>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</si>
  <si>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</si>
  <si>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</si>
  <si>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</si>
  <si>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</si>
  <si>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</si>
  <si>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</si>
  <si>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</si>
  <si>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</si>
  <si>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</si>
  <si>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</si>
  <si>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</si>
  <si>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</si>
  <si>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</si>
  <si>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</si>
  <si>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</si>
  <si>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</si>
  <si>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</si>
  <si>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</si>
  <si>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</si>
  <si>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</si>
  <si>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</si>
  <si>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</si>
  <si>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</si>
  <si>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</si>
  <si>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</si>
  <si>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</si>
  <si>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</si>
  <si>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</si>
  <si>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</si>
  <si>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</si>
  <si>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</si>
  <si>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</si>
  <si>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</si>
  <si>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</si>
  <si>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</si>
  <si>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</si>
  <si>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</si>
  <si>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</si>
  <si>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</si>
  <si>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</si>
  <si>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</si>
  <si>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</si>
  <si>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</si>
  <si>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</si>
  <si>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</si>
  <si>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</si>
  <si>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</si>
  <si>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</si>
  <si>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</si>
  <si>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</si>
  <si>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</si>
  <si>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</si>
  <si>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</si>
  <si>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</si>
  <si>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</si>
  <si>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</si>
  <si>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</si>
  <si>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</si>
  <si>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</si>
  <si>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</si>
  <si>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</si>
  <si>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</si>
  <si>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</si>
  <si>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</si>
  <si>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</si>
  <si>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</si>
  <si>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</si>
  <si>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</si>
  <si>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</si>
  <si>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</si>
  <si>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</si>
  <si>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</si>
  <si>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</si>
  <si>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</si>
  <si>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</si>
  <si>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</si>
  <si>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</si>
  <si>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</si>
  <si>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</si>
  <si>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</si>
  <si>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</si>
  <si>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</si>
  <si>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</si>
  <si>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</si>
  <si>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</si>
  <si>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</si>
  <si>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</si>
  <si>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</si>
  <si>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</si>
  <si>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</si>
  <si>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</si>
  <si>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</si>
  <si>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</si>
  <si>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</si>
  <si>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</si>
  <si>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</si>
  <si>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</si>
  <si>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</si>
  <si>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</si>
  <si>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</si>
  <si>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</si>
  <si>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</si>
  <si>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</si>
  <si>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</si>
  <si>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</si>
  <si>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</si>
  <si>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</si>
  <si>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</si>
  <si>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</si>
  <si>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</si>
  <si>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</si>
  <si>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</si>
  <si>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</si>
  <si>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</si>
  <si>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</si>
  <si>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</si>
  <si>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</si>
  <si>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</si>
  <si>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</si>
  <si>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</si>
  <si>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</si>
  <si>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</si>
  <si>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</si>
  <si>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</si>
  <si>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</si>
  <si>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</si>
  <si>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</si>
  <si>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</si>
  <si>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</si>
  <si>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</si>
  <si>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</si>
  <si>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</si>
  <si>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</si>
  <si>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</si>
  <si>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</si>
  <si>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</si>
  <si>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</si>
  <si>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</si>
  <si>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</si>
  <si>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</si>
  <si>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</si>
  <si>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</si>
  <si>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</si>
  <si>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</si>
  <si>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</si>
  <si>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</si>
  <si>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</si>
  <si>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</si>
  <si>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</si>
  <si>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</si>
  <si>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</si>
  <si>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</si>
  <si>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</si>
  <si>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</si>
  <si>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</si>
  <si>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</si>
  <si>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</si>
  <si>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</si>
  <si>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</si>
  <si>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</si>
  <si>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</si>
  <si>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</si>
  <si>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</si>
  <si>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</si>
  <si>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</si>
  <si>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</si>
  <si>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</si>
  <si>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</si>
  <si>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</si>
  <si>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</si>
  <si>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</si>
  <si>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</si>
  <si>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</si>
  <si>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</si>
  <si>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</si>
  <si>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</si>
  <si>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</si>
  <si>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</si>
  <si>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</si>
  <si>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</si>
  <si>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</si>
  <si>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jdanish</t>
  </si>
  <si>
    <t>bod0ng</t>
  </si>
  <si>
    <t>netcreateorg</t>
  </si>
  <si>
    <t>jonbecker</t>
  </si>
  <si>
    <t>Replies to</t>
  </si>
  <si>
    <t>Mentions</t>
  </si>
  <si>
    <t>@bod0ng Curious to hear more! We are looking to find new ways that introducing @NetCreateOrg  https://t.co/w8xkVbU7WX can support broader participation from folks who wouldn’t normally take an informatics course but who might find this kind of vis useful in pursuing their own questions..</t>
  </si>
  <si>
    <t>@jonbecker That’s fair. Our focus in @netcreateorg has been more on networks that students can collaboratively create as they explore new domains, so it’s a different angle. But lots here for us to learn from!</t>
  </si>
  <si>
    <t>http://www.netcreate.org</t>
  </si>
  <si>
    <t>netcreate.org</t>
  </si>
  <si>
    <t>http://pbs.twimg.com/profile_images/1651225112/Joshua-8-bit-avatar_whbg_normal.png</t>
  </si>
  <si>
    <t>20:10:34</t>
  </si>
  <si>
    <t>20:12:24</t>
  </si>
  <si>
    <t>https://twitter.com/jdanish/status/1174053050354479107</t>
  </si>
  <si>
    <t>https://twitter.com/jdanish/status/1174053509093834753</t>
  </si>
  <si>
    <t>1174053050354479107</t>
  </si>
  <si>
    <t>1174053509093834753</t>
  </si>
  <si>
    <t>1174051755539099648</t>
  </si>
  <si>
    <t>1174052860729991169</t>
  </si>
  <si>
    <t>27845032</t>
  </si>
  <si>
    <t>12363792</t>
  </si>
  <si>
    <t>en</t>
  </si>
  <si>
    <t/>
  </si>
  <si>
    <t>Twitterrific for Mac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</si>
  <si>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</si>
  <si>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</si>
  <si>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</si>
  <si>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</si>
  <si>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</si>
  <si>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</si>
  <si>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</si>
  <si>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</si>
  <si>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</si>
  <si>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</si>
  <si>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</si>
  <si>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</si>
  <si>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</si>
  <si>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</si>
  <si>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</si>
  <si>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</si>
  <si>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</si>
  <si>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</si>
  <si>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</si>
  <si>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</si>
  <si>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</si>
  <si>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_xD835__xDD0D__xD835__xDD2C__xD835__xDD30__xD835__xDD25__xD835__xDD32__xD835__xDD1E_ _xD835__xDD07__xD835__xDD1E__xD835__xDD2B__xD835__xDD26__xD835__xDD30__xD835__xDD25_</t>
  </si>
  <si>
    <t>Bodong Chen</t>
  </si>
  <si>
    <t>Net.Create Networks for Digital Humanists</t>
  </si>
  <si>
    <t>Jon Becker</t>
  </si>
  <si>
    <t>Learning scientist interested in external representations, embodied cognition, play, ed tech and science ed.
Pronouns: he, him, his</t>
  </si>
  <si>
    <t>Assoc Prof at @UMNews. Lifelong amateur. Learning sciences, learning analytics, knowledge building, etc. Tweets = my own views.</t>
  </si>
  <si>
    <t>Net.Create is an @NSF funded software tool that supports network analysis for #dighist and #DH reading comprehension led by @kalanicraig @jdanish @chs8084</t>
  </si>
  <si>
    <t>Overeducated educator. Associate Professor, educational leadership. I have the honor to be Your Obedient Servant.</t>
  </si>
  <si>
    <t>Bloomington, IN</t>
  </si>
  <si>
    <t>Minneapolis, MN</t>
  </si>
  <si>
    <t>#VCU #RVA</t>
  </si>
  <si>
    <t>https://t.co/FwbJlOWrdR</t>
  </si>
  <si>
    <t>https://t.co/Iq9oMPc3Mx</t>
  </si>
  <si>
    <t>https://t.co/ZsISg0xMM1</t>
  </si>
  <si>
    <t>https://t.co/GorwKfUSbT</t>
  </si>
  <si>
    <t>https://pbs.twimg.com/profile_banners/8316622/1348017126</t>
  </si>
  <si>
    <t>https://pbs.twimg.com/profile_banners/12363792/1564712094</t>
  </si>
  <si>
    <t>http://abs.twimg.com/images/themes/theme9/bg.gif</t>
  </si>
  <si>
    <t>http://abs.twimg.com/images/themes/theme16/bg.gif</t>
  </si>
  <si>
    <t>http://abs.twimg.com/images/themes/theme1/bg.png</t>
  </si>
  <si>
    <t>http://abs.twimg.com/images/themes/theme14/bg.gif</t>
  </si>
  <si>
    <t>http://pbs.twimg.com/profile_images/1137390554126475264/mHoFc09Z_normal.png</t>
  </si>
  <si>
    <t>http://abs.twimg.com/sticky/default_profile_images/default_profile_normal.png</t>
  </si>
  <si>
    <t>http://pbs.twimg.com/profile_images/1157112505694597121/mtV30APC_normal.jpg</t>
  </si>
  <si>
    <t>Open Twitter Page for This Person</t>
  </si>
  <si>
    <t>https://twitter.com/jdanish</t>
  </si>
  <si>
    <t>https://twitter.com/bod0ng</t>
  </si>
  <si>
    <t>https://twitter.com/netcreateorg</t>
  </si>
  <si>
    <t>https://twitter.com/jonbecker</t>
  </si>
  <si>
    <t>jdanish
@jonbecker That’s fair. Our focus
in @netcreateorg has been more
on networks that students can collaboratively
create as they explore new domains,
so it’s a different angle. But
lots here for us to learn from!</t>
  </si>
  <si>
    <t xml:space="preserve">bod0ng
</t>
  </si>
  <si>
    <t xml:space="preserve">netcreateorg
</t>
  </si>
  <si>
    <t xml:space="preserve">jonbecker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</si>
  <si>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</si>
  <si>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</si>
  <si>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</si>
  <si>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</si>
  <si>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</si>
  <si>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</si>
  <si>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</si>
  <si>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</si>
  <si>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</si>
  <si>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</si>
  <si>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</si>
  <si>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</si>
  <si>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</si>
  <si>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</si>
  <si>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</si>
  <si>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</si>
  <si>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</si>
  <si>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</si>
  <si>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</si>
  <si>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</si>
  <si>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</si>
  <si>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</si>
  <si>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</si>
  <si>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</si>
  <si>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</si>
  <si>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</si>
  <si>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</si>
  <si>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</si>
  <si>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</si>
  <si>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</si>
  <si>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</si>
  <si>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</si>
  <si>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</si>
  <si>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</si>
  <si>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</si>
  <si>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</si>
  <si>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</si>
  <si>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</si>
  <si>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</si>
  <si>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</si>
  <si>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</si>
  <si>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</si>
  <si>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</si>
  <si>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</si>
  <si>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</si>
  <si>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</si>
  <si>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</si>
  <si>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</si>
  <si>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</si>
  <si>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</si>
  <si>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</si>
  <si>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</si>
  <si>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</si>
  <si>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</si>
  <si>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</si>
  <si>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</si>
  <si>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</si>
  <si>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</si>
  <si>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</si>
  <si>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</si>
  <si>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</si>
  <si>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s</t>
  </si>
  <si>
    <t>more</t>
  </si>
  <si>
    <t>new</t>
  </si>
  <si>
    <t>find</t>
  </si>
  <si>
    <t>Top Words in Tweet in G1</t>
  </si>
  <si>
    <t>Top Words in Tweet</t>
  </si>
  <si>
    <t>s netcreateorg more new find</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</si>
  <si>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</si>
  <si>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</si>
  <si>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</si>
  <si>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</si>
  <si>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</si>
  <si>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</si>
  <si>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</si>
  <si>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</si>
  <si>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jonbecker bod0ng</t>
  </si>
  <si>
    <t>Top Mentioned in Tweet</t>
  </si>
  <si>
    <t>Top Tweeters in Entire Graph</t>
  </si>
  <si>
    <t>Top Tweeters in G1</t>
  </si>
  <si>
    <t>Top Tweeters</t>
  </si>
  <si>
    <t>jonbecker bod0ng jdanish netcreateorg</t>
  </si>
  <si>
    <t>Top URLs in Tweet by Count</t>
  </si>
  <si>
    <t>Top URLs in Tweet by Salience</t>
  </si>
  <si>
    <t>Top Domains in Tweet by Count</t>
  </si>
  <si>
    <t>Top Domains in Tweet by Salience</t>
  </si>
  <si>
    <t>Top Hashtags in Tweet by Count</t>
  </si>
  <si>
    <t>Top Hashtags in Tweet by Salience</t>
  </si>
  <si>
    <t>Top Words in Tweet by Count</t>
  </si>
  <si>
    <t>s more new find jonbecker fair focus networks students collaboratively</t>
  </si>
  <si>
    <t>Top Words in Tweet by Salience</t>
  </si>
  <si>
    <t>s find jonbecker fair focus networks students collaboratively create explore</t>
  </si>
  <si>
    <t>Top Word Pairs in Tweet by Count</t>
  </si>
  <si>
    <t>jonbecker,s  s,fair  fair,focus  focus,netcreateorg  netcreateorg,more  more,networks  networks,students  students,collaboratively  collaboratively,create  create,explore</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</si>
  <si>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</si>
  <si>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</si>
  <si>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</si>
  <si>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</si>
  <si>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</si>
  <si>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</si>
  <si>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</si>
  <si>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</si>
  <si>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</si>
  <si>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</si>
  <si>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</si>
  <si>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</si>
  <si>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</si>
  <si>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</si>
  <si>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</si>
  <si>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</si>
  <si>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</si>
  <si>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</si>
  <si>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</si>
  <si>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</si>
  <si>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</si>
  <si>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</si>
  <si>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</si>
  <si>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</si>
  <si>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</si>
  <si>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</si>
  <si>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</si>
  <si>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</si>
  <si>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</si>
  <si>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</si>
  <si>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</si>
  <si>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</si>
  <si>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</si>
  <si>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</si>
  <si>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</si>
  <si>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</si>
  <si>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</si>
  <si>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</si>
  <si>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</si>
  <si>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</si>
  <si>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</si>
  <si>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</si>
  <si>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</si>
  <si>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</si>
  <si>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</si>
  <si>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</si>
  <si>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</si>
  <si>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</si>
  <si>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</si>
  <si>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</si>
  <si>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G1: s netcreateorg more new find</t>
  </si>
  <si>
    <t>Autofill Workbook Results</t>
  </si>
  <si>
    <t>Edge Weight▓1▓2▓0▓True▓Green▓Red▓▓Edge Weight▓1▓2▓0▓3▓10▓False▓Edge Weight▓1▓2▓0▓32▓6▓False▓▓0▓0▓0▓True▓Black▓Black▓▓Followers▓24▓1277▓0▓162▓1000▓False▓Followers▓24▓12095▓0▓100▓70▓False▓▓0▓0▓0▓0▓0▓False▓▓0▓0▓0▓0▓0▓False</t>
  </si>
  <si>
    <t>Subgraph</t>
  </si>
  <si>
    <t>GraphSource░TwitterSearch▓GraphTerm░Netcreateorg▓ImportDescription░The graph represents a network of 4 Twitter users whose recent tweets contained "Netcreateorg", or who were replied to or mentioned in those tweets, taken from a data set limited to a maximum of 18,000 tweets.  The network was obtained from Twitter on Wednesday, 18 September 2019 at 00:07 UTC.
The tweets in the network were tweeted over the 1-minute period from Tuesday, 17 September 2019 at 20:10 UTC to Tuesday, 17 September 2019 at 20:12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</si>
</sst>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2"/>
      <tableStyleElement type="headerRow" dxfId="291"/>
    </tableStyle>
    <tableStyle name="NodeXL Table" pivot="0" count="1">
      <tableStyleElement type="headerRow" dxfId="29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908333"/>
        <c:axId val="29688474"/>
      </c:barChart>
      <c:catAx>
        <c:axId val="149083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688474"/>
        <c:crosses val="autoZero"/>
        <c:auto val="1"/>
        <c:lblOffset val="100"/>
        <c:noMultiLvlLbl val="0"/>
      </c:catAx>
      <c:valAx>
        <c:axId val="29688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08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659379"/>
        <c:axId val="3509256"/>
      </c:barChart>
      <c:catAx>
        <c:axId val="556593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09256"/>
        <c:crosses val="autoZero"/>
        <c:auto val="1"/>
        <c:lblOffset val="100"/>
        <c:noMultiLvlLbl val="0"/>
      </c:catAx>
      <c:valAx>
        <c:axId val="3509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59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659561"/>
        <c:axId val="65603174"/>
      </c:barChart>
      <c:catAx>
        <c:axId val="346595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603174"/>
        <c:crosses val="autoZero"/>
        <c:auto val="1"/>
        <c:lblOffset val="100"/>
        <c:noMultiLvlLbl val="0"/>
      </c:catAx>
      <c:valAx>
        <c:axId val="65603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59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443855"/>
        <c:axId val="8783156"/>
      </c:barChart>
      <c:catAx>
        <c:axId val="234438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783156"/>
        <c:crosses val="autoZero"/>
        <c:auto val="1"/>
        <c:lblOffset val="100"/>
        <c:noMultiLvlLbl val="0"/>
      </c:catAx>
      <c:valAx>
        <c:axId val="8783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43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3384933"/>
        <c:axId val="4659186"/>
      </c:barChart>
      <c:catAx>
        <c:axId val="533849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59186"/>
        <c:crosses val="autoZero"/>
        <c:auto val="1"/>
        <c:lblOffset val="100"/>
        <c:noMultiLvlLbl val="0"/>
      </c:catAx>
      <c:valAx>
        <c:axId val="4659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84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98667"/>
        <c:axId val="26061344"/>
      </c:barChart>
      <c:catAx>
        <c:axId val="8986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061344"/>
        <c:crosses val="autoZero"/>
        <c:auto val="1"/>
        <c:lblOffset val="100"/>
        <c:noMultiLvlLbl val="0"/>
      </c:catAx>
      <c:valAx>
        <c:axId val="26061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8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581473"/>
        <c:axId val="40100670"/>
      </c:barChart>
      <c:catAx>
        <c:axId val="175814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100670"/>
        <c:crosses val="autoZero"/>
        <c:auto val="1"/>
        <c:lblOffset val="100"/>
        <c:noMultiLvlLbl val="0"/>
      </c:catAx>
      <c:valAx>
        <c:axId val="40100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81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068743"/>
        <c:axId val="36013772"/>
      </c:barChart>
      <c:catAx>
        <c:axId val="220687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013772"/>
        <c:crosses val="autoZero"/>
        <c:auto val="1"/>
        <c:lblOffset val="100"/>
        <c:noMultiLvlLbl val="0"/>
      </c:catAx>
      <c:valAx>
        <c:axId val="36013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68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766429"/>
        <c:axId val="21484618"/>
      </c:barChart>
      <c:catAx>
        <c:axId val="37766429"/>
        <c:scaling>
          <c:orientation val="minMax"/>
        </c:scaling>
        <c:axPos val="b"/>
        <c:delete val="1"/>
        <c:majorTickMark val="out"/>
        <c:minorTickMark val="none"/>
        <c:tickLblPos val="none"/>
        <c:crossAx val="21484618"/>
        <c:crosses val="autoZero"/>
        <c:auto val="1"/>
        <c:lblOffset val="100"/>
        <c:noMultiLvlLbl val="0"/>
      </c:catAx>
      <c:valAx>
        <c:axId val="21484618"/>
        <c:scaling>
          <c:orientation val="minMax"/>
        </c:scaling>
        <c:axPos val="l"/>
        <c:delete val="1"/>
        <c:majorTickMark val="out"/>
        <c:minorTickMark val="none"/>
        <c:tickLblPos val="none"/>
        <c:crossAx val="377664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dani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od0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netcreateor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jonbeck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 totalsRowShown="0" headerRowDxfId="289" dataDxfId="288">
  <autoFilter ref="A2:BN6"/>
  <tableColumns count="66">
    <tableColumn id="1" name="Vertex 1" dataDxfId="287"/>
    <tableColumn id="2" name="Vertex 2" dataDxfId="286"/>
    <tableColumn id="3" name="Color" dataDxfId="285"/>
    <tableColumn id="4" name="Width" dataDxfId="284"/>
    <tableColumn id="11" name="Style" dataDxfId="283"/>
    <tableColumn id="5" name="Opacity" dataDxfId="282"/>
    <tableColumn id="6" name="Visibility" dataDxfId="281"/>
    <tableColumn id="10" name="Label" dataDxfId="280"/>
    <tableColumn id="12" name="Label Text Color" dataDxfId="279"/>
    <tableColumn id="13" name="Label Font Size" dataDxfId="278"/>
    <tableColumn id="14" name="Reciprocated?" dataDxfId="143"/>
    <tableColumn id="7" name="ID" dataDxfId="277"/>
    <tableColumn id="9" name="Dynamic Filter" dataDxfId="276"/>
    <tableColumn id="8" name="Add Your Own Columns Here" dataDxfId="275"/>
    <tableColumn id="15" name="Relationship" dataDxfId="274"/>
    <tableColumn id="16" name="Relationship Date (UTC)" dataDxfId="273"/>
    <tableColumn id="17" name="Tweet" dataDxfId="272"/>
    <tableColumn id="18" name="URLs in Tweet" dataDxfId="271"/>
    <tableColumn id="19" name="Domains in Tweet" dataDxfId="270"/>
    <tableColumn id="20" name="Hashtags in Tweet" dataDxfId="269"/>
    <tableColumn id="21" name="Media in Tweet" dataDxfId="268"/>
    <tableColumn id="22" name="Tweet Image File" dataDxfId="267"/>
    <tableColumn id="23" name="Tweet Date (UTC)" dataDxfId="266"/>
    <tableColumn id="24" name="Date" dataDxfId="265"/>
    <tableColumn id="25" name="Time" dataDxfId="264"/>
    <tableColumn id="26" name="Twitter Page for Tweet" dataDxfId="263"/>
    <tableColumn id="27" name="Latitude" dataDxfId="262"/>
    <tableColumn id="28" name="Longitude" dataDxfId="261"/>
    <tableColumn id="29" name="Imported ID" dataDxfId="260"/>
    <tableColumn id="30" name="In-Reply-To Tweet ID" dataDxfId="259"/>
    <tableColumn id="31" name="Favorited" dataDxfId="258"/>
    <tableColumn id="32" name="Favorite Count" dataDxfId="257"/>
    <tableColumn id="33" name="In-Reply-To User ID" dataDxfId="256"/>
    <tableColumn id="34" name="Is Quote Status" dataDxfId="255"/>
    <tableColumn id="35" name="Language" dataDxfId="254"/>
    <tableColumn id="36" name="Possibly Sensitive" dataDxfId="253"/>
    <tableColumn id="37" name="Quoted Status ID" dataDxfId="252"/>
    <tableColumn id="38" name="Retweeted" dataDxfId="251"/>
    <tableColumn id="39" name="Retweet Count" dataDxfId="250"/>
    <tableColumn id="40" name="Retweet ID" dataDxfId="249"/>
    <tableColumn id="41" name="Source" dataDxfId="248"/>
    <tableColumn id="42" name="Truncated" dataDxfId="247"/>
    <tableColumn id="43" name="Unified Twitter ID" dataDxfId="246"/>
    <tableColumn id="44" name="Imported Tweet Type" dataDxfId="245"/>
    <tableColumn id="45" name="Added By Extended Analysis" dataDxfId="244"/>
    <tableColumn id="46" name="Corrected By Extended Analysis" dataDxfId="243"/>
    <tableColumn id="47" name="Place Bounding Box" dataDxfId="242"/>
    <tableColumn id="48" name="Place Country" dataDxfId="241"/>
    <tableColumn id="49" name="Place Country Code" dataDxfId="240"/>
    <tableColumn id="50" name="Place Full Name" dataDxfId="239"/>
    <tableColumn id="51" name="Place ID" dataDxfId="238"/>
    <tableColumn id="52" name="Place Name" dataDxfId="237"/>
    <tableColumn id="53" name="Place Type" dataDxfId="236"/>
    <tableColumn id="54" name="Place URL" dataDxfId="235"/>
    <tableColumn id="55" name="Edge Weight"/>
    <tableColumn id="56" name="Vertex 1 Group" dataDxfId="15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142" dataDxfId="141">
  <autoFilter ref="A1:D2"/>
  <tableColumns count="4">
    <tableColumn id="1" name="Top URLs in Tweet in Entire Graph" dataDxfId="140"/>
    <tableColumn id="2" name="Entire Graph Count" dataDxfId="139"/>
    <tableColumn id="3" name="Top URLs in Tweet in G1" dataDxfId="138"/>
    <tableColumn id="4" name="G1 Count" dataDxfId="13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D6" totalsRowShown="0" headerRowDxfId="135" dataDxfId="134">
  <autoFilter ref="A5:D6"/>
  <tableColumns count="4">
    <tableColumn id="1" name="Top Domains in Tweet in Entire Graph" dataDxfId="133"/>
    <tableColumn id="2" name="Entire Graph Count" dataDxfId="132"/>
    <tableColumn id="3" name="Top Domains in Tweet in G1" dataDxfId="131"/>
    <tableColumn id="4" name="G1 Count" dataDxfId="13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D10" totalsRowShown="0" headerRowDxfId="128" dataDxfId="127">
  <autoFilter ref="A9:D10"/>
  <tableColumns count="4">
    <tableColumn id="1" name="Top Hashtags in Tweet in Entire Graph" dataDxfId="126"/>
    <tableColumn id="2" name="Entire Graph Count" dataDxfId="125"/>
    <tableColumn id="3" name="Top Hashtags in Tweet in G1" dataDxfId="124"/>
    <tableColumn id="4" name="G1 Count" dataDxfId="1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2:D22" totalsRowShown="0" headerRowDxfId="121" dataDxfId="120">
  <autoFilter ref="A12:D22"/>
  <tableColumns count="4">
    <tableColumn id="1" name="Top Words in Tweet in Entire Graph" dataDxfId="119"/>
    <tableColumn id="2" name="Entire Graph Count" dataDxfId="118"/>
    <tableColumn id="3" name="Top Words in Tweet in G1" dataDxfId="117"/>
    <tableColumn id="4" name="G1 Count" dataDxfId="1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5:D26" totalsRowShown="0" headerRowDxfId="114" dataDxfId="113">
  <autoFilter ref="A25:D26"/>
  <tableColumns count="4">
    <tableColumn id="1" name="Top Word Pairs in Tweet in Entire Graph" dataDxfId="112"/>
    <tableColumn id="2" name="Entire Graph Count" dataDxfId="111"/>
    <tableColumn id="3" name="Top Word Pairs in Tweet in G1" dataDxfId="110"/>
    <tableColumn id="4" name="G1 Count" dataDxfId="10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8:D30" totalsRowShown="0" headerRowDxfId="107" dataDxfId="106">
  <autoFilter ref="A28:D30"/>
  <tableColumns count="4">
    <tableColumn id="1" name="Top Replied-To in Entire Graph" dataDxfId="105"/>
    <tableColumn id="2" name="Entire Graph Count" dataDxfId="101"/>
    <tableColumn id="3" name="Top Replied-To in G1" dataDxfId="100"/>
    <tableColumn id="4" name="G1 Count" dataDxfId="9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3:D34" totalsRowShown="0" headerRowDxfId="104" dataDxfId="103">
  <autoFilter ref="A33:D34"/>
  <tableColumns count="4">
    <tableColumn id="1" name="Top Mentioned in Entire Graph" dataDxfId="102"/>
    <tableColumn id="2" name="Entire Graph Count" dataDxfId="98"/>
    <tableColumn id="3" name="Top Mentioned in G1" dataDxfId="97"/>
    <tableColumn id="4" name="G1 Count" dataDxfId="9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37:D41" totalsRowShown="0" headerRowDxfId="93" dataDxfId="92">
  <autoFilter ref="A37:D41"/>
  <tableColumns count="4">
    <tableColumn id="1" name="Top Tweeters in Entire Graph" dataDxfId="91"/>
    <tableColumn id="2" name="Entire Graph Count" dataDxfId="90"/>
    <tableColumn id="3" name="Top Tweeters in G1" dataDxfId="89"/>
    <tableColumn id="4" name="G1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 totalsRowShown="0" headerRowDxfId="76" dataDxfId="75">
  <autoFilter ref="A1:G1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234" dataDxfId="233">
  <autoFilter ref="A2:BT6"/>
  <tableColumns count="72">
    <tableColumn id="1" name="Vertex" dataDxfId="232"/>
    <tableColumn id="72" name="Subgraph"/>
    <tableColumn id="2" name="Color" dataDxfId="231"/>
    <tableColumn id="5" name="Shape" dataDxfId="230"/>
    <tableColumn id="6" name="Size" dataDxfId="229"/>
    <tableColumn id="4" name="Opacity" dataDxfId="228"/>
    <tableColumn id="7" name="Image File" dataDxfId="227"/>
    <tableColumn id="3" name="Visibility" dataDxfId="226"/>
    <tableColumn id="10" name="Label" dataDxfId="225"/>
    <tableColumn id="16" name="Label Fill Color" dataDxfId="224"/>
    <tableColumn id="9" name="Label Position" dataDxfId="223"/>
    <tableColumn id="8" name="Tooltip" dataDxfId="222"/>
    <tableColumn id="18" name="Layout Order" dataDxfId="221"/>
    <tableColumn id="13" name="X" dataDxfId="220"/>
    <tableColumn id="14" name="Y" dataDxfId="219"/>
    <tableColumn id="12" name="Locked?" dataDxfId="218"/>
    <tableColumn id="19" name="Polar R" dataDxfId="217"/>
    <tableColumn id="20" name="Polar Angle" dataDxfId="21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15"/>
    <tableColumn id="28" name="Dynamic Filter" dataDxfId="214"/>
    <tableColumn id="17" name="Add Your Own Columns Here" dataDxfId="213"/>
    <tableColumn id="30" name="Name" dataDxfId="212"/>
    <tableColumn id="31" name="Followed" dataDxfId="211"/>
    <tableColumn id="32" name="Followers" dataDxfId="210"/>
    <tableColumn id="33" name="Tweets" dataDxfId="209"/>
    <tableColumn id="34" name="Favorites" dataDxfId="208"/>
    <tableColumn id="35" name="Time Zone UTC Offset (Seconds)" dataDxfId="207"/>
    <tableColumn id="36" name="Description" dataDxfId="206"/>
    <tableColumn id="37" name="Location" dataDxfId="205"/>
    <tableColumn id="38" name="Web" dataDxfId="204"/>
    <tableColumn id="39" name="Time Zone" dataDxfId="203"/>
    <tableColumn id="40" name="Joined Twitter Date (UTC)" dataDxfId="202"/>
    <tableColumn id="41" name="Profile Banner Url" dataDxfId="201"/>
    <tableColumn id="42" name="Default Profile" dataDxfId="200"/>
    <tableColumn id="43" name="Default Profile Image" dataDxfId="199"/>
    <tableColumn id="44" name="Geo Enabled" dataDxfId="198"/>
    <tableColumn id="45" name="Language" dataDxfId="197"/>
    <tableColumn id="46" name="Listed Count" dataDxfId="196"/>
    <tableColumn id="47" name="Profile Background Image Url" dataDxfId="195"/>
    <tableColumn id="48" name="Verified" dataDxfId="194"/>
    <tableColumn id="49" name="Custom Menu Item Text" dataDxfId="193"/>
    <tableColumn id="50" name="Custom Menu Item Action" dataDxfId="192"/>
    <tableColumn id="51" name="Tweeted Search Term?" dataDxfId="15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67" dataDxfId="66">
  <autoFilter ref="A1:L2"/>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23" dataDxfId="22">
  <autoFilter ref="A2:C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5" totalsRowShown="0" headerRowDxfId="5" dataDxfId="4">
  <autoFilter ref="A1:B5"/>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191">
  <autoFilter ref="A2:AO3"/>
  <tableColumns count="41">
    <tableColumn id="1" name="Group" dataDxfId="166"/>
    <tableColumn id="2" name="Vertex Color" dataDxfId="165"/>
    <tableColumn id="3" name="Vertex Shape" dataDxfId="163"/>
    <tableColumn id="22" name="Visibility" dataDxfId="164"/>
    <tableColumn id="4" name="Collapsed?"/>
    <tableColumn id="18" name="Label" dataDxfId="190"/>
    <tableColumn id="20" name="Collapsed X"/>
    <tableColumn id="21" name="Collapsed Y"/>
    <tableColumn id="6" name="ID" dataDxfId="189"/>
    <tableColumn id="19" name="Collapsed Properties" dataDxfId="157"/>
    <tableColumn id="5" name="Vertices" dataDxfId="156"/>
    <tableColumn id="7" name="Unique Edges" dataDxfId="155"/>
    <tableColumn id="8" name="Edges With Duplicates" dataDxfId="154"/>
    <tableColumn id="9" name="Total Edges" dataDxfId="153"/>
    <tableColumn id="10" name="Self-Loops" dataDxfId="152"/>
    <tableColumn id="24" name="Reciprocated Vertex Pair Ratio" dataDxfId="151"/>
    <tableColumn id="25" name="Reciprocated Edge Ratio" dataDxfId="150"/>
    <tableColumn id="11" name="Connected Components" dataDxfId="149"/>
    <tableColumn id="12" name="Single-Vertex Connected Components" dataDxfId="148"/>
    <tableColumn id="13" name="Maximum Vertices in a Connected Component" dataDxfId="147"/>
    <tableColumn id="14" name="Maximum Edges in a Connected Component" dataDxfId="146"/>
    <tableColumn id="15" name="Maximum Geodesic Distance (Diameter)" dataDxfId="145"/>
    <tableColumn id="16" name="Average Geodesic Distance" dataDxfId="144"/>
    <tableColumn id="17" name="Graph Density" dataDxfId="136"/>
    <tableColumn id="23" name="Top URLs in Tweet" dataDxfId="129"/>
    <tableColumn id="26" name="Top Domains in Tweet" dataDxfId="122"/>
    <tableColumn id="27" name="Top Hashtags in Tweet" dataDxfId="115"/>
    <tableColumn id="28" name="Top Words in Tweet" dataDxfId="108"/>
    <tableColumn id="29" name="Top Word Pairs in Tweet" dataDxfId="95"/>
    <tableColumn id="30" name="Top Replied-To in Tweet" dataDxfId="9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188" dataDxfId="187">
  <autoFilter ref="A1:C5"/>
  <tableColumns count="3">
    <tableColumn id="1" name="Group" dataDxfId="162"/>
    <tableColumn id="2" name="Vertex" dataDxfId="161"/>
    <tableColumn id="3" name="Vertex ID" dataDxfId="16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6"/>
    <tableColumn id="2" name="Degree Frequency" dataDxfId="185">
      <calculatedColumnFormula>COUNTIF(Vertices[Degree], "&gt;= " &amp; D2) - COUNTIF(Vertices[Degree], "&gt;=" &amp; D3)</calculatedColumnFormula>
    </tableColumn>
    <tableColumn id="3" name="In-Degree Bin" dataDxfId="184"/>
    <tableColumn id="4" name="In-Degree Frequency" dataDxfId="183">
      <calculatedColumnFormula>COUNTIF(Vertices[In-Degree], "&gt;= " &amp; F2) - COUNTIF(Vertices[In-Degree], "&gt;=" &amp; F3)</calculatedColumnFormula>
    </tableColumn>
    <tableColumn id="5" name="Out-Degree Bin" dataDxfId="182"/>
    <tableColumn id="6" name="Out-Degree Frequency" dataDxfId="181">
      <calculatedColumnFormula>COUNTIF(Vertices[Out-Degree], "&gt;= " &amp; H2) - COUNTIF(Vertices[Out-Degree], "&gt;=" &amp; H3)</calculatedColumnFormula>
    </tableColumn>
    <tableColumn id="7" name="Betweenness Centrality Bin" dataDxfId="180"/>
    <tableColumn id="8" name="Betweenness Centrality Frequency" dataDxfId="179">
      <calculatedColumnFormula>COUNTIF(Vertices[Betweenness Centrality], "&gt;= " &amp; J2) - COUNTIF(Vertices[Betweenness Centrality], "&gt;=" &amp; J3)</calculatedColumnFormula>
    </tableColumn>
    <tableColumn id="9" name="Closeness Centrality Bin" dataDxfId="178"/>
    <tableColumn id="10" name="Closeness Centrality Frequency" dataDxfId="177">
      <calculatedColumnFormula>COUNTIF(Vertices[Closeness Centrality], "&gt;= " &amp; L2) - COUNTIF(Vertices[Closeness Centrality], "&gt;=" &amp; L3)</calculatedColumnFormula>
    </tableColumn>
    <tableColumn id="11" name="Eigenvector Centrality Bin" dataDxfId="176"/>
    <tableColumn id="12" name="Eigenvector Centrality Frequency" dataDxfId="175">
      <calculatedColumnFormula>COUNTIF(Vertices[Eigenvector Centrality], "&gt;= " &amp; N2) - COUNTIF(Vertices[Eigenvector Centrality], "&gt;=" &amp; N3)</calculatedColumnFormula>
    </tableColumn>
    <tableColumn id="18" name="PageRank Bin" dataDxfId="174"/>
    <tableColumn id="17" name="PageRank Frequency" dataDxfId="173">
      <calculatedColumnFormula>COUNTIF(Vertices[Eigenvector Centrality], "&gt;= " &amp; P2) - COUNTIF(Vertices[Eigenvector Centrality], "&gt;=" &amp; P3)</calculatedColumnFormula>
    </tableColumn>
    <tableColumn id="13" name="Clustering Coefficient Bin" dataDxfId="172"/>
    <tableColumn id="14" name="Clustering Coefficient Frequency" dataDxfId="171">
      <calculatedColumnFormula>COUNTIF(Vertices[Clustering Coefficient], "&gt;= " &amp; R2) - COUNTIF(Vertices[Clustering Coefficient], "&gt;=" &amp; R3)</calculatedColumnFormula>
    </tableColumn>
    <tableColumn id="15" name="Dynamic Filter Bin" dataDxfId="170"/>
    <tableColumn id="16" name="Dynamic Filter Frequency" dataDxfId="16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6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etcreate.org/" TargetMode="External" /><Relationship Id="rId2" Type="http://schemas.openxmlformats.org/officeDocument/2006/relationships/hyperlink" Target="http://www.netcreate.org/" TargetMode="External" /><Relationship Id="rId3" Type="http://schemas.openxmlformats.org/officeDocument/2006/relationships/hyperlink" Target="http://pbs.twimg.com/profile_images/1651225112/Joshua-8-bit-avatar_whbg_normal.png" TargetMode="External" /><Relationship Id="rId4" Type="http://schemas.openxmlformats.org/officeDocument/2006/relationships/hyperlink" Target="http://pbs.twimg.com/profile_images/1651225112/Joshua-8-bit-avatar_whbg_normal.png" TargetMode="External" /><Relationship Id="rId5" Type="http://schemas.openxmlformats.org/officeDocument/2006/relationships/hyperlink" Target="http://pbs.twimg.com/profile_images/1651225112/Joshua-8-bit-avatar_whbg_normal.png" TargetMode="External" /><Relationship Id="rId6" Type="http://schemas.openxmlformats.org/officeDocument/2006/relationships/hyperlink" Target="http://pbs.twimg.com/profile_images/1651225112/Joshua-8-bit-avatar_whbg_normal.png" TargetMode="External" /><Relationship Id="rId7" Type="http://schemas.openxmlformats.org/officeDocument/2006/relationships/hyperlink" Target="https://twitter.com/jdanish/status/1174053050354479107" TargetMode="External" /><Relationship Id="rId8" Type="http://schemas.openxmlformats.org/officeDocument/2006/relationships/hyperlink" Target="https://twitter.com/jdanish/status/1174053050354479107" TargetMode="External" /><Relationship Id="rId9" Type="http://schemas.openxmlformats.org/officeDocument/2006/relationships/hyperlink" Target="https://twitter.com/jdanish/status/1174053509093834753" TargetMode="External" /><Relationship Id="rId10" Type="http://schemas.openxmlformats.org/officeDocument/2006/relationships/hyperlink" Target="https://twitter.com/jdanish/status/1174053509093834753" TargetMode="External" /><Relationship Id="rId11" Type="http://schemas.openxmlformats.org/officeDocument/2006/relationships/comments" Target="../comments1.xml" /><Relationship Id="rId12" Type="http://schemas.openxmlformats.org/officeDocument/2006/relationships/vmlDrawing" Target="../drawings/vmlDrawing1.vml" /><Relationship Id="rId13" Type="http://schemas.openxmlformats.org/officeDocument/2006/relationships/table" Target="../tables/table1.xml" /><Relationship Id="rId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wbJlOWrdR" TargetMode="External" /><Relationship Id="rId2" Type="http://schemas.openxmlformats.org/officeDocument/2006/relationships/hyperlink" Target="https://t.co/Iq9oMPc3Mx" TargetMode="External" /><Relationship Id="rId3" Type="http://schemas.openxmlformats.org/officeDocument/2006/relationships/hyperlink" Target="https://t.co/ZsISg0xMM1" TargetMode="External" /><Relationship Id="rId4" Type="http://schemas.openxmlformats.org/officeDocument/2006/relationships/hyperlink" Target="https://t.co/GorwKfUSbT" TargetMode="External" /><Relationship Id="rId5" Type="http://schemas.openxmlformats.org/officeDocument/2006/relationships/hyperlink" Target="https://pbs.twimg.com/profile_banners/8316622/1348017126" TargetMode="External" /><Relationship Id="rId6" Type="http://schemas.openxmlformats.org/officeDocument/2006/relationships/hyperlink" Target="https://pbs.twimg.com/profile_banners/12363792/1564712094" TargetMode="External" /><Relationship Id="rId7" Type="http://schemas.openxmlformats.org/officeDocument/2006/relationships/hyperlink" Target="http://abs.twimg.com/images/themes/theme9/bg.gif" TargetMode="External" /><Relationship Id="rId8" Type="http://schemas.openxmlformats.org/officeDocument/2006/relationships/hyperlink" Target="http://abs.twimg.com/images/themes/theme16/bg.gif"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14/bg.gif" TargetMode="External" /><Relationship Id="rId11" Type="http://schemas.openxmlformats.org/officeDocument/2006/relationships/hyperlink" Target="http://pbs.twimg.com/profile_images/1651225112/Joshua-8-bit-avatar_whbg_normal.png" TargetMode="External" /><Relationship Id="rId12" Type="http://schemas.openxmlformats.org/officeDocument/2006/relationships/hyperlink" Target="http://pbs.twimg.com/profile_images/1137390554126475264/mHoFc09Z_normal.png" TargetMode="External" /><Relationship Id="rId13" Type="http://schemas.openxmlformats.org/officeDocument/2006/relationships/hyperlink" Target="http://abs.twimg.com/sticky/default_profile_images/default_profile_normal.png" TargetMode="External" /><Relationship Id="rId14" Type="http://schemas.openxmlformats.org/officeDocument/2006/relationships/hyperlink" Target="http://pbs.twimg.com/profile_images/1157112505694597121/mtV30APC_normal.jpg" TargetMode="External" /><Relationship Id="rId15" Type="http://schemas.openxmlformats.org/officeDocument/2006/relationships/hyperlink" Target="https://twitter.com/jdanish" TargetMode="External" /><Relationship Id="rId16" Type="http://schemas.openxmlformats.org/officeDocument/2006/relationships/hyperlink" Target="https://twitter.com/bod0ng" TargetMode="External" /><Relationship Id="rId17" Type="http://schemas.openxmlformats.org/officeDocument/2006/relationships/hyperlink" Target="https://twitter.com/netcreateorg" TargetMode="External" /><Relationship Id="rId18" Type="http://schemas.openxmlformats.org/officeDocument/2006/relationships/hyperlink" Target="https://twitter.com/jonbecker" TargetMode="External" /><Relationship Id="rId19" Type="http://schemas.openxmlformats.org/officeDocument/2006/relationships/comments" Target="../comments2.xml" /><Relationship Id="rId20" Type="http://schemas.openxmlformats.org/officeDocument/2006/relationships/vmlDrawing" Target="../drawings/vmlDrawing2.vml" /><Relationship Id="rId21" Type="http://schemas.openxmlformats.org/officeDocument/2006/relationships/table" Target="../tables/table2.xml" /><Relationship Id="rId22" Type="http://schemas.openxmlformats.org/officeDocument/2006/relationships/drawing" Target="../drawings/drawing1.xm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netcreate.org/" TargetMode="External" /><Relationship Id="rId2" Type="http://schemas.openxmlformats.org/officeDocument/2006/relationships/hyperlink" Target="http://www.netcreate.org/"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330</v>
      </c>
      <c r="BD2" s="13" t="s">
        <v>334</v>
      </c>
      <c r="BE2" s="13" t="s">
        <v>335</v>
      </c>
      <c r="BF2" s="68" t="s">
        <v>403</v>
      </c>
      <c r="BG2" s="68" t="s">
        <v>404</v>
      </c>
      <c r="BH2" s="68" t="s">
        <v>405</v>
      </c>
      <c r="BI2" s="68" t="s">
        <v>406</v>
      </c>
      <c r="BJ2" s="68" t="s">
        <v>407</v>
      </c>
      <c r="BK2" s="68" t="s">
        <v>408</v>
      </c>
      <c r="BL2" s="68" t="s">
        <v>409</v>
      </c>
      <c r="BM2" s="68" t="s">
        <v>410</v>
      </c>
      <c r="BN2" s="68" t="s">
        <v>411</v>
      </c>
    </row>
    <row r="3" spans="1:66" ht="15" customHeight="1">
      <c r="A3" s="85" t="s">
        <v>214</v>
      </c>
      <c r="B3" s="85" t="s">
        <v>215</v>
      </c>
      <c r="C3" s="53" t="s">
        <v>434</v>
      </c>
      <c r="D3" s="54">
        <v>3</v>
      </c>
      <c r="E3" s="66" t="s">
        <v>132</v>
      </c>
      <c r="F3" s="55">
        <v>32</v>
      </c>
      <c r="G3" s="53"/>
      <c r="H3" s="57"/>
      <c r="I3" s="56"/>
      <c r="J3" s="56"/>
      <c r="K3" s="36" t="s">
        <v>65</v>
      </c>
      <c r="L3" s="62">
        <v>3</v>
      </c>
      <c r="M3" s="62"/>
      <c r="N3" s="63"/>
      <c r="O3" s="86" t="s">
        <v>218</v>
      </c>
      <c r="P3" s="88">
        <v>43725.8406712963</v>
      </c>
      <c r="Q3" s="86" t="s">
        <v>220</v>
      </c>
      <c r="R3" s="90" t="s">
        <v>222</v>
      </c>
      <c r="S3" s="86" t="s">
        <v>223</v>
      </c>
      <c r="T3" s="86"/>
      <c r="U3" s="86"/>
      <c r="V3" s="90" t="s">
        <v>224</v>
      </c>
      <c r="W3" s="88">
        <v>43725.8406712963</v>
      </c>
      <c r="X3" s="92">
        <v>43725</v>
      </c>
      <c r="Y3" s="94" t="s">
        <v>225</v>
      </c>
      <c r="Z3" s="90" t="s">
        <v>227</v>
      </c>
      <c r="AA3" s="86"/>
      <c r="AB3" s="86"/>
      <c r="AC3" s="94" t="s">
        <v>229</v>
      </c>
      <c r="AD3" s="94" t="s">
        <v>231</v>
      </c>
      <c r="AE3" s="86" t="b">
        <v>0</v>
      </c>
      <c r="AF3" s="86">
        <v>1</v>
      </c>
      <c r="AG3" s="94" t="s">
        <v>233</v>
      </c>
      <c r="AH3" s="86" t="b">
        <v>0</v>
      </c>
      <c r="AI3" s="86" t="s">
        <v>235</v>
      </c>
      <c r="AJ3" s="86"/>
      <c r="AK3" s="94" t="s">
        <v>236</v>
      </c>
      <c r="AL3" s="86" t="b">
        <v>0</v>
      </c>
      <c r="AM3" s="86">
        <v>0</v>
      </c>
      <c r="AN3" s="94" t="s">
        <v>236</v>
      </c>
      <c r="AO3" s="86" t="s">
        <v>237</v>
      </c>
      <c r="AP3" s="86" t="b">
        <v>0</v>
      </c>
      <c r="AQ3" s="94" t="s">
        <v>231</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216</v>
      </c>
      <c r="C4" s="53" t="s">
        <v>435</v>
      </c>
      <c r="D4" s="54">
        <v>10</v>
      </c>
      <c r="E4" s="66" t="s">
        <v>136</v>
      </c>
      <c r="F4" s="55">
        <v>6</v>
      </c>
      <c r="G4" s="53"/>
      <c r="H4" s="57"/>
      <c r="I4" s="56"/>
      <c r="J4" s="56"/>
      <c r="K4" s="36" t="s">
        <v>65</v>
      </c>
      <c r="L4" s="84">
        <v>4</v>
      </c>
      <c r="M4" s="84"/>
      <c r="N4" s="63"/>
      <c r="O4" s="87" t="s">
        <v>219</v>
      </c>
      <c r="P4" s="89">
        <v>43725.8406712963</v>
      </c>
      <c r="Q4" s="87" t="s">
        <v>220</v>
      </c>
      <c r="R4" s="91" t="s">
        <v>222</v>
      </c>
      <c r="S4" s="87" t="s">
        <v>223</v>
      </c>
      <c r="T4" s="87"/>
      <c r="U4" s="87"/>
      <c r="V4" s="91" t="s">
        <v>224</v>
      </c>
      <c r="W4" s="89">
        <v>43725.8406712963</v>
      </c>
      <c r="X4" s="93">
        <v>43725</v>
      </c>
      <c r="Y4" s="95" t="s">
        <v>225</v>
      </c>
      <c r="Z4" s="91" t="s">
        <v>227</v>
      </c>
      <c r="AA4" s="87"/>
      <c r="AB4" s="87"/>
      <c r="AC4" s="95" t="s">
        <v>229</v>
      </c>
      <c r="AD4" s="95" t="s">
        <v>231</v>
      </c>
      <c r="AE4" s="87" t="b">
        <v>0</v>
      </c>
      <c r="AF4" s="87">
        <v>1</v>
      </c>
      <c r="AG4" s="95" t="s">
        <v>233</v>
      </c>
      <c r="AH4" s="87" t="b">
        <v>0</v>
      </c>
      <c r="AI4" s="87" t="s">
        <v>235</v>
      </c>
      <c r="AJ4" s="87"/>
      <c r="AK4" s="95" t="s">
        <v>236</v>
      </c>
      <c r="AL4" s="87" t="b">
        <v>0</v>
      </c>
      <c r="AM4" s="87">
        <v>0</v>
      </c>
      <c r="AN4" s="95" t="s">
        <v>236</v>
      </c>
      <c r="AO4" s="87" t="s">
        <v>237</v>
      </c>
      <c r="AP4" s="87" t="b">
        <v>0</v>
      </c>
      <c r="AQ4" s="95" t="s">
        <v>231</v>
      </c>
      <c r="AR4" s="87" t="s">
        <v>176</v>
      </c>
      <c r="AS4" s="87">
        <v>0</v>
      </c>
      <c r="AT4" s="87">
        <v>0</v>
      </c>
      <c r="AU4" s="87"/>
      <c r="AV4" s="87"/>
      <c r="AW4" s="87"/>
      <c r="AX4" s="87"/>
      <c r="AY4" s="87"/>
      <c r="AZ4" s="87"/>
      <c r="BA4" s="87"/>
      <c r="BB4" s="87"/>
      <c r="BC4">
        <v>2</v>
      </c>
      <c r="BD4" s="86" t="str">
        <f>REPLACE(INDEX(GroupVertices[Group],MATCH(Edges[[#This Row],[Vertex 1]],GroupVertices[Vertex],0)),1,1,"")</f>
        <v>1</v>
      </c>
      <c r="BE4" s="86" t="str">
        <f>REPLACE(INDEX(GroupVertices[Group],MATCH(Edges[[#This Row],[Vertex 2]],GroupVertices[Vertex],0)),1,1,"")</f>
        <v>1</v>
      </c>
      <c r="BF4" s="51">
        <v>2</v>
      </c>
      <c r="BG4" s="52">
        <v>4.651162790697675</v>
      </c>
      <c r="BH4" s="51">
        <v>0</v>
      </c>
      <c r="BI4" s="52">
        <v>0</v>
      </c>
      <c r="BJ4" s="51">
        <v>0</v>
      </c>
      <c r="BK4" s="52">
        <v>0</v>
      </c>
      <c r="BL4" s="51">
        <v>41</v>
      </c>
      <c r="BM4" s="52">
        <v>95.34883720930233</v>
      </c>
      <c r="BN4" s="51">
        <v>43</v>
      </c>
    </row>
    <row r="5" spans="1:66" ht="30">
      <c r="A5" s="85" t="s">
        <v>214</v>
      </c>
      <c r="B5" s="85" t="s">
        <v>216</v>
      </c>
      <c r="C5" s="53" t="s">
        <v>435</v>
      </c>
      <c r="D5" s="54">
        <v>10</v>
      </c>
      <c r="E5" s="66" t="s">
        <v>136</v>
      </c>
      <c r="F5" s="55">
        <v>6</v>
      </c>
      <c r="G5" s="53"/>
      <c r="H5" s="57"/>
      <c r="I5" s="56"/>
      <c r="J5" s="56"/>
      <c r="K5" s="36" t="s">
        <v>65</v>
      </c>
      <c r="L5" s="84">
        <v>5</v>
      </c>
      <c r="M5" s="84"/>
      <c r="N5" s="63"/>
      <c r="O5" s="87" t="s">
        <v>219</v>
      </c>
      <c r="P5" s="89">
        <v>43725.841944444444</v>
      </c>
      <c r="Q5" s="87" t="s">
        <v>221</v>
      </c>
      <c r="R5" s="87"/>
      <c r="S5" s="87"/>
      <c r="T5" s="87"/>
      <c r="U5" s="87"/>
      <c r="V5" s="91" t="s">
        <v>224</v>
      </c>
      <c r="W5" s="89">
        <v>43725.841944444444</v>
      </c>
      <c r="X5" s="93">
        <v>43725</v>
      </c>
      <c r="Y5" s="95" t="s">
        <v>226</v>
      </c>
      <c r="Z5" s="91" t="s">
        <v>228</v>
      </c>
      <c r="AA5" s="87"/>
      <c r="AB5" s="87"/>
      <c r="AC5" s="95" t="s">
        <v>230</v>
      </c>
      <c r="AD5" s="95" t="s">
        <v>232</v>
      </c>
      <c r="AE5" s="87" t="b">
        <v>0</v>
      </c>
      <c r="AF5" s="87">
        <v>2</v>
      </c>
      <c r="AG5" s="95" t="s">
        <v>234</v>
      </c>
      <c r="AH5" s="87" t="b">
        <v>0</v>
      </c>
      <c r="AI5" s="87" t="s">
        <v>235</v>
      </c>
      <c r="AJ5" s="87"/>
      <c r="AK5" s="95" t="s">
        <v>236</v>
      </c>
      <c r="AL5" s="87" t="b">
        <v>0</v>
      </c>
      <c r="AM5" s="87">
        <v>0</v>
      </c>
      <c r="AN5" s="95" t="s">
        <v>236</v>
      </c>
      <c r="AO5" s="87" t="s">
        <v>237</v>
      </c>
      <c r="AP5" s="87" t="b">
        <v>0</v>
      </c>
      <c r="AQ5" s="95" t="s">
        <v>232</v>
      </c>
      <c r="AR5" s="87" t="s">
        <v>176</v>
      </c>
      <c r="AS5" s="87">
        <v>0</v>
      </c>
      <c r="AT5" s="87">
        <v>0</v>
      </c>
      <c r="AU5" s="87"/>
      <c r="AV5" s="87"/>
      <c r="AW5" s="87"/>
      <c r="AX5" s="87"/>
      <c r="AY5" s="87"/>
      <c r="AZ5" s="87"/>
      <c r="BA5" s="87"/>
      <c r="BB5" s="87"/>
      <c r="BC5">
        <v>2</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15">
      <c r="A6" s="85" t="s">
        <v>214</v>
      </c>
      <c r="B6" s="85" t="s">
        <v>217</v>
      </c>
      <c r="C6" s="53" t="s">
        <v>434</v>
      </c>
      <c r="D6" s="54">
        <v>3</v>
      </c>
      <c r="E6" s="66" t="s">
        <v>132</v>
      </c>
      <c r="F6" s="55">
        <v>32</v>
      </c>
      <c r="G6" s="53"/>
      <c r="H6" s="57"/>
      <c r="I6" s="56"/>
      <c r="J6" s="56"/>
      <c r="K6" s="36" t="s">
        <v>65</v>
      </c>
      <c r="L6" s="84">
        <v>6</v>
      </c>
      <c r="M6" s="84"/>
      <c r="N6" s="63"/>
      <c r="O6" s="87" t="s">
        <v>218</v>
      </c>
      <c r="P6" s="89">
        <v>43725.841944444444</v>
      </c>
      <c r="Q6" s="87" t="s">
        <v>221</v>
      </c>
      <c r="R6" s="87"/>
      <c r="S6" s="87"/>
      <c r="T6" s="87"/>
      <c r="U6" s="87"/>
      <c r="V6" s="91" t="s">
        <v>224</v>
      </c>
      <c r="W6" s="89">
        <v>43725.841944444444</v>
      </c>
      <c r="X6" s="93">
        <v>43725</v>
      </c>
      <c r="Y6" s="95" t="s">
        <v>226</v>
      </c>
      <c r="Z6" s="91" t="s">
        <v>228</v>
      </c>
      <c r="AA6" s="87"/>
      <c r="AB6" s="87"/>
      <c r="AC6" s="95" t="s">
        <v>230</v>
      </c>
      <c r="AD6" s="95" t="s">
        <v>232</v>
      </c>
      <c r="AE6" s="87" t="b">
        <v>0</v>
      </c>
      <c r="AF6" s="87">
        <v>2</v>
      </c>
      <c r="AG6" s="95" t="s">
        <v>234</v>
      </c>
      <c r="AH6" s="87" t="b">
        <v>0</v>
      </c>
      <c r="AI6" s="87" t="s">
        <v>235</v>
      </c>
      <c r="AJ6" s="87"/>
      <c r="AK6" s="95" t="s">
        <v>236</v>
      </c>
      <c r="AL6" s="87" t="b">
        <v>0</v>
      </c>
      <c r="AM6" s="87">
        <v>0</v>
      </c>
      <c r="AN6" s="95" t="s">
        <v>236</v>
      </c>
      <c r="AO6" s="87" t="s">
        <v>237</v>
      </c>
      <c r="AP6" s="87" t="b">
        <v>0</v>
      </c>
      <c r="AQ6" s="95" t="s">
        <v>232</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1</v>
      </c>
      <c r="BG6" s="52">
        <v>2.7027027027027026</v>
      </c>
      <c r="BH6" s="51">
        <v>0</v>
      </c>
      <c r="BI6" s="52">
        <v>0</v>
      </c>
      <c r="BJ6" s="51">
        <v>0</v>
      </c>
      <c r="BK6" s="52">
        <v>0</v>
      </c>
      <c r="BL6" s="51">
        <v>36</v>
      </c>
      <c r="BM6" s="52">
        <v>97.29729729729729</v>
      </c>
      <c r="BN6" s="51">
        <v>37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hyperlinks>
    <hyperlink ref="R3" r:id="rId1" display="http://www.netcreate.org/"/>
    <hyperlink ref="R4" r:id="rId2" display="http://www.netcreate.org/"/>
    <hyperlink ref="V3" r:id="rId3" display="http://pbs.twimg.com/profile_images/1651225112/Joshua-8-bit-avatar_whbg_normal.png"/>
    <hyperlink ref="V4" r:id="rId4" display="http://pbs.twimg.com/profile_images/1651225112/Joshua-8-bit-avatar_whbg_normal.png"/>
    <hyperlink ref="V5" r:id="rId5" display="http://pbs.twimg.com/profile_images/1651225112/Joshua-8-bit-avatar_whbg_normal.png"/>
    <hyperlink ref="V6" r:id="rId6" display="http://pbs.twimg.com/profile_images/1651225112/Joshua-8-bit-avatar_whbg_normal.png"/>
    <hyperlink ref="Z3" r:id="rId7" display="https://twitter.com/jdanish/status/1174053050354479107"/>
    <hyperlink ref="Z4" r:id="rId8" display="https://twitter.com/jdanish/status/1174053050354479107"/>
    <hyperlink ref="Z5" r:id="rId9" display="https://twitter.com/jdanish/status/1174053509093834753"/>
    <hyperlink ref="Z6" r:id="rId10" display="https://twitter.com/jdanish/status/1174053509093834753"/>
  </hyperlinks>
  <printOptions/>
  <pageMargins left="0.7" right="0.7" top="0.75" bottom="0.75" header="0.3" footer="0.3"/>
  <pageSetup horizontalDpi="600" verticalDpi="600" orientation="portrait" r:id="rId14"/>
  <legacyDrawing r:id="rId12"/>
  <tableParts>
    <tablePart r:id="rId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6" t="s">
        <v>394</v>
      </c>
      <c r="B1" s="86" t="s">
        <v>395</v>
      </c>
      <c r="C1" s="86" t="s">
        <v>388</v>
      </c>
      <c r="D1" s="86" t="s">
        <v>389</v>
      </c>
      <c r="E1" s="86" t="s">
        <v>396</v>
      </c>
      <c r="F1" s="86" t="s">
        <v>144</v>
      </c>
      <c r="G1" s="86" t="s">
        <v>397</v>
      </c>
      <c r="H1" s="86" t="s">
        <v>398</v>
      </c>
      <c r="I1" s="86" t="s">
        <v>399</v>
      </c>
      <c r="J1" s="86" t="s">
        <v>400</v>
      </c>
      <c r="K1" s="86" t="s">
        <v>401</v>
      </c>
      <c r="L1" s="86" t="s">
        <v>402</v>
      </c>
    </row>
    <row r="2" spans="1:12" ht="15">
      <c r="A2" s="86"/>
      <c r="B2" s="86"/>
      <c r="C2" s="86"/>
      <c r="D2" s="124"/>
      <c r="E2" s="124"/>
      <c r="F2" s="86"/>
      <c r="G2" s="86"/>
      <c r="H2" s="86"/>
      <c r="I2" s="86"/>
      <c r="J2" s="86"/>
      <c r="K2" s="86"/>
      <c r="L2" s="86"/>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414</v>
      </c>
      <c r="B2" s="128" t="s">
        <v>415</v>
      </c>
      <c r="C2" s="68" t="s">
        <v>416</v>
      </c>
    </row>
    <row r="3" spans="1:3" ht="15">
      <c r="A3" s="127" t="s">
        <v>331</v>
      </c>
      <c r="B3" s="127" t="s">
        <v>331</v>
      </c>
      <c r="C3" s="36">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421</v>
      </c>
      <c r="B1" s="13" t="s">
        <v>17</v>
      </c>
    </row>
    <row r="2" spans="1:2" ht="15">
      <c r="A2" s="86" t="s">
        <v>422</v>
      </c>
      <c r="B2" s="86" t="s">
        <v>428</v>
      </c>
    </row>
    <row r="3" spans="1:2" ht="15">
      <c r="A3" s="86" t="s">
        <v>423</v>
      </c>
      <c r="B3" s="86" t="s">
        <v>429</v>
      </c>
    </row>
    <row r="4" spans="1:2" ht="15">
      <c r="A4" s="86" t="s">
        <v>424</v>
      </c>
      <c r="B4" s="86" t="s">
        <v>430</v>
      </c>
    </row>
    <row r="5" spans="1:2" ht="15">
      <c r="A5" s="86" t="s">
        <v>425</v>
      </c>
      <c r="B5" s="86" t="s">
        <v>431</v>
      </c>
    </row>
    <row r="6" spans="1:2" ht="15">
      <c r="A6" s="86" t="s">
        <v>426</v>
      </c>
      <c r="B6" s="86" t="s">
        <v>432</v>
      </c>
    </row>
    <row r="7" spans="1:2" ht="15">
      <c r="A7" s="86" t="s">
        <v>427</v>
      </c>
      <c r="B7" s="86" t="s">
        <v>429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433</v>
      </c>
      <c r="B1" s="13" t="s">
        <v>34</v>
      </c>
    </row>
    <row r="2" spans="1:2" ht="15">
      <c r="A2" s="120" t="s">
        <v>214</v>
      </c>
      <c r="B2" s="86">
        <v>6</v>
      </c>
    </row>
    <row r="3" spans="1:2" ht="15">
      <c r="A3" s="120" t="s">
        <v>217</v>
      </c>
      <c r="B3" s="86">
        <v>0</v>
      </c>
    </row>
    <row r="4" spans="1:2" ht="15">
      <c r="A4" s="120" t="s">
        <v>216</v>
      </c>
      <c r="B4" s="86">
        <v>0</v>
      </c>
    </row>
    <row r="5" spans="1:2" ht="15">
      <c r="A5" s="120" t="s">
        <v>215</v>
      </c>
      <c r="B5" s="86">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439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333</v>
      </c>
      <c r="BB2" s="122" t="s">
        <v>374</v>
      </c>
      <c r="BC2" s="122" t="s">
        <v>375</v>
      </c>
      <c r="BD2" s="122" t="s">
        <v>376</v>
      </c>
      <c r="BE2" s="122" t="s">
        <v>377</v>
      </c>
      <c r="BF2" s="122" t="s">
        <v>378</v>
      </c>
      <c r="BG2" s="122" t="s">
        <v>379</v>
      </c>
      <c r="BH2" s="122" t="s">
        <v>380</v>
      </c>
      <c r="BI2" s="122" t="s">
        <v>382</v>
      </c>
      <c r="BJ2" s="122" t="s">
        <v>384</v>
      </c>
      <c r="BK2" s="122" t="s">
        <v>386</v>
      </c>
      <c r="BL2" s="122" t="s">
        <v>403</v>
      </c>
      <c r="BM2" s="122" t="s">
        <v>404</v>
      </c>
      <c r="BN2" s="122" t="s">
        <v>405</v>
      </c>
      <c r="BO2" s="122" t="s">
        <v>406</v>
      </c>
      <c r="BP2" s="122" t="s">
        <v>407</v>
      </c>
      <c r="BQ2" s="122" t="s">
        <v>408</v>
      </c>
      <c r="BR2" s="122" t="s">
        <v>409</v>
      </c>
      <c r="BS2" s="122" t="s">
        <v>410</v>
      </c>
      <c r="BT2" s="122" t="s">
        <v>412</v>
      </c>
      <c r="BU2" s="3"/>
      <c r="BV2" s="3"/>
    </row>
    <row r="3" spans="1:74" ht="41.45" customHeight="1">
      <c r="A3" s="50" t="s">
        <v>214</v>
      </c>
      <c r="C3" s="53"/>
      <c r="D3" s="53" t="s">
        <v>64</v>
      </c>
      <c r="E3" s="54">
        <v>719.7749401436553</v>
      </c>
      <c r="F3" s="55">
        <v>97.92726368983514</v>
      </c>
      <c r="G3" s="115" t="s">
        <v>224</v>
      </c>
      <c r="H3" s="53"/>
      <c r="I3" s="57" t="s">
        <v>214</v>
      </c>
      <c r="J3" s="56"/>
      <c r="K3" s="56"/>
      <c r="L3" s="117" t="s">
        <v>288</v>
      </c>
      <c r="M3" s="59">
        <v>691.7739209676083</v>
      </c>
      <c r="N3" s="60">
        <v>5160.9443359375</v>
      </c>
      <c r="O3" s="60">
        <v>3652.04541015625</v>
      </c>
      <c r="P3" s="58"/>
      <c r="Q3" s="61"/>
      <c r="R3" s="61"/>
      <c r="S3" s="51"/>
      <c r="T3" s="51">
        <v>0</v>
      </c>
      <c r="U3" s="51">
        <v>3</v>
      </c>
      <c r="V3" s="52">
        <v>6</v>
      </c>
      <c r="W3" s="52">
        <v>0.333333</v>
      </c>
      <c r="X3" s="52">
        <v>0.25</v>
      </c>
      <c r="Y3" s="52">
        <v>1.918744</v>
      </c>
      <c r="Z3" s="52">
        <v>0</v>
      </c>
      <c r="AA3" s="52">
        <v>0</v>
      </c>
      <c r="AB3" s="62">
        <v>3</v>
      </c>
      <c r="AC3" s="62"/>
      <c r="AD3" s="63"/>
      <c r="AE3" s="86" t="s">
        <v>259</v>
      </c>
      <c r="AF3" s="86">
        <v>1932</v>
      </c>
      <c r="AG3" s="86">
        <v>858</v>
      </c>
      <c r="AH3" s="86">
        <v>3369</v>
      </c>
      <c r="AI3" s="86">
        <v>722</v>
      </c>
      <c r="AJ3" s="86"/>
      <c r="AK3" s="86" t="s">
        <v>263</v>
      </c>
      <c r="AL3" s="86" t="s">
        <v>267</v>
      </c>
      <c r="AM3" s="90" t="s">
        <v>270</v>
      </c>
      <c r="AN3" s="86"/>
      <c r="AO3" s="88">
        <v>39314.93920138889</v>
      </c>
      <c r="AP3" s="90" t="s">
        <v>274</v>
      </c>
      <c r="AQ3" s="86" t="b">
        <v>0</v>
      </c>
      <c r="AR3" s="86" t="b">
        <v>0</v>
      </c>
      <c r="AS3" s="86" t="b">
        <v>0</v>
      </c>
      <c r="AT3" s="86"/>
      <c r="AU3" s="86">
        <v>56</v>
      </c>
      <c r="AV3" s="90" t="s">
        <v>276</v>
      </c>
      <c r="AW3" s="86" t="b">
        <v>0</v>
      </c>
      <c r="AX3" s="86" t="s">
        <v>283</v>
      </c>
      <c r="AY3" s="90" t="s">
        <v>284</v>
      </c>
      <c r="AZ3" s="86" t="s">
        <v>66</v>
      </c>
      <c r="BA3" s="86" t="str">
        <f>REPLACE(INDEX(GroupVertices[Group],MATCH(Vertices[[#This Row],[Vertex]],GroupVertices[Vertex],0)),1,1,"")</f>
        <v>1</v>
      </c>
      <c r="BB3" s="51" t="s">
        <v>222</v>
      </c>
      <c r="BC3" s="51" t="s">
        <v>222</v>
      </c>
      <c r="BD3" s="51" t="s">
        <v>223</v>
      </c>
      <c r="BE3" s="51" t="s">
        <v>223</v>
      </c>
      <c r="BF3" s="51"/>
      <c r="BG3" s="51"/>
      <c r="BH3" s="123" t="s">
        <v>381</v>
      </c>
      <c r="BI3" s="123" t="s">
        <v>383</v>
      </c>
      <c r="BJ3" s="123" t="s">
        <v>385</v>
      </c>
      <c r="BK3" s="123" t="s">
        <v>385</v>
      </c>
      <c r="BL3" s="123">
        <v>3</v>
      </c>
      <c r="BM3" s="126">
        <v>3.75</v>
      </c>
      <c r="BN3" s="123">
        <v>0</v>
      </c>
      <c r="BO3" s="126">
        <v>0</v>
      </c>
      <c r="BP3" s="123">
        <v>0</v>
      </c>
      <c r="BQ3" s="126">
        <v>0</v>
      </c>
      <c r="BR3" s="123">
        <v>77</v>
      </c>
      <c r="BS3" s="126">
        <v>96.25</v>
      </c>
      <c r="BT3" s="123">
        <v>80</v>
      </c>
      <c r="BU3" s="3"/>
      <c r="BV3" s="3"/>
    </row>
    <row r="4" spans="1:77" ht="41.45" customHeight="1">
      <c r="A4" s="14" t="s">
        <v>215</v>
      </c>
      <c r="C4" s="15"/>
      <c r="D4" s="15" t="s">
        <v>64</v>
      </c>
      <c r="E4" s="96">
        <v>1000</v>
      </c>
      <c r="F4" s="82">
        <v>96.88592494408086</v>
      </c>
      <c r="G4" s="115" t="s">
        <v>280</v>
      </c>
      <c r="H4" s="15"/>
      <c r="I4" s="16" t="s">
        <v>215</v>
      </c>
      <c r="J4" s="67"/>
      <c r="K4" s="67"/>
      <c r="L4" s="117" t="s">
        <v>289</v>
      </c>
      <c r="M4" s="97">
        <v>1038.8174136359871</v>
      </c>
      <c r="N4" s="98">
        <v>610.7251586914062</v>
      </c>
      <c r="O4" s="98">
        <v>1105.771728515625</v>
      </c>
      <c r="P4" s="78"/>
      <c r="Q4" s="99"/>
      <c r="R4" s="99"/>
      <c r="S4" s="100"/>
      <c r="T4" s="51">
        <v>1</v>
      </c>
      <c r="U4" s="51">
        <v>0</v>
      </c>
      <c r="V4" s="52">
        <v>0</v>
      </c>
      <c r="W4" s="52">
        <v>0.2</v>
      </c>
      <c r="X4" s="52">
        <v>0.25</v>
      </c>
      <c r="Y4" s="52">
        <v>0.693621</v>
      </c>
      <c r="Z4" s="52">
        <v>0</v>
      </c>
      <c r="AA4" s="52">
        <v>0</v>
      </c>
      <c r="AB4" s="83">
        <v>4</v>
      </c>
      <c r="AC4" s="83"/>
      <c r="AD4" s="101"/>
      <c r="AE4" s="86" t="s">
        <v>260</v>
      </c>
      <c r="AF4" s="86">
        <v>1060</v>
      </c>
      <c r="AG4" s="86">
        <v>1277</v>
      </c>
      <c r="AH4" s="86">
        <v>6005</v>
      </c>
      <c r="AI4" s="86">
        <v>4334</v>
      </c>
      <c r="AJ4" s="86"/>
      <c r="AK4" s="86" t="s">
        <v>264</v>
      </c>
      <c r="AL4" s="86" t="s">
        <v>268</v>
      </c>
      <c r="AM4" s="90" t="s">
        <v>271</v>
      </c>
      <c r="AN4" s="86"/>
      <c r="AO4" s="88">
        <v>39903.42165509259</v>
      </c>
      <c r="AP4" s="86"/>
      <c r="AQ4" s="86" t="b">
        <v>0</v>
      </c>
      <c r="AR4" s="86" t="b">
        <v>0</v>
      </c>
      <c r="AS4" s="86" t="b">
        <v>1</v>
      </c>
      <c r="AT4" s="86"/>
      <c r="AU4" s="86">
        <v>85</v>
      </c>
      <c r="AV4" s="90" t="s">
        <v>277</v>
      </c>
      <c r="AW4" s="86" t="b">
        <v>0</v>
      </c>
      <c r="AX4" s="86" t="s">
        <v>283</v>
      </c>
      <c r="AY4" s="90" t="s">
        <v>285</v>
      </c>
      <c r="AZ4" s="86" t="s">
        <v>65</v>
      </c>
      <c r="BA4" s="86" t="str">
        <f>REPLACE(INDEX(GroupVertices[Group],MATCH(Vertices[[#This Row],[Vertex]],GroupVertices[Vertex],0)),1,1,"")</f>
        <v>1</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216</v>
      </c>
      <c r="C5" s="15"/>
      <c r="D5" s="15" t="s">
        <v>64</v>
      </c>
      <c r="E5" s="96">
        <v>162</v>
      </c>
      <c r="F5" s="82">
        <v>100</v>
      </c>
      <c r="G5" s="115" t="s">
        <v>281</v>
      </c>
      <c r="H5" s="15"/>
      <c r="I5" s="16" t="s">
        <v>216</v>
      </c>
      <c r="J5" s="67"/>
      <c r="K5" s="67"/>
      <c r="L5" s="117" t="s">
        <v>290</v>
      </c>
      <c r="M5" s="97">
        <v>1</v>
      </c>
      <c r="N5" s="98">
        <v>9696.88671875</v>
      </c>
      <c r="O5" s="98">
        <v>547.0040893554688</v>
      </c>
      <c r="P5" s="78"/>
      <c r="Q5" s="99"/>
      <c r="R5" s="99"/>
      <c r="S5" s="100"/>
      <c r="T5" s="51">
        <v>1</v>
      </c>
      <c r="U5" s="51">
        <v>0</v>
      </c>
      <c r="V5" s="52">
        <v>0</v>
      </c>
      <c r="W5" s="52">
        <v>0.2</v>
      </c>
      <c r="X5" s="52">
        <v>0.25</v>
      </c>
      <c r="Y5" s="52">
        <v>0.693621</v>
      </c>
      <c r="Z5" s="52">
        <v>0</v>
      </c>
      <c r="AA5" s="52">
        <v>0</v>
      </c>
      <c r="AB5" s="83">
        <v>5</v>
      </c>
      <c r="AC5" s="83"/>
      <c r="AD5" s="101"/>
      <c r="AE5" s="86" t="s">
        <v>261</v>
      </c>
      <c r="AF5" s="86">
        <v>1</v>
      </c>
      <c r="AG5" s="86">
        <v>24</v>
      </c>
      <c r="AH5" s="86">
        <v>9</v>
      </c>
      <c r="AI5" s="86">
        <v>1</v>
      </c>
      <c r="AJ5" s="86"/>
      <c r="AK5" s="86" t="s">
        <v>265</v>
      </c>
      <c r="AL5" s="86"/>
      <c r="AM5" s="90" t="s">
        <v>272</v>
      </c>
      <c r="AN5" s="86"/>
      <c r="AO5" s="88">
        <v>43164.63197916667</v>
      </c>
      <c r="AP5" s="86"/>
      <c r="AQ5" s="86" t="b">
        <v>0</v>
      </c>
      <c r="AR5" s="86" t="b">
        <v>1</v>
      </c>
      <c r="AS5" s="86" t="b">
        <v>0</v>
      </c>
      <c r="AT5" s="86"/>
      <c r="AU5" s="86">
        <v>0</v>
      </c>
      <c r="AV5" s="90" t="s">
        <v>278</v>
      </c>
      <c r="AW5" s="86" t="b">
        <v>0</v>
      </c>
      <c r="AX5" s="86" t="s">
        <v>283</v>
      </c>
      <c r="AY5" s="90" t="s">
        <v>286</v>
      </c>
      <c r="AZ5" s="86" t="s">
        <v>65</v>
      </c>
      <c r="BA5" s="86" t="str">
        <f>REPLACE(INDEX(GroupVertices[Group],MATCH(Vertices[[#This Row],[Vertex]],GroupVertices[Vertex],0)),1,1,"")</f>
        <v>1</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02" t="s">
        <v>217</v>
      </c>
      <c r="C6" s="103"/>
      <c r="D6" s="103" t="s">
        <v>64</v>
      </c>
      <c r="E6" s="104">
        <v>1000</v>
      </c>
      <c r="F6" s="105">
        <v>70</v>
      </c>
      <c r="G6" s="116" t="s">
        <v>282</v>
      </c>
      <c r="H6" s="103"/>
      <c r="I6" s="106" t="s">
        <v>217</v>
      </c>
      <c r="J6" s="107"/>
      <c r="K6" s="107"/>
      <c r="L6" s="118" t="s">
        <v>291</v>
      </c>
      <c r="M6" s="108">
        <v>9999</v>
      </c>
      <c r="N6" s="109">
        <v>5483.8408203125</v>
      </c>
      <c r="O6" s="109">
        <v>8893.228515625</v>
      </c>
      <c r="P6" s="110"/>
      <c r="Q6" s="111"/>
      <c r="R6" s="111"/>
      <c r="S6" s="112"/>
      <c r="T6" s="51">
        <v>1</v>
      </c>
      <c r="U6" s="51">
        <v>0</v>
      </c>
      <c r="V6" s="52">
        <v>0</v>
      </c>
      <c r="W6" s="52">
        <v>0.2</v>
      </c>
      <c r="X6" s="52">
        <v>0.25</v>
      </c>
      <c r="Y6" s="52">
        <v>0.693621</v>
      </c>
      <c r="Z6" s="52">
        <v>0</v>
      </c>
      <c r="AA6" s="52">
        <v>0</v>
      </c>
      <c r="AB6" s="113">
        <v>6</v>
      </c>
      <c r="AC6" s="113"/>
      <c r="AD6" s="114"/>
      <c r="AE6" s="86" t="s">
        <v>262</v>
      </c>
      <c r="AF6" s="86">
        <v>3345</v>
      </c>
      <c r="AG6" s="86">
        <v>12095</v>
      </c>
      <c r="AH6" s="86">
        <v>135788</v>
      </c>
      <c r="AI6" s="86">
        <v>12220</v>
      </c>
      <c r="AJ6" s="86"/>
      <c r="AK6" s="86" t="s">
        <v>266</v>
      </c>
      <c r="AL6" s="86" t="s">
        <v>269</v>
      </c>
      <c r="AM6" s="90" t="s">
        <v>273</v>
      </c>
      <c r="AN6" s="86"/>
      <c r="AO6" s="88">
        <v>39464.69732638889</v>
      </c>
      <c r="AP6" s="90" t="s">
        <v>275</v>
      </c>
      <c r="AQ6" s="86" t="b">
        <v>0</v>
      </c>
      <c r="AR6" s="86" t="b">
        <v>0</v>
      </c>
      <c r="AS6" s="86" t="b">
        <v>0</v>
      </c>
      <c r="AT6" s="86"/>
      <c r="AU6" s="86">
        <v>876</v>
      </c>
      <c r="AV6" s="90" t="s">
        <v>279</v>
      </c>
      <c r="AW6" s="86" t="b">
        <v>0</v>
      </c>
      <c r="AX6" s="86" t="s">
        <v>283</v>
      </c>
      <c r="AY6" s="90" t="s">
        <v>287</v>
      </c>
      <c r="AZ6" s="86" t="s">
        <v>65</v>
      </c>
      <c r="BA6" s="86" t="str">
        <f>REPLACE(INDEX(GroupVertices[Group],MATCH(Vertices[[#This Row],[Vertex]],GroupVertices[Vertex],0)),1,1,"")</f>
        <v>1</v>
      </c>
      <c r="BB6" s="51"/>
      <c r="BC6" s="51"/>
      <c r="BD6" s="51"/>
      <c r="BE6" s="51"/>
      <c r="BF6" s="51"/>
      <c r="BG6" s="51"/>
      <c r="BH6" s="51"/>
      <c r="BI6" s="51"/>
      <c r="BJ6" s="51"/>
      <c r="BK6" s="51"/>
      <c r="BL6" s="51"/>
      <c r="BM6" s="52"/>
      <c r="BN6" s="51"/>
      <c r="BO6" s="52"/>
      <c r="BP6" s="51"/>
      <c r="BQ6" s="52"/>
      <c r="BR6" s="51"/>
      <c r="BS6" s="52"/>
      <c r="BT6" s="51"/>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
    <dataValidation allowBlank="1" showInputMessage="1" promptTitle="Vertex Tooltip" prompt="Enter optional text that will pop up when the mouse is hovered over the vertex." errorTitle="Invalid Vertex Image Key" sqref="L3:L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
    <dataValidation allowBlank="1" showInputMessage="1" promptTitle="Vertex Label Fill Color" prompt="To select an optional fill color for the Label shape, right-click and select Select Color on the right-click menu." sqref="J3:J6"/>
    <dataValidation allowBlank="1" showInputMessage="1" promptTitle="Vertex Image File" prompt="Enter the path to an image file.  Hover over the column header for examples." errorTitle="Invalid Vertex Image Key" sqref="G3:G6"/>
    <dataValidation allowBlank="1" showInputMessage="1" promptTitle="Vertex Color" prompt="To select an optional vertex color, right-click and select Select Color on the right-click menu." sqref="C3:C6"/>
    <dataValidation allowBlank="1" showInputMessage="1" promptTitle="Vertex Opacity" prompt="Enter an optional vertex opacity between 0 (transparent) and 100 (opaque)." errorTitle="Invalid Vertex Opacity" error="The optional vertex opacity must be a whole number between 0 and 10." sqref="F3:F6"/>
    <dataValidation type="list" allowBlank="1" showInputMessage="1" showErrorMessage="1" promptTitle="Vertex Shape" prompt="Select an optional vertex shape." errorTitle="Invalid Vertex Shape" error="You have entered an invalid vertex shape.  Try selecting from the drop-down list instead." sqref="D3:D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
      <formula1>ValidVertexLabelPositions</formula1>
    </dataValidation>
    <dataValidation allowBlank="1" showInputMessage="1" showErrorMessage="1" promptTitle="Vertex Name" prompt="Enter the name of the vertex." sqref="A3:A6"/>
  </dataValidations>
  <hyperlinks>
    <hyperlink ref="AM3" r:id="rId1" display="https://t.co/FwbJlOWrdR"/>
    <hyperlink ref="AM4" r:id="rId2" display="https://t.co/Iq9oMPc3Mx"/>
    <hyperlink ref="AM5" r:id="rId3" display="https://t.co/ZsISg0xMM1"/>
    <hyperlink ref="AM6" r:id="rId4" display="https://t.co/GorwKfUSbT"/>
    <hyperlink ref="AP3" r:id="rId5" display="https://pbs.twimg.com/profile_banners/8316622/1348017126"/>
    <hyperlink ref="AP6" r:id="rId6" display="https://pbs.twimg.com/profile_banners/12363792/1564712094"/>
    <hyperlink ref="AV3" r:id="rId7" display="http://abs.twimg.com/images/themes/theme9/bg.gif"/>
    <hyperlink ref="AV4" r:id="rId8" display="http://abs.twimg.com/images/themes/theme16/bg.gif"/>
    <hyperlink ref="AV5" r:id="rId9" display="http://abs.twimg.com/images/themes/theme1/bg.png"/>
    <hyperlink ref="AV6" r:id="rId10" display="http://abs.twimg.com/images/themes/theme14/bg.gif"/>
    <hyperlink ref="G3" r:id="rId11" display="http://pbs.twimg.com/profile_images/1651225112/Joshua-8-bit-avatar_whbg_normal.png"/>
    <hyperlink ref="G4" r:id="rId12" display="http://pbs.twimg.com/profile_images/1137390554126475264/mHoFc09Z_normal.png"/>
    <hyperlink ref="G5" r:id="rId13" display="http://abs.twimg.com/sticky/default_profile_images/default_profile_normal.png"/>
    <hyperlink ref="G6" r:id="rId14" display="http://pbs.twimg.com/profile_images/1157112505694597121/mtV30APC_normal.jpg"/>
    <hyperlink ref="AY3" r:id="rId15" display="https://twitter.com/jdanish"/>
    <hyperlink ref="AY4" r:id="rId16" display="https://twitter.com/bod0ng"/>
    <hyperlink ref="AY5" r:id="rId17" display="https://twitter.com/netcreateorg"/>
    <hyperlink ref="AY6" r:id="rId18" display="https://twitter.com/jonbecker"/>
  </hyperlinks>
  <printOptions/>
  <pageMargins left="0.7" right="0.7" top="0.75" bottom="0.75" header="0.3" footer="0.3"/>
  <pageSetup horizontalDpi="600" verticalDpi="600" orientation="portrait" r:id="rId23"/>
  <drawing r:id="rId22"/>
  <legacyDrawing r:id="rId20"/>
  <tableParts>
    <tablePart r:id="rId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340</v>
      </c>
      <c r="Z2" s="13" t="s">
        <v>343</v>
      </c>
      <c r="AA2" s="13" t="s">
        <v>346</v>
      </c>
      <c r="AB2" s="13" t="s">
        <v>358</v>
      </c>
      <c r="AC2" s="13" t="s">
        <v>362</v>
      </c>
      <c r="AD2" s="13" t="s">
        <v>367</v>
      </c>
      <c r="AE2" s="13" t="s">
        <v>369</v>
      </c>
      <c r="AF2" s="13" t="s">
        <v>372</v>
      </c>
      <c r="AG2" s="68" t="s">
        <v>403</v>
      </c>
      <c r="AH2" s="68" t="s">
        <v>404</v>
      </c>
      <c r="AI2" s="68" t="s">
        <v>405</v>
      </c>
      <c r="AJ2" s="68" t="s">
        <v>406</v>
      </c>
      <c r="AK2" s="68" t="s">
        <v>407</v>
      </c>
      <c r="AL2" s="68" t="s">
        <v>408</v>
      </c>
      <c r="AM2" s="68" t="s">
        <v>409</v>
      </c>
      <c r="AN2" s="68" t="s">
        <v>410</v>
      </c>
      <c r="AO2" s="68" t="s">
        <v>413</v>
      </c>
    </row>
    <row r="3" spans="1:41" ht="15">
      <c r="A3" s="85" t="s">
        <v>331</v>
      </c>
      <c r="B3" s="121" t="s">
        <v>332</v>
      </c>
      <c r="C3" s="121" t="s">
        <v>56</v>
      </c>
      <c r="D3" s="15"/>
      <c r="E3" s="15"/>
      <c r="F3" s="16" t="s">
        <v>436</v>
      </c>
      <c r="G3" s="78"/>
      <c r="H3" s="78"/>
      <c r="I3" s="64">
        <v>3</v>
      </c>
      <c r="J3" s="64"/>
      <c r="K3" s="51">
        <v>4</v>
      </c>
      <c r="L3" s="51">
        <v>2</v>
      </c>
      <c r="M3" s="51">
        <v>2</v>
      </c>
      <c r="N3" s="51">
        <v>4</v>
      </c>
      <c r="O3" s="51">
        <v>0</v>
      </c>
      <c r="P3" s="52">
        <v>0</v>
      </c>
      <c r="Q3" s="52">
        <v>0</v>
      </c>
      <c r="R3" s="51">
        <v>1</v>
      </c>
      <c r="S3" s="51">
        <v>0</v>
      </c>
      <c r="T3" s="51">
        <v>4</v>
      </c>
      <c r="U3" s="51">
        <v>4</v>
      </c>
      <c r="V3" s="51">
        <v>2</v>
      </c>
      <c r="W3" s="52">
        <v>1.125</v>
      </c>
      <c r="X3" s="52">
        <v>0.25</v>
      </c>
      <c r="Y3" s="86" t="s">
        <v>222</v>
      </c>
      <c r="Z3" s="86" t="s">
        <v>223</v>
      </c>
      <c r="AA3" s="86"/>
      <c r="AB3" s="94" t="s">
        <v>359</v>
      </c>
      <c r="AC3" s="94" t="s">
        <v>236</v>
      </c>
      <c r="AD3" s="94" t="s">
        <v>368</v>
      </c>
      <c r="AE3" s="94" t="s">
        <v>216</v>
      </c>
      <c r="AF3" s="94" t="s">
        <v>373</v>
      </c>
      <c r="AG3" s="123">
        <v>3</v>
      </c>
      <c r="AH3" s="126">
        <v>3.75</v>
      </c>
      <c r="AI3" s="123">
        <v>0</v>
      </c>
      <c r="AJ3" s="126">
        <v>0</v>
      </c>
      <c r="AK3" s="123">
        <v>0</v>
      </c>
      <c r="AL3" s="126">
        <v>0</v>
      </c>
      <c r="AM3" s="123">
        <v>77</v>
      </c>
      <c r="AN3" s="126">
        <v>96.25</v>
      </c>
      <c r="AO3" s="123">
        <v>80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331</v>
      </c>
      <c r="B2" s="94" t="s">
        <v>214</v>
      </c>
      <c r="C2" s="86">
        <f>VLOOKUP(GroupVertices[[#This Row],[Vertex]],Vertices[],MATCH("ID",Vertices[[#Headers],[Vertex]:[Vertex Content Word Count]],0),FALSE)</f>
        <v>3</v>
      </c>
    </row>
    <row r="3" spans="1:3" ht="15">
      <c r="A3" s="86" t="s">
        <v>331</v>
      </c>
      <c r="B3" s="94" t="s">
        <v>217</v>
      </c>
      <c r="C3" s="86">
        <f>VLOOKUP(GroupVertices[[#This Row],[Vertex]],Vertices[],MATCH("ID",Vertices[[#Headers],[Vertex]:[Vertex Content Word Count]],0),FALSE)</f>
        <v>6</v>
      </c>
    </row>
    <row r="4" spans="1:3" ht="15">
      <c r="A4" s="86" t="s">
        <v>331</v>
      </c>
      <c r="B4" s="94" t="s">
        <v>216</v>
      </c>
      <c r="C4" s="86">
        <f>VLOOKUP(GroupVertices[[#This Row],[Vertex]],Vertices[],MATCH("ID",Vertices[[#Headers],[Vertex]:[Vertex Content Word Count]],0),FALSE)</f>
        <v>5</v>
      </c>
    </row>
    <row r="5" spans="1:3" ht="15">
      <c r="A5" s="86" t="s">
        <v>331</v>
      </c>
      <c r="B5" s="94" t="s">
        <v>215</v>
      </c>
      <c r="C5" s="86">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417</v>
      </c>
      <c r="B2" s="36" t="s">
        <v>292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3</v>
      </c>
      <c r="L2" s="39">
        <f>MIN(Vertices[Closeness Centrality])</f>
        <v>0.2</v>
      </c>
      <c r="M2" s="40">
        <f>COUNTIF(Vertices[Closeness Centrality],"&gt;= "&amp;L2)-COUNTIF(Vertices[Closeness Centrality],"&gt;="&amp;L3)</f>
        <v>3</v>
      </c>
      <c r="N2" s="39">
        <f>MIN(Vertices[Eigenvector Centrality])</f>
        <v>0.25</v>
      </c>
      <c r="O2" s="40">
        <f>COUNTIF(Vertices[Eigenvector Centrality],"&gt;= "&amp;N2)-COUNTIF(Vertices[Eigenvector Centrality],"&gt;="&amp;N3)</f>
        <v>0</v>
      </c>
      <c r="P2" s="39">
        <f>MIN(Vertices[PageRank])</f>
        <v>0.693621</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0.10909090909090909</v>
      </c>
      <c r="K3" s="42">
        <f>COUNTIF(Vertices[Betweenness Centrality],"&gt;= "&amp;J3)-COUNTIF(Vertices[Betweenness Centrality],"&gt;="&amp;J4)</f>
        <v>0</v>
      </c>
      <c r="L3" s="41">
        <f aca="true" t="shared" si="5" ref="L3:L26">L2+($L$57-$L$2)/BinDivisor</f>
        <v>0.20242423636363638</v>
      </c>
      <c r="M3" s="42">
        <f>COUNTIF(Vertices[Closeness Centrality],"&gt;= "&amp;L3)-COUNTIF(Vertices[Closeness Centrality],"&gt;="&amp;L4)</f>
        <v>0</v>
      </c>
      <c r="N3" s="41">
        <f aca="true" t="shared" si="6" ref="N3:N26">N2+($N$57-$N$2)/BinDivisor</f>
        <v>0.25</v>
      </c>
      <c r="O3" s="42">
        <f>COUNTIF(Vertices[Eigenvector Centrality],"&gt;= "&amp;N3)-COUNTIF(Vertices[Eigenvector Centrality],"&gt;="&amp;N4)</f>
        <v>0</v>
      </c>
      <c r="P3" s="41">
        <f aca="true" t="shared" si="7" ref="P3:P26">P2+($P$57-$P$2)/BinDivisor</f>
        <v>0.7158959636363637</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0.03636363636363636</v>
      </c>
      <c r="G4" s="40">
        <f>COUNTIF(Vertices[In-Degree],"&gt;= "&amp;F4)-COUNTIF(Vertices[In-Degree],"&gt;="&amp;F5)</f>
        <v>0</v>
      </c>
      <c r="H4" s="39">
        <f t="shared" si="3"/>
        <v>0.10909090909090909</v>
      </c>
      <c r="I4" s="40">
        <f>COUNTIF(Vertices[Out-Degree],"&gt;= "&amp;H4)-COUNTIF(Vertices[Out-Degree],"&gt;="&amp;H5)</f>
        <v>0</v>
      </c>
      <c r="J4" s="39">
        <f t="shared" si="4"/>
        <v>0.21818181818181817</v>
      </c>
      <c r="K4" s="40">
        <f>COUNTIF(Vertices[Betweenness Centrality],"&gt;= "&amp;J4)-COUNTIF(Vertices[Betweenness Centrality],"&gt;="&amp;J5)</f>
        <v>0</v>
      </c>
      <c r="L4" s="39">
        <f t="shared" si="5"/>
        <v>0.20484847272727275</v>
      </c>
      <c r="M4" s="40">
        <f>COUNTIF(Vertices[Closeness Centrality],"&gt;= "&amp;L4)-COUNTIF(Vertices[Closeness Centrality],"&gt;="&amp;L5)</f>
        <v>0</v>
      </c>
      <c r="N4" s="39">
        <f t="shared" si="6"/>
        <v>0.25</v>
      </c>
      <c r="O4" s="40">
        <f>COUNTIF(Vertices[Eigenvector Centrality],"&gt;= "&amp;N4)-COUNTIF(Vertices[Eigenvector Centrality],"&gt;="&amp;N5)</f>
        <v>0</v>
      </c>
      <c r="P4" s="39">
        <f t="shared" si="7"/>
        <v>0.7381709272727273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0.05454545454545454</v>
      </c>
      <c r="G5" s="42">
        <f>COUNTIF(Vertices[In-Degree],"&gt;= "&amp;F5)-COUNTIF(Vertices[In-Degree],"&gt;="&amp;F6)</f>
        <v>0</v>
      </c>
      <c r="H5" s="41">
        <f t="shared" si="3"/>
        <v>0.16363636363636364</v>
      </c>
      <c r="I5" s="42">
        <f>COUNTIF(Vertices[Out-Degree],"&gt;= "&amp;H5)-COUNTIF(Vertices[Out-Degree],"&gt;="&amp;H6)</f>
        <v>0</v>
      </c>
      <c r="J5" s="41">
        <f t="shared" si="4"/>
        <v>0.32727272727272727</v>
      </c>
      <c r="K5" s="42">
        <f>COUNTIF(Vertices[Betweenness Centrality],"&gt;= "&amp;J5)-COUNTIF(Vertices[Betweenness Centrality],"&gt;="&amp;J6)</f>
        <v>0</v>
      </c>
      <c r="L5" s="41">
        <f t="shared" si="5"/>
        <v>0.2072727090909091</v>
      </c>
      <c r="M5" s="42">
        <f>COUNTIF(Vertices[Closeness Centrality],"&gt;= "&amp;L5)-COUNTIF(Vertices[Closeness Centrality],"&gt;="&amp;L6)</f>
        <v>0</v>
      </c>
      <c r="N5" s="41">
        <f t="shared" si="6"/>
        <v>0.25</v>
      </c>
      <c r="O5" s="42">
        <f>COUNTIF(Vertices[Eigenvector Centrality],"&gt;= "&amp;N5)-COUNTIF(Vertices[Eigenvector Centrality],"&gt;="&amp;N6)</f>
        <v>0</v>
      </c>
      <c r="P5" s="41">
        <f t="shared" si="7"/>
        <v>0.7604458909090909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0.07272727272727272</v>
      </c>
      <c r="G6" s="40">
        <f>COUNTIF(Vertices[In-Degree],"&gt;= "&amp;F6)-COUNTIF(Vertices[In-Degree],"&gt;="&amp;F7)</f>
        <v>0</v>
      </c>
      <c r="H6" s="39">
        <f t="shared" si="3"/>
        <v>0.21818181818181817</v>
      </c>
      <c r="I6" s="40">
        <f>COUNTIF(Vertices[Out-Degree],"&gt;= "&amp;H6)-COUNTIF(Vertices[Out-Degree],"&gt;="&amp;H7)</f>
        <v>0</v>
      </c>
      <c r="J6" s="39">
        <f t="shared" si="4"/>
        <v>0.43636363636363634</v>
      </c>
      <c r="K6" s="40">
        <f>COUNTIF(Vertices[Betweenness Centrality],"&gt;= "&amp;J6)-COUNTIF(Vertices[Betweenness Centrality],"&gt;="&amp;J7)</f>
        <v>0</v>
      </c>
      <c r="L6" s="39">
        <f t="shared" si="5"/>
        <v>0.20969694545454548</v>
      </c>
      <c r="M6" s="40">
        <f>COUNTIF(Vertices[Closeness Centrality],"&gt;= "&amp;L6)-COUNTIF(Vertices[Closeness Centrality],"&gt;="&amp;L7)</f>
        <v>0</v>
      </c>
      <c r="N6" s="39">
        <f t="shared" si="6"/>
        <v>0.25</v>
      </c>
      <c r="O6" s="40">
        <f>COUNTIF(Vertices[Eigenvector Centrality],"&gt;= "&amp;N6)-COUNTIF(Vertices[Eigenvector Centrality],"&gt;="&amp;N7)</f>
        <v>0</v>
      </c>
      <c r="P6" s="39">
        <f t="shared" si="7"/>
        <v>0.7827208545454545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0.09090909090909091</v>
      </c>
      <c r="G7" s="42">
        <f>COUNTIF(Vertices[In-Degree],"&gt;= "&amp;F7)-COUNTIF(Vertices[In-Degree],"&gt;="&amp;F8)</f>
        <v>0</v>
      </c>
      <c r="H7" s="41">
        <f t="shared" si="3"/>
        <v>0.2727272727272727</v>
      </c>
      <c r="I7" s="42">
        <f>COUNTIF(Vertices[Out-Degree],"&gt;= "&amp;H7)-COUNTIF(Vertices[Out-Degree],"&gt;="&amp;H8)</f>
        <v>0</v>
      </c>
      <c r="J7" s="41">
        <f t="shared" si="4"/>
        <v>0.5454545454545454</v>
      </c>
      <c r="K7" s="42">
        <f>COUNTIF(Vertices[Betweenness Centrality],"&gt;= "&amp;J7)-COUNTIF(Vertices[Betweenness Centrality],"&gt;="&amp;J8)</f>
        <v>0</v>
      </c>
      <c r="L7" s="41">
        <f t="shared" si="5"/>
        <v>0.21212118181818185</v>
      </c>
      <c r="M7" s="42">
        <f>COUNTIF(Vertices[Closeness Centrality],"&gt;= "&amp;L7)-COUNTIF(Vertices[Closeness Centrality],"&gt;="&amp;L8)</f>
        <v>0</v>
      </c>
      <c r="N7" s="41">
        <f t="shared" si="6"/>
        <v>0.25</v>
      </c>
      <c r="O7" s="42">
        <f>COUNTIF(Vertices[Eigenvector Centrality],"&gt;= "&amp;N7)-COUNTIF(Vertices[Eigenvector Centrality],"&gt;="&amp;N8)</f>
        <v>0</v>
      </c>
      <c r="P7" s="41">
        <f t="shared" si="7"/>
        <v>0.8049958181818181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0.1090909090909091</v>
      </c>
      <c r="G8" s="40">
        <f>COUNTIF(Vertices[In-Degree],"&gt;= "&amp;F8)-COUNTIF(Vertices[In-Degree],"&gt;="&amp;F9)</f>
        <v>0</v>
      </c>
      <c r="H8" s="39">
        <f t="shared" si="3"/>
        <v>0.32727272727272727</v>
      </c>
      <c r="I8" s="40">
        <f>COUNTIF(Vertices[Out-Degree],"&gt;= "&amp;H8)-COUNTIF(Vertices[Out-Degree],"&gt;="&amp;H9)</f>
        <v>0</v>
      </c>
      <c r="J8" s="39">
        <f t="shared" si="4"/>
        <v>0.6545454545454545</v>
      </c>
      <c r="K8" s="40">
        <f>COUNTIF(Vertices[Betweenness Centrality],"&gt;= "&amp;J8)-COUNTIF(Vertices[Betweenness Centrality],"&gt;="&amp;J9)</f>
        <v>0</v>
      </c>
      <c r="L8" s="39">
        <f t="shared" si="5"/>
        <v>0.21454541818181821</v>
      </c>
      <c r="M8" s="40">
        <f>COUNTIF(Vertices[Closeness Centrality],"&gt;= "&amp;L8)-COUNTIF(Vertices[Closeness Centrality],"&gt;="&amp;L9)</f>
        <v>0</v>
      </c>
      <c r="N8" s="39">
        <f t="shared" si="6"/>
        <v>0.25</v>
      </c>
      <c r="O8" s="40">
        <f>COUNTIF(Vertices[Eigenvector Centrality],"&gt;= "&amp;N8)-COUNTIF(Vertices[Eigenvector Centrality],"&gt;="&amp;N9)</f>
        <v>0</v>
      </c>
      <c r="P8" s="39">
        <f t="shared" si="7"/>
        <v>0.8272707818181817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0.1272727272727273</v>
      </c>
      <c r="G9" s="42">
        <f>COUNTIF(Vertices[In-Degree],"&gt;= "&amp;F9)-COUNTIF(Vertices[In-Degree],"&gt;="&amp;F10)</f>
        <v>0</v>
      </c>
      <c r="H9" s="41">
        <f t="shared" si="3"/>
        <v>0.38181818181818183</v>
      </c>
      <c r="I9" s="42">
        <f>COUNTIF(Vertices[Out-Degree],"&gt;= "&amp;H9)-COUNTIF(Vertices[Out-Degree],"&gt;="&amp;H10)</f>
        <v>0</v>
      </c>
      <c r="J9" s="41">
        <f t="shared" si="4"/>
        <v>0.7636363636363637</v>
      </c>
      <c r="K9" s="42">
        <f>COUNTIF(Vertices[Betweenness Centrality],"&gt;= "&amp;J9)-COUNTIF(Vertices[Betweenness Centrality],"&gt;="&amp;J10)</f>
        <v>0</v>
      </c>
      <c r="L9" s="41">
        <f t="shared" si="5"/>
        <v>0.21696965454545458</v>
      </c>
      <c r="M9" s="42">
        <f>COUNTIF(Vertices[Closeness Centrality],"&gt;= "&amp;L9)-COUNTIF(Vertices[Closeness Centrality],"&gt;="&amp;L10)</f>
        <v>0</v>
      </c>
      <c r="N9" s="41">
        <f t="shared" si="6"/>
        <v>0.25</v>
      </c>
      <c r="O9" s="42">
        <f>COUNTIF(Vertices[Eigenvector Centrality],"&gt;= "&amp;N9)-COUNTIF(Vertices[Eigenvector Centrality],"&gt;="&amp;N10)</f>
        <v>0</v>
      </c>
      <c r="P9" s="41">
        <f t="shared" si="7"/>
        <v>0.8495457454545453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0.14545454545454548</v>
      </c>
      <c r="G10" s="40">
        <f>COUNTIF(Vertices[In-Degree],"&gt;= "&amp;F10)-COUNTIF(Vertices[In-Degree],"&gt;="&amp;F11)</f>
        <v>0</v>
      </c>
      <c r="H10" s="39">
        <f t="shared" si="3"/>
        <v>0.4363636363636364</v>
      </c>
      <c r="I10" s="40">
        <f>COUNTIF(Vertices[Out-Degree],"&gt;= "&amp;H10)-COUNTIF(Vertices[Out-Degree],"&gt;="&amp;H11)</f>
        <v>0</v>
      </c>
      <c r="J10" s="39">
        <f t="shared" si="4"/>
        <v>0.8727272727272728</v>
      </c>
      <c r="K10" s="40">
        <f>COUNTIF(Vertices[Betweenness Centrality],"&gt;= "&amp;J10)-COUNTIF(Vertices[Betweenness Centrality],"&gt;="&amp;J11)</f>
        <v>0</v>
      </c>
      <c r="L10" s="39">
        <f t="shared" si="5"/>
        <v>0.21939389090909095</v>
      </c>
      <c r="M10" s="40">
        <f>COUNTIF(Vertices[Closeness Centrality],"&gt;= "&amp;L10)-COUNTIF(Vertices[Closeness Centrality],"&gt;="&amp;L11)</f>
        <v>0</v>
      </c>
      <c r="N10" s="39">
        <f t="shared" si="6"/>
        <v>0.25</v>
      </c>
      <c r="O10" s="40">
        <f>COUNTIF(Vertices[Eigenvector Centrality],"&gt;= "&amp;N10)-COUNTIF(Vertices[Eigenvector Centrality],"&gt;="&amp;N11)</f>
        <v>0</v>
      </c>
      <c r="P10" s="39">
        <f t="shared" si="7"/>
        <v>0.8718207090909089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0.16363636363636366</v>
      </c>
      <c r="G11" s="42">
        <f>COUNTIF(Vertices[In-Degree],"&gt;= "&amp;F11)-COUNTIF(Vertices[In-Degree],"&gt;="&amp;F12)</f>
        <v>0</v>
      </c>
      <c r="H11" s="41">
        <f t="shared" si="3"/>
        <v>0.49090909090909096</v>
      </c>
      <c r="I11" s="42">
        <f>COUNTIF(Vertices[Out-Degree],"&gt;= "&amp;H11)-COUNTIF(Vertices[Out-Degree],"&gt;="&amp;H12)</f>
        <v>0</v>
      </c>
      <c r="J11" s="41">
        <f t="shared" si="4"/>
        <v>0.9818181818181819</v>
      </c>
      <c r="K11" s="42">
        <f>COUNTIF(Vertices[Betweenness Centrality],"&gt;= "&amp;J11)-COUNTIF(Vertices[Betweenness Centrality],"&gt;="&amp;J12)</f>
        <v>0</v>
      </c>
      <c r="L11" s="41">
        <f t="shared" si="5"/>
        <v>0.22181812727272732</v>
      </c>
      <c r="M11" s="42">
        <f>COUNTIF(Vertices[Closeness Centrality],"&gt;= "&amp;L11)-COUNTIF(Vertices[Closeness Centrality],"&gt;="&amp;L12)</f>
        <v>0</v>
      </c>
      <c r="N11" s="41">
        <f t="shared" si="6"/>
        <v>0.25</v>
      </c>
      <c r="O11" s="42">
        <f>COUNTIF(Vertices[Eigenvector Centrality],"&gt;= "&amp;N11)-COUNTIF(Vertices[Eigenvector Centrality],"&gt;="&amp;N12)</f>
        <v>0</v>
      </c>
      <c r="P11" s="41">
        <f t="shared" si="7"/>
        <v>0.8940956727272725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0.18181818181818185</v>
      </c>
      <c r="G12" s="40">
        <f>COUNTIF(Vertices[In-Degree],"&gt;= "&amp;F12)-COUNTIF(Vertices[In-Degree],"&gt;="&amp;F13)</f>
        <v>0</v>
      </c>
      <c r="H12" s="39">
        <f t="shared" si="3"/>
        <v>0.5454545454545455</v>
      </c>
      <c r="I12" s="40">
        <f>COUNTIF(Vertices[Out-Degree],"&gt;= "&amp;H12)-COUNTIF(Vertices[Out-Degree],"&gt;="&amp;H13)</f>
        <v>0</v>
      </c>
      <c r="J12" s="39">
        <f t="shared" si="4"/>
        <v>1.090909090909091</v>
      </c>
      <c r="K12" s="40">
        <f>COUNTIF(Vertices[Betweenness Centrality],"&gt;= "&amp;J12)-COUNTIF(Vertices[Betweenness Centrality],"&gt;="&amp;J13)</f>
        <v>0</v>
      </c>
      <c r="L12" s="39">
        <f t="shared" si="5"/>
        <v>0.22424236363636368</v>
      </c>
      <c r="M12" s="40">
        <f>COUNTIF(Vertices[Closeness Centrality],"&gt;= "&amp;L12)-COUNTIF(Vertices[Closeness Centrality],"&gt;="&amp;L13)</f>
        <v>0</v>
      </c>
      <c r="N12" s="39">
        <f t="shared" si="6"/>
        <v>0.25</v>
      </c>
      <c r="O12" s="40">
        <f>COUNTIF(Vertices[Eigenvector Centrality],"&gt;= "&amp;N12)-COUNTIF(Vertices[Eigenvector Centrality],"&gt;="&amp;N13)</f>
        <v>0</v>
      </c>
      <c r="P12" s="39">
        <f t="shared" si="7"/>
        <v>0.9163706363636361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0.20000000000000004</v>
      </c>
      <c r="G13" s="42">
        <f>COUNTIF(Vertices[In-Degree],"&gt;= "&amp;F13)-COUNTIF(Vertices[In-Degree],"&gt;="&amp;F14)</f>
        <v>0</v>
      </c>
      <c r="H13" s="41">
        <f t="shared" si="3"/>
        <v>0.6000000000000001</v>
      </c>
      <c r="I13" s="42">
        <f>COUNTIF(Vertices[Out-Degree],"&gt;= "&amp;H13)-COUNTIF(Vertices[Out-Degree],"&gt;="&amp;H14)</f>
        <v>0</v>
      </c>
      <c r="J13" s="41">
        <f t="shared" si="4"/>
        <v>1.2000000000000002</v>
      </c>
      <c r="K13" s="42">
        <f>COUNTIF(Vertices[Betweenness Centrality],"&gt;= "&amp;J13)-COUNTIF(Vertices[Betweenness Centrality],"&gt;="&amp;J14)</f>
        <v>0</v>
      </c>
      <c r="L13" s="41">
        <f t="shared" si="5"/>
        <v>0.22666660000000005</v>
      </c>
      <c r="M13" s="42">
        <f>COUNTIF(Vertices[Closeness Centrality],"&gt;= "&amp;L13)-COUNTIF(Vertices[Closeness Centrality],"&gt;="&amp;L14)</f>
        <v>0</v>
      </c>
      <c r="N13" s="41">
        <f t="shared" si="6"/>
        <v>0.25</v>
      </c>
      <c r="O13" s="42">
        <f>COUNTIF(Vertices[Eigenvector Centrality],"&gt;= "&amp;N13)-COUNTIF(Vertices[Eigenvector Centrality],"&gt;="&amp;N14)</f>
        <v>0</v>
      </c>
      <c r="P13" s="41">
        <f t="shared" si="7"/>
        <v>0.9386455999999997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0.21818181818181823</v>
      </c>
      <c r="G14" s="40">
        <f>COUNTIF(Vertices[In-Degree],"&gt;= "&amp;F14)-COUNTIF(Vertices[In-Degree],"&gt;="&amp;F15)</f>
        <v>0</v>
      </c>
      <c r="H14" s="39">
        <f t="shared" si="3"/>
        <v>0.6545454545454547</v>
      </c>
      <c r="I14" s="40">
        <f>COUNTIF(Vertices[Out-Degree],"&gt;= "&amp;H14)-COUNTIF(Vertices[Out-Degree],"&gt;="&amp;H15)</f>
        <v>0</v>
      </c>
      <c r="J14" s="39">
        <f t="shared" si="4"/>
        <v>1.3090909090909093</v>
      </c>
      <c r="K14" s="40">
        <f>COUNTIF(Vertices[Betweenness Centrality],"&gt;= "&amp;J14)-COUNTIF(Vertices[Betweenness Centrality],"&gt;="&amp;J15)</f>
        <v>0</v>
      </c>
      <c r="L14" s="39">
        <f t="shared" si="5"/>
        <v>0.22909083636363642</v>
      </c>
      <c r="M14" s="40">
        <f>COUNTIF(Vertices[Closeness Centrality],"&gt;= "&amp;L14)-COUNTIF(Vertices[Closeness Centrality],"&gt;="&amp;L15)</f>
        <v>0</v>
      </c>
      <c r="N14" s="39">
        <f t="shared" si="6"/>
        <v>0.25</v>
      </c>
      <c r="O14" s="40">
        <f>COUNTIF(Vertices[Eigenvector Centrality],"&gt;= "&amp;N14)-COUNTIF(Vertices[Eigenvector Centrality],"&gt;="&amp;N15)</f>
        <v>0</v>
      </c>
      <c r="P14" s="39">
        <f t="shared" si="7"/>
        <v>0.9609205636363634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0.23636363636363641</v>
      </c>
      <c r="G15" s="42">
        <f>COUNTIF(Vertices[In-Degree],"&gt;= "&amp;F15)-COUNTIF(Vertices[In-Degree],"&gt;="&amp;F16)</f>
        <v>0</v>
      </c>
      <c r="H15" s="41">
        <f t="shared" si="3"/>
        <v>0.7090909090909092</v>
      </c>
      <c r="I15" s="42">
        <f>COUNTIF(Vertices[Out-Degree],"&gt;= "&amp;H15)-COUNTIF(Vertices[Out-Degree],"&gt;="&amp;H16)</f>
        <v>0</v>
      </c>
      <c r="J15" s="41">
        <f t="shared" si="4"/>
        <v>1.4181818181818184</v>
      </c>
      <c r="K15" s="42">
        <f>COUNTIF(Vertices[Betweenness Centrality],"&gt;= "&amp;J15)-COUNTIF(Vertices[Betweenness Centrality],"&gt;="&amp;J16)</f>
        <v>0</v>
      </c>
      <c r="L15" s="41">
        <f t="shared" si="5"/>
        <v>0.23151507272727279</v>
      </c>
      <c r="M15" s="42">
        <f>COUNTIF(Vertices[Closeness Centrality],"&gt;= "&amp;L15)-COUNTIF(Vertices[Closeness Centrality],"&gt;="&amp;L16)</f>
        <v>0</v>
      </c>
      <c r="N15" s="41">
        <f t="shared" si="6"/>
        <v>0.25</v>
      </c>
      <c r="O15" s="42">
        <f>COUNTIF(Vertices[Eigenvector Centrality],"&gt;= "&amp;N15)-COUNTIF(Vertices[Eigenvector Centrality],"&gt;="&amp;N16)</f>
        <v>0</v>
      </c>
      <c r="P15" s="41">
        <f t="shared" si="7"/>
        <v>0.983195527272727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0.2545454545454546</v>
      </c>
      <c r="G16" s="40">
        <f>COUNTIF(Vertices[In-Degree],"&gt;= "&amp;F16)-COUNTIF(Vertices[In-Degree],"&gt;="&amp;F17)</f>
        <v>0</v>
      </c>
      <c r="H16" s="39">
        <f t="shared" si="3"/>
        <v>0.7636363636363638</v>
      </c>
      <c r="I16" s="40">
        <f>COUNTIF(Vertices[Out-Degree],"&gt;= "&amp;H16)-COUNTIF(Vertices[Out-Degree],"&gt;="&amp;H17)</f>
        <v>0</v>
      </c>
      <c r="J16" s="39">
        <f t="shared" si="4"/>
        <v>1.5272727272727276</v>
      </c>
      <c r="K16" s="40">
        <f>COUNTIF(Vertices[Betweenness Centrality],"&gt;= "&amp;J16)-COUNTIF(Vertices[Betweenness Centrality],"&gt;="&amp;J17)</f>
        <v>0</v>
      </c>
      <c r="L16" s="39">
        <f t="shared" si="5"/>
        <v>0.23393930909090915</v>
      </c>
      <c r="M16" s="40">
        <f>COUNTIF(Vertices[Closeness Centrality],"&gt;= "&amp;L16)-COUNTIF(Vertices[Closeness Centrality],"&gt;="&amp;L17)</f>
        <v>0</v>
      </c>
      <c r="N16" s="39">
        <f t="shared" si="6"/>
        <v>0.25</v>
      </c>
      <c r="O16" s="40">
        <f>COUNTIF(Vertices[Eigenvector Centrality],"&gt;= "&amp;N16)-COUNTIF(Vertices[Eigenvector Centrality],"&gt;="&amp;N17)</f>
        <v>0</v>
      </c>
      <c r="P16" s="39">
        <f t="shared" si="7"/>
        <v>1.0054704909090906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4</v>
      </c>
      <c r="D17" s="34">
        <f t="shared" si="1"/>
        <v>0</v>
      </c>
      <c r="E17" s="3">
        <f>COUNTIF(Vertices[Degree],"&gt;= "&amp;D17)-COUNTIF(Vertices[Degree],"&gt;="&amp;D18)</f>
        <v>0</v>
      </c>
      <c r="F17" s="41">
        <f t="shared" si="2"/>
        <v>0.27272727272727276</v>
      </c>
      <c r="G17" s="42">
        <f>COUNTIF(Vertices[In-Degree],"&gt;= "&amp;F17)-COUNTIF(Vertices[In-Degree],"&gt;="&amp;F18)</f>
        <v>0</v>
      </c>
      <c r="H17" s="41">
        <f t="shared" si="3"/>
        <v>0.8181818181818183</v>
      </c>
      <c r="I17" s="42">
        <f>COUNTIF(Vertices[Out-Degree],"&gt;= "&amp;H17)-COUNTIF(Vertices[Out-Degree],"&gt;="&amp;H18)</f>
        <v>0</v>
      </c>
      <c r="J17" s="41">
        <f t="shared" si="4"/>
        <v>1.6363636363636367</v>
      </c>
      <c r="K17" s="42">
        <f>COUNTIF(Vertices[Betweenness Centrality],"&gt;= "&amp;J17)-COUNTIF(Vertices[Betweenness Centrality],"&gt;="&amp;J18)</f>
        <v>0</v>
      </c>
      <c r="L17" s="41">
        <f t="shared" si="5"/>
        <v>0.23636354545454552</v>
      </c>
      <c r="M17" s="42">
        <f>COUNTIF(Vertices[Closeness Centrality],"&gt;= "&amp;L17)-COUNTIF(Vertices[Closeness Centrality],"&gt;="&amp;L18)</f>
        <v>0</v>
      </c>
      <c r="N17" s="41">
        <f t="shared" si="6"/>
        <v>0.25</v>
      </c>
      <c r="O17" s="42">
        <f>COUNTIF(Vertices[Eigenvector Centrality],"&gt;= "&amp;N17)-COUNTIF(Vertices[Eigenvector Centrality],"&gt;="&amp;N18)</f>
        <v>0</v>
      </c>
      <c r="P17" s="41">
        <f t="shared" si="7"/>
        <v>1.0277454545454543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4</v>
      </c>
      <c r="D18" s="34">
        <f t="shared" si="1"/>
        <v>0</v>
      </c>
      <c r="E18" s="3">
        <f>COUNTIF(Vertices[Degree],"&gt;= "&amp;D18)-COUNTIF(Vertices[Degree],"&gt;="&amp;D19)</f>
        <v>0</v>
      </c>
      <c r="F18" s="39">
        <f t="shared" si="2"/>
        <v>0.29090909090909095</v>
      </c>
      <c r="G18" s="40">
        <f>COUNTIF(Vertices[In-Degree],"&gt;= "&amp;F18)-COUNTIF(Vertices[In-Degree],"&gt;="&amp;F19)</f>
        <v>0</v>
      </c>
      <c r="H18" s="39">
        <f t="shared" si="3"/>
        <v>0.8727272727272729</v>
      </c>
      <c r="I18" s="40">
        <f>COUNTIF(Vertices[Out-Degree],"&gt;= "&amp;H18)-COUNTIF(Vertices[Out-Degree],"&gt;="&amp;H19)</f>
        <v>0</v>
      </c>
      <c r="J18" s="39">
        <f t="shared" si="4"/>
        <v>1.7454545454545458</v>
      </c>
      <c r="K18" s="40">
        <f>COUNTIF(Vertices[Betweenness Centrality],"&gt;= "&amp;J18)-COUNTIF(Vertices[Betweenness Centrality],"&gt;="&amp;J19)</f>
        <v>0</v>
      </c>
      <c r="L18" s="39">
        <f t="shared" si="5"/>
        <v>0.2387877818181819</v>
      </c>
      <c r="M18" s="40">
        <f>COUNTIF(Vertices[Closeness Centrality],"&gt;= "&amp;L18)-COUNTIF(Vertices[Closeness Centrality],"&gt;="&amp;L19)</f>
        <v>0</v>
      </c>
      <c r="N18" s="39">
        <f t="shared" si="6"/>
        <v>0.25</v>
      </c>
      <c r="O18" s="40">
        <f>COUNTIF(Vertices[Eigenvector Centrality],"&gt;= "&amp;N18)-COUNTIF(Vertices[Eigenvector Centrality],"&gt;="&amp;N19)</f>
        <v>0</v>
      </c>
      <c r="P18" s="39">
        <f t="shared" si="7"/>
        <v>1.050020418181818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0.30909090909090914</v>
      </c>
      <c r="G19" s="42">
        <f>COUNTIF(Vertices[In-Degree],"&gt;= "&amp;F19)-COUNTIF(Vertices[In-Degree],"&gt;="&amp;F20)</f>
        <v>0</v>
      </c>
      <c r="H19" s="41">
        <f t="shared" si="3"/>
        <v>0.9272727272727275</v>
      </c>
      <c r="I19" s="42">
        <f>COUNTIF(Vertices[Out-Degree],"&gt;= "&amp;H19)-COUNTIF(Vertices[Out-Degree],"&gt;="&amp;H20)</f>
        <v>0</v>
      </c>
      <c r="J19" s="41">
        <f t="shared" si="4"/>
        <v>1.854545454545455</v>
      </c>
      <c r="K19" s="42">
        <f>COUNTIF(Vertices[Betweenness Centrality],"&gt;= "&amp;J19)-COUNTIF(Vertices[Betweenness Centrality],"&gt;="&amp;J20)</f>
        <v>0</v>
      </c>
      <c r="L19" s="41">
        <f t="shared" si="5"/>
        <v>0.24121201818181826</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1.0722953818181817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0.3272727272727273</v>
      </c>
      <c r="G20" s="40">
        <f>COUNTIF(Vertices[In-Degree],"&gt;= "&amp;F20)-COUNTIF(Vertices[In-Degree],"&gt;="&amp;F21)</f>
        <v>0</v>
      </c>
      <c r="H20" s="39">
        <f t="shared" si="3"/>
        <v>0.981818181818182</v>
      </c>
      <c r="I20" s="40">
        <f>COUNTIF(Vertices[Out-Degree],"&gt;= "&amp;H20)-COUNTIF(Vertices[Out-Degree],"&gt;="&amp;H21)</f>
        <v>0</v>
      </c>
      <c r="J20" s="39">
        <f t="shared" si="4"/>
        <v>1.963636363636364</v>
      </c>
      <c r="K20" s="40">
        <f>COUNTIF(Vertices[Betweenness Centrality],"&gt;= "&amp;J20)-COUNTIF(Vertices[Betweenness Centrality],"&gt;="&amp;J21)</f>
        <v>0</v>
      </c>
      <c r="L20" s="39">
        <f t="shared" si="5"/>
        <v>0.24363625454545462</v>
      </c>
      <c r="M20" s="40">
        <f>COUNTIF(Vertices[Closeness Centrality],"&gt;= "&amp;L20)-COUNTIF(Vertices[Closeness Centrality],"&gt;="&amp;L21)</f>
        <v>0</v>
      </c>
      <c r="N20" s="39">
        <f t="shared" si="6"/>
        <v>0.25</v>
      </c>
      <c r="O20" s="40">
        <f>COUNTIF(Vertices[Eigenvector Centrality],"&gt;= "&amp;N20)-COUNTIF(Vertices[Eigenvector Centrality],"&gt;="&amp;N21)</f>
        <v>0</v>
      </c>
      <c r="P20" s="39">
        <f t="shared" si="7"/>
        <v>1.0945703454545455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1.125</v>
      </c>
      <c r="D21" s="34">
        <f t="shared" si="1"/>
        <v>0</v>
      </c>
      <c r="E21" s="3">
        <f>COUNTIF(Vertices[Degree],"&gt;= "&amp;D21)-COUNTIF(Vertices[Degree],"&gt;="&amp;D22)</f>
        <v>0</v>
      </c>
      <c r="F21" s="41">
        <f t="shared" si="2"/>
        <v>0.3454545454545455</v>
      </c>
      <c r="G21" s="42">
        <f>COUNTIF(Vertices[In-Degree],"&gt;= "&amp;F21)-COUNTIF(Vertices[In-Degree],"&gt;="&amp;F22)</f>
        <v>0</v>
      </c>
      <c r="H21" s="41">
        <f t="shared" si="3"/>
        <v>1.0363636363636366</v>
      </c>
      <c r="I21" s="42">
        <f>COUNTIF(Vertices[Out-Degree],"&gt;= "&amp;H21)-COUNTIF(Vertices[Out-Degree],"&gt;="&amp;H22)</f>
        <v>0</v>
      </c>
      <c r="J21" s="41">
        <f t="shared" si="4"/>
        <v>2.072727272727273</v>
      </c>
      <c r="K21" s="42">
        <f>COUNTIF(Vertices[Betweenness Centrality],"&gt;= "&amp;J21)-COUNTIF(Vertices[Betweenness Centrality],"&gt;="&amp;J22)</f>
        <v>0</v>
      </c>
      <c r="L21" s="41">
        <f t="shared" si="5"/>
        <v>0.246060490909091</v>
      </c>
      <c r="M21" s="42">
        <f>COUNTIF(Vertices[Closeness Centrality],"&gt;= "&amp;L21)-COUNTIF(Vertices[Closeness Centrality],"&gt;="&amp;L22)</f>
        <v>0</v>
      </c>
      <c r="N21" s="41">
        <f t="shared" si="6"/>
        <v>0.25</v>
      </c>
      <c r="O21" s="42">
        <f>COUNTIF(Vertices[Eigenvector Centrality],"&gt;= "&amp;N21)-COUNTIF(Vertices[Eigenvector Centrality],"&gt;="&amp;N22)</f>
        <v>0</v>
      </c>
      <c r="P21" s="41">
        <f t="shared" si="7"/>
        <v>1.1168453090909092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0.3636363636363637</v>
      </c>
      <c r="G22" s="40">
        <f>COUNTIF(Vertices[In-Degree],"&gt;= "&amp;F22)-COUNTIF(Vertices[In-Degree],"&gt;="&amp;F23)</f>
        <v>0</v>
      </c>
      <c r="H22" s="39">
        <f t="shared" si="3"/>
        <v>1.090909090909091</v>
      </c>
      <c r="I22" s="40">
        <f>COUNTIF(Vertices[Out-Degree],"&gt;= "&amp;H22)-COUNTIF(Vertices[Out-Degree],"&gt;="&amp;H23)</f>
        <v>0</v>
      </c>
      <c r="J22" s="39">
        <f t="shared" si="4"/>
        <v>2.181818181818182</v>
      </c>
      <c r="K22" s="40">
        <f>COUNTIF(Vertices[Betweenness Centrality],"&gt;= "&amp;J22)-COUNTIF(Vertices[Betweenness Centrality],"&gt;="&amp;J23)</f>
        <v>0</v>
      </c>
      <c r="L22" s="39">
        <f t="shared" si="5"/>
        <v>0.24848472727272736</v>
      </c>
      <c r="M22" s="40">
        <f>COUNTIF(Vertices[Closeness Centrality],"&gt;= "&amp;L22)-COUNTIF(Vertices[Closeness Centrality],"&gt;="&amp;L23)</f>
        <v>0</v>
      </c>
      <c r="N22" s="39">
        <f t="shared" si="6"/>
        <v>0.25</v>
      </c>
      <c r="O22" s="40">
        <f>COUNTIF(Vertices[Eigenvector Centrality],"&gt;= "&amp;N22)-COUNTIF(Vertices[Eigenvector Centrality],"&gt;="&amp;N23)</f>
        <v>0</v>
      </c>
      <c r="P22" s="39">
        <f t="shared" si="7"/>
        <v>1.139120272727273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0.25</v>
      </c>
      <c r="D23" s="34">
        <f t="shared" si="1"/>
        <v>0</v>
      </c>
      <c r="E23" s="3">
        <f>COUNTIF(Vertices[Degree],"&gt;= "&amp;D23)-COUNTIF(Vertices[Degree],"&gt;="&amp;D24)</f>
        <v>0</v>
      </c>
      <c r="F23" s="41">
        <f t="shared" si="2"/>
        <v>0.3818181818181819</v>
      </c>
      <c r="G23" s="42">
        <f>COUNTIF(Vertices[In-Degree],"&gt;= "&amp;F23)-COUNTIF(Vertices[In-Degree],"&gt;="&amp;F24)</f>
        <v>0</v>
      </c>
      <c r="H23" s="41">
        <f t="shared" si="3"/>
        <v>1.1454545454545455</v>
      </c>
      <c r="I23" s="42">
        <f>COUNTIF(Vertices[Out-Degree],"&gt;= "&amp;H23)-COUNTIF(Vertices[Out-Degree],"&gt;="&amp;H24)</f>
        <v>0</v>
      </c>
      <c r="J23" s="41">
        <f t="shared" si="4"/>
        <v>2.290909090909091</v>
      </c>
      <c r="K23" s="42">
        <f>COUNTIF(Vertices[Betweenness Centrality],"&gt;= "&amp;J23)-COUNTIF(Vertices[Betweenness Centrality],"&gt;="&amp;J24)</f>
        <v>0</v>
      </c>
      <c r="L23" s="41">
        <f t="shared" si="5"/>
        <v>0.2509089636363637</v>
      </c>
      <c r="M23" s="42">
        <f>COUNTIF(Vertices[Closeness Centrality],"&gt;= "&amp;L23)-COUNTIF(Vertices[Closeness Centrality],"&gt;="&amp;L24)</f>
        <v>0</v>
      </c>
      <c r="N23" s="41">
        <f t="shared" si="6"/>
        <v>0.25</v>
      </c>
      <c r="O23" s="42">
        <f>COUNTIF(Vertices[Eigenvector Centrality],"&gt;= "&amp;N23)-COUNTIF(Vertices[Eigenvector Centrality],"&gt;="&amp;N24)</f>
        <v>0</v>
      </c>
      <c r="P23" s="41">
        <f t="shared" si="7"/>
        <v>1.1613952363636366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418</v>
      </c>
      <c r="B24" s="36">
        <v>0.1875</v>
      </c>
      <c r="D24" s="34">
        <f t="shared" si="1"/>
        <v>0</v>
      </c>
      <c r="E24" s="3">
        <f>COUNTIF(Vertices[Degree],"&gt;= "&amp;D24)-COUNTIF(Vertices[Degree],"&gt;="&amp;D25)</f>
        <v>0</v>
      </c>
      <c r="F24" s="39">
        <f t="shared" si="2"/>
        <v>0.4000000000000001</v>
      </c>
      <c r="G24" s="40">
        <f>COUNTIF(Vertices[In-Degree],"&gt;= "&amp;F24)-COUNTIF(Vertices[In-Degree],"&gt;="&amp;F25)</f>
        <v>0</v>
      </c>
      <c r="H24" s="39">
        <f t="shared" si="3"/>
        <v>1.2</v>
      </c>
      <c r="I24" s="40">
        <f>COUNTIF(Vertices[Out-Degree],"&gt;= "&amp;H24)-COUNTIF(Vertices[Out-Degree],"&gt;="&amp;H25)</f>
        <v>0</v>
      </c>
      <c r="J24" s="39">
        <f t="shared" si="4"/>
        <v>2.4</v>
      </c>
      <c r="K24" s="40">
        <f>COUNTIF(Vertices[Betweenness Centrality],"&gt;= "&amp;J24)-COUNTIF(Vertices[Betweenness Centrality],"&gt;="&amp;J25)</f>
        <v>0</v>
      </c>
      <c r="L24" s="39">
        <f t="shared" si="5"/>
        <v>0.2533332000000001</v>
      </c>
      <c r="M24" s="40">
        <f>COUNTIF(Vertices[Closeness Centrality],"&gt;= "&amp;L24)-COUNTIF(Vertices[Closeness Centrality],"&gt;="&amp;L25)</f>
        <v>0</v>
      </c>
      <c r="N24" s="39">
        <f t="shared" si="6"/>
        <v>0.25</v>
      </c>
      <c r="O24" s="40">
        <f>COUNTIF(Vertices[Eigenvector Centrality],"&gt;= "&amp;N24)-COUNTIF(Vertices[Eigenvector Centrality],"&gt;="&amp;N25)</f>
        <v>0</v>
      </c>
      <c r="P24" s="39">
        <f t="shared" si="7"/>
        <v>1.1836702000000003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0.41818181818181827</v>
      </c>
      <c r="G25" s="42">
        <f>COUNTIF(Vertices[In-Degree],"&gt;= "&amp;F25)-COUNTIF(Vertices[In-Degree],"&gt;="&amp;F26)</f>
        <v>0</v>
      </c>
      <c r="H25" s="41">
        <f t="shared" si="3"/>
        <v>1.2545454545454544</v>
      </c>
      <c r="I25" s="42">
        <f>COUNTIF(Vertices[Out-Degree],"&gt;= "&amp;H25)-COUNTIF(Vertices[Out-Degree],"&gt;="&amp;H26)</f>
        <v>0</v>
      </c>
      <c r="J25" s="41">
        <f t="shared" si="4"/>
        <v>2.509090909090909</v>
      </c>
      <c r="K25" s="42">
        <f>COUNTIF(Vertices[Betweenness Centrality],"&gt;= "&amp;J25)-COUNTIF(Vertices[Betweenness Centrality],"&gt;="&amp;J26)</f>
        <v>0</v>
      </c>
      <c r="L25" s="41">
        <f t="shared" si="5"/>
        <v>0.25575743636363646</v>
      </c>
      <c r="M25" s="42">
        <f>COUNTIF(Vertices[Closeness Centrality],"&gt;= "&amp;L25)-COUNTIF(Vertices[Closeness Centrality],"&gt;="&amp;L26)</f>
        <v>0</v>
      </c>
      <c r="N25" s="41">
        <f t="shared" si="6"/>
        <v>0.25</v>
      </c>
      <c r="O25" s="42">
        <f>COUNTIF(Vertices[Eigenvector Centrality],"&gt;= "&amp;N25)-COUNTIF(Vertices[Eigenvector Centrality],"&gt;="&amp;N26)</f>
        <v>0</v>
      </c>
      <c r="P25" s="41">
        <f t="shared" si="7"/>
        <v>1.205945163636364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419</v>
      </c>
      <c r="B26" s="36" t="s">
        <v>420</v>
      </c>
      <c r="D26" s="34">
        <f t="shared" si="1"/>
        <v>0</v>
      </c>
      <c r="E26" s="3">
        <f>COUNTIF(Vertices[Degree],"&gt;= "&amp;D26)-COUNTIF(Vertices[Degree],"&gt;="&amp;D28)</f>
        <v>0</v>
      </c>
      <c r="F26" s="39">
        <f t="shared" si="2"/>
        <v>0.43636363636363645</v>
      </c>
      <c r="G26" s="40">
        <f>COUNTIF(Vertices[In-Degree],"&gt;= "&amp;F26)-COUNTIF(Vertices[In-Degree],"&gt;="&amp;F28)</f>
        <v>0</v>
      </c>
      <c r="H26" s="39">
        <f t="shared" si="3"/>
        <v>1.3090909090909089</v>
      </c>
      <c r="I26" s="40">
        <f>COUNTIF(Vertices[Out-Degree],"&gt;= "&amp;H26)-COUNTIF(Vertices[Out-Degree],"&gt;="&amp;H28)</f>
        <v>0</v>
      </c>
      <c r="J26" s="39">
        <f t="shared" si="4"/>
        <v>2.6181818181818177</v>
      </c>
      <c r="K26" s="40">
        <f>COUNTIF(Vertices[Betweenness Centrality],"&gt;= "&amp;J26)-COUNTIF(Vertices[Betweenness Centrality],"&gt;="&amp;J28)</f>
        <v>0</v>
      </c>
      <c r="L26" s="39">
        <f t="shared" si="5"/>
        <v>0.2581816727272728</v>
      </c>
      <c r="M26" s="40">
        <f>COUNTIF(Vertices[Closeness Centrality],"&gt;= "&amp;L26)-COUNTIF(Vertices[Closeness Centrality],"&gt;="&amp;L28)</f>
        <v>0</v>
      </c>
      <c r="N26" s="39">
        <f t="shared" si="6"/>
        <v>0.25</v>
      </c>
      <c r="O26" s="40">
        <f>COUNTIF(Vertices[Eigenvector Centrality],"&gt;= "&amp;N26)-COUNTIF(Vertices[Eigenvector Centrality],"&gt;="&amp;N28)</f>
        <v>0</v>
      </c>
      <c r="P26" s="39">
        <f t="shared" si="7"/>
        <v>1.2282201272727278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9"/>
      <c r="G27" s="80">
        <f>COUNTIF(Vertices[In-Degree],"&gt;= "&amp;F27)-COUNTIF(Vertices[In-Degree],"&gt;="&amp;F28)</f>
        <v>-3</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-4</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1.3636363636363633</v>
      </c>
      <c r="I28" s="42">
        <f>COUNTIF(Vertices[Out-Degree],"&gt;= "&amp;H28)-COUNTIF(Vertices[Out-Degree],"&gt;="&amp;H40)</f>
        <v>0</v>
      </c>
      <c r="J28" s="41">
        <f>J26+($J$57-$J$2)/BinDivisor</f>
        <v>2.7272727272727266</v>
      </c>
      <c r="K28" s="42">
        <f>COUNTIF(Vertices[Betweenness Centrality],"&gt;= "&amp;J28)-COUNTIF(Vertices[Betweenness Centrality],"&gt;="&amp;J40)</f>
        <v>0</v>
      </c>
      <c r="L28" s="41">
        <f>L26+($L$57-$L$2)/BinDivisor</f>
        <v>0.2606059090909092</v>
      </c>
      <c r="M28" s="42">
        <f>COUNTIF(Vertices[Closeness Centrality],"&gt;= "&amp;L28)-COUNTIF(Vertices[Closeness Centrality],"&gt;="&amp;L40)</f>
        <v>0</v>
      </c>
      <c r="N28" s="41">
        <f>N26+($N$57-$N$2)/BinDivisor</f>
        <v>0.25</v>
      </c>
      <c r="O28" s="42">
        <f>COUNTIF(Vertices[Eigenvector Centrality],"&gt;= "&amp;N28)-COUNTIF(Vertices[Eigenvector Centrality],"&gt;="&amp;N40)</f>
        <v>0</v>
      </c>
      <c r="P28" s="41">
        <f>P26+($P$57-$P$2)/BinDivisor</f>
        <v>1.2504950909090915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4:21" ht="15">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-3</v>
      </c>
      <c r="H38" s="79"/>
      <c r="I38" s="80">
        <f>COUNTIF(Vertices[Out-Degree],"&gt;= "&amp;H38)-COUNTIF(Vertices[Out-Degree],"&gt;="&amp;H40)</f>
        <v>-1</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-4</v>
      </c>
      <c r="P38" s="79"/>
      <c r="Q38" s="80">
        <f>COUNTIF(Vertices[Eigenvector Centrality],"&gt;= "&amp;P38)-COUNTIF(Vertices[Eigenvector Centrality],"&gt;="&amp;P40)</f>
        <v>0</v>
      </c>
      <c r="R38" s="79"/>
      <c r="S38" s="81">
        <f>COUNTIF(Vertices[Clustering Coefficient],"&gt;= "&amp;R38)-COUNTIF(Vertices[Clustering Coefficient],"&gt;="&amp;R40)</f>
        <v>-4</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-3</v>
      </c>
      <c r="H39" s="79"/>
      <c r="I39" s="80">
        <f>COUNTIF(Vertices[Out-Degree],"&gt;= "&amp;H39)-COUNTIF(Vertices[Out-Degree],"&gt;="&amp;H40)</f>
        <v>-1</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-4</v>
      </c>
      <c r="P39" s="79"/>
      <c r="Q39" s="80">
        <f>COUNTIF(Vertices[Eigenvector Centrality],"&gt;= "&amp;P39)-COUNTIF(Vertices[Eigenvector Centrality],"&gt;="&amp;P40)</f>
        <v>0</v>
      </c>
      <c r="R39" s="79"/>
      <c r="S39" s="81">
        <f>COUNTIF(Vertices[Clustering Coefficient],"&gt;= "&amp;R39)-COUNTIF(Vertices[Clustering Coefficient],"&gt;="&amp;R40)</f>
        <v>-4</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1.4181818181818178</v>
      </c>
      <c r="I40" s="40">
        <f>COUNTIF(Vertices[Out-Degree],"&gt;= "&amp;H40)-COUNTIF(Vertices[Out-Degree],"&gt;="&amp;H41)</f>
        <v>0</v>
      </c>
      <c r="J40" s="39">
        <f>J28+($J$57-$J$2)/BinDivisor</f>
        <v>2.8363636363636355</v>
      </c>
      <c r="K40" s="40">
        <f>COUNTIF(Vertices[Betweenness Centrality],"&gt;= "&amp;J40)-COUNTIF(Vertices[Betweenness Centrality],"&gt;="&amp;J41)</f>
        <v>0</v>
      </c>
      <c r="L40" s="39">
        <f>L28+($L$57-$L$2)/BinDivisor</f>
        <v>0.26303014545454556</v>
      </c>
      <c r="M40" s="40">
        <f>COUNTIF(Vertices[Closeness Centrality],"&gt;= "&amp;L40)-COUNTIF(Vertices[Closeness Centrality],"&gt;="&amp;L41)</f>
        <v>0</v>
      </c>
      <c r="N40" s="39">
        <f>N28+($N$57-$N$2)/BinDivisor</f>
        <v>0.25</v>
      </c>
      <c r="O40" s="40">
        <f>COUNTIF(Vertices[Eigenvector Centrality],"&gt;= "&amp;N40)-COUNTIF(Vertices[Eigenvector Centrality],"&gt;="&amp;N41)</f>
        <v>0</v>
      </c>
      <c r="P40" s="39">
        <f>P28+($P$57-$P$2)/BinDivisor</f>
        <v>1.2727700545454552</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2.9454545454545444</v>
      </c>
      <c r="K41" s="42">
        <f>COUNTIF(Vertices[Betweenness Centrality],"&gt;= "&amp;J41)-COUNTIF(Vertices[Betweenness Centrality],"&gt;="&amp;J42)</f>
        <v>0</v>
      </c>
      <c r="L41" s="41">
        <f aca="true" t="shared" si="14" ref="L41:L56">L40+($L$57-$L$2)/BinDivisor</f>
        <v>0.26545438181818193</v>
      </c>
      <c r="M41" s="42">
        <f>COUNTIF(Vertices[Closeness Centrality],"&gt;= "&amp;L41)-COUNTIF(Vertices[Closeness Centrality],"&gt;="&amp;L42)</f>
        <v>0</v>
      </c>
      <c r="N41" s="41">
        <f aca="true" t="shared" si="15" ref="N41:N56">N40+($N$57-$N$2)/BinDivisor</f>
        <v>0.25</v>
      </c>
      <c r="O41" s="42">
        <f>COUNTIF(Vertices[Eigenvector Centrality],"&gt;= "&amp;N41)-COUNTIF(Vertices[Eigenvector Centrality],"&gt;="&amp;N42)</f>
        <v>0</v>
      </c>
      <c r="P41" s="41">
        <f aca="true" t="shared" si="16" ref="P41:P56">P40+($P$57-$P$2)/BinDivisor</f>
        <v>1.295045018181819</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1.5272727272727267</v>
      </c>
      <c r="I42" s="40">
        <f>COUNTIF(Vertices[Out-Degree],"&gt;= "&amp;H42)-COUNTIF(Vertices[Out-Degree],"&gt;="&amp;H43)</f>
        <v>0</v>
      </c>
      <c r="J42" s="39">
        <f t="shared" si="13"/>
        <v>3.0545454545454533</v>
      </c>
      <c r="K42" s="40">
        <f>COUNTIF(Vertices[Betweenness Centrality],"&gt;= "&amp;J42)-COUNTIF(Vertices[Betweenness Centrality],"&gt;="&amp;J43)</f>
        <v>0</v>
      </c>
      <c r="L42" s="39">
        <f t="shared" si="14"/>
        <v>0.2678786181818183</v>
      </c>
      <c r="M42" s="40">
        <f>COUNTIF(Vertices[Closeness Centrality],"&gt;= "&amp;L42)-COUNTIF(Vertices[Closeness Centrality],"&gt;="&amp;L43)</f>
        <v>0</v>
      </c>
      <c r="N42" s="39">
        <f t="shared" si="15"/>
        <v>0.25</v>
      </c>
      <c r="O42" s="40">
        <f>COUNTIF(Vertices[Eigenvector Centrality],"&gt;= "&amp;N42)-COUNTIF(Vertices[Eigenvector Centrality],"&gt;="&amp;N43)</f>
        <v>0</v>
      </c>
      <c r="P42" s="39">
        <f t="shared" si="16"/>
        <v>1.3173199818181827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1.5818181818181811</v>
      </c>
      <c r="I43" s="42">
        <f>COUNTIF(Vertices[Out-Degree],"&gt;= "&amp;H43)-COUNTIF(Vertices[Out-Degree],"&gt;="&amp;H44)</f>
        <v>0</v>
      </c>
      <c r="J43" s="41">
        <f t="shared" si="13"/>
        <v>3.1636363636363622</v>
      </c>
      <c r="K43" s="42">
        <f>COUNTIF(Vertices[Betweenness Centrality],"&gt;= "&amp;J43)-COUNTIF(Vertices[Betweenness Centrality],"&gt;="&amp;J44)</f>
        <v>0</v>
      </c>
      <c r="L43" s="41">
        <f t="shared" si="14"/>
        <v>0.27030285454545466</v>
      </c>
      <c r="M43" s="42">
        <f>COUNTIF(Vertices[Closeness Centrality],"&gt;= "&amp;L43)-COUNTIF(Vertices[Closeness Centrality],"&gt;="&amp;L44)</f>
        <v>0</v>
      </c>
      <c r="N43" s="41">
        <f t="shared" si="15"/>
        <v>0.25</v>
      </c>
      <c r="O43" s="42">
        <f>COUNTIF(Vertices[Eigenvector Centrality],"&gt;= "&amp;N43)-COUNTIF(Vertices[Eigenvector Centrality],"&gt;="&amp;N44)</f>
        <v>0</v>
      </c>
      <c r="P43" s="41">
        <f t="shared" si="16"/>
        <v>1.3395949454545464</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1.6363636363636356</v>
      </c>
      <c r="I44" s="40">
        <f>COUNTIF(Vertices[Out-Degree],"&gt;= "&amp;H44)-COUNTIF(Vertices[Out-Degree],"&gt;="&amp;H45)</f>
        <v>0</v>
      </c>
      <c r="J44" s="39">
        <f t="shared" si="13"/>
        <v>3.272727272727271</v>
      </c>
      <c r="K44" s="40">
        <f>COUNTIF(Vertices[Betweenness Centrality],"&gt;= "&amp;J44)-COUNTIF(Vertices[Betweenness Centrality],"&gt;="&amp;J45)</f>
        <v>0</v>
      </c>
      <c r="L44" s="39">
        <f t="shared" si="14"/>
        <v>0.27272709090909103</v>
      </c>
      <c r="M44" s="40">
        <f>COUNTIF(Vertices[Closeness Centrality],"&gt;= "&amp;L44)-COUNTIF(Vertices[Closeness Centrality],"&gt;="&amp;L45)</f>
        <v>0</v>
      </c>
      <c r="N44" s="39">
        <f t="shared" si="15"/>
        <v>0.25</v>
      </c>
      <c r="O44" s="40">
        <f>COUNTIF(Vertices[Eigenvector Centrality],"&gt;= "&amp;N44)-COUNTIF(Vertices[Eigenvector Centrality],"&gt;="&amp;N45)</f>
        <v>0</v>
      </c>
      <c r="P44" s="39">
        <f t="shared" si="16"/>
        <v>1.36186990909091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1.69090909090909</v>
      </c>
      <c r="I45" s="42">
        <f>COUNTIF(Vertices[Out-Degree],"&gt;= "&amp;H45)-COUNTIF(Vertices[Out-Degree],"&gt;="&amp;H46)</f>
        <v>0</v>
      </c>
      <c r="J45" s="41">
        <f t="shared" si="13"/>
        <v>3.38181818181818</v>
      </c>
      <c r="K45" s="42">
        <f>COUNTIF(Vertices[Betweenness Centrality],"&gt;= "&amp;J45)-COUNTIF(Vertices[Betweenness Centrality],"&gt;="&amp;J46)</f>
        <v>0</v>
      </c>
      <c r="L45" s="41">
        <f t="shared" si="14"/>
        <v>0.2751513272727274</v>
      </c>
      <c r="M45" s="42">
        <f>COUNTIF(Vertices[Closeness Centrality],"&gt;= "&amp;L45)-COUNTIF(Vertices[Closeness Centrality],"&gt;="&amp;L46)</f>
        <v>0</v>
      </c>
      <c r="N45" s="41">
        <f t="shared" si="15"/>
        <v>0.25</v>
      </c>
      <c r="O45" s="42">
        <f>COUNTIF(Vertices[Eigenvector Centrality],"&gt;= "&amp;N45)-COUNTIF(Vertices[Eigenvector Centrality],"&gt;="&amp;N46)</f>
        <v>0</v>
      </c>
      <c r="P45" s="41">
        <f t="shared" si="16"/>
        <v>1.3841448727272738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1.7454545454545445</v>
      </c>
      <c r="I46" s="40">
        <f>COUNTIF(Vertices[Out-Degree],"&gt;= "&amp;H46)-COUNTIF(Vertices[Out-Degree],"&gt;="&amp;H47)</f>
        <v>0</v>
      </c>
      <c r="J46" s="39">
        <f t="shared" si="13"/>
        <v>3.490909090909089</v>
      </c>
      <c r="K46" s="40">
        <f>COUNTIF(Vertices[Betweenness Centrality],"&gt;= "&amp;J46)-COUNTIF(Vertices[Betweenness Centrality],"&gt;="&amp;J47)</f>
        <v>0</v>
      </c>
      <c r="L46" s="39">
        <f t="shared" si="14"/>
        <v>0.27757556363636376</v>
      </c>
      <c r="M46" s="40">
        <f>COUNTIF(Vertices[Closeness Centrality],"&gt;= "&amp;L46)-COUNTIF(Vertices[Closeness Centrality],"&gt;="&amp;L47)</f>
        <v>0</v>
      </c>
      <c r="N46" s="39">
        <f t="shared" si="15"/>
        <v>0.25</v>
      </c>
      <c r="O46" s="40">
        <f>COUNTIF(Vertices[Eigenvector Centrality],"&gt;= "&amp;N46)-COUNTIF(Vertices[Eigenvector Centrality],"&gt;="&amp;N47)</f>
        <v>0</v>
      </c>
      <c r="P46" s="39">
        <f t="shared" si="16"/>
        <v>1.4064198363636375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1.799999999999999</v>
      </c>
      <c r="I47" s="42">
        <f>COUNTIF(Vertices[Out-Degree],"&gt;= "&amp;H47)-COUNTIF(Vertices[Out-Degree],"&gt;="&amp;H48)</f>
        <v>0</v>
      </c>
      <c r="J47" s="41">
        <f t="shared" si="13"/>
        <v>3.599999999999998</v>
      </c>
      <c r="K47" s="42">
        <f>COUNTIF(Vertices[Betweenness Centrality],"&gt;= "&amp;J47)-COUNTIF(Vertices[Betweenness Centrality],"&gt;="&amp;J48)</f>
        <v>0</v>
      </c>
      <c r="L47" s="41">
        <f t="shared" si="14"/>
        <v>0.27999980000000013</v>
      </c>
      <c r="M47" s="42">
        <f>COUNTIF(Vertices[Closeness Centrality],"&gt;= "&amp;L47)-COUNTIF(Vertices[Closeness Centrality],"&gt;="&amp;L48)</f>
        <v>0</v>
      </c>
      <c r="N47" s="41">
        <f t="shared" si="15"/>
        <v>0.25</v>
      </c>
      <c r="O47" s="42">
        <f>COUNTIF(Vertices[Eigenvector Centrality],"&gt;= "&amp;N47)-COUNTIF(Vertices[Eigenvector Centrality],"&gt;="&amp;N48)</f>
        <v>0</v>
      </c>
      <c r="P47" s="41">
        <f t="shared" si="16"/>
        <v>1.4286948000000013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1.8545454545454534</v>
      </c>
      <c r="I48" s="40">
        <f>COUNTIF(Vertices[Out-Degree],"&gt;= "&amp;H48)-COUNTIF(Vertices[Out-Degree],"&gt;="&amp;H49)</f>
        <v>0</v>
      </c>
      <c r="J48" s="39">
        <f t="shared" si="13"/>
        <v>3.7090909090909068</v>
      </c>
      <c r="K48" s="40">
        <f>COUNTIF(Vertices[Betweenness Centrality],"&gt;= "&amp;J48)-COUNTIF(Vertices[Betweenness Centrality],"&gt;="&amp;J49)</f>
        <v>0</v>
      </c>
      <c r="L48" s="39">
        <f t="shared" si="14"/>
        <v>0.2824240363636365</v>
      </c>
      <c r="M48" s="40">
        <f>COUNTIF(Vertices[Closeness Centrality],"&gt;= "&amp;L48)-COUNTIF(Vertices[Closeness Centrality],"&gt;="&amp;L49)</f>
        <v>0</v>
      </c>
      <c r="N48" s="39">
        <f t="shared" si="15"/>
        <v>0.25</v>
      </c>
      <c r="O48" s="40">
        <f>COUNTIF(Vertices[Eigenvector Centrality],"&gt;= "&amp;N48)-COUNTIF(Vertices[Eigenvector Centrality],"&gt;="&amp;N49)</f>
        <v>0</v>
      </c>
      <c r="P48" s="39">
        <f t="shared" si="16"/>
        <v>1.450969763636365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1.9090909090909078</v>
      </c>
      <c r="I49" s="42">
        <f>COUNTIF(Vertices[Out-Degree],"&gt;= "&amp;H49)-COUNTIF(Vertices[Out-Degree],"&gt;="&amp;H50)</f>
        <v>0</v>
      </c>
      <c r="J49" s="41">
        <f t="shared" si="13"/>
        <v>3.8181818181818157</v>
      </c>
      <c r="K49" s="42">
        <f>COUNTIF(Vertices[Betweenness Centrality],"&gt;= "&amp;J49)-COUNTIF(Vertices[Betweenness Centrality],"&gt;="&amp;J50)</f>
        <v>0</v>
      </c>
      <c r="L49" s="41">
        <f t="shared" si="14"/>
        <v>0.28484827272727287</v>
      </c>
      <c r="M49" s="42">
        <f>COUNTIF(Vertices[Closeness Centrality],"&gt;= "&amp;L49)-COUNTIF(Vertices[Closeness Centrality],"&gt;="&amp;L50)</f>
        <v>0</v>
      </c>
      <c r="N49" s="41">
        <f t="shared" si="15"/>
        <v>0.25</v>
      </c>
      <c r="O49" s="42">
        <f>COUNTIF(Vertices[Eigenvector Centrality],"&gt;= "&amp;N49)-COUNTIF(Vertices[Eigenvector Centrality],"&gt;="&amp;N50)</f>
        <v>0</v>
      </c>
      <c r="P49" s="41">
        <f t="shared" si="16"/>
        <v>1.4732447272727287</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1.9636363636363623</v>
      </c>
      <c r="I50" s="40">
        <f>COUNTIF(Vertices[Out-Degree],"&gt;= "&amp;H50)-COUNTIF(Vertices[Out-Degree],"&gt;="&amp;H51)</f>
        <v>0</v>
      </c>
      <c r="J50" s="39">
        <f t="shared" si="13"/>
        <v>3.9272727272727246</v>
      </c>
      <c r="K50" s="40">
        <f>COUNTIF(Vertices[Betweenness Centrality],"&gt;= "&amp;J50)-COUNTIF(Vertices[Betweenness Centrality],"&gt;="&amp;J51)</f>
        <v>0</v>
      </c>
      <c r="L50" s="39">
        <f t="shared" si="14"/>
        <v>0.28727250909090923</v>
      </c>
      <c r="M50" s="40">
        <f>COUNTIF(Vertices[Closeness Centrality],"&gt;= "&amp;L50)-COUNTIF(Vertices[Closeness Centrality],"&gt;="&amp;L51)</f>
        <v>0</v>
      </c>
      <c r="N50" s="39">
        <f t="shared" si="15"/>
        <v>0.25</v>
      </c>
      <c r="O50" s="40">
        <f>COUNTIF(Vertices[Eigenvector Centrality],"&gt;= "&amp;N50)-COUNTIF(Vertices[Eigenvector Centrality],"&gt;="&amp;N51)</f>
        <v>0</v>
      </c>
      <c r="P50" s="39">
        <f t="shared" si="16"/>
        <v>1.4955196909090924</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2.0181818181818167</v>
      </c>
      <c r="I51" s="42">
        <f>COUNTIF(Vertices[Out-Degree],"&gt;= "&amp;H51)-COUNTIF(Vertices[Out-Degree],"&gt;="&amp;H52)</f>
        <v>0</v>
      </c>
      <c r="J51" s="41">
        <f t="shared" si="13"/>
        <v>4.0363636363636335</v>
      </c>
      <c r="K51" s="42">
        <f>COUNTIF(Vertices[Betweenness Centrality],"&gt;= "&amp;J51)-COUNTIF(Vertices[Betweenness Centrality],"&gt;="&amp;J52)</f>
        <v>0</v>
      </c>
      <c r="L51" s="41">
        <f t="shared" si="14"/>
        <v>0.2896967454545456</v>
      </c>
      <c r="M51" s="42">
        <f>COUNTIF(Vertices[Closeness Centrality],"&gt;= "&amp;L51)-COUNTIF(Vertices[Closeness Centrality],"&gt;="&amp;L52)</f>
        <v>0</v>
      </c>
      <c r="N51" s="41">
        <f t="shared" si="15"/>
        <v>0.25</v>
      </c>
      <c r="O51" s="42">
        <f>COUNTIF(Vertices[Eigenvector Centrality],"&gt;= "&amp;N51)-COUNTIF(Vertices[Eigenvector Centrality],"&gt;="&amp;N52)</f>
        <v>0</v>
      </c>
      <c r="P51" s="41">
        <f t="shared" si="16"/>
        <v>1.5177946545454561</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2.0727272727272714</v>
      </c>
      <c r="I52" s="40">
        <f>COUNTIF(Vertices[Out-Degree],"&gt;= "&amp;H52)-COUNTIF(Vertices[Out-Degree],"&gt;="&amp;H53)</f>
        <v>0</v>
      </c>
      <c r="J52" s="39">
        <f t="shared" si="13"/>
        <v>4.145454545454543</v>
      </c>
      <c r="K52" s="40">
        <f>COUNTIF(Vertices[Betweenness Centrality],"&gt;= "&amp;J52)-COUNTIF(Vertices[Betweenness Centrality],"&gt;="&amp;J53)</f>
        <v>0</v>
      </c>
      <c r="L52" s="39">
        <f t="shared" si="14"/>
        <v>0.29212098181818197</v>
      </c>
      <c r="M52" s="40">
        <f>COUNTIF(Vertices[Closeness Centrality],"&gt;= "&amp;L52)-COUNTIF(Vertices[Closeness Centrality],"&gt;="&amp;L53)</f>
        <v>0</v>
      </c>
      <c r="N52" s="39">
        <f t="shared" si="15"/>
        <v>0.25</v>
      </c>
      <c r="O52" s="40">
        <f>COUNTIF(Vertices[Eigenvector Centrality],"&gt;= "&amp;N52)-COUNTIF(Vertices[Eigenvector Centrality],"&gt;="&amp;N53)</f>
        <v>0</v>
      </c>
      <c r="P52" s="39">
        <f t="shared" si="16"/>
        <v>1.5400696181818199</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2.127272727272726</v>
      </c>
      <c r="I53" s="42">
        <f>COUNTIF(Vertices[Out-Degree],"&gt;= "&amp;H53)-COUNTIF(Vertices[Out-Degree],"&gt;="&amp;H54)</f>
        <v>0</v>
      </c>
      <c r="J53" s="41">
        <f t="shared" si="13"/>
        <v>4.254545454545452</v>
      </c>
      <c r="K53" s="42">
        <f>COUNTIF(Vertices[Betweenness Centrality],"&gt;= "&amp;J53)-COUNTIF(Vertices[Betweenness Centrality],"&gt;="&amp;J54)</f>
        <v>0</v>
      </c>
      <c r="L53" s="41">
        <f t="shared" si="14"/>
        <v>0.29454521818181834</v>
      </c>
      <c r="M53" s="42">
        <f>COUNTIF(Vertices[Closeness Centrality],"&gt;= "&amp;L53)-COUNTIF(Vertices[Closeness Centrality],"&gt;="&amp;L54)</f>
        <v>0</v>
      </c>
      <c r="N53" s="41">
        <f t="shared" si="15"/>
        <v>0.25</v>
      </c>
      <c r="O53" s="42">
        <f>COUNTIF(Vertices[Eigenvector Centrality],"&gt;= "&amp;N53)-COUNTIF(Vertices[Eigenvector Centrality],"&gt;="&amp;N54)</f>
        <v>0</v>
      </c>
      <c r="P53" s="41">
        <f t="shared" si="16"/>
        <v>1.5623445818181836</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2.1818181818181808</v>
      </c>
      <c r="I54" s="40">
        <f>COUNTIF(Vertices[Out-Degree],"&gt;= "&amp;H54)-COUNTIF(Vertices[Out-Degree],"&gt;="&amp;H55)</f>
        <v>0</v>
      </c>
      <c r="J54" s="39">
        <f t="shared" si="13"/>
        <v>4.3636363636363615</v>
      </c>
      <c r="K54" s="40">
        <f>COUNTIF(Vertices[Betweenness Centrality],"&gt;= "&amp;J54)-COUNTIF(Vertices[Betweenness Centrality],"&gt;="&amp;J55)</f>
        <v>0</v>
      </c>
      <c r="L54" s="39">
        <f t="shared" si="14"/>
        <v>0.2969694545454547</v>
      </c>
      <c r="M54" s="40">
        <f>COUNTIF(Vertices[Closeness Centrality],"&gt;= "&amp;L54)-COUNTIF(Vertices[Closeness Centrality],"&gt;="&amp;L55)</f>
        <v>0</v>
      </c>
      <c r="N54" s="39">
        <f t="shared" si="15"/>
        <v>0.25</v>
      </c>
      <c r="O54" s="40">
        <f>COUNTIF(Vertices[Eigenvector Centrality],"&gt;= "&amp;N54)-COUNTIF(Vertices[Eigenvector Centrality],"&gt;="&amp;N55)</f>
        <v>0</v>
      </c>
      <c r="P54" s="39">
        <f t="shared" si="16"/>
        <v>1.5846195454545473</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2.2363636363636354</v>
      </c>
      <c r="I55" s="42">
        <f>COUNTIF(Vertices[Out-Degree],"&gt;= "&amp;H55)-COUNTIF(Vertices[Out-Degree],"&gt;="&amp;H56)</f>
        <v>0</v>
      </c>
      <c r="J55" s="41">
        <f t="shared" si="13"/>
        <v>4.472727272727271</v>
      </c>
      <c r="K55" s="42">
        <f>COUNTIF(Vertices[Betweenness Centrality],"&gt;= "&amp;J55)-COUNTIF(Vertices[Betweenness Centrality],"&gt;="&amp;J56)</f>
        <v>0</v>
      </c>
      <c r="L55" s="41">
        <f t="shared" si="14"/>
        <v>0.29939369090909107</v>
      </c>
      <c r="M55" s="42">
        <f>COUNTIF(Vertices[Closeness Centrality],"&gt;= "&amp;L55)-COUNTIF(Vertices[Closeness Centrality],"&gt;="&amp;L56)</f>
        <v>0</v>
      </c>
      <c r="N55" s="41">
        <f t="shared" si="15"/>
        <v>0.25</v>
      </c>
      <c r="O55" s="42">
        <f>COUNTIF(Vertices[Eigenvector Centrality],"&gt;= "&amp;N55)-COUNTIF(Vertices[Eigenvector Centrality],"&gt;="&amp;N56)</f>
        <v>0</v>
      </c>
      <c r="P55" s="41">
        <f t="shared" si="16"/>
        <v>1.606894509090911</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2.29090909090909</v>
      </c>
      <c r="I56" s="40">
        <f>COUNTIF(Vertices[Out-Degree],"&gt;= "&amp;H56)-COUNTIF(Vertices[Out-Degree],"&gt;="&amp;H57)</f>
        <v>0</v>
      </c>
      <c r="J56" s="39">
        <f t="shared" si="13"/>
        <v>4.58181818181818</v>
      </c>
      <c r="K56" s="40">
        <f>COUNTIF(Vertices[Betweenness Centrality],"&gt;= "&amp;J56)-COUNTIF(Vertices[Betweenness Centrality],"&gt;="&amp;J57)</f>
        <v>0</v>
      </c>
      <c r="L56" s="39">
        <f t="shared" si="14"/>
        <v>0.30181792727272744</v>
      </c>
      <c r="M56" s="40">
        <f>COUNTIF(Vertices[Closeness Centrality],"&gt;= "&amp;L56)-COUNTIF(Vertices[Closeness Centrality],"&gt;="&amp;L57)</f>
        <v>0</v>
      </c>
      <c r="N56" s="39">
        <f t="shared" si="15"/>
        <v>0.25</v>
      </c>
      <c r="O56" s="40">
        <f>COUNTIF(Vertices[Eigenvector Centrality],"&gt;= "&amp;N56)-COUNTIF(Vertices[Eigenvector Centrality],"&gt;="&amp;N57)</f>
        <v>0</v>
      </c>
      <c r="P56" s="39">
        <f t="shared" si="16"/>
        <v>1.6291694727272747</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3</v>
      </c>
      <c r="H57" s="43">
        <f>MAX(Vertices[Out-Degree])</f>
        <v>3</v>
      </c>
      <c r="I57" s="44">
        <f>COUNTIF(Vertices[Out-Degree],"&gt;= "&amp;H57)-COUNTIF(Vertices[Out-Degree],"&gt;="&amp;H58)</f>
        <v>1</v>
      </c>
      <c r="J57" s="43">
        <f>MAX(Vertices[Betweenness Centrality])</f>
        <v>6</v>
      </c>
      <c r="K57" s="44">
        <f>COUNTIF(Vertices[Betweenness Centrality],"&gt;= "&amp;J57)-COUNTIF(Vertices[Betweenness Centrality],"&gt;="&amp;J58)</f>
        <v>1</v>
      </c>
      <c r="L57" s="43">
        <f>MAX(Vertices[Closeness Centrality])</f>
        <v>0.333333</v>
      </c>
      <c r="M57" s="44">
        <f>COUNTIF(Vertices[Closeness Centrality],"&gt;= "&amp;L57)-COUNTIF(Vertices[Closeness Centrality],"&gt;="&amp;L58)</f>
        <v>1</v>
      </c>
      <c r="N57" s="43">
        <f>MAX(Vertices[Eigenvector Centrality])</f>
        <v>0.25</v>
      </c>
      <c r="O57" s="44">
        <f>COUNTIF(Vertices[Eigenvector Centrality],"&gt;= "&amp;N57)-COUNTIF(Vertices[Eigenvector Centrality],"&gt;="&amp;N58)</f>
        <v>4</v>
      </c>
      <c r="P57" s="43">
        <f>MAX(Vertices[PageRank])</f>
        <v>1.918744</v>
      </c>
      <c r="Q57" s="44">
        <f>COUNTIF(Vertices[PageRank],"&gt;= "&amp;P57)-COUNTIF(Vertices[PageRank],"&gt;="&amp;P58)</f>
        <v>1</v>
      </c>
      <c r="R57" s="43">
        <f>MAX(Vertices[Clustering Coefficient])</f>
        <v>0</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0.75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0.75</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6</v>
      </c>
    </row>
    <row r="99" spans="1:2" ht="15">
      <c r="A99" s="35" t="s">
        <v>102</v>
      </c>
      <c r="B99" s="49">
        <f>_xlfn.IFERROR(AVERAGE(Vertices[Betweenness Centrality]),NoMetricMessage)</f>
        <v>1.5</v>
      </c>
    </row>
    <row r="100" spans="1:2" ht="15">
      <c r="A100" s="35" t="s">
        <v>103</v>
      </c>
      <c r="B100" s="49">
        <f>_xlfn.IFERROR(MEDIAN(Vertices[Betweenness Centrality]),NoMetricMessage)</f>
        <v>0</v>
      </c>
    </row>
    <row r="111" spans="1:2" ht="15">
      <c r="A111" s="35" t="s">
        <v>106</v>
      </c>
      <c r="B111" s="49">
        <f>IF(COUNT(Vertices[Closeness Centrality])&gt;0,L2,NoMetricMessage)</f>
        <v>0.2</v>
      </c>
    </row>
    <row r="112" spans="1:2" ht="15">
      <c r="A112" s="35" t="s">
        <v>107</v>
      </c>
      <c r="B112" s="49">
        <f>IF(COUNT(Vertices[Closeness Centrality])&gt;0,L57,NoMetricMessage)</f>
        <v>0.333333</v>
      </c>
    </row>
    <row r="113" spans="1:2" ht="15">
      <c r="A113" s="35" t="s">
        <v>108</v>
      </c>
      <c r="B113" s="49">
        <f>_xlfn.IFERROR(AVERAGE(Vertices[Closeness Centrality]),NoMetricMessage)</f>
        <v>0.23333325</v>
      </c>
    </row>
    <row r="114" spans="1:2" ht="15">
      <c r="A114" s="35" t="s">
        <v>109</v>
      </c>
      <c r="B114" s="49">
        <f>_xlfn.IFERROR(MEDIAN(Vertices[Closeness Centrality]),NoMetricMessage)</f>
        <v>0.2</v>
      </c>
    </row>
    <row r="125" spans="1:2" ht="15">
      <c r="A125" s="35" t="s">
        <v>112</v>
      </c>
      <c r="B125" s="49">
        <f>IF(COUNT(Vertices[Eigenvector Centrality])&gt;0,N2,NoMetricMessage)</f>
        <v>0.25</v>
      </c>
    </row>
    <row r="126" spans="1:2" ht="15">
      <c r="A126" s="35" t="s">
        <v>113</v>
      </c>
      <c r="B126" s="49">
        <f>IF(COUNT(Vertices[Eigenvector Centrality])&gt;0,N57,NoMetricMessage)</f>
        <v>0.25</v>
      </c>
    </row>
    <row r="127" spans="1:2" ht="15">
      <c r="A127" s="35" t="s">
        <v>114</v>
      </c>
      <c r="B127" s="49">
        <f>_xlfn.IFERROR(AVERAGE(Vertices[Eigenvector Centrality]),NoMetricMessage)</f>
        <v>0.25</v>
      </c>
    </row>
    <row r="128" spans="1:2" ht="15">
      <c r="A128" s="35" t="s">
        <v>115</v>
      </c>
      <c r="B128" s="49">
        <f>_xlfn.IFERROR(MEDIAN(Vertices[Eigenvector Centrality]),NoMetricMessage)</f>
        <v>0.25</v>
      </c>
    </row>
    <row r="139" spans="1:2" ht="15">
      <c r="A139" s="35" t="s">
        <v>140</v>
      </c>
      <c r="B139" s="49">
        <f>IF(COUNT(Vertices[PageRank])&gt;0,P2,NoMetricMessage)</f>
        <v>0.693621</v>
      </c>
    </row>
    <row r="140" spans="1:2" ht="15">
      <c r="A140" s="35" t="s">
        <v>141</v>
      </c>
      <c r="B140" s="49">
        <f>IF(COUNT(Vertices[PageRank])&gt;0,P57,NoMetricMessage)</f>
        <v>1.918744</v>
      </c>
    </row>
    <row r="141" spans="1:2" ht="15">
      <c r="A141" s="35" t="s">
        <v>142</v>
      </c>
      <c r="B141" s="49">
        <f>_xlfn.IFERROR(AVERAGE(Vertices[PageRank]),NoMetricMessage)</f>
        <v>0.99990175</v>
      </c>
    </row>
    <row r="142" spans="1:2" ht="15">
      <c r="A142" s="35" t="s">
        <v>143</v>
      </c>
      <c r="B142" s="49">
        <f>_xlfn.IFERROR(MEDIAN(Vertices[PageRank]),NoMetricMessage)</f>
        <v>0.693621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294</v>
      </c>
      <c r="K7" s="13" t="s">
        <v>295</v>
      </c>
    </row>
    <row r="8" spans="1:11" ht="409.5">
      <c r="A8"/>
      <c r="B8">
        <v>2</v>
      </c>
      <c r="C8">
        <v>2</v>
      </c>
      <c r="D8" t="s">
        <v>61</v>
      </c>
      <c r="E8" t="s">
        <v>61</v>
      </c>
      <c r="H8" t="s">
        <v>73</v>
      </c>
      <c r="J8" t="s">
        <v>296</v>
      </c>
      <c r="K8" s="13" t="s">
        <v>297</v>
      </c>
    </row>
    <row r="9" spans="1:11" ht="409.5">
      <c r="A9"/>
      <c r="B9">
        <v>3</v>
      </c>
      <c r="C9">
        <v>4</v>
      </c>
      <c r="D9" t="s">
        <v>62</v>
      </c>
      <c r="E9" t="s">
        <v>62</v>
      </c>
      <c r="H9" t="s">
        <v>74</v>
      </c>
      <c r="J9" t="s">
        <v>298</v>
      </c>
      <c r="K9" s="119" t="s">
        <v>299</v>
      </c>
    </row>
    <row r="10" spans="1:11" ht="409.5">
      <c r="A10"/>
      <c r="B10">
        <v>4</v>
      </c>
      <c r="D10" t="s">
        <v>63</v>
      </c>
      <c r="E10" t="s">
        <v>63</v>
      </c>
      <c r="H10" t="s">
        <v>75</v>
      </c>
      <c r="J10" t="s">
        <v>300</v>
      </c>
      <c r="K10" s="13" t="s">
        <v>301</v>
      </c>
    </row>
    <row r="11" spans="1:11" ht="15">
      <c r="A11"/>
      <c r="B11">
        <v>5</v>
      </c>
      <c r="D11" t="s">
        <v>46</v>
      </c>
      <c r="E11">
        <v>1</v>
      </c>
      <c r="H11" t="s">
        <v>76</v>
      </c>
      <c r="J11" t="s">
        <v>302</v>
      </c>
      <c r="K11" t="s">
        <v>303</v>
      </c>
    </row>
    <row r="12" spans="1:11" ht="15">
      <c r="A12"/>
      <c r="B12"/>
      <c r="D12" t="s">
        <v>64</v>
      </c>
      <c r="E12">
        <v>2</v>
      </c>
      <c r="H12">
        <v>0</v>
      </c>
      <c r="J12" t="s">
        <v>304</v>
      </c>
      <c r="K12" t="s">
        <v>305</v>
      </c>
    </row>
    <row r="13" spans="1:11" ht="15">
      <c r="A13"/>
      <c r="B13"/>
      <c r="D13">
        <v>1</v>
      </c>
      <c r="E13">
        <v>3</v>
      </c>
      <c r="H13">
        <v>1</v>
      </c>
      <c r="J13" t="s">
        <v>306</v>
      </c>
      <c r="K13" t="s">
        <v>307</v>
      </c>
    </row>
    <row r="14" spans="4:11" ht="15">
      <c r="D14">
        <v>2</v>
      </c>
      <c r="E14">
        <v>4</v>
      </c>
      <c r="H14">
        <v>2</v>
      </c>
      <c r="J14" t="s">
        <v>308</v>
      </c>
      <c r="K14" t="s">
        <v>309</v>
      </c>
    </row>
    <row r="15" spans="4:11" ht="15">
      <c r="D15">
        <v>3</v>
      </c>
      <c r="E15">
        <v>5</v>
      </c>
      <c r="H15">
        <v>3</v>
      </c>
      <c r="J15" t="s">
        <v>310</v>
      </c>
      <c r="K15" t="s">
        <v>311</v>
      </c>
    </row>
    <row r="16" spans="4:11" ht="15">
      <c r="D16">
        <v>4</v>
      </c>
      <c r="E16">
        <v>6</v>
      </c>
      <c r="H16">
        <v>4</v>
      </c>
      <c r="J16" t="s">
        <v>312</v>
      </c>
      <c r="K16" t="s">
        <v>313</v>
      </c>
    </row>
    <row r="17" spans="4:11" ht="15">
      <c r="D17">
        <v>5</v>
      </c>
      <c r="E17">
        <v>7</v>
      </c>
      <c r="H17">
        <v>5</v>
      </c>
      <c r="J17" t="s">
        <v>314</v>
      </c>
      <c r="K17" t="s">
        <v>315</v>
      </c>
    </row>
    <row r="18" spans="4:11" ht="15">
      <c r="D18">
        <v>6</v>
      </c>
      <c r="E18">
        <v>8</v>
      </c>
      <c r="H18">
        <v>6</v>
      </c>
      <c r="J18" t="s">
        <v>316</v>
      </c>
      <c r="K18" t="s">
        <v>317</v>
      </c>
    </row>
    <row r="19" spans="4:11" ht="15">
      <c r="D19">
        <v>7</v>
      </c>
      <c r="E19">
        <v>9</v>
      </c>
      <c r="H19">
        <v>7</v>
      </c>
      <c r="J19" t="s">
        <v>318</v>
      </c>
      <c r="K19" t="s">
        <v>319</v>
      </c>
    </row>
    <row r="20" spans="4:11" ht="15">
      <c r="D20">
        <v>8</v>
      </c>
      <c r="H20">
        <v>8</v>
      </c>
      <c r="J20" t="s">
        <v>320</v>
      </c>
      <c r="K20" t="s">
        <v>321</v>
      </c>
    </row>
    <row r="21" spans="4:11" ht="409.5">
      <c r="D21">
        <v>9</v>
      </c>
      <c r="H21">
        <v>9</v>
      </c>
      <c r="J21" t="s">
        <v>322</v>
      </c>
      <c r="K21" s="13" t="s">
        <v>323</v>
      </c>
    </row>
    <row r="22" spans="4:11" ht="409.5">
      <c r="D22">
        <v>10</v>
      </c>
      <c r="J22" t="s">
        <v>324</v>
      </c>
      <c r="K22" s="13" t="s">
        <v>325</v>
      </c>
    </row>
    <row r="23" spans="4:11" ht="409.5">
      <c r="D23">
        <v>11</v>
      </c>
      <c r="J23" t="s">
        <v>326</v>
      </c>
      <c r="K23" s="13" t="s">
        <v>327</v>
      </c>
    </row>
    <row r="24" spans="10:11" ht="409.5">
      <c r="J24" t="s">
        <v>328</v>
      </c>
      <c r="K24" s="13" t="s">
        <v>440</v>
      </c>
    </row>
    <row r="25" spans="10:11" ht="15">
      <c r="J25" t="s">
        <v>329</v>
      </c>
      <c r="K25" t="b">
        <v>0</v>
      </c>
    </row>
    <row r="26" spans="10:11" ht="15">
      <c r="J26" t="s">
        <v>437</v>
      </c>
      <c r="K26" t="s">
        <v>438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13" t="s">
        <v>336</v>
      </c>
      <c r="B1" s="13" t="s">
        <v>337</v>
      </c>
      <c r="C1" s="13" t="s">
        <v>338</v>
      </c>
      <c r="D1" s="13" t="s">
        <v>339</v>
      </c>
    </row>
    <row r="2" spans="1:4" ht="15">
      <c r="A2" s="90" t="s">
        <v>222</v>
      </c>
      <c r="B2" s="86">
        <v>1</v>
      </c>
      <c r="C2" s="90" t="s">
        <v>222</v>
      </c>
      <c r="D2" s="86">
        <v>1</v>
      </c>
    </row>
    <row r="5" spans="1:4" ht="15" customHeight="1">
      <c r="A5" s="13" t="s">
        <v>341</v>
      </c>
      <c r="B5" s="13" t="s">
        <v>337</v>
      </c>
      <c r="C5" s="13" t="s">
        <v>342</v>
      </c>
      <c r="D5" s="13" t="s">
        <v>339</v>
      </c>
    </row>
    <row r="6" spans="1:4" ht="15">
      <c r="A6" s="86" t="s">
        <v>223</v>
      </c>
      <c r="B6" s="86">
        <v>1</v>
      </c>
      <c r="C6" s="86" t="s">
        <v>223</v>
      </c>
      <c r="D6" s="86">
        <v>1</v>
      </c>
    </row>
    <row r="9" spans="1:4" ht="15" customHeight="1">
      <c r="A9" s="86" t="s">
        <v>344</v>
      </c>
      <c r="B9" s="86" t="s">
        <v>337</v>
      </c>
      <c r="C9" s="86" t="s">
        <v>345</v>
      </c>
      <c r="D9" s="86" t="s">
        <v>339</v>
      </c>
    </row>
    <row r="10" spans="1:4" ht="15">
      <c r="A10" s="86"/>
      <c r="B10" s="86"/>
      <c r="C10" s="86"/>
      <c r="D10" s="86"/>
    </row>
    <row r="12" spans="1:4" ht="15" customHeight="1">
      <c r="A12" s="13" t="s">
        <v>347</v>
      </c>
      <c r="B12" s="13" t="s">
        <v>337</v>
      </c>
      <c r="C12" s="13" t="s">
        <v>357</v>
      </c>
      <c r="D12" s="13" t="s">
        <v>339</v>
      </c>
    </row>
    <row r="13" spans="1:4" ht="15">
      <c r="A13" s="94" t="s">
        <v>348</v>
      </c>
      <c r="B13" s="94">
        <v>3</v>
      </c>
      <c r="C13" s="94" t="s">
        <v>353</v>
      </c>
      <c r="D13" s="94">
        <v>2</v>
      </c>
    </row>
    <row r="14" spans="1:4" ht="15">
      <c r="A14" s="94" t="s">
        <v>349</v>
      </c>
      <c r="B14" s="94">
        <v>0</v>
      </c>
      <c r="C14" s="94" t="s">
        <v>216</v>
      </c>
      <c r="D14" s="94">
        <v>2</v>
      </c>
    </row>
    <row r="15" spans="1:4" ht="15">
      <c r="A15" s="94" t="s">
        <v>350</v>
      </c>
      <c r="B15" s="94">
        <v>0</v>
      </c>
      <c r="C15" s="94" t="s">
        <v>354</v>
      </c>
      <c r="D15" s="94">
        <v>2</v>
      </c>
    </row>
    <row r="16" spans="1:4" ht="15">
      <c r="A16" s="94" t="s">
        <v>351</v>
      </c>
      <c r="B16" s="94">
        <v>77</v>
      </c>
      <c r="C16" s="94" t="s">
        <v>355</v>
      </c>
      <c r="D16" s="94">
        <v>2</v>
      </c>
    </row>
    <row r="17" spans="1:4" ht="15">
      <c r="A17" s="94" t="s">
        <v>352</v>
      </c>
      <c r="B17" s="94">
        <v>80</v>
      </c>
      <c r="C17" s="94" t="s">
        <v>356</v>
      </c>
      <c r="D17" s="94">
        <v>2</v>
      </c>
    </row>
    <row r="18" spans="1:4" ht="15">
      <c r="A18" s="94" t="s">
        <v>353</v>
      </c>
      <c r="B18" s="94">
        <v>2</v>
      </c>
      <c r="C18" s="94"/>
      <c r="D18" s="94"/>
    </row>
    <row r="19" spans="1:4" ht="15">
      <c r="A19" s="94" t="s">
        <v>216</v>
      </c>
      <c r="B19" s="94">
        <v>2</v>
      </c>
      <c r="C19" s="94"/>
      <c r="D19" s="94"/>
    </row>
    <row r="20" spans="1:4" ht="15">
      <c r="A20" s="94" t="s">
        <v>354</v>
      </c>
      <c r="B20" s="94">
        <v>2</v>
      </c>
      <c r="C20" s="94"/>
      <c r="D20" s="94"/>
    </row>
    <row r="21" spans="1:4" ht="15">
      <c r="A21" s="94" t="s">
        <v>355</v>
      </c>
      <c r="B21" s="94">
        <v>2</v>
      </c>
      <c r="C21" s="94"/>
      <c r="D21" s="94"/>
    </row>
    <row r="22" spans="1:4" ht="15">
      <c r="A22" s="94" t="s">
        <v>356</v>
      </c>
      <c r="B22" s="94">
        <v>2</v>
      </c>
      <c r="C22" s="94"/>
      <c r="D22" s="94"/>
    </row>
    <row r="25" spans="1:4" ht="15" customHeight="1">
      <c r="A25" s="86" t="s">
        <v>360</v>
      </c>
      <c r="B25" s="86" t="s">
        <v>337</v>
      </c>
      <c r="C25" s="86" t="s">
        <v>361</v>
      </c>
      <c r="D25" s="86" t="s">
        <v>339</v>
      </c>
    </row>
    <row r="26" spans="1:4" ht="15">
      <c r="A26" s="86"/>
      <c r="B26" s="86"/>
      <c r="C26" s="86"/>
      <c r="D26" s="86"/>
    </row>
    <row r="28" spans="1:4" ht="15" customHeight="1">
      <c r="A28" s="13" t="s">
        <v>363</v>
      </c>
      <c r="B28" s="13" t="s">
        <v>337</v>
      </c>
      <c r="C28" s="13" t="s">
        <v>365</v>
      </c>
      <c r="D28" s="13" t="s">
        <v>339</v>
      </c>
    </row>
    <row r="29" spans="1:4" ht="15">
      <c r="A29" s="86" t="s">
        <v>217</v>
      </c>
      <c r="B29" s="86">
        <v>1</v>
      </c>
      <c r="C29" s="86" t="s">
        <v>217</v>
      </c>
      <c r="D29" s="86">
        <v>1</v>
      </c>
    </row>
    <row r="30" spans="1:4" ht="15">
      <c r="A30" s="86" t="s">
        <v>215</v>
      </c>
      <c r="B30" s="86">
        <v>1</v>
      </c>
      <c r="C30" s="86" t="s">
        <v>215</v>
      </c>
      <c r="D30" s="86">
        <v>1</v>
      </c>
    </row>
    <row r="33" spans="1:4" ht="15" customHeight="1">
      <c r="A33" s="13" t="s">
        <v>364</v>
      </c>
      <c r="B33" s="13" t="s">
        <v>337</v>
      </c>
      <c r="C33" s="13" t="s">
        <v>366</v>
      </c>
      <c r="D33" s="13" t="s">
        <v>339</v>
      </c>
    </row>
    <row r="34" spans="1:4" ht="15">
      <c r="A34" s="86" t="s">
        <v>216</v>
      </c>
      <c r="B34" s="86">
        <v>2</v>
      </c>
      <c r="C34" s="86" t="s">
        <v>216</v>
      </c>
      <c r="D34" s="86">
        <v>2</v>
      </c>
    </row>
    <row r="37" spans="1:4" ht="15" customHeight="1">
      <c r="A37" s="13" t="s">
        <v>370</v>
      </c>
      <c r="B37" s="13" t="s">
        <v>337</v>
      </c>
      <c r="C37" s="13" t="s">
        <v>371</v>
      </c>
      <c r="D37" s="13" t="s">
        <v>339</v>
      </c>
    </row>
    <row r="38" spans="1:4" ht="15">
      <c r="A38" s="120" t="s">
        <v>217</v>
      </c>
      <c r="B38" s="86">
        <v>135788</v>
      </c>
      <c r="C38" s="120" t="s">
        <v>217</v>
      </c>
      <c r="D38" s="86">
        <v>135788</v>
      </c>
    </row>
    <row r="39" spans="1:4" ht="15">
      <c r="A39" s="120" t="s">
        <v>215</v>
      </c>
      <c r="B39" s="86">
        <v>6005</v>
      </c>
      <c r="C39" s="120" t="s">
        <v>215</v>
      </c>
      <c r="D39" s="86">
        <v>6005</v>
      </c>
    </row>
    <row r="40" spans="1:4" ht="15">
      <c r="A40" s="120" t="s">
        <v>214</v>
      </c>
      <c r="B40" s="86">
        <v>3369</v>
      </c>
      <c r="C40" s="120" t="s">
        <v>214</v>
      </c>
      <c r="D40" s="86">
        <v>3369</v>
      </c>
    </row>
    <row r="41" spans="1:4" ht="15">
      <c r="A41" s="120" t="s">
        <v>216</v>
      </c>
      <c r="B41" s="86">
        <v>9</v>
      </c>
      <c r="C41" s="120" t="s">
        <v>216</v>
      </c>
      <c r="D41" s="86">
        <v>9</v>
      </c>
    </row>
  </sheetData>
  <hyperlinks>
    <hyperlink ref="A2" r:id="rId1" display="http://www.netcreate.org/"/>
    <hyperlink ref="C2" r:id="rId2" display="http://www.netcreate.org/"/>
  </hyperlinks>
  <printOptions/>
  <pageMargins left="0.7" right="0.7" top="0.75" bottom="0.75" header="0.3" footer="0.3"/>
  <pageSetup orientation="portrait" paperSize="9"/>
  <tableParts>
    <tablePart r:id="rId3"/>
    <tablePart r:id="rId4"/>
    <tablePart r:id="rId6"/>
    <tablePart r:id="rId7"/>
    <tablePart r:id="rId9"/>
    <tablePart r:id="rId5"/>
    <tablePart r:id="rId10"/>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387</v>
      </c>
      <c r="B1" s="13" t="s">
        <v>388</v>
      </c>
      <c r="C1" s="13" t="s">
        <v>389</v>
      </c>
      <c r="D1" s="13" t="s">
        <v>144</v>
      </c>
      <c r="E1" s="13" t="s">
        <v>391</v>
      </c>
      <c r="F1" s="13" t="s">
        <v>392</v>
      </c>
      <c r="G1" s="13" t="s">
        <v>393</v>
      </c>
    </row>
    <row r="2" spans="1:7" ht="15">
      <c r="A2" s="86" t="s">
        <v>348</v>
      </c>
      <c r="B2" s="86">
        <v>3</v>
      </c>
      <c r="C2" s="124">
        <v>0.0375</v>
      </c>
      <c r="D2" s="86" t="s">
        <v>390</v>
      </c>
      <c r="E2" s="86"/>
      <c r="F2" s="86"/>
      <c r="G2" s="86"/>
    </row>
    <row r="3" spans="1:7" ht="15">
      <c r="A3" s="86" t="s">
        <v>349</v>
      </c>
      <c r="B3" s="86">
        <v>0</v>
      </c>
      <c r="C3" s="124">
        <v>0</v>
      </c>
      <c r="D3" s="86" t="s">
        <v>390</v>
      </c>
      <c r="E3" s="86"/>
      <c r="F3" s="86"/>
      <c r="G3" s="86"/>
    </row>
    <row r="4" spans="1:7" ht="15">
      <c r="A4" s="86" t="s">
        <v>350</v>
      </c>
      <c r="B4" s="86">
        <v>0</v>
      </c>
      <c r="C4" s="124">
        <v>0</v>
      </c>
      <c r="D4" s="86" t="s">
        <v>390</v>
      </c>
      <c r="E4" s="86"/>
      <c r="F4" s="86"/>
      <c r="G4" s="86"/>
    </row>
    <row r="5" spans="1:7" ht="15">
      <c r="A5" s="86" t="s">
        <v>351</v>
      </c>
      <c r="B5" s="86">
        <v>77</v>
      </c>
      <c r="C5" s="124">
        <v>0.9625</v>
      </c>
      <c r="D5" s="86" t="s">
        <v>390</v>
      </c>
      <c r="E5" s="86"/>
      <c r="F5" s="86"/>
      <c r="G5" s="86"/>
    </row>
    <row r="6" spans="1:7" ht="15">
      <c r="A6" s="86" t="s">
        <v>352</v>
      </c>
      <c r="B6" s="86">
        <v>80</v>
      </c>
      <c r="C6" s="124">
        <v>1</v>
      </c>
      <c r="D6" s="86" t="s">
        <v>390</v>
      </c>
      <c r="E6" s="86"/>
      <c r="F6" s="86"/>
      <c r="G6" s="86"/>
    </row>
    <row r="7" spans="1:7" ht="15">
      <c r="A7" s="94" t="s">
        <v>353</v>
      </c>
      <c r="B7" s="94">
        <v>2</v>
      </c>
      <c r="C7" s="125">
        <v>0.013379110918399165</v>
      </c>
      <c r="D7" s="94" t="s">
        <v>390</v>
      </c>
      <c r="E7" s="94" t="b">
        <v>0</v>
      </c>
      <c r="F7" s="94" t="b">
        <v>0</v>
      </c>
      <c r="G7" s="94" t="b">
        <v>0</v>
      </c>
    </row>
    <row r="8" spans="1:7" ht="15">
      <c r="A8" s="94" t="s">
        <v>216</v>
      </c>
      <c r="B8" s="94">
        <v>2</v>
      </c>
      <c r="C8" s="125">
        <v>0</v>
      </c>
      <c r="D8" s="94" t="s">
        <v>390</v>
      </c>
      <c r="E8" s="94" t="b">
        <v>0</v>
      </c>
      <c r="F8" s="94" t="b">
        <v>0</v>
      </c>
      <c r="G8" s="94" t="b">
        <v>0</v>
      </c>
    </row>
    <row r="9" spans="1:7" ht="15">
      <c r="A9" s="94" t="s">
        <v>354</v>
      </c>
      <c r="B9" s="94">
        <v>2</v>
      </c>
      <c r="C9" s="125">
        <v>0</v>
      </c>
      <c r="D9" s="94" t="s">
        <v>390</v>
      </c>
      <c r="E9" s="94" t="b">
        <v>0</v>
      </c>
      <c r="F9" s="94" t="b">
        <v>0</v>
      </c>
      <c r="G9" s="94" t="b">
        <v>0</v>
      </c>
    </row>
    <row r="10" spans="1:7" ht="15">
      <c r="A10" s="94" t="s">
        <v>355</v>
      </c>
      <c r="B10" s="94">
        <v>2</v>
      </c>
      <c r="C10" s="125">
        <v>0</v>
      </c>
      <c r="D10" s="94" t="s">
        <v>390</v>
      </c>
      <c r="E10" s="94" t="b">
        <v>0</v>
      </c>
      <c r="F10" s="94" t="b">
        <v>0</v>
      </c>
      <c r="G10" s="94" t="b">
        <v>0</v>
      </c>
    </row>
    <row r="11" spans="1:7" ht="15">
      <c r="A11" s="94" t="s">
        <v>356</v>
      </c>
      <c r="B11" s="94">
        <v>2</v>
      </c>
      <c r="C11" s="125">
        <v>0.013379110918399165</v>
      </c>
      <c r="D11" s="94" t="s">
        <v>390</v>
      </c>
      <c r="E11" s="94" t="b">
        <v>0</v>
      </c>
      <c r="F11" s="94" t="b">
        <v>0</v>
      </c>
      <c r="G11" s="94" t="b">
        <v>0</v>
      </c>
    </row>
    <row r="12" spans="1:7" ht="15">
      <c r="A12" s="94" t="s">
        <v>353</v>
      </c>
      <c r="B12" s="94">
        <v>2</v>
      </c>
      <c r="C12" s="125">
        <v>0.013379110918399165</v>
      </c>
      <c r="D12" s="94" t="s">
        <v>331</v>
      </c>
      <c r="E12" s="94" t="b">
        <v>0</v>
      </c>
      <c r="F12" s="94" t="b">
        <v>0</v>
      </c>
      <c r="G12" s="94" t="b">
        <v>0</v>
      </c>
    </row>
    <row r="13" spans="1:7" ht="15">
      <c r="A13" s="94" t="s">
        <v>216</v>
      </c>
      <c r="B13" s="94">
        <v>2</v>
      </c>
      <c r="C13" s="125">
        <v>0</v>
      </c>
      <c r="D13" s="94" t="s">
        <v>331</v>
      </c>
      <c r="E13" s="94" t="b">
        <v>0</v>
      </c>
      <c r="F13" s="94" t="b">
        <v>0</v>
      </c>
      <c r="G13" s="94" t="b">
        <v>0</v>
      </c>
    </row>
    <row r="14" spans="1:7" ht="15">
      <c r="A14" s="94" t="s">
        <v>354</v>
      </c>
      <c r="B14" s="94">
        <v>2</v>
      </c>
      <c r="C14" s="125">
        <v>0</v>
      </c>
      <c r="D14" s="94" t="s">
        <v>331</v>
      </c>
      <c r="E14" s="94" t="b">
        <v>0</v>
      </c>
      <c r="F14" s="94" t="b">
        <v>0</v>
      </c>
      <c r="G14" s="94" t="b">
        <v>0</v>
      </c>
    </row>
    <row r="15" spans="1:7" ht="15">
      <c r="A15" s="94" t="s">
        <v>355</v>
      </c>
      <c r="B15" s="94">
        <v>2</v>
      </c>
      <c r="C15" s="125">
        <v>0</v>
      </c>
      <c r="D15" s="94" t="s">
        <v>331</v>
      </c>
      <c r="E15" s="94" t="b">
        <v>0</v>
      </c>
      <c r="F15" s="94" t="b">
        <v>0</v>
      </c>
      <c r="G15" s="94" t="b">
        <v>0</v>
      </c>
    </row>
    <row r="16" spans="1:7" ht="15">
      <c r="A16" s="94" t="s">
        <v>356</v>
      </c>
      <c r="B16" s="94">
        <v>2</v>
      </c>
      <c r="C16" s="125">
        <v>0.013379110918399165</v>
      </c>
      <c r="D16" s="94" t="s">
        <v>331</v>
      </c>
      <c r="E16" s="94" t="b">
        <v>0</v>
      </c>
      <c r="F16" s="94" t="b">
        <v>0</v>
      </c>
      <c r="G16"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2019-09-18T00:12:16Z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