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<sst xmlns="http://schemas.openxmlformats.org/spreadsheetml/2006/main" count="2520" uniqueCount="644">
  <si>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</si>
  <si>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</si>
  <si>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</si>
  <si>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</si>
  <si>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</si>
  <si>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</si>
  <si>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</si>
  <si>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</si>
  <si>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</si>
  <si>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</si>
  <si>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</si>
  <si>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</si>
  <si>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</si>
  <si>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</si>
  <si>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</si>
  <si>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</si>
  <si>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</si>
  <si>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</si>
  <si>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</si>
  <si>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</si>
  <si>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</si>
  <si>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</si>
  <si>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</si>
  <si>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</si>
  <si>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</si>
  <si>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</si>
  <si>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</si>
  <si>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</si>
  <si>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</si>
  <si>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</si>
  <si>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</si>
  <si>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</si>
  <si>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</si>
  <si>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</si>
  <si>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</si>
  <si>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</si>
  <si>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</si>
  <si>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</si>
  <si>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</si>
  <si>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</si>
  <si>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</si>
  <si>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</si>
  <si>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</si>
  <si>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</si>
  <si>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</si>
  <si>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</si>
  <si>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</si>
  <si>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</si>
  <si>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</si>
  <si>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</si>
  <si>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</si>
  <si>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</si>
  <si>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</si>
  <si>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</si>
  <si>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</si>
  <si>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</si>
  <si>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</si>
  <si>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</si>
  <si>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</si>
  <si>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</si>
  <si>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</si>
  <si>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</si>
  <si>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</si>
  <si>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</si>
  <si>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</si>
  <si>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</si>
  <si>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</si>
  <si>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</si>
  <si>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</si>
  <si>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</si>
  <si>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</si>
  <si>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</si>
  <si>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</si>
  <si>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</si>
  <si>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</si>
  <si>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</si>
  <si>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</si>
  <si>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</si>
  <si>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</si>
  <si>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</si>
  <si>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</si>
  <si>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</si>
  <si>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</si>
  <si>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</si>
  <si>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</si>
  <si>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</si>
  <si>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</si>
  <si>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</si>
  <si>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</si>
  <si>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</si>
  <si>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</si>
  <si>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</si>
  <si>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</si>
  <si>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</si>
  <si>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</si>
  <si>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</si>
  <si>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</si>
  <si>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</si>
  <si>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</si>
  <si>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</si>
  <si>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</si>
  <si>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</si>
  <si>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</si>
  <si>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</si>
  <si>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</si>
  <si>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</si>
  <si>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</si>
  <si>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</si>
  <si>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</si>
  <si>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</si>
  <si>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</si>
  <si>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</si>
  <si>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</si>
  <si>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</si>
  <si>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</si>
  <si>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</si>
  <si>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</si>
  <si>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</si>
  <si>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</si>
  <si>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</si>
  <si>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</si>
  <si>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</si>
  <si>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</si>
  <si>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</si>
  <si>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</si>
  <si>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</si>
  <si>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</si>
  <si>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</si>
  <si>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</si>
  <si>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</si>
  <si>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</si>
  <si>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</si>
  <si>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</si>
  <si>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</si>
  <si>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</si>
  <si>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</si>
  <si>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</si>
  <si>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</si>
  <si>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</si>
  <si>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</si>
  <si>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</si>
  <si>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</si>
  <si>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</si>
  <si>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</si>
  <si>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</si>
  <si>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</si>
  <si>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</si>
  <si>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</si>
  <si>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</si>
  <si>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</si>
  <si>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</si>
  <si>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</si>
  <si>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</si>
  <si>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</si>
  <si>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</si>
  <si>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</si>
  <si>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</si>
  <si>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</si>
  <si>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</si>
  <si>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</si>
  <si>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</si>
  <si>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</si>
  <si>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</si>
  <si>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</si>
  <si>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</si>
  <si>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</si>
  <si>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</si>
  <si>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</si>
  <si>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</si>
  <si>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</si>
  <si>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</si>
  <si>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</si>
  <si>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</si>
  <si>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</si>
  <si>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</si>
  <si>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</si>
  <si>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</si>
  <si>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</si>
  <si>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</si>
  <si>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</si>
  <si>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</si>
  <si>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</si>
  <si>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</si>
  <si>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</si>
  <si>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</si>
  <si>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</si>
  <si>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</si>
  <si>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</si>
  <si>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</si>
  <si>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</si>
  <si>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</si>
  <si>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</si>
  <si>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</si>
  <si>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</si>
  <si>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</si>
  <si>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</si>
  <si>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</si>
  <si>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</si>
  <si>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</si>
  <si>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</si>
  <si>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</si>
  <si>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</si>
  <si>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</si>
  <si>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</si>
  <si>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</si>
  <si>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</si>
  <si>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</si>
  <si>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</si>
  <si>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</si>
  <si>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</si>
  <si>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</si>
  <si>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</si>
  <si>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</si>
  <si>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</si>
  <si>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jacqartdata</t>
  </si>
  <si>
    <t>nodexl</t>
  </si>
  <si>
    <t>theadamgabriel</t>
  </si>
  <si>
    <t>kirkdborne</t>
  </si>
  <si>
    <t>startupsbot</t>
  </si>
  <si>
    <t>rlingle</t>
  </si>
  <si>
    <t>sohookd</t>
  </si>
  <si>
    <t>lionessmagazine</t>
  </si>
  <si>
    <t>sparklabscyber</t>
  </si>
  <si>
    <t>vinettaproject</t>
  </si>
  <si>
    <t>waynechenny</t>
  </si>
  <si>
    <t>thesiliconhill</t>
  </si>
  <si>
    <t>boozallen</t>
  </si>
  <si>
    <t>dcstartupweek</t>
  </si>
  <si>
    <t>b_j_wiley</t>
  </si>
  <si>
    <t>Retweet</t>
  </si>
  <si>
    <t>Mentions</t>
  </si>
  <si>
    <t>#dcsw2019 via NodeXL https://t.co/ZcN4Gmd9jp
@dcstartupweek
@kirkdborne
@boozallen
@thesiliconhill
@waynechenny
@theadamgabriel
@startupsbot
@vinettaproject
@sohookd
@sparklabscyber
Top hashtags:
#dcsw2019
#ai
#boozallen
#startup
#innovation
#startups
#dcstartupweek</t>
  </si>
  <si>
    <t>RT KirkDBorne: RT nodexl: #dcsw2019 via NodeXL https://t.co/PxeZGSCERb
dcstartupweek
kirkdborne
boozallen
thesiliconhill
waynechenny
theadamgabriel
startupsbot
vinettaproject
sohookd
sparklabscyber
Top hashtags:
#dcsw2019
#ai
#boozallen
#startup
#innov… https://t.co/L7x0G1X8Mu</t>
  </si>
  <si>
    <t>We're loving @nodexl's visual representation of DC Startup Week's top influencers &amp;gt;&amp;gt; we especially love to see @SoHookd  on the list! #DCSW2019 https://t.co/d56Od6WlUg</t>
  </si>
  <si>
    <t>"Moderated by Kelly O’Malley, mid-Atlantic regional director of Vinetta Project, panelists included Liz Sara, chairwoman of National Women’s Business Council; B. J. Wiley Williams, CEO and Founder of SoHookd; and Elise Whang, CEO and cofounder of LePrix." https://t.co/A8ETDEVnpx</t>
  </si>
  <si>
    <t>Entrepreneurs - learn sales cycle tips on how to close the sale from DC startups including @SoHookd's founder &amp;amp; CEO @B_J_Wiley! _xD83C__xDF89_ Thanks for the shout out, @LionessMagazine! https://t.co/aUUZbXvc2F</t>
  </si>
  <si>
    <t>https://nodexlgraphgallery.org/Pages/Graph.aspx?graphID=209203</t>
  </si>
  <si>
    <t>https://nodexlgraphgallery.org/Pages/Graph.aspx?graphID=209203 https://twitter.com/nodexl/status/1171136120303710208</t>
  </si>
  <si>
    <t>https://twitter.com/nodexl/status/1171136120303710208</t>
  </si>
  <si>
    <t>https://lionessmagazine.com/4-sales-cycle-tips-from-dc-startup-week/?utm_campaign=meetedgar&amp;utm_medium=social&amp;utm_source=meetedgar.com</t>
  </si>
  <si>
    <t>https://twitter.com/LionessMagazine/status/1172736891323654146</t>
  </si>
  <si>
    <t>nodexlgraphgallery.org</t>
  </si>
  <si>
    <t>nodexlgraphgallery.org twitter.com</t>
  </si>
  <si>
    <t>twitter.com</t>
  </si>
  <si>
    <t>lionessmagazine.com</t>
  </si>
  <si>
    <t>dcsw2019</t>
  </si>
  <si>
    <t>dcsw2019 dcsw2019 ai boozallen startup innovation startups dcstartupweek</t>
  </si>
  <si>
    <t>dcsw2019 dcsw2019 ai boozallen startup innov</t>
  </si>
  <si>
    <t>http://pbs.twimg.com/profile_images/1145333260416929794/aPh03sJi_normal.jpg</t>
  </si>
  <si>
    <t>http://pbs.twimg.com/profile_images/849132774661308416/pa2Uplq1_normal.jpg</t>
  </si>
  <si>
    <t>http://pbs.twimg.com/profile_images/1085994913769111553/dD2ITOEw_normal.jpg</t>
  </si>
  <si>
    <t>http://pbs.twimg.com/profile_images/1112733580948635648/s-8d1avb_normal.jpg</t>
  </si>
  <si>
    <t>http://pbs.twimg.com/profile_images/1001347678721134592/O1UO2_hW_normal.jpg</t>
  </si>
  <si>
    <t>http://pbs.twimg.com/profile_images/663792433935814656/rtqXyrRv_normal.jpg</t>
  </si>
  <si>
    <t>http://pbs.twimg.com/profile_images/760216952870670336/k9Jg4x8V_normal.jpg</t>
  </si>
  <si>
    <t>http://pbs.twimg.com/profile_images/992517433276612609/s6t06rRD_normal.jpg</t>
  </si>
  <si>
    <t>09:29:21</t>
  </si>
  <si>
    <t>18:59:44</t>
  </si>
  <si>
    <t>21:14:55</t>
  </si>
  <si>
    <t>13:54:06</t>
  </si>
  <si>
    <t>18:59:49</t>
  </si>
  <si>
    <t>13:56:12</t>
  </si>
  <si>
    <t>13:56:20</t>
  </si>
  <si>
    <t>17:49:10</t>
  </si>
  <si>
    <t>17:49:04</t>
  </si>
  <si>
    <t>20:01:08</t>
  </si>
  <si>
    <t>17:51:57</t>
  </si>
  <si>
    <t>https://twitter.com/jacqartdata/status/1171717353035522048</t>
  </si>
  <si>
    <t>https://twitter.com/theadamgabriel/status/1171170139884142593</t>
  </si>
  <si>
    <t>https://twitter.com/kirkdborne/status/1171421592590671873</t>
  </si>
  <si>
    <t>https://twitter.com/startupsbot/status/1171136142814482432</t>
  </si>
  <si>
    <t>https://twitter.com/rlingle/status/1171422121530155009</t>
  </si>
  <si>
    <t>https://twitter.com/startupsbot/status/1171422154392399872</t>
  </si>
  <si>
    <t>https://twitter.com/startupsbot/status/1173655076608413696</t>
  </si>
  <si>
    <t>https://twitter.com/sohookd/status/1173655053820923905</t>
  </si>
  <si>
    <t>https://twitter.com/lionessmagazine/status/1172601124190347264</t>
  </si>
  <si>
    <t>https://twitter.com/sohookd/status/1173655775782342658</t>
  </si>
  <si>
    <t>1171717353035522048</t>
  </si>
  <si>
    <t>1171136120303710208</t>
  </si>
  <si>
    <t>1171170139884142593</t>
  </si>
  <si>
    <t>1171421592590671873</t>
  </si>
  <si>
    <t>1171136142814482432</t>
  </si>
  <si>
    <t>1171422121530155009</t>
  </si>
  <si>
    <t>1171422154392399872</t>
  </si>
  <si>
    <t>1173655076608413696</t>
  </si>
  <si>
    <t>1173655053820923905</t>
  </si>
  <si>
    <t>1172601124190347264</t>
  </si>
  <si>
    <t>1173655775782342658</t>
  </si>
  <si>
    <t/>
  </si>
  <si>
    <t>en</t>
  </si>
  <si>
    <t>1172736891323654146</t>
  </si>
  <si>
    <t>Twitter for Android</t>
  </si>
  <si>
    <t>Twitter Web Client</t>
  </si>
  <si>
    <t>Twitter for iPhone</t>
  </si>
  <si>
    <t>BotAnalytic</t>
  </si>
  <si>
    <t>IFTTT</t>
  </si>
  <si>
    <t>Twitter Web App</t>
  </si>
  <si>
    <t>Meet Edgar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</si>
  <si>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</si>
  <si>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</si>
  <si>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</si>
  <si>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</si>
  <si>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</si>
  <si>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</si>
  <si>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</si>
  <si>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</si>
  <si>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</si>
  <si>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</si>
  <si>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</si>
  <si>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</si>
  <si>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</si>
  <si>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</si>
  <si>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</si>
  <si>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</si>
  <si>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</si>
  <si>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</si>
  <si>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</si>
  <si>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</si>
  <si>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</si>
  <si>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</si>
  <si>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SparkLabs Cyber+Blockchain</t>
  </si>
  <si>
    <t>SoHookd</t>
  </si>
  <si>
    <t>The Vinetta Project</t>
  </si>
  <si>
    <t>Startup Feeds</t>
  </si>
  <si>
    <t>Adam Gabriel, #TOP_xD83D__xDD1D_ #Influencer_xD83D__xDCE1_</t>
  </si>
  <si>
    <t>Wayne Chen</t>
  </si>
  <si>
    <t>The Silicon Hill</t>
  </si>
  <si>
    <t>Booz Allen Hamilton</t>
  </si>
  <si>
    <t>Kirk Borne</t>
  </si>
  <si>
    <t>DC Startup Week</t>
  </si>
  <si>
    <t>Reina Lingle</t>
  </si>
  <si>
    <t>Lioness</t>
  </si>
  <si>
    <t>B.J.WILEY</t>
  </si>
  <si>
    <t>Marketing Media &amp; Data Management</t>
  </si>
  <si>
    <t>#Socialmedia network analysis and visualization #influencer analysis #marketing Get #NodeXL https://t.co/CAYK8AJLMv</t>
  </si>
  <si>
    <t>Formerly Fishbowl Labs. Accelerating Startups in Cybersecurity &amp; Blockchain. Work. Accelerate. Learn. #DCtech #startup</t>
  </si>
  <si>
    <t>A better way to integrate wellness into your everyday life.</t>
  </si>
  <si>
    <t>A Capital Platform that sources, supports and scales high growth female founders.</t>
  </si>
  <si>
    <t>Startups at 1 place.! I retweet original tweets and @TechCrunch news only _xD83E__xDD16_ by @pax93fcb</t>
  </si>
  <si>
    <t>#AI_xD83E__xDD16_#Expert_xD83E__xDD13_#MachineLearning #Engineer_xD83D__xDC68__xD83C__xDFFB_‍_xD83D__xDCBB_#Passionate_xD83D__xDC9C_ 4 @IBMWatson #DeepLearning_xD83D__xDCAC_#NeuralNetwork_xD83E__xDDE0_#Drones_xD83D__xDE81_#IoT_xD83D__xDCF1_#VR_xD83E__xDD7D_#Tech_xD83D__xDCBB_#Sales_xD83D__xDCB0_#Polyglot_xD83C__xDDEB__xD83C__xDDF7__xD83C__xDDEA__xD83C__xDDEC_</t>
  </si>
  <si>
    <t>Disruptor | Chief Tech @BoozAllen. supporting #women #founders #socent #spacetourism | Fmr #VC #startup #productleader #founder |my views|❤️_xD83C__xDF55_☕️_xD83C__xDF54__xD83C__xDFCC_️</t>
  </si>
  <si>
    <t>A curated collection of news and opinions on DC's #startup ecosystem, #DCtech, and all things technology-related affecting the #DC metro area.</t>
  </si>
  <si>
    <t>Management &amp; tech consulting to US govt in defense, intelligence, and civil markets, &amp; to major corporations, institutions, and non-profit orgs. Here 9am-5pm ET</t>
  </si>
  <si>
    <t>Principal Data Scientist @BoozAllen. Global Speaker. Top Big Data Science &amp; #AI Influencer. Astrophysicist (Views are my own) https://t.co/f4gsbNc00C _xD83D__xDCCA__xD83D__xDD2D_</t>
  </si>
  <si>
    <t>_xD83D__xDCAA_ Empowering startups in the DC area to connect and learn.
Tag #dcstartupweek!
_xD83D__xDDD3_ DC Startup Week 2019 ★ Sept. 9-13th ★
_xD83D__xDC47_Learn More!</t>
  </si>
  <si>
    <t>Data Analytics Manager | Social Matters Management | Digital Media evangelist leveraging data-supported campaigns #BigData #UnstructuredData #SNA</t>
  </si>
  <si>
    <t>The go-to news source for female entrepreneurs.</t>
  </si>
  <si>
    <t>Cape Town South Africa</t>
  </si>
  <si>
    <t>Redwood City, CA</t>
  </si>
  <si>
    <t>Washington, DC</t>
  </si>
  <si>
    <t>North America</t>
  </si>
  <si>
    <t>San Francisco, CA</t>
  </si>
  <si>
    <t>Financial District, Manhattan</t>
  </si>
  <si>
    <t>NYC-DC-SF| _xD83D__xDEE9_</t>
  </si>
  <si>
    <t>McLean, VA</t>
  </si>
  <si>
    <t>Maryland, USA</t>
  </si>
  <si>
    <t>District of Columbia, USA</t>
  </si>
  <si>
    <t>Greater Atlanta Area</t>
  </si>
  <si>
    <t>Springfield, MA</t>
  </si>
  <si>
    <t>https://t.co/211uQICY1z</t>
  </si>
  <si>
    <t>https://t.co/eUJLtrtePs</t>
  </si>
  <si>
    <t>https://t.co/CPSRkBLIJe</t>
  </si>
  <si>
    <t>https://t.co/seVNv6Qwc9</t>
  </si>
  <si>
    <t>http://t.co/FPdTto09QA</t>
  </si>
  <si>
    <t>https://t.co/wq4ztuKD3Z</t>
  </si>
  <si>
    <t>https://t.co/UQgxdjHKxl</t>
  </si>
  <si>
    <t>https://t.co/q6G9yPsOq6</t>
  </si>
  <si>
    <t>http://t.co/0q9p4zuiW5</t>
  </si>
  <si>
    <t>https://t.co/tWlmeuTlR7</t>
  </si>
  <si>
    <t>https://t.co/9xtEfNfrJv</t>
  </si>
  <si>
    <t>https://t.co/Ss3qHRfxe3</t>
  </si>
  <si>
    <t>https://t.co/qVRNBxCTbH</t>
  </si>
  <si>
    <t>https://pbs.twimg.com/profile_banners/882868276384104448/1561896378</t>
  </si>
  <si>
    <t>https://pbs.twimg.com/profile_banners/87606674/1405285356</t>
  </si>
  <si>
    <t>https://pbs.twimg.com/profile_banners/582050434/1537420165</t>
  </si>
  <si>
    <t>https://pbs.twimg.com/profile_banners/731605693585719296/1470081568</t>
  </si>
  <si>
    <t>https://pbs.twimg.com/profile_banners/1547508074/1551921063</t>
  </si>
  <si>
    <t>https://pbs.twimg.com/profile_banners/933050026774839296/1540153828</t>
  </si>
  <si>
    <t>https://pbs.twimg.com/profile_banners/408898240/1531047876</t>
  </si>
  <si>
    <t>https://pbs.twimg.com/profile_banners/68785836/1525997020</t>
  </si>
  <si>
    <t>https://pbs.twimg.com/profile_banners/3184054019/1490822854</t>
  </si>
  <si>
    <t>https://pbs.twimg.com/profile_banners/17375116/1556652886</t>
  </si>
  <si>
    <t>https://pbs.twimg.com/profile_banners/534563976/1540268609</t>
  </si>
  <si>
    <t>https://pbs.twimg.com/profile_banners/2670237320/1557420947</t>
  </si>
  <si>
    <t>https://pbs.twimg.com/profile_banners/26833196/1470934268</t>
  </si>
  <si>
    <t>http://abs.twimg.com/images/themes/theme19/bg.gif</t>
  </si>
  <si>
    <t>http://abs.twimg.com/images/themes/theme1/bg.png</t>
  </si>
  <si>
    <t>http://abs.twimg.com/images/themes/theme9/bg.gif</t>
  </si>
  <si>
    <t>http://abs.twimg.com/images/themes/theme15/bg.png</t>
  </si>
  <si>
    <t>http://abs.twimg.com/images/themes/theme10/bg.gif</t>
  </si>
  <si>
    <t>http://abs.twimg.com/images/themes/theme14/bg.gif</t>
  </si>
  <si>
    <t>http://pbs.twimg.com/profile_images/1042428658928033793/sAPHJtcm_normal.jpg</t>
  </si>
  <si>
    <t>http://pbs.twimg.com/profile_images/1103462427973177344/WPLnQjod_normal.png</t>
  </si>
  <si>
    <t>http://pbs.twimg.com/profile_images/1035536924696502273/73EPX73F_normal.jpg</t>
  </si>
  <si>
    <t>http://pbs.twimg.com/profile_images/1145670709190025216/fwg9l5Py_normal.jpg</t>
  </si>
  <si>
    <t>http://pbs.twimg.com/profile_images/1123309632326393860/TdrhAEp5_normal.png</t>
  </si>
  <si>
    <t>http://pbs.twimg.com/profile_images/1126530586779295747/WdkaPplw_normal.png</t>
  </si>
  <si>
    <t>http://pbs.twimg.com/profile_images/472067240175894528/bDmns0lj_normal.jpeg</t>
  </si>
  <si>
    <t>Open Twitter Page for This Person</t>
  </si>
  <si>
    <t>https://twitter.com/jacqartdata</t>
  </si>
  <si>
    <t>https://twitter.com/nodexl</t>
  </si>
  <si>
    <t>https://twitter.com/sparklabscyber</t>
  </si>
  <si>
    <t>https://twitter.com/sohookd</t>
  </si>
  <si>
    <t>https://twitter.com/vinettaproject</t>
  </si>
  <si>
    <t>https://twitter.com/startupsbot</t>
  </si>
  <si>
    <t>https://twitter.com/theadamgabriel</t>
  </si>
  <si>
    <t>https://twitter.com/waynechenny</t>
  </si>
  <si>
    <t>https://twitter.com/thesiliconhill</t>
  </si>
  <si>
    <t>https://twitter.com/boozallen</t>
  </si>
  <si>
    <t>https://twitter.com/kirkdborne</t>
  </si>
  <si>
    <t>https://twitter.com/dcstartupweek</t>
  </si>
  <si>
    <t>https://twitter.com/rlingle</t>
  </si>
  <si>
    <t>https://twitter.com/lionessmagazine</t>
  </si>
  <si>
    <t>https://twitter.com/b_j_wiley</t>
  </si>
  <si>
    <t>jacqartdata
#dcsw2019 via NodeXL https://t.co/ZcN4Gmd9jp
@dcstartupweek @kirkdborne @boozallen
@thesiliconhill @waynechenny @theadamgabriel
@startupsbot @vinettaproject @sohookd
@sparklabscyber Top hashtags: #dcsw2019
#ai #boozallen #startup #innovation
#startups #dcstartupweek</t>
  </si>
  <si>
    <t>nodexl
#dcsw2019 via NodeXL https://t.co/ZcN4Gmd9jp
@dcstartupweek @kirkdborne @boozallen
@thesiliconhill @waynechenny @theadamgabriel
@startupsbot @vinettaproject @sohookd
@sparklabscyber Top hashtags: #dcsw2019
#ai #boozallen #startup #innovation
#startups #dcstartupweek</t>
  </si>
  <si>
    <t xml:space="preserve">sparklabscyber
</t>
  </si>
  <si>
    <t>sohookd
Entrepreneurs - learn sales cycle
tips on how to close the sale from
DC startups including @SoHookd's
founder &amp;amp; CEO @B_J_Wiley! _xD83C__xDF89_
Thanks for the shout out, @LionessMagazine!
https://t.co/aUUZbXvc2F</t>
  </si>
  <si>
    <t xml:space="preserve">vinettaproject
</t>
  </si>
  <si>
    <t>startupsbot
We're loving @nodexl's visual representation
of DC Startup Week's top influencers
&amp;gt;&amp;gt; we especially love to
see @SoHookd on the list! #DCSW2019
https://t.co/d56Od6WlUg</t>
  </si>
  <si>
    <t>theadamgabriel
#dcsw2019 via NodeXL https://t.co/ZcN4Gmd9jp
@dcstartupweek @kirkdborne @boozallen
@thesiliconhill @waynechenny @theadamgabriel
@startupsbot @vinettaproject @sohookd
@sparklabscyber Top hashtags: #dcsw2019
#ai #boozallen #startup #innovation
#startups #dcstartupweek</t>
  </si>
  <si>
    <t xml:space="preserve">waynechenny
</t>
  </si>
  <si>
    <t xml:space="preserve">thesiliconhill
</t>
  </si>
  <si>
    <t xml:space="preserve">boozallen
</t>
  </si>
  <si>
    <t>kirkdborne
#dcsw2019 via NodeXL https://t.co/ZcN4Gmd9jp
@dcstartupweek @kirkdborne @boozallen
@thesiliconhill @waynechenny @theadamgabriel
@startupsbot @vinettaproject @sohookd
@sparklabscyber Top hashtags: #dcsw2019
#ai #boozallen #startup #innovation
#startups #dcstartupweek</t>
  </si>
  <si>
    <t xml:space="preserve">dcstartupweek
</t>
  </si>
  <si>
    <t>rlingle
RT KirkDBorne: RT nodexl: #dcsw2019
via NodeXL https://t.co/PxeZGSCERb
dcstartupweek kirkdborne boozallen
thesiliconhill waynechenny theadamgabriel
startupsbot vinettaproject sohookd
sparklabscyber Top hashtags: #dcsw2019
#ai #boozallen #startup #innov…
https://t.co/L7x0G1X8Mu</t>
  </si>
  <si>
    <t>lionessmagazine
"Moderated by Kelly O’Malley, mid-Atlantic
regional director of Vinetta Project,
panelists included Liz Sara, chairwoman
of National Women’s Business Council;
B. J. Wiley Williams, CEO and Founder
of SoHookd; and Elise Whang, CEO
and cofounder of LePrix." https://t.co/A8ETDEVnpx</t>
  </si>
  <si>
    <t xml:space="preserve">b_j_wiley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</si>
  <si>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</si>
  <si>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</si>
  <si>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</si>
  <si>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</si>
  <si>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</si>
  <si>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</si>
  <si>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</si>
  <si>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</si>
  <si>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</si>
  <si>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</si>
  <si>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</si>
  <si>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</si>
  <si>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</si>
  <si>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</si>
  <si>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</si>
  <si>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</si>
  <si>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</si>
  <si>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</si>
  <si>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</si>
  <si>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</si>
  <si>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</si>
  <si>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</si>
  <si>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</si>
  <si>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</si>
  <si>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</si>
  <si>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</si>
  <si>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</si>
  <si>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</si>
  <si>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</si>
  <si>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</si>
  <si>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</si>
  <si>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</si>
  <si>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</si>
  <si>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</si>
  <si>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</si>
  <si>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</si>
  <si>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</si>
  <si>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</si>
  <si>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</si>
  <si>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</si>
  <si>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</si>
  <si>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</si>
  <si>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</si>
  <si>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</si>
  <si>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</si>
  <si>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</si>
  <si>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</si>
  <si>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</si>
  <si>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</si>
  <si>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</si>
  <si>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</si>
  <si>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</si>
  <si>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</si>
  <si>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https://twitter.com/LionessMagazine/status/1172736891323654146 https://twitter.com/nodexl/status/1171136120303710208 https://lionessmagazine.com/4-sales-cycle-tips-from-dc-startup-week/?utm_campaign=meetedgar&amp;utm_medium=social&amp;utm_source=meetedgar.com</t>
  </si>
  <si>
    <t>Top Domains in Tweet in Entire Graph</t>
  </si>
  <si>
    <t>Top Domains in Tweet in G1</t>
  </si>
  <si>
    <t>Top Domains in Tweet in G2</t>
  </si>
  <si>
    <t>Top Domains in Tweet</t>
  </si>
  <si>
    <t>twitter.com lionessmagazine.com</t>
  </si>
  <si>
    <t>Top Hashtags in Tweet in Entire Graph</t>
  </si>
  <si>
    <t>ai</t>
  </si>
  <si>
    <t>startup</t>
  </si>
  <si>
    <t>innov</t>
  </si>
  <si>
    <t>innovation</t>
  </si>
  <si>
    <t>startups</t>
  </si>
  <si>
    <t>Top Hashtags in Tweet in G1</t>
  </si>
  <si>
    <t>Top Hashtags in Tweet in G2</t>
  </si>
  <si>
    <t>Top Hashtags in Tweet</t>
  </si>
  <si>
    <t>dcsw2019 ai boozallen startup innov innovation startups dcstartupweek</t>
  </si>
  <si>
    <t>Top Words in Tweet in Entire Graph</t>
  </si>
  <si>
    <t>Words in Sentiment List#1: Positive</t>
  </si>
  <si>
    <t>Words in Sentiment List#2: Negative</t>
  </si>
  <si>
    <t>Words in Sentiment List#3: Angry/Violent</t>
  </si>
  <si>
    <t>Non-categorized Words</t>
  </si>
  <si>
    <t>Total Words</t>
  </si>
  <si>
    <t>#dcsw2019</t>
  </si>
  <si>
    <t>top</t>
  </si>
  <si>
    <t>Top Words in Tweet in G1</t>
  </si>
  <si>
    <t>Top Words in Tweet in G2</t>
  </si>
  <si>
    <t>ceo</t>
  </si>
  <si>
    <t>dc</t>
  </si>
  <si>
    <t>founder</t>
  </si>
  <si>
    <t>gt</t>
  </si>
  <si>
    <t>Top Words in Tweet</t>
  </si>
  <si>
    <t>#dcsw2019 kirkdborne nodexl sohookd top dcstartupweek boozallen thesiliconhill waynechenny theadamgabriel</t>
  </si>
  <si>
    <t>ceo dc founder gt sohookd</t>
  </si>
  <si>
    <t>Top Word Pairs in Tweet in Entire Graph</t>
  </si>
  <si>
    <t>#dcsw2019,nodexl</t>
  </si>
  <si>
    <t>nodexl,dcstartupweek</t>
  </si>
  <si>
    <t>dcstartupweek,kirkdborne</t>
  </si>
  <si>
    <t>kirkdborne,boozallen</t>
  </si>
  <si>
    <t>boozallen,thesiliconhill</t>
  </si>
  <si>
    <t>thesiliconhill,waynechenny</t>
  </si>
  <si>
    <t>waynechenny,theadamgabriel</t>
  </si>
  <si>
    <t>theadamgabriel,startupsbot</t>
  </si>
  <si>
    <t>startupsbot,vinettaproject</t>
  </si>
  <si>
    <t>vinettaproject,sohookd</t>
  </si>
  <si>
    <t>Top Word Pairs in Tweet in G1</t>
  </si>
  <si>
    <t>Top Word Pairs in Tweet in G2</t>
  </si>
  <si>
    <t>Top Word Pairs in Tweet</t>
  </si>
  <si>
    <t>#dcsw2019,nodexl  nodexl,dcstartupweek  dcstartupweek,kirkdborne  kirkdborne,boozallen  boozallen,thesiliconhill  thesiliconhill,waynechenny  waynechenny,theadamgabriel  theadamgabriel,startupsbot  startupsbot,vinettaproject  vinettaproject,sohookd</t>
  </si>
  <si>
    <t>Top Replied-To in Entire Graph</t>
  </si>
  <si>
    <t>Top Mentioned in Entire Graph</t>
  </si>
  <si>
    <t>Top Replied-To in G1</t>
  </si>
  <si>
    <t>Top Replied-To in G2</t>
  </si>
  <si>
    <t>Top Mentioned in G1</t>
  </si>
  <si>
    <t>Top Mentioned in G2</t>
  </si>
  <si>
    <t>Top Replied-To in Tweet</t>
  </si>
  <si>
    <t>Top Mentioned in Tweet</t>
  </si>
  <si>
    <t>sohookd dcstartupweek kirkdborne boozallen thesiliconhill waynechenny theadamgabriel startupsbot vinettaproject sparklabscyber</t>
  </si>
  <si>
    <t>sohookd b_j_wiley lionessmagazine nodexl</t>
  </si>
  <si>
    <t>Top Tweeters in Entire Graph</t>
  </si>
  <si>
    <t>Top Tweeters in G1</t>
  </si>
  <si>
    <t>Top Tweeters in G2</t>
  </si>
  <si>
    <t>Top Tweeters</t>
  </si>
  <si>
    <t>startupsbot thesiliconhill kirkdborne theadamgabriel jacqartdata boozallen rlingle waynechenny nodexl vinettaproject</t>
  </si>
  <si>
    <t>lionessmagazine sohookd b_j_wiley</t>
  </si>
  <si>
    <t>Top URLs in Tweet by Count</t>
  </si>
  <si>
    <t>https://twitter.com/LionessMagazine/status/1172736891323654146 https://twitter.com/nodexl/status/1171136120303710208</t>
  </si>
  <si>
    <t>Top URLs in Tweet by Salience</t>
  </si>
  <si>
    <t>Top Domains in Tweet by Count</t>
  </si>
  <si>
    <t>Top Domains in Tweet by Salience</t>
  </si>
  <si>
    <t>Top Hashtags in Tweet by Count</t>
  </si>
  <si>
    <t>dcsw2019 ai boozallen startup innovation startups dcstartupweek</t>
  </si>
  <si>
    <t>dcsw2019 ai boozallen startup innov</t>
  </si>
  <si>
    <t>Top Hashtags in Tweet by Salience</t>
  </si>
  <si>
    <t>Top Words in Tweet by Count</t>
  </si>
  <si>
    <t>#dcsw2019 via nodexl dcstartupweek kirkdborne boozallen thesiliconhill waynechenny theadamgabriel startupsbot</t>
  </si>
  <si>
    <t>dc gt entrepreneurs learn sales cycle tips close sale startups</t>
  </si>
  <si>
    <t>#dcsw2019 kirkdborne nodexl top via dcstartupweek boozallen thesiliconhill waynechenny theadamgabriel</t>
  </si>
  <si>
    <t>kirkdborne nodexl #dcsw2019 via dcstartupweek boozallen thesiliconhill waynechenny theadamgabriel startupsbot</t>
  </si>
  <si>
    <t>ceo moderated kelly o malley mid atlantic regional director vinetta</t>
  </si>
  <si>
    <t>Top Words in Tweet by Salience</t>
  </si>
  <si>
    <t>gt entrepreneurs learn sales cycle tips close sale startups including</t>
  </si>
  <si>
    <t>gt kirkdborne nodexl #innov #innovation #startups #dcstartupweek loving nodexl's visual</t>
  </si>
  <si>
    <t>Top Word Pairs in Tweet by Count</t>
  </si>
  <si>
    <t>#dcsw2019,via  via,nodexl  nodexl,dcstartupweek  dcstartupweek,kirkdborne  kirkdborne,boozallen  boozallen,thesiliconhill  thesiliconhill,waynechenny  waynechenny,theadamgabriel  theadamgabriel,startupsbot  startupsbot,vinettaproject</t>
  </si>
  <si>
    <t>entrepreneurs,learn  learn,sales  sales,cycle  cycle,tips  tips,close  close,sale  sale,dc  dc,startups  startups,including  including,sohookd's</t>
  </si>
  <si>
    <t>kirkdborne,nodexl  nodexl,#dcsw2019  #dcsw2019,via  via,nodexl  nodexl,dcstartupweek  dcstartupweek,kirkdborne  kirkdborne,boozallen  boozallen,thesiliconhill  thesiliconhill,waynechenny  waynechenny,theadamgabriel</t>
  </si>
  <si>
    <t>moderated,kelly  kelly,o  o,malley  malley,mid  mid,atlantic  atlantic,regional  regional,director  director,vinetta  vinetta,project  project,panelists</t>
  </si>
  <si>
    <t>Top Word Pairs in Tweet by Salience</t>
  </si>
  <si>
    <t>kirkdborne,nodexl  nodexl,#dcsw2019  #startup,#innov  #startup,#innovation  #innovation,#startups  #startups,#dcstartupweek  loving,nodexl's  nodexl's,visual  visual,representation  representation,dc</t>
  </si>
  <si>
    <t>Word</t>
  </si>
  <si>
    <t>hashtags</t>
  </si>
  <si>
    <t>#ai</t>
  </si>
  <si>
    <t>#boozallen</t>
  </si>
  <si>
    <t>#startup</t>
  </si>
  <si>
    <t>#innovation</t>
  </si>
  <si>
    <t>#startups</t>
  </si>
  <si>
    <t>#dcstartupweek</t>
  </si>
  <si>
    <t>#innov</t>
  </si>
  <si>
    <t>loving</t>
  </si>
  <si>
    <t>nodexl's</t>
  </si>
  <si>
    <t>visual</t>
  </si>
  <si>
    <t>representation</t>
  </si>
  <si>
    <t>week's</t>
  </si>
  <si>
    <t>influencers</t>
  </si>
  <si>
    <t>especially</t>
  </si>
  <si>
    <t>love</t>
  </si>
  <si>
    <t>see</t>
  </si>
  <si>
    <t>list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</si>
  <si>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</si>
  <si>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</si>
  <si>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</si>
  <si>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</si>
  <si>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</si>
  <si>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</si>
  <si>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</si>
  <si>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</si>
  <si>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</si>
  <si>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</si>
  <si>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</si>
  <si>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</si>
  <si>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</si>
  <si>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</si>
  <si>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</si>
  <si>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</si>
  <si>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</si>
  <si>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</si>
  <si>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</si>
  <si>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</si>
  <si>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</si>
  <si>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</si>
  <si>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</si>
  <si>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</si>
  <si>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</si>
  <si>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</si>
  <si>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</si>
  <si>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</si>
  <si>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</si>
  <si>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</si>
  <si>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</si>
  <si>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</si>
  <si>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</si>
  <si>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</si>
  <si>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</si>
  <si>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</si>
  <si>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</si>
  <si>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</si>
  <si>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</si>
  <si>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</si>
  <si>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</si>
  <si>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</si>
  <si>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</si>
  <si>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</si>
  <si>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</si>
  <si>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</si>
  <si>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</si>
  <si>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Red</t>
  </si>
  <si>
    <t>G1: #dcsw2019 kirkdborne nodexl sohookd top dcstartupweek boozallen thesiliconhill waynechenny theadamgabriel</t>
  </si>
  <si>
    <t>G2: ceo dc founder gt sohookd</t>
  </si>
  <si>
    <t>Autofill Workbook Results</t>
  </si>
  <si>
    <t>Edge Weight▓1▓2▓0▓True▓Green▓Red▓▓Edge Weight▓1▓1▓0▓3▓10▓False▓Edge Weight▓1▓2▓0▓32▓6▓False▓▓0▓0▓0▓True▓Black▓Black▓▓Followers▓46▓79404▓0▓162▓1000▓False▓Followers▓46▓242556▓0▓100▓70▓False▓▓0▓0▓0▓0▓0▓False▓▓0▓0▓0▓0▓0▓False</t>
  </si>
  <si>
    <t>Subgraph</t>
  </si>
  <si>
    <t>GraphSource░TwitterSearch▓GraphTerm░SoHookd▓ImportDescription░The graph represents a network of 15 Twitter users whose recent tweets contained "SoHookd", or who were replied to or mentioned in those tweets, taken from a data set limited to a maximum of 18,000 tweets.  The network was obtained from Twitter on Tuesday, 17 September 2019 at 06:07 UTC.
The tweets in the network were tweeted over the 6-day, 22-hour, 52-minute period from Monday, 09 September 2019 at 18:59 UTC to Monday, 16 September 2019 at 17:51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</si>
</sst>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8855751"/>
        <c:axId val="14157440"/>
      </c:barChart>
      <c:catAx>
        <c:axId val="388557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4157440"/>
        <c:crosses val="autoZero"/>
        <c:auto val="1"/>
        <c:lblOffset val="100"/>
        <c:noMultiLvlLbl val="0"/>
      </c:catAx>
      <c:valAx>
        <c:axId val="141574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308097"/>
        <c:axId val="5901962"/>
      </c:barChart>
      <c:catAx>
        <c:axId val="603080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1962"/>
        <c:crosses val="autoZero"/>
        <c:auto val="1"/>
        <c:lblOffset val="100"/>
        <c:noMultiLvlLbl val="0"/>
      </c:catAx>
      <c:valAx>
        <c:axId val="59019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080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117659"/>
        <c:axId val="8296884"/>
      </c:barChart>
      <c:catAx>
        <c:axId val="531176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296884"/>
        <c:crosses val="autoZero"/>
        <c:auto val="1"/>
        <c:lblOffset val="100"/>
        <c:noMultiLvlLbl val="0"/>
      </c:catAx>
      <c:valAx>
        <c:axId val="829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176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7563093"/>
        <c:axId val="958974"/>
      </c:barChart>
      <c:catAx>
        <c:axId val="75630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8974"/>
        <c:crosses val="autoZero"/>
        <c:auto val="1"/>
        <c:lblOffset val="100"/>
        <c:noMultiLvlLbl val="0"/>
      </c:catAx>
      <c:valAx>
        <c:axId val="958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630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630767"/>
        <c:axId val="10568040"/>
      </c:barChart>
      <c:catAx>
        <c:axId val="8630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68040"/>
        <c:crosses val="autoZero"/>
        <c:auto val="1"/>
        <c:lblOffset val="100"/>
        <c:noMultiLvlLbl val="0"/>
      </c:catAx>
      <c:valAx>
        <c:axId val="105680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0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003497"/>
        <c:axId val="50704882"/>
      </c:barChart>
      <c:catAx>
        <c:axId val="2800349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704882"/>
        <c:crosses val="autoZero"/>
        <c:auto val="1"/>
        <c:lblOffset val="100"/>
        <c:noMultiLvlLbl val="0"/>
      </c:catAx>
      <c:valAx>
        <c:axId val="507048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3690755"/>
        <c:axId val="13454748"/>
      </c:barChart>
      <c:catAx>
        <c:axId val="5369075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454748"/>
        <c:crosses val="autoZero"/>
        <c:auto val="1"/>
        <c:lblOffset val="100"/>
        <c:noMultiLvlLbl val="0"/>
      </c:catAx>
      <c:valAx>
        <c:axId val="13454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07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983869"/>
        <c:axId val="16092774"/>
      </c:barChart>
      <c:catAx>
        <c:axId val="539838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092774"/>
        <c:crosses val="autoZero"/>
        <c:auto val="1"/>
        <c:lblOffset val="100"/>
        <c:noMultiLvlLbl val="0"/>
      </c:catAx>
      <c:valAx>
        <c:axId val="16092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8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0617239"/>
        <c:axId val="28446288"/>
      </c:barChart>
      <c:catAx>
        <c:axId val="10617239"/>
        <c:scaling>
          <c:orientation val="minMax"/>
        </c:scaling>
        <c:axPos val="b"/>
        <c:delete val="1"/>
        <c:majorTickMark val="out"/>
        <c:minorTickMark val="none"/>
        <c:tickLblPos val="none"/>
        <c:crossAx val="28446288"/>
        <c:crosses val="autoZero"/>
        <c:auto val="1"/>
        <c:lblOffset val="100"/>
        <c:noMultiLvlLbl val="0"/>
      </c:catAx>
      <c:valAx>
        <c:axId val="28446288"/>
        <c:scaling>
          <c:orientation val="minMax"/>
        </c:scaling>
        <c:axPos val="l"/>
        <c:delete val="1"/>
        <c:majorTickMark val="out"/>
        <c:minorTickMark val="none"/>
        <c:tickLblPos val="none"/>
        <c:crossAx val="106172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jacqartda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odex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parklabscyb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sohook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vinettaprojec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startupsb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theadamgabrie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waynechenn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hesiliconhil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boozall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kirkdborn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dcstartupweek"/>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rlingl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lionessmagazi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_j_wile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2" totalsRowShown="0" headerRowDxfId="305" dataDxfId="304">
  <autoFilter ref="A2:BN62"/>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5" totalsRowShown="0" headerRowDxfId="158" dataDxfId="157">
  <autoFilter ref="A1:F5"/>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F11" totalsRowShown="0" headerRowDxfId="149" dataDxfId="148">
  <autoFilter ref="A8:F11"/>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4:F22" totalsRowShown="0" headerRowDxfId="140" dataDxfId="139">
  <autoFilter ref="A14:F22"/>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F35" totalsRowShown="0" headerRowDxfId="131" dataDxfId="130">
  <autoFilter ref="A25:F35"/>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F48" totalsRowShown="0" headerRowDxfId="122" dataDxfId="121">
  <autoFilter ref="A38:F48"/>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F52" totalsRowShown="0" headerRowDxfId="113" dataDxfId="112">
  <autoFilter ref="A51:F52"/>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4:F64" totalsRowShown="0" headerRowDxfId="110" dataDxfId="109">
  <autoFilter ref="A54:F64"/>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67:F77" totalsRowShown="0" headerRowDxfId="95" dataDxfId="94">
  <autoFilter ref="A67:F77"/>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69" totalsRowShown="0" headerRowDxfId="76" dataDxfId="75">
  <autoFilter ref="A1:G69"/>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7" totalsRowShown="0" headerRowDxfId="250" dataDxfId="249">
  <autoFilter ref="A2:BT17"/>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3" totalsRowShown="0" headerRowDxfId="67" dataDxfId="66">
  <autoFilter ref="A1:L63"/>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23" dataDxfId="22">
  <autoFilter ref="A2:C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 totalsRowShown="0" headerRowDxfId="204" dataDxfId="203">
  <autoFilter ref="A1:C16"/>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09203" TargetMode="External" /><Relationship Id="rId2" Type="http://schemas.openxmlformats.org/officeDocument/2006/relationships/hyperlink" Target="https://nodexlgraphgallery.org/Pages/Graph.aspx?graphID=209203" TargetMode="External" /><Relationship Id="rId3" Type="http://schemas.openxmlformats.org/officeDocument/2006/relationships/hyperlink" Target="https://nodexlgraphgallery.org/Pages/Graph.aspx?graphID=209203" TargetMode="External" /><Relationship Id="rId4" Type="http://schemas.openxmlformats.org/officeDocument/2006/relationships/hyperlink" Target="https://nodexlgraphgallery.org/Pages/Graph.aspx?graphID=209203" TargetMode="External" /><Relationship Id="rId5" Type="http://schemas.openxmlformats.org/officeDocument/2006/relationships/hyperlink" Target="https://nodexlgraphgallery.org/Pages/Graph.aspx?graphID=209203" TargetMode="External" /><Relationship Id="rId6" Type="http://schemas.openxmlformats.org/officeDocument/2006/relationships/hyperlink" Target="https://nodexlgraphgallery.org/Pages/Graph.aspx?graphID=209203" TargetMode="External" /><Relationship Id="rId7" Type="http://schemas.openxmlformats.org/officeDocument/2006/relationships/hyperlink" Target="https://nodexlgraphgallery.org/Pages/Graph.aspx?graphID=209203" TargetMode="External" /><Relationship Id="rId8" Type="http://schemas.openxmlformats.org/officeDocument/2006/relationships/hyperlink" Target="https://nodexlgraphgallery.org/Pages/Graph.aspx?graphID=209203" TargetMode="External" /><Relationship Id="rId9" Type="http://schemas.openxmlformats.org/officeDocument/2006/relationships/hyperlink" Target="https://nodexlgraphgallery.org/Pages/Graph.aspx?graphID=209203" TargetMode="External" /><Relationship Id="rId10" Type="http://schemas.openxmlformats.org/officeDocument/2006/relationships/hyperlink" Target="https://nodexlgraphgallery.org/Pages/Graph.aspx?graphID=209203" TargetMode="External" /><Relationship Id="rId11" Type="http://schemas.openxmlformats.org/officeDocument/2006/relationships/hyperlink" Target="https://nodexlgraphgallery.org/Pages/Graph.aspx?graphID=209203" TargetMode="External" /><Relationship Id="rId12" Type="http://schemas.openxmlformats.org/officeDocument/2006/relationships/hyperlink" Target="https://nodexlgraphgallery.org/Pages/Graph.aspx?graphID=209203" TargetMode="External" /><Relationship Id="rId13" Type="http://schemas.openxmlformats.org/officeDocument/2006/relationships/hyperlink" Target="https://nodexlgraphgallery.org/Pages/Graph.aspx?graphID=209203" TargetMode="External" /><Relationship Id="rId14" Type="http://schemas.openxmlformats.org/officeDocument/2006/relationships/hyperlink" Target="https://nodexlgraphgallery.org/Pages/Graph.aspx?graphID=209203" TargetMode="External" /><Relationship Id="rId15" Type="http://schemas.openxmlformats.org/officeDocument/2006/relationships/hyperlink" Target="https://nodexlgraphgallery.org/Pages/Graph.aspx?graphID=209203" TargetMode="External" /><Relationship Id="rId16" Type="http://schemas.openxmlformats.org/officeDocument/2006/relationships/hyperlink" Target="https://nodexlgraphgallery.org/Pages/Graph.aspx?graphID=209203" TargetMode="External" /><Relationship Id="rId17" Type="http://schemas.openxmlformats.org/officeDocument/2006/relationships/hyperlink" Target="https://nodexlgraphgallery.org/Pages/Graph.aspx?graphID=209203" TargetMode="External" /><Relationship Id="rId18" Type="http://schemas.openxmlformats.org/officeDocument/2006/relationships/hyperlink" Target="https://nodexlgraphgallery.org/Pages/Graph.aspx?graphID=209203" TargetMode="External" /><Relationship Id="rId19" Type="http://schemas.openxmlformats.org/officeDocument/2006/relationships/hyperlink" Target="https://nodexlgraphgallery.org/Pages/Graph.aspx?graphID=209203" TargetMode="External" /><Relationship Id="rId20" Type="http://schemas.openxmlformats.org/officeDocument/2006/relationships/hyperlink" Target="https://nodexlgraphgallery.org/Pages/Graph.aspx?graphID=209203" TargetMode="External" /><Relationship Id="rId21" Type="http://schemas.openxmlformats.org/officeDocument/2006/relationships/hyperlink" Target="https://nodexlgraphgallery.org/Pages/Graph.aspx?graphID=209203" TargetMode="External" /><Relationship Id="rId22" Type="http://schemas.openxmlformats.org/officeDocument/2006/relationships/hyperlink" Target="https://nodexlgraphgallery.org/Pages/Graph.aspx?graphID=209203" TargetMode="External" /><Relationship Id="rId23" Type="http://schemas.openxmlformats.org/officeDocument/2006/relationships/hyperlink" Target="https://nodexlgraphgallery.org/Pages/Graph.aspx?graphID=209203" TargetMode="External" /><Relationship Id="rId24" Type="http://schemas.openxmlformats.org/officeDocument/2006/relationships/hyperlink" Target="https://nodexlgraphgallery.org/Pages/Graph.aspx?graphID=209203" TargetMode="External" /><Relationship Id="rId25" Type="http://schemas.openxmlformats.org/officeDocument/2006/relationships/hyperlink" Target="https://nodexlgraphgallery.org/Pages/Graph.aspx?graphID=209203" TargetMode="External" /><Relationship Id="rId26" Type="http://schemas.openxmlformats.org/officeDocument/2006/relationships/hyperlink" Target="https://nodexlgraphgallery.org/Pages/Graph.aspx?graphID=209203" TargetMode="External" /><Relationship Id="rId27" Type="http://schemas.openxmlformats.org/officeDocument/2006/relationships/hyperlink" Target="https://nodexlgraphgallery.org/Pages/Graph.aspx?graphID=209203" TargetMode="External" /><Relationship Id="rId28" Type="http://schemas.openxmlformats.org/officeDocument/2006/relationships/hyperlink" Target="https://nodexlgraphgallery.org/Pages/Graph.aspx?graphID=209203" TargetMode="External" /><Relationship Id="rId29" Type="http://schemas.openxmlformats.org/officeDocument/2006/relationships/hyperlink" Target="https://nodexlgraphgallery.org/Pages/Graph.aspx?graphID=209203" TargetMode="External" /><Relationship Id="rId30" Type="http://schemas.openxmlformats.org/officeDocument/2006/relationships/hyperlink" Target="https://nodexlgraphgallery.org/Pages/Graph.aspx?graphID=209203" TargetMode="External" /><Relationship Id="rId31" Type="http://schemas.openxmlformats.org/officeDocument/2006/relationships/hyperlink" Target="https://nodexlgraphgallery.org/Pages/Graph.aspx?graphID=209203" TargetMode="External" /><Relationship Id="rId32" Type="http://schemas.openxmlformats.org/officeDocument/2006/relationships/hyperlink" Target="https://nodexlgraphgallery.org/Pages/Graph.aspx?graphID=209203" TargetMode="External" /><Relationship Id="rId33" Type="http://schemas.openxmlformats.org/officeDocument/2006/relationships/hyperlink" Target="https://nodexlgraphgallery.org/Pages/Graph.aspx?graphID=209203" TargetMode="External" /><Relationship Id="rId34" Type="http://schemas.openxmlformats.org/officeDocument/2006/relationships/hyperlink" Target="https://nodexlgraphgallery.org/Pages/Graph.aspx?graphID=209203" TargetMode="External" /><Relationship Id="rId35" Type="http://schemas.openxmlformats.org/officeDocument/2006/relationships/hyperlink" Target="https://nodexlgraphgallery.org/Pages/Graph.aspx?graphID=209203" TargetMode="External" /><Relationship Id="rId36" Type="http://schemas.openxmlformats.org/officeDocument/2006/relationships/hyperlink" Target="https://nodexlgraphgallery.org/Pages/Graph.aspx?graphID=209203" TargetMode="External" /><Relationship Id="rId37" Type="http://schemas.openxmlformats.org/officeDocument/2006/relationships/hyperlink" Target="https://nodexlgraphgallery.org/Pages/Graph.aspx?graphID=209203" TargetMode="External" /><Relationship Id="rId38" Type="http://schemas.openxmlformats.org/officeDocument/2006/relationships/hyperlink" Target="https://nodexlgraphgallery.org/Pages/Graph.aspx?graphID=209203" TargetMode="External" /><Relationship Id="rId39" Type="http://schemas.openxmlformats.org/officeDocument/2006/relationships/hyperlink" Target="https://nodexlgraphgallery.org/Pages/Graph.aspx?graphID=209203" TargetMode="External" /><Relationship Id="rId40" Type="http://schemas.openxmlformats.org/officeDocument/2006/relationships/hyperlink" Target="https://nodexlgraphgallery.org/Pages/Graph.aspx?graphID=209203" TargetMode="External" /><Relationship Id="rId41" Type="http://schemas.openxmlformats.org/officeDocument/2006/relationships/hyperlink" Target="https://nodexlgraphgallery.org/Pages/Graph.aspx?graphID=209203" TargetMode="External" /><Relationship Id="rId42" Type="http://schemas.openxmlformats.org/officeDocument/2006/relationships/hyperlink" Target="https://nodexlgraphgallery.org/Pages/Graph.aspx?graphID=209203" TargetMode="External" /><Relationship Id="rId43" Type="http://schemas.openxmlformats.org/officeDocument/2006/relationships/hyperlink" Target="https://nodexlgraphgallery.org/Pages/Graph.aspx?graphID=209203" TargetMode="External" /><Relationship Id="rId44" Type="http://schemas.openxmlformats.org/officeDocument/2006/relationships/hyperlink" Target="https://nodexlgraphgallery.org/Pages/Graph.aspx?graphID=209203" TargetMode="External" /><Relationship Id="rId45" Type="http://schemas.openxmlformats.org/officeDocument/2006/relationships/hyperlink" Target="https://nodexlgraphgallery.org/Pages/Graph.aspx?graphID=209203" TargetMode="External" /><Relationship Id="rId46" Type="http://schemas.openxmlformats.org/officeDocument/2006/relationships/hyperlink" Target="https://nodexlgraphgallery.org/Pages/Graph.aspx?graphID=209203" TargetMode="External" /><Relationship Id="rId47" Type="http://schemas.openxmlformats.org/officeDocument/2006/relationships/hyperlink" Target="https://nodexlgraphgallery.org/Pages/Graph.aspx?graphID=209203" TargetMode="External" /><Relationship Id="rId48" Type="http://schemas.openxmlformats.org/officeDocument/2006/relationships/hyperlink" Target="https://nodexlgraphgallery.org/Pages/Graph.aspx?graphID=209203" TargetMode="External" /><Relationship Id="rId49" Type="http://schemas.openxmlformats.org/officeDocument/2006/relationships/hyperlink" Target="https://nodexlgraphgallery.org/Pages/Graph.aspx?graphID=209203" TargetMode="External" /><Relationship Id="rId50" Type="http://schemas.openxmlformats.org/officeDocument/2006/relationships/hyperlink" Target="https://nodexlgraphgallery.org/Pages/Graph.aspx?graphID=209203" TargetMode="External" /><Relationship Id="rId51" Type="http://schemas.openxmlformats.org/officeDocument/2006/relationships/hyperlink" Target="https://nodexlgraphgallery.org/Pages/Graph.aspx?graphID=209203" TargetMode="External" /><Relationship Id="rId52" Type="http://schemas.openxmlformats.org/officeDocument/2006/relationships/hyperlink" Target="https://nodexlgraphgallery.org/Pages/Graph.aspx?graphID=209203" TargetMode="External" /><Relationship Id="rId53" Type="http://schemas.openxmlformats.org/officeDocument/2006/relationships/hyperlink" Target="https://twitter.com/nodexl/status/1171136120303710208" TargetMode="External" /><Relationship Id="rId54" Type="http://schemas.openxmlformats.org/officeDocument/2006/relationships/hyperlink" Target="https://lionessmagazine.com/4-sales-cycle-tips-from-dc-startup-week/?utm_campaign=meetedgar&amp;utm_medium=social&amp;utm_source=meetedgar.com" TargetMode="External" /><Relationship Id="rId55" Type="http://schemas.openxmlformats.org/officeDocument/2006/relationships/hyperlink" Target="https://twitter.com/LionessMagazine/status/1172736891323654146" TargetMode="External" /><Relationship Id="rId56" Type="http://schemas.openxmlformats.org/officeDocument/2006/relationships/hyperlink" Target="https://twitter.com/LionessMagazine/status/1172736891323654146" TargetMode="External" /><Relationship Id="rId57" Type="http://schemas.openxmlformats.org/officeDocument/2006/relationships/hyperlink" Target="http://pbs.twimg.com/profile_images/1145333260416929794/aPh03sJi_normal.jpg" TargetMode="External" /><Relationship Id="rId58" Type="http://schemas.openxmlformats.org/officeDocument/2006/relationships/hyperlink" Target="http://pbs.twimg.com/profile_images/1145333260416929794/aPh03sJi_normal.jpg" TargetMode="External" /><Relationship Id="rId59" Type="http://schemas.openxmlformats.org/officeDocument/2006/relationships/hyperlink" Target="http://pbs.twimg.com/profile_images/1145333260416929794/aPh03sJi_normal.jpg" TargetMode="External" /><Relationship Id="rId60" Type="http://schemas.openxmlformats.org/officeDocument/2006/relationships/hyperlink" Target="http://pbs.twimg.com/profile_images/1145333260416929794/aPh03sJi_normal.jpg" TargetMode="External" /><Relationship Id="rId61" Type="http://schemas.openxmlformats.org/officeDocument/2006/relationships/hyperlink" Target="http://pbs.twimg.com/profile_images/1145333260416929794/aPh03sJi_normal.jpg" TargetMode="External" /><Relationship Id="rId62" Type="http://schemas.openxmlformats.org/officeDocument/2006/relationships/hyperlink" Target="http://pbs.twimg.com/profile_images/1145333260416929794/aPh03sJi_normal.jpg" TargetMode="External" /><Relationship Id="rId63" Type="http://schemas.openxmlformats.org/officeDocument/2006/relationships/hyperlink" Target="http://pbs.twimg.com/profile_images/1145333260416929794/aPh03sJi_normal.jpg" TargetMode="External" /><Relationship Id="rId64" Type="http://schemas.openxmlformats.org/officeDocument/2006/relationships/hyperlink" Target="http://pbs.twimg.com/profile_images/1145333260416929794/aPh03sJi_normal.jpg" TargetMode="External" /><Relationship Id="rId65" Type="http://schemas.openxmlformats.org/officeDocument/2006/relationships/hyperlink" Target="http://pbs.twimg.com/profile_images/1145333260416929794/aPh03sJi_normal.jpg" TargetMode="External" /><Relationship Id="rId66" Type="http://schemas.openxmlformats.org/officeDocument/2006/relationships/hyperlink" Target="http://pbs.twimg.com/profile_images/1145333260416929794/aPh03sJi_normal.jpg" TargetMode="External" /><Relationship Id="rId67" Type="http://schemas.openxmlformats.org/officeDocument/2006/relationships/hyperlink" Target="http://pbs.twimg.com/profile_images/1145333260416929794/aPh03sJi_normal.jpg" TargetMode="External" /><Relationship Id="rId68" Type="http://schemas.openxmlformats.org/officeDocument/2006/relationships/hyperlink" Target="http://pbs.twimg.com/profile_images/849132774661308416/pa2Uplq1_normal.jpg" TargetMode="External" /><Relationship Id="rId69" Type="http://schemas.openxmlformats.org/officeDocument/2006/relationships/hyperlink" Target="http://pbs.twimg.com/profile_images/1085994913769111553/dD2ITOEw_normal.jpg" TargetMode="External" /><Relationship Id="rId70" Type="http://schemas.openxmlformats.org/officeDocument/2006/relationships/hyperlink" Target="http://pbs.twimg.com/profile_images/1112733580948635648/s-8d1avb_normal.jpg" TargetMode="External" /><Relationship Id="rId71" Type="http://schemas.openxmlformats.org/officeDocument/2006/relationships/hyperlink" Target="http://pbs.twimg.com/profile_images/1001347678721134592/O1UO2_hW_normal.jpg" TargetMode="External" /><Relationship Id="rId72" Type="http://schemas.openxmlformats.org/officeDocument/2006/relationships/hyperlink" Target="http://pbs.twimg.com/profile_images/849132774661308416/pa2Uplq1_normal.jpg" TargetMode="External" /><Relationship Id="rId73" Type="http://schemas.openxmlformats.org/officeDocument/2006/relationships/hyperlink" Target="http://pbs.twimg.com/profile_images/1085994913769111553/dD2ITOEw_normal.jpg" TargetMode="External" /><Relationship Id="rId74" Type="http://schemas.openxmlformats.org/officeDocument/2006/relationships/hyperlink" Target="http://pbs.twimg.com/profile_images/1112733580948635648/s-8d1avb_normal.jpg" TargetMode="External" /><Relationship Id="rId75" Type="http://schemas.openxmlformats.org/officeDocument/2006/relationships/hyperlink" Target="http://pbs.twimg.com/profile_images/1001347678721134592/O1UO2_hW_normal.jpg" TargetMode="External" /><Relationship Id="rId76" Type="http://schemas.openxmlformats.org/officeDocument/2006/relationships/hyperlink" Target="http://pbs.twimg.com/profile_images/849132774661308416/pa2Uplq1_normal.jpg" TargetMode="External" /><Relationship Id="rId77" Type="http://schemas.openxmlformats.org/officeDocument/2006/relationships/hyperlink" Target="http://pbs.twimg.com/profile_images/1085994913769111553/dD2ITOEw_normal.jpg" TargetMode="External" /><Relationship Id="rId78" Type="http://schemas.openxmlformats.org/officeDocument/2006/relationships/hyperlink" Target="http://pbs.twimg.com/profile_images/1085994913769111553/dD2ITOEw_normal.jpg" TargetMode="External" /><Relationship Id="rId79" Type="http://schemas.openxmlformats.org/officeDocument/2006/relationships/hyperlink" Target="http://pbs.twimg.com/profile_images/1085994913769111553/dD2ITOEw_normal.jpg" TargetMode="External" /><Relationship Id="rId80" Type="http://schemas.openxmlformats.org/officeDocument/2006/relationships/hyperlink" Target="http://pbs.twimg.com/profile_images/1085994913769111553/dD2ITOEw_normal.jpg" TargetMode="External" /><Relationship Id="rId81" Type="http://schemas.openxmlformats.org/officeDocument/2006/relationships/hyperlink" Target="http://pbs.twimg.com/profile_images/1085994913769111553/dD2ITOEw_normal.jpg" TargetMode="External" /><Relationship Id="rId82" Type="http://schemas.openxmlformats.org/officeDocument/2006/relationships/hyperlink" Target="http://pbs.twimg.com/profile_images/1085994913769111553/dD2ITOEw_normal.jpg" TargetMode="External" /><Relationship Id="rId83" Type="http://schemas.openxmlformats.org/officeDocument/2006/relationships/hyperlink" Target="http://pbs.twimg.com/profile_images/1085994913769111553/dD2ITOEw_normal.jpg" TargetMode="External" /><Relationship Id="rId84" Type="http://schemas.openxmlformats.org/officeDocument/2006/relationships/hyperlink" Target="http://pbs.twimg.com/profile_images/1085994913769111553/dD2ITOEw_normal.jpg" TargetMode="External" /><Relationship Id="rId85" Type="http://schemas.openxmlformats.org/officeDocument/2006/relationships/hyperlink" Target="http://pbs.twimg.com/profile_images/1112733580948635648/s-8d1avb_normal.jpg" TargetMode="External" /><Relationship Id="rId86" Type="http://schemas.openxmlformats.org/officeDocument/2006/relationships/hyperlink" Target="http://pbs.twimg.com/profile_images/1001347678721134592/O1UO2_hW_normal.jpg" TargetMode="External" /><Relationship Id="rId87" Type="http://schemas.openxmlformats.org/officeDocument/2006/relationships/hyperlink" Target="http://pbs.twimg.com/profile_images/849132774661308416/pa2Uplq1_normal.jpg" TargetMode="External" /><Relationship Id="rId88" Type="http://schemas.openxmlformats.org/officeDocument/2006/relationships/hyperlink" Target="http://pbs.twimg.com/profile_images/1112733580948635648/s-8d1avb_normal.jpg" TargetMode="External" /><Relationship Id="rId89" Type="http://schemas.openxmlformats.org/officeDocument/2006/relationships/hyperlink" Target="http://pbs.twimg.com/profile_images/1001347678721134592/O1UO2_hW_normal.jpg" TargetMode="External" /><Relationship Id="rId90" Type="http://schemas.openxmlformats.org/officeDocument/2006/relationships/hyperlink" Target="http://pbs.twimg.com/profile_images/849132774661308416/pa2Uplq1_normal.jpg" TargetMode="External" /><Relationship Id="rId91" Type="http://schemas.openxmlformats.org/officeDocument/2006/relationships/hyperlink" Target="http://pbs.twimg.com/profile_images/1112733580948635648/s-8d1avb_normal.jpg" TargetMode="External" /><Relationship Id="rId92" Type="http://schemas.openxmlformats.org/officeDocument/2006/relationships/hyperlink" Target="http://pbs.twimg.com/profile_images/1001347678721134592/O1UO2_hW_normal.jpg" TargetMode="External" /><Relationship Id="rId93" Type="http://schemas.openxmlformats.org/officeDocument/2006/relationships/hyperlink" Target="http://pbs.twimg.com/profile_images/849132774661308416/pa2Uplq1_normal.jpg" TargetMode="External" /><Relationship Id="rId94" Type="http://schemas.openxmlformats.org/officeDocument/2006/relationships/hyperlink" Target="http://pbs.twimg.com/profile_images/1112733580948635648/s-8d1avb_normal.jpg" TargetMode="External" /><Relationship Id="rId95" Type="http://schemas.openxmlformats.org/officeDocument/2006/relationships/hyperlink" Target="http://pbs.twimg.com/profile_images/1001347678721134592/O1UO2_hW_normal.jpg" TargetMode="External" /><Relationship Id="rId96" Type="http://schemas.openxmlformats.org/officeDocument/2006/relationships/hyperlink" Target="http://pbs.twimg.com/profile_images/849132774661308416/pa2Uplq1_normal.jpg" TargetMode="External" /><Relationship Id="rId97" Type="http://schemas.openxmlformats.org/officeDocument/2006/relationships/hyperlink" Target="http://pbs.twimg.com/profile_images/1112733580948635648/s-8d1avb_normal.jpg" TargetMode="External" /><Relationship Id="rId98" Type="http://schemas.openxmlformats.org/officeDocument/2006/relationships/hyperlink" Target="http://pbs.twimg.com/profile_images/1112733580948635648/s-8d1avb_normal.jpg" TargetMode="External" /><Relationship Id="rId99" Type="http://schemas.openxmlformats.org/officeDocument/2006/relationships/hyperlink" Target="http://pbs.twimg.com/profile_images/1112733580948635648/s-8d1avb_normal.jpg" TargetMode="External" /><Relationship Id="rId100" Type="http://schemas.openxmlformats.org/officeDocument/2006/relationships/hyperlink" Target="http://pbs.twimg.com/profile_images/1112733580948635648/s-8d1avb_normal.jpg" TargetMode="External" /><Relationship Id="rId101" Type="http://schemas.openxmlformats.org/officeDocument/2006/relationships/hyperlink" Target="http://pbs.twimg.com/profile_images/1001347678721134592/O1UO2_hW_normal.jpg" TargetMode="External" /><Relationship Id="rId102" Type="http://schemas.openxmlformats.org/officeDocument/2006/relationships/hyperlink" Target="http://pbs.twimg.com/profile_images/849132774661308416/pa2Uplq1_normal.jpg" TargetMode="External" /><Relationship Id="rId103" Type="http://schemas.openxmlformats.org/officeDocument/2006/relationships/hyperlink" Target="http://pbs.twimg.com/profile_images/1001347678721134592/O1UO2_hW_normal.jpg" TargetMode="External" /><Relationship Id="rId104" Type="http://schemas.openxmlformats.org/officeDocument/2006/relationships/hyperlink" Target="http://pbs.twimg.com/profile_images/663792433935814656/rtqXyrRv_normal.jpg" TargetMode="External" /><Relationship Id="rId105" Type="http://schemas.openxmlformats.org/officeDocument/2006/relationships/hyperlink" Target="http://pbs.twimg.com/profile_images/1001347678721134592/O1UO2_hW_normal.jpg" TargetMode="External" /><Relationship Id="rId106" Type="http://schemas.openxmlformats.org/officeDocument/2006/relationships/hyperlink" Target="http://pbs.twimg.com/profile_images/849132774661308416/pa2Uplq1_normal.jpg" TargetMode="External" /><Relationship Id="rId107" Type="http://schemas.openxmlformats.org/officeDocument/2006/relationships/hyperlink" Target="http://pbs.twimg.com/profile_images/1001347678721134592/O1UO2_hW_normal.jpg" TargetMode="External" /><Relationship Id="rId108" Type="http://schemas.openxmlformats.org/officeDocument/2006/relationships/hyperlink" Target="http://pbs.twimg.com/profile_images/1001347678721134592/O1UO2_hW_normal.jpg" TargetMode="External" /><Relationship Id="rId109" Type="http://schemas.openxmlformats.org/officeDocument/2006/relationships/hyperlink" Target="http://pbs.twimg.com/profile_images/1001347678721134592/O1UO2_hW_normal.jpg" TargetMode="External" /><Relationship Id="rId110" Type="http://schemas.openxmlformats.org/officeDocument/2006/relationships/hyperlink" Target="http://pbs.twimg.com/profile_images/1001347678721134592/O1UO2_hW_normal.jpg" TargetMode="External" /><Relationship Id="rId111" Type="http://schemas.openxmlformats.org/officeDocument/2006/relationships/hyperlink" Target="http://pbs.twimg.com/profile_images/1001347678721134592/O1UO2_hW_normal.jpg" TargetMode="External" /><Relationship Id="rId112" Type="http://schemas.openxmlformats.org/officeDocument/2006/relationships/hyperlink" Target="http://pbs.twimg.com/profile_images/849132774661308416/pa2Uplq1_normal.jpg" TargetMode="External" /><Relationship Id="rId113" Type="http://schemas.openxmlformats.org/officeDocument/2006/relationships/hyperlink" Target="http://pbs.twimg.com/profile_images/760216952870670336/k9Jg4x8V_normal.jpg" TargetMode="External" /><Relationship Id="rId114" Type="http://schemas.openxmlformats.org/officeDocument/2006/relationships/hyperlink" Target="http://pbs.twimg.com/profile_images/992517433276612609/s6t06rRD_normal.jpg" TargetMode="External" /><Relationship Id="rId115" Type="http://schemas.openxmlformats.org/officeDocument/2006/relationships/hyperlink" Target="http://pbs.twimg.com/profile_images/760216952870670336/k9Jg4x8V_normal.jpg" TargetMode="External" /><Relationship Id="rId116" Type="http://schemas.openxmlformats.org/officeDocument/2006/relationships/hyperlink" Target="http://pbs.twimg.com/profile_images/760216952870670336/k9Jg4x8V_normal.jpg" TargetMode="External" /><Relationship Id="rId117" Type="http://schemas.openxmlformats.org/officeDocument/2006/relationships/hyperlink" Target="https://twitter.com/jacqartdata/status/1171717353035522048" TargetMode="External" /><Relationship Id="rId118" Type="http://schemas.openxmlformats.org/officeDocument/2006/relationships/hyperlink" Target="https://twitter.com/jacqartdata/status/1171717353035522048" TargetMode="External" /><Relationship Id="rId119" Type="http://schemas.openxmlformats.org/officeDocument/2006/relationships/hyperlink" Target="https://twitter.com/jacqartdata/status/1171717353035522048" TargetMode="External" /><Relationship Id="rId120" Type="http://schemas.openxmlformats.org/officeDocument/2006/relationships/hyperlink" Target="https://twitter.com/jacqartdata/status/1171717353035522048" TargetMode="External" /><Relationship Id="rId121" Type="http://schemas.openxmlformats.org/officeDocument/2006/relationships/hyperlink" Target="https://twitter.com/jacqartdata/status/1171717353035522048" TargetMode="External" /><Relationship Id="rId122" Type="http://schemas.openxmlformats.org/officeDocument/2006/relationships/hyperlink" Target="https://twitter.com/jacqartdata/status/1171717353035522048" TargetMode="External" /><Relationship Id="rId123" Type="http://schemas.openxmlformats.org/officeDocument/2006/relationships/hyperlink" Target="https://twitter.com/jacqartdata/status/1171717353035522048" TargetMode="External" /><Relationship Id="rId124" Type="http://schemas.openxmlformats.org/officeDocument/2006/relationships/hyperlink" Target="https://twitter.com/jacqartdata/status/1171717353035522048" TargetMode="External" /><Relationship Id="rId125" Type="http://schemas.openxmlformats.org/officeDocument/2006/relationships/hyperlink" Target="https://twitter.com/jacqartdata/status/1171717353035522048" TargetMode="External" /><Relationship Id="rId126" Type="http://schemas.openxmlformats.org/officeDocument/2006/relationships/hyperlink" Target="https://twitter.com/jacqartdata/status/1171717353035522048" TargetMode="External" /><Relationship Id="rId127" Type="http://schemas.openxmlformats.org/officeDocument/2006/relationships/hyperlink" Target="https://twitter.com/jacqartdata/status/1171717353035522048" TargetMode="External" /><Relationship Id="rId128" Type="http://schemas.openxmlformats.org/officeDocument/2006/relationships/hyperlink" Target="https://twitter.com/nodexl/status/1171136120303710208" TargetMode="External" /><Relationship Id="rId129" Type="http://schemas.openxmlformats.org/officeDocument/2006/relationships/hyperlink" Target="https://twitter.com/theadamgabriel/status/1171170139884142593" TargetMode="External" /><Relationship Id="rId130" Type="http://schemas.openxmlformats.org/officeDocument/2006/relationships/hyperlink" Target="https://twitter.com/kirkdborne/status/1171421592590671873" TargetMode="External" /><Relationship Id="rId131" Type="http://schemas.openxmlformats.org/officeDocument/2006/relationships/hyperlink" Target="https://twitter.com/startupsbot/status/1171136142814482432" TargetMode="External" /><Relationship Id="rId132" Type="http://schemas.openxmlformats.org/officeDocument/2006/relationships/hyperlink" Target="https://twitter.com/nodexl/status/1171136120303710208" TargetMode="External" /><Relationship Id="rId133" Type="http://schemas.openxmlformats.org/officeDocument/2006/relationships/hyperlink" Target="https://twitter.com/theadamgabriel/status/1171170139884142593" TargetMode="External" /><Relationship Id="rId134" Type="http://schemas.openxmlformats.org/officeDocument/2006/relationships/hyperlink" Target="https://twitter.com/kirkdborne/status/1171421592590671873" TargetMode="External" /><Relationship Id="rId135" Type="http://schemas.openxmlformats.org/officeDocument/2006/relationships/hyperlink" Target="https://twitter.com/startupsbot/status/1171136142814482432" TargetMode="External" /><Relationship Id="rId136" Type="http://schemas.openxmlformats.org/officeDocument/2006/relationships/hyperlink" Target="https://twitter.com/nodexl/status/1171136120303710208" TargetMode="External" /><Relationship Id="rId137" Type="http://schemas.openxmlformats.org/officeDocument/2006/relationships/hyperlink" Target="https://twitter.com/theadamgabriel/status/1171170139884142593" TargetMode="External" /><Relationship Id="rId138" Type="http://schemas.openxmlformats.org/officeDocument/2006/relationships/hyperlink" Target="https://twitter.com/theadamgabriel/status/1171170139884142593" TargetMode="External" /><Relationship Id="rId139" Type="http://schemas.openxmlformats.org/officeDocument/2006/relationships/hyperlink" Target="https://twitter.com/theadamgabriel/status/1171170139884142593" TargetMode="External" /><Relationship Id="rId140" Type="http://schemas.openxmlformats.org/officeDocument/2006/relationships/hyperlink" Target="https://twitter.com/theadamgabriel/status/1171170139884142593" TargetMode="External" /><Relationship Id="rId141" Type="http://schemas.openxmlformats.org/officeDocument/2006/relationships/hyperlink" Target="https://twitter.com/theadamgabriel/status/1171170139884142593" TargetMode="External" /><Relationship Id="rId142" Type="http://schemas.openxmlformats.org/officeDocument/2006/relationships/hyperlink" Target="https://twitter.com/theadamgabriel/status/1171170139884142593" TargetMode="External" /><Relationship Id="rId143" Type="http://schemas.openxmlformats.org/officeDocument/2006/relationships/hyperlink" Target="https://twitter.com/theadamgabriel/status/1171170139884142593" TargetMode="External" /><Relationship Id="rId144" Type="http://schemas.openxmlformats.org/officeDocument/2006/relationships/hyperlink" Target="https://twitter.com/theadamgabriel/status/1171170139884142593" TargetMode="External" /><Relationship Id="rId145" Type="http://schemas.openxmlformats.org/officeDocument/2006/relationships/hyperlink" Target="https://twitter.com/kirkdborne/status/1171421592590671873" TargetMode="External" /><Relationship Id="rId146" Type="http://schemas.openxmlformats.org/officeDocument/2006/relationships/hyperlink" Target="https://twitter.com/startupsbot/status/1171136142814482432" TargetMode="External" /><Relationship Id="rId147" Type="http://schemas.openxmlformats.org/officeDocument/2006/relationships/hyperlink" Target="https://twitter.com/nodexl/status/1171136120303710208" TargetMode="External" /><Relationship Id="rId148" Type="http://schemas.openxmlformats.org/officeDocument/2006/relationships/hyperlink" Target="https://twitter.com/kirkdborne/status/1171421592590671873" TargetMode="External" /><Relationship Id="rId149" Type="http://schemas.openxmlformats.org/officeDocument/2006/relationships/hyperlink" Target="https://twitter.com/startupsbot/status/1171136142814482432" TargetMode="External" /><Relationship Id="rId150" Type="http://schemas.openxmlformats.org/officeDocument/2006/relationships/hyperlink" Target="https://twitter.com/nodexl/status/1171136120303710208" TargetMode="External" /><Relationship Id="rId151" Type="http://schemas.openxmlformats.org/officeDocument/2006/relationships/hyperlink" Target="https://twitter.com/kirkdborne/status/1171421592590671873" TargetMode="External" /><Relationship Id="rId152" Type="http://schemas.openxmlformats.org/officeDocument/2006/relationships/hyperlink" Target="https://twitter.com/startupsbot/status/1171136142814482432" TargetMode="External" /><Relationship Id="rId153" Type="http://schemas.openxmlformats.org/officeDocument/2006/relationships/hyperlink" Target="https://twitter.com/nodexl/status/1171136120303710208" TargetMode="External" /><Relationship Id="rId154" Type="http://schemas.openxmlformats.org/officeDocument/2006/relationships/hyperlink" Target="https://twitter.com/kirkdborne/status/1171421592590671873" TargetMode="External" /><Relationship Id="rId155" Type="http://schemas.openxmlformats.org/officeDocument/2006/relationships/hyperlink" Target="https://twitter.com/startupsbot/status/1171136142814482432" TargetMode="External" /><Relationship Id="rId156" Type="http://schemas.openxmlformats.org/officeDocument/2006/relationships/hyperlink" Target="https://twitter.com/nodexl/status/1171136120303710208" TargetMode="External" /><Relationship Id="rId157" Type="http://schemas.openxmlformats.org/officeDocument/2006/relationships/hyperlink" Target="https://twitter.com/kirkdborne/status/1171421592590671873" TargetMode="External" /><Relationship Id="rId158" Type="http://schemas.openxmlformats.org/officeDocument/2006/relationships/hyperlink" Target="https://twitter.com/kirkdborne/status/1171421592590671873" TargetMode="External" /><Relationship Id="rId159" Type="http://schemas.openxmlformats.org/officeDocument/2006/relationships/hyperlink" Target="https://twitter.com/kirkdborne/status/1171421592590671873" TargetMode="External" /><Relationship Id="rId160" Type="http://schemas.openxmlformats.org/officeDocument/2006/relationships/hyperlink" Target="https://twitter.com/kirkdborne/status/1171421592590671873" TargetMode="External" /><Relationship Id="rId161" Type="http://schemas.openxmlformats.org/officeDocument/2006/relationships/hyperlink" Target="https://twitter.com/startupsbot/status/1171136142814482432" TargetMode="External" /><Relationship Id="rId162" Type="http://schemas.openxmlformats.org/officeDocument/2006/relationships/hyperlink" Target="https://twitter.com/nodexl/status/1171136120303710208" TargetMode="External" /><Relationship Id="rId163" Type="http://schemas.openxmlformats.org/officeDocument/2006/relationships/hyperlink" Target="https://twitter.com/startupsbot/status/1171136142814482432" TargetMode="External" /><Relationship Id="rId164" Type="http://schemas.openxmlformats.org/officeDocument/2006/relationships/hyperlink" Target="https://twitter.com/rlingle/status/1171422121530155009" TargetMode="External" /><Relationship Id="rId165" Type="http://schemas.openxmlformats.org/officeDocument/2006/relationships/hyperlink" Target="https://twitter.com/startupsbot/status/1171422154392399872" TargetMode="External" /><Relationship Id="rId166" Type="http://schemas.openxmlformats.org/officeDocument/2006/relationships/hyperlink" Target="https://twitter.com/nodexl/status/1171136120303710208" TargetMode="External" /><Relationship Id="rId167" Type="http://schemas.openxmlformats.org/officeDocument/2006/relationships/hyperlink" Target="https://twitter.com/startupsbot/status/1171136142814482432" TargetMode="External" /><Relationship Id="rId168" Type="http://schemas.openxmlformats.org/officeDocument/2006/relationships/hyperlink" Target="https://twitter.com/startupsbot/status/1171136142814482432" TargetMode="External" /><Relationship Id="rId169" Type="http://schemas.openxmlformats.org/officeDocument/2006/relationships/hyperlink" Target="https://twitter.com/startupsbot/status/1173655076608413696" TargetMode="External" /><Relationship Id="rId170" Type="http://schemas.openxmlformats.org/officeDocument/2006/relationships/hyperlink" Target="https://twitter.com/startupsbot/status/1173655076608413696" TargetMode="External" /><Relationship Id="rId171" Type="http://schemas.openxmlformats.org/officeDocument/2006/relationships/hyperlink" Target="https://twitter.com/startupsbot/status/1173655076608413696" TargetMode="External" /><Relationship Id="rId172" Type="http://schemas.openxmlformats.org/officeDocument/2006/relationships/hyperlink" Target="https://twitter.com/nodexl/status/1171136120303710208" TargetMode="External" /><Relationship Id="rId173" Type="http://schemas.openxmlformats.org/officeDocument/2006/relationships/hyperlink" Target="https://twitter.com/sohookd/status/1173655053820923905" TargetMode="External" /><Relationship Id="rId174" Type="http://schemas.openxmlformats.org/officeDocument/2006/relationships/hyperlink" Target="https://twitter.com/lionessmagazine/status/1172601124190347264" TargetMode="External" /><Relationship Id="rId175" Type="http://schemas.openxmlformats.org/officeDocument/2006/relationships/hyperlink" Target="https://twitter.com/sohookd/status/1173655775782342658" TargetMode="External" /><Relationship Id="rId176" Type="http://schemas.openxmlformats.org/officeDocument/2006/relationships/hyperlink" Target="https://twitter.com/sohookd/status/1173655775782342658" TargetMode="External" /><Relationship Id="rId177" Type="http://schemas.openxmlformats.org/officeDocument/2006/relationships/comments" Target="../comments1.xml" /><Relationship Id="rId178" Type="http://schemas.openxmlformats.org/officeDocument/2006/relationships/vmlDrawing" Target="../drawings/vmlDrawing1.vml" /><Relationship Id="rId179" Type="http://schemas.openxmlformats.org/officeDocument/2006/relationships/table" Target="../tables/table1.xml" /><Relationship Id="rId18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211uQICY1z" TargetMode="External" /><Relationship Id="rId2" Type="http://schemas.openxmlformats.org/officeDocument/2006/relationships/hyperlink" Target="https://t.co/eUJLtrtePs" TargetMode="External" /><Relationship Id="rId3" Type="http://schemas.openxmlformats.org/officeDocument/2006/relationships/hyperlink" Target="https://t.co/CPSRkBLIJe" TargetMode="External" /><Relationship Id="rId4" Type="http://schemas.openxmlformats.org/officeDocument/2006/relationships/hyperlink" Target="https://t.co/seVNv6Qwc9" TargetMode="External" /><Relationship Id="rId5" Type="http://schemas.openxmlformats.org/officeDocument/2006/relationships/hyperlink" Target="http://t.co/FPdTto09QA" TargetMode="External" /><Relationship Id="rId6" Type="http://schemas.openxmlformats.org/officeDocument/2006/relationships/hyperlink" Target="https://t.co/wq4ztuKD3Z" TargetMode="External" /><Relationship Id="rId7" Type="http://schemas.openxmlformats.org/officeDocument/2006/relationships/hyperlink" Target="https://t.co/UQgxdjHKxl" TargetMode="External" /><Relationship Id="rId8" Type="http://schemas.openxmlformats.org/officeDocument/2006/relationships/hyperlink" Target="https://t.co/q6G9yPsOq6" TargetMode="External" /><Relationship Id="rId9" Type="http://schemas.openxmlformats.org/officeDocument/2006/relationships/hyperlink" Target="http://t.co/0q9p4zuiW5" TargetMode="External" /><Relationship Id="rId10" Type="http://schemas.openxmlformats.org/officeDocument/2006/relationships/hyperlink" Target="https://t.co/tWlmeuTlR7" TargetMode="External" /><Relationship Id="rId11" Type="http://schemas.openxmlformats.org/officeDocument/2006/relationships/hyperlink" Target="https://t.co/9xtEfNfrJv" TargetMode="External" /><Relationship Id="rId12" Type="http://schemas.openxmlformats.org/officeDocument/2006/relationships/hyperlink" Target="https://t.co/Ss3qHRfxe3" TargetMode="External" /><Relationship Id="rId13" Type="http://schemas.openxmlformats.org/officeDocument/2006/relationships/hyperlink" Target="https://t.co/qVRNBxCTbH" TargetMode="External" /><Relationship Id="rId14" Type="http://schemas.openxmlformats.org/officeDocument/2006/relationships/hyperlink" Target="https://pbs.twimg.com/profile_banners/882868276384104448/1561896378" TargetMode="External" /><Relationship Id="rId15" Type="http://schemas.openxmlformats.org/officeDocument/2006/relationships/hyperlink" Target="https://pbs.twimg.com/profile_banners/87606674/1405285356" TargetMode="External" /><Relationship Id="rId16" Type="http://schemas.openxmlformats.org/officeDocument/2006/relationships/hyperlink" Target="https://pbs.twimg.com/profile_banners/582050434/1537420165" TargetMode="External" /><Relationship Id="rId17" Type="http://schemas.openxmlformats.org/officeDocument/2006/relationships/hyperlink" Target="https://pbs.twimg.com/profile_banners/731605693585719296/1470081568" TargetMode="External" /><Relationship Id="rId18" Type="http://schemas.openxmlformats.org/officeDocument/2006/relationships/hyperlink" Target="https://pbs.twimg.com/profile_banners/1547508074/1551921063" TargetMode="External" /><Relationship Id="rId19" Type="http://schemas.openxmlformats.org/officeDocument/2006/relationships/hyperlink" Target="https://pbs.twimg.com/profile_banners/933050026774839296/1540153828" TargetMode="External" /><Relationship Id="rId20" Type="http://schemas.openxmlformats.org/officeDocument/2006/relationships/hyperlink" Target="https://pbs.twimg.com/profile_banners/408898240/1531047876" TargetMode="External" /><Relationship Id="rId21" Type="http://schemas.openxmlformats.org/officeDocument/2006/relationships/hyperlink" Target="https://pbs.twimg.com/profile_banners/68785836/1525997020" TargetMode="External" /><Relationship Id="rId22" Type="http://schemas.openxmlformats.org/officeDocument/2006/relationships/hyperlink" Target="https://pbs.twimg.com/profile_banners/3184054019/1490822854" TargetMode="External" /><Relationship Id="rId23" Type="http://schemas.openxmlformats.org/officeDocument/2006/relationships/hyperlink" Target="https://pbs.twimg.com/profile_banners/17375116/1556652886" TargetMode="External" /><Relationship Id="rId24" Type="http://schemas.openxmlformats.org/officeDocument/2006/relationships/hyperlink" Target="https://pbs.twimg.com/profile_banners/534563976/1540268609" TargetMode="External" /><Relationship Id="rId25" Type="http://schemas.openxmlformats.org/officeDocument/2006/relationships/hyperlink" Target="https://pbs.twimg.com/profile_banners/2670237320/1557420947" TargetMode="External" /><Relationship Id="rId26" Type="http://schemas.openxmlformats.org/officeDocument/2006/relationships/hyperlink" Target="https://pbs.twimg.com/profile_banners/26833196/1470934268" TargetMode="External" /><Relationship Id="rId27" Type="http://schemas.openxmlformats.org/officeDocument/2006/relationships/hyperlink" Target="http://abs.twimg.com/images/themes/theme19/bg.gif"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9/bg.gif" TargetMode="External" /><Relationship Id="rId30" Type="http://schemas.openxmlformats.org/officeDocument/2006/relationships/hyperlink" Target="http://abs.twimg.com/images/themes/theme1/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5/bg.png" TargetMode="External" /><Relationship Id="rId33" Type="http://schemas.openxmlformats.org/officeDocument/2006/relationships/hyperlink" Target="http://abs.twimg.com/images/themes/theme1/bg.png" TargetMode="External" /><Relationship Id="rId34" Type="http://schemas.openxmlformats.org/officeDocument/2006/relationships/hyperlink" Target="http://abs.twimg.com/images/themes/theme1/bg.png"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0/bg.gif"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pbs.twimg.com/profile_images/1145333260416929794/aPh03sJi_normal.jpg" TargetMode="External" /><Relationship Id="rId41" Type="http://schemas.openxmlformats.org/officeDocument/2006/relationships/hyperlink" Target="http://pbs.twimg.com/profile_images/849132774661308416/pa2Uplq1_normal.jpg" TargetMode="External" /><Relationship Id="rId42" Type="http://schemas.openxmlformats.org/officeDocument/2006/relationships/hyperlink" Target="http://pbs.twimg.com/profile_images/1042428658928033793/sAPHJtcm_normal.jpg" TargetMode="External" /><Relationship Id="rId43" Type="http://schemas.openxmlformats.org/officeDocument/2006/relationships/hyperlink" Target="http://pbs.twimg.com/profile_images/760216952870670336/k9Jg4x8V_normal.jpg" TargetMode="External" /><Relationship Id="rId44" Type="http://schemas.openxmlformats.org/officeDocument/2006/relationships/hyperlink" Target="http://pbs.twimg.com/profile_images/1103462427973177344/WPLnQjod_normal.png" TargetMode="External" /><Relationship Id="rId45" Type="http://schemas.openxmlformats.org/officeDocument/2006/relationships/hyperlink" Target="http://pbs.twimg.com/profile_images/1001347678721134592/O1UO2_hW_normal.jpg" TargetMode="External" /><Relationship Id="rId46" Type="http://schemas.openxmlformats.org/officeDocument/2006/relationships/hyperlink" Target="http://pbs.twimg.com/profile_images/1085994913769111553/dD2ITOEw_normal.jpg" TargetMode="External" /><Relationship Id="rId47" Type="http://schemas.openxmlformats.org/officeDocument/2006/relationships/hyperlink" Target="http://pbs.twimg.com/profile_images/1035536924696502273/73EPX73F_normal.jpg" TargetMode="External" /><Relationship Id="rId48" Type="http://schemas.openxmlformats.org/officeDocument/2006/relationships/hyperlink" Target="http://pbs.twimg.com/profile_images/1145670709190025216/fwg9l5Py_normal.jpg" TargetMode="External" /><Relationship Id="rId49" Type="http://schemas.openxmlformats.org/officeDocument/2006/relationships/hyperlink" Target="http://pbs.twimg.com/profile_images/1123309632326393860/TdrhAEp5_normal.png" TargetMode="External" /><Relationship Id="rId50" Type="http://schemas.openxmlformats.org/officeDocument/2006/relationships/hyperlink" Target="http://pbs.twimg.com/profile_images/1112733580948635648/s-8d1avb_normal.jpg" TargetMode="External" /><Relationship Id="rId51" Type="http://schemas.openxmlformats.org/officeDocument/2006/relationships/hyperlink" Target="http://pbs.twimg.com/profile_images/1126530586779295747/WdkaPplw_normal.png" TargetMode="External" /><Relationship Id="rId52" Type="http://schemas.openxmlformats.org/officeDocument/2006/relationships/hyperlink" Target="http://pbs.twimg.com/profile_images/663792433935814656/rtqXyrRv_normal.jpg" TargetMode="External" /><Relationship Id="rId53" Type="http://schemas.openxmlformats.org/officeDocument/2006/relationships/hyperlink" Target="http://pbs.twimg.com/profile_images/992517433276612609/s6t06rRD_normal.jpg" TargetMode="External" /><Relationship Id="rId54" Type="http://schemas.openxmlformats.org/officeDocument/2006/relationships/hyperlink" Target="http://pbs.twimg.com/profile_images/472067240175894528/bDmns0lj_normal.jpeg" TargetMode="External" /><Relationship Id="rId55" Type="http://schemas.openxmlformats.org/officeDocument/2006/relationships/hyperlink" Target="https://twitter.com/jacqartdata" TargetMode="External" /><Relationship Id="rId56" Type="http://schemas.openxmlformats.org/officeDocument/2006/relationships/hyperlink" Target="https://twitter.com/nodexl" TargetMode="External" /><Relationship Id="rId57" Type="http://schemas.openxmlformats.org/officeDocument/2006/relationships/hyperlink" Target="https://twitter.com/sparklabscyber" TargetMode="External" /><Relationship Id="rId58" Type="http://schemas.openxmlformats.org/officeDocument/2006/relationships/hyperlink" Target="https://twitter.com/sohookd" TargetMode="External" /><Relationship Id="rId59" Type="http://schemas.openxmlformats.org/officeDocument/2006/relationships/hyperlink" Target="https://twitter.com/vinettaproject" TargetMode="External" /><Relationship Id="rId60" Type="http://schemas.openxmlformats.org/officeDocument/2006/relationships/hyperlink" Target="https://twitter.com/startupsbot" TargetMode="External" /><Relationship Id="rId61" Type="http://schemas.openxmlformats.org/officeDocument/2006/relationships/hyperlink" Target="https://twitter.com/theadamgabriel" TargetMode="External" /><Relationship Id="rId62" Type="http://schemas.openxmlformats.org/officeDocument/2006/relationships/hyperlink" Target="https://twitter.com/waynechenny" TargetMode="External" /><Relationship Id="rId63" Type="http://schemas.openxmlformats.org/officeDocument/2006/relationships/hyperlink" Target="https://twitter.com/thesiliconhill" TargetMode="External" /><Relationship Id="rId64" Type="http://schemas.openxmlformats.org/officeDocument/2006/relationships/hyperlink" Target="https://twitter.com/boozallen" TargetMode="External" /><Relationship Id="rId65" Type="http://schemas.openxmlformats.org/officeDocument/2006/relationships/hyperlink" Target="https://twitter.com/kirkdborne" TargetMode="External" /><Relationship Id="rId66" Type="http://schemas.openxmlformats.org/officeDocument/2006/relationships/hyperlink" Target="https://twitter.com/dcstartupweek" TargetMode="External" /><Relationship Id="rId67" Type="http://schemas.openxmlformats.org/officeDocument/2006/relationships/hyperlink" Target="https://twitter.com/rlingle" TargetMode="External" /><Relationship Id="rId68" Type="http://schemas.openxmlformats.org/officeDocument/2006/relationships/hyperlink" Target="https://twitter.com/lionessmagazine" TargetMode="External" /><Relationship Id="rId69" Type="http://schemas.openxmlformats.org/officeDocument/2006/relationships/hyperlink" Target="https://twitter.com/b_j_wiley" TargetMode="External" /><Relationship Id="rId70" Type="http://schemas.openxmlformats.org/officeDocument/2006/relationships/comments" Target="../comments2.xml" /><Relationship Id="rId71" Type="http://schemas.openxmlformats.org/officeDocument/2006/relationships/vmlDrawing" Target="../drawings/vmlDrawing2.vml" /><Relationship Id="rId72" Type="http://schemas.openxmlformats.org/officeDocument/2006/relationships/table" Target="../tables/table2.xml" /><Relationship Id="rId73" Type="http://schemas.openxmlformats.org/officeDocument/2006/relationships/drawing" Target="../drawings/drawing1.xml" /><Relationship Id="rId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nodexlgraphgallery.org/Pages/Graph.aspx?graphID=209203" TargetMode="External" /><Relationship Id="rId2" Type="http://schemas.openxmlformats.org/officeDocument/2006/relationships/hyperlink" Target="https://twitter.com/nodexl/status/1171136120303710208" TargetMode="External" /><Relationship Id="rId3" Type="http://schemas.openxmlformats.org/officeDocument/2006/relationships/hyperlink" Target="https://twitter.com/LionessMagazine/status/1172736891323654146" TargetMode="External" /><Relationship Id="rId4" Type="http://schemas.openxmlformats.org/officeDocument/2006/relationships/hyperlink" Target="https://lionessmagazine.com/4-sales-cycle-tips-from-dc-startup-week/?utm_campaign=meetedgar&amp;utm_medium=social&amp;utm_source=meetedgar.com" TargetMode="External" /><Relationship Id="rId5" Type="http://schemas.openxmlformats.org/officeDocument/2006/relationships/hyperlink" Target="https://nodexlgraphgallery.org/Pages/Graph.aspx?graphID=209203" TargetMode="External" /><Relationship Id="rId6" Type="http://schemas.openxmlformats.org/officeDocument/2006/relationships/hyperlink" Target="https://twitter.com/nodexl/status/1171136120303710208" TargetMode="External" /><Relationship Id="rId7" Type="http://schemas.openxmlformats.org/officeDocument/2006/relationships/hyperlink" Target="https://twitter.com/LionessMagazine/status/1172736891323654146" TargetMode="External" /><Relationship Id="rId8" Type="http://schemas.openxmlformats.org/officeDocument/2006/relationships/hyperlink" Target="https://twitter.com/nodexl/status/1171136120303710208" TargetMode="External" /><Relationship Id="rId9" Type="http://schemas.openxmlformats.org/officeDocument/2006/relationships/hyperlink" Target="https://lionessmagazine.com/4-sales-cycle-tips-from-dc-startup-week/?utm_campaign=meetedgar&amp;utm_medium=social&amp;utm_source=meetedgar.com" TargetMode="External" /><Relationship Id="rId10" Type="http://schemas.openxmlformats.org/officeDocument/2006/relationships/table" Target="../tables/table11.xml" /><Relationship Id="rId11" Type="http://schemas.openxmlformats.org/officeDocument/2006/relationships/table" Target="../tables/table12.xml" /><Relationship Id="rId12" Type="http://schemas.openxmlformats.org/officeDocument/2006/relationships/table" Target="../tables/table13.xml" /><Relationship Id="rId13" Type="http://schemas.openxmlformats.org/officeDocument/2006/relationships/table" Target="../tables/table14.xml" /><Relationship Id="rId14" Type="http://schemas.openxmlformats.org/officeDocument/2006/relationships/table" Target="../tables/table15.xml" /><Relationship Id="rId15" Type="http://schemas.openxmlformats.org/officeDocument/2006/relationships/table" Target="../tables/table16.xml" /><Relationship Id="rId16" Type="http://schemas.openxmlformats.org/officeDocument/2006/relationships/table" Target="../tables/table17.xml" /><Relationship Id="rId1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467</v>
      </c>
      <c r="BD2" s="13" t="s">
        <v>473</v>
      </c>
      <c r="BE2" s="13" t="s">
        <v>474</v>
      </c>
      <c r="BF2" s="67" t="s">
        <v>605</v>
      </c>
      <c r="BG2" s="67" t="s">
        <v>606</v>
      </c>
      <c r="BH2" s="67" t="s">
        <v>607</v>
      </c>
      <c r="BI2" s="67" t="s">
        <v>608</v>
      </c>
      <c r="BJ2" s="67" t="s">
        <v>609</v>
      </c>
      <c r="BK2" s="67" t="s">
        <v>610</v>
      </c>
      <c r="BL2" s="67" t="s">
        <v>611</v>
      </c>
      <c r="BM2" s="67" t="s">
        <v>612</v>
      </c>
      <c r="BN2" s="67" t="s">
        <v>613</v>
      </c>
    </row>
    <row r="3" spans="1:66" ht="15" customHeight="1">
      <c r="A3" s="84" t="s">
        <v>214</v>
      </c>
      <c r="B3" s="84" t="s">
        <v>215</v>
      </c>
      <c r="C3" s="53" t="s">
        <v>636</v>
      </c>
      <c r="D3" s="54">
        <v>3</v>
      </c>
      <c r="E3" s="65" t="s">
        <v>132</v>
      </c>
      <c r="F3" s="55">
        <v>32</v>
      </c>
      <c r="G3" s="53"/>
      <c r="H3" s="57"/>
      <c r="I3" s="56"/>
      <c r="J3" s="56"/>
      <c r="K3" s="36" t="s">
        <v>65</v>
      </c>
      <c r="L3" s="62">
        <v>3</v>
      </c>
      <c r="M3" s="62"/>
      <c r="N3" s="63"/>
      <c r="O3" s="85" t="s">
        <v>229</v>
      </c>
      <c r="P3" s="87">
        <v>43719.39538194444</v>
      </c>
      <c r="Q3" s="85" t="s">
        <v>231</v>
      </c>
      <c r="R3" s="89" t="s">
        <v>236</v>
      </c>
      <c r="S3" s="85" t="s">
        <v>241</v>
      </c>
      <c r="T3" s="85" t="s">
        <v>245</v>
      </c>
      <c r="U3" s="85"/>
      <c r="V3" s="89" t="s">
        <v>248</v>
      </c>
      <c r="W3" s="87">
        <v>43719.39538194444</v>
      </c>
      <c r="X3" s="91">
        <v>43719</v>
      </c>
      <c r="Y3" s="93" t="s">
        <v>256</v>
      </c>
      <c r="Z3" s="89" t="s">
        <v>267</v>
      </c>
      <c r="AA3" s="85"/>
      <c r="AB3" s="85"/>
      <c r="AC3" s="93" t="s">
        <v>277</v>
      </c>
      <c r="AD3" s="85"/>
      <c r="AE3" s="85" t="b">
        <v>0</v>
      </c>
      <c r="AF3" s="85">
        <v>0</v>
      </c>
      <c r="AG3" s="93" t="s">
        <v>288</v>
      </c>
      <c r="AH3" s="85" t="b">
        <v>0</v>
      </c>
      <c r="AI3" s="85" t="s">
        <v>289</v>
      </c>
      <c r="AJ3" s="85"/>
      <c r="AK3" s="93" t="s">
        <v>288</v>
      </c>
      <c r="AL3" s="85" t="b">
        <v>0</v>
      </c>
      <c r="AM3" s="85">
        <v>4</v>
      </c>
      <c r="AN3" s="93" t="s">
        <v>278</v>
      </c>
      <c r="AO3" s="85" t="s">
        <v>291</v>
      </c>
      <c r="AP3" s="85" t="b">
        <v>0</v>
      </c>
      <c r="AQ3" s="93" t="s">
        <v>278</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c r="BG3" s="52"/>
      <c r="BH3" s="51"/>
      <c r="BI3" s="52"/>
      <c r="BJ3" s="51"/>
      <c r="BK3" s="52"/>
      <c r="BL3" s="51"/>
      <c r="BM3" s="52"/>
      <c r="BN3" s="51"/>
    </row>
    <row r="4" spans="1:66" ht="15" customHeight="1">
      <c r="A4" s="84" t="s">
        <v>214</v>
      </c>
      <c r="B4" s="84" t="s">
        <v>222</v>
      </c>
      <c r="C4" s="53" t="s">
        <v>636</v>
      </c>
      <c r="D4" s="54">
        <v>3</v>
      </c>
      <c r="E4" s="65" t="s">
        <v>132</v>
      </c>
      <c r="F4" s="55">
        <v>32</v>
      </c>
      <c r="G4" s="53"/>
      <c r="H4" s="57"/>
      <c r="I4" s="56"/>
      <c r="J4" s="56"/>
      <c r="K4" s="36" t="s">
        <v>65</v>
      </c>
      <c r="L4" s="83">
        <v>4</v>
      </c>
      <c r="M4" s="83"/>
      <c r="N4" s="63"/>
      <c r="O4" s="86" t="s">
        <v>230</v>
      </c>
      <c r="P4" s="88">
        <v>43719.39538194444</v>
      </c>
      <c r="Q4" s="86" t="s">
        <v>231</v>
      </c>
      <c r="R4" s="90" t="s">
        <v>236</v>
      </c>
      <c r="S4" s="86" t="s">
        <v>241</v>
      </c>
      <c r="T4" s="86" t="s">
        <v>245</v>
      </c>
      <c r="U4" s="86"/>
      <c r="V4" s="90" t="s">
        <v>248</v>
      </c>
      <c r="W4" s="88">
        <v>43719.39538194444</v>
      </c>
      <c r="X4" s="92">
        <v>43719</v>
      </c>
      <c r="Y4" s="94" t="s">
        <v>256</v>
      </c>
      <c r="Z4" s="90" t="s">
        <v>267</v>
      </c>
      <c r="AA4" s="86"/>
      <c r="AB4" s="86"/>
      <c r="AC4" s="94" t="s">
        <v>277</v>
      </c>
      <c r="AD4" s="86"/>
      <c r="AE4" s="86" t="b">
        <v>0</v>
      </c>
      <c r="AF4" s="86">
        <v>0</v>
      </c>
      <c r="AG4" s="94" t="s">
        <v>288</v>
      </c>
      <c r="AH4" s="86" t="b">
        <v>0</v>
      </c>
      <c r="AI4" s="86" t="s">
        <v>289</v>
      </c>
      <c r="AJ4" s="86"/>
      <c r="AK4" s="94" t="s">
        <v>288</v>
      </c>
      <c r="AL4" s="86" t="b">
        <v>0</v>
      </c>
      <c r="AM4" s="86">
        <v>4</v>
      </c>
      <c r="AN4" s="94" t="s">
        <v>278</v>
      </c>
      <c r="AO4" s="86" t="s">
        <v>291</v>
      </c>
      <c r="AP4" s="86" t="b">
        <v>0</v>
      </c>
      <c r="AQ4" s="94" t="s">
        <v>278</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c r="BG4" s="52"/>
      <c r="BH4" s="51"/>
      <c r="BI4" s="52"/>
      <c r="BJ4" s="51"/>
      <c r="BK4" s="52"/>
      <c r="BL4" s="51"/>
      <c r="BM4" s="52"/>
      <c r="BN4" s="51"/>
    </row>
    <row r="5" spans="1:66" ht="15">
      <c r="A5" s="84" t="s">
        <v>214</v>
      </c>
      <c r="B5" s="84" t="s">
        <v>220</v>
      </c>
      <c r="C5" s="53" t="s">
        <v>636</v>
      </c>
      <c r="D5" s="54">
        <v>3</v>
      </c>
      <c r="E5" s="65" t="s">
        <v>132</v>
      </c>
      <c r="F5" s="55">
        <v>32</v>
      </c>
      <c r="G5" s="53"/>
      <c r="H5" s="57"/>
      <c r="I5" s="56"/>
      <c r="J5" s="56"/>
      <c r="K5" s="36" t="s">
        <v>65</v>
      </c>
      <c r="L5" s="83">
        <v>5</v>
      </c>
      <c r="M5" s="83"/>
      <c r="N5" s="63"/>
      <c r="O5" s="86" t="s">
        <v>230</v>
      </c>
      <c r="P5" s="88">
        <v>43719.39538194444</v>
      </c>
      <c r="Q5" s="86" t="s">
        <v>231</v>
      </c>
      <c r="R5" s="90" t="s">
        <v>236</v>
      </c>
      <c r="S5" s="86" t="s">
        <v>241</v>
      </c>
      <c r="T5" s="86" t="s">
        <v>245</v>
      </c>
      <c r="U5" s="86"/>
      <c r="V5" s="90" t="s">
        <v>248</v>
      </c>
      <c r="W5" s="88">
        <v>43719.39538194444</v>
      </c>
      <c r="X5" s="92">
        <v>43719</v>
      </c>
      <c r="Y5" s="94" t="s">
        <v>256</v>
      </c>
      <c r="Z5" s="90" t="s">
        <v>267</v>
      </c>
      <c r="AA5" s="86"/>
      <c r="AB5" s="86"/>
      <c r="AC5" s="94" t="s">
        <v>277</v>
      </c>
      <c r="AD5" s="86"/>
      <c r="AE5" s="86" t="b">
        <v>0</v>
      </c>
      <c r="AF5" s="86">
        <v>0</v>
      </c>
      <c r="AG5" s="94" t="s">
        <v>288</v>
      </c>
      <c r="AH5" s="86" t="b">
        <v>0</v>
      </c>
      <c r="AI5" s="86" t="s">
        <v>289</v>
      </c>
      <c r="AJ5" s="86"/>
      <c r="AK5" s="94" t="s">
        <v>288</v>
      </c>
      <c r="AL5" s="86" t="b">
        <v>0</v>
      </c>
      <c r="AM5" s="86">
        <v>4</v>
      </c>
      <c r="AN5" s="94" t="s">
        <v>278</v>
      </c>
      <c r="AO5" s="86" t="s">
        <v>291</v>
      </c>
      <c r="AP5" s="86" t="b">
        <v>0</v>
      </c>
      <c r="AQ5" s="94" t="s">
        <v>278</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2</v>
      </c>
      <c r="BF5" s="51"/>
      <c r="BG5" s="52"/>
      <c r="BH5" s="51"/>
      <c r="BI5" s="52"/>
      <c r="BJ5" s="51"/>
      <c r="BK5" s="52"/>
      <c r="BL5" s="51"/>
      <c r="BM5" s="52"/>
      <c r="BN5" s="51"/>
    </row>
    <row r="6" spans="1:66" ht="15">
      <c r="A6" s="84" t="s">
        <v>214</v>
      </c>
      <c r="B6" s="84" t="s">
        <v>223</v>
      </c>
      <c r="C6" s="53" t="s">
        <v>636</v>
      </c>
      <c r="D6" s="54">
        <v>3</v>
      </c>
      <c r="E6" s="65" t="s">
        <v>132</v>
      </c>
      <c r="F6" s="55">
        <v>32</v>
      </c>
      <c r="G6" s="53"/>
      <c r="H6" s="57"/>
      <c r="I6" s="56"/>
      <c r="J6" s="56"/>
      <c r="K6" s="36" t="s">
        <v>65</v>
      </c>
      <c r="L6" s="83">
        <v>6</v>
      </c>
      <c r="M6" s="83"/>
      <c r="N6" s="63"/>
      <c r="O6" s="86" t="s">
        <v>230</v>
      </c>
      <c r="P6" s="88">
        <v>43719.39538194444</v>
      </c>
      <c r="Q6" s="86" t="s">
        <v>231</v>
      </c>
      <c r="R6" s="90" t="s">
        <v>236</v>
      </c>
      <c r="S6" s="86" t="s">
        <v>241</v>
      </c>
      <c r="T6" s="86" t="s">
        <v>245</v>
      </c>
      <c r="U6" s="86"/>
      <c r="V6" s="90" t="s">
        <v>248</v>
      </c>
      <c r="W6" s="88">
        <v>43719.39538194444</v>
      </c>
      <c r="X6" s="92">
        <v>43719</v>
      </c>
      <c r="Y6" s="94" t="s">
        <v>256</v>
      </c>
      <c r="Z6" s="90" t="s">
        <v>267</v>
      </c>
      <c r="AA6" s="86"/>
      <c r="AB6" s="86"/>
      <c r="AC6" s="94" t="s">
        <v>277</v>
      </c>
      <c r="AD6" s="86"/>
      <c r="AE6" s="86" t="b">
        <v>0</v>
      </c>
      <c r="AF6" s="86">
        <v>0</v>
      </c>
      <c r="AG6" s="94" t="s">
        <v>288</v>
      </c>
      <c r="AH6" s="86" t="b">
        <v>0</v>
      </c>
      <c r="AI6" s="86" t="s">
        <v>289</v>
      </c>
      <c r="AJ6" s="86"/>
      <c r="AK6" s="94" t="s">
        <v>288</v>
      </c>
      <c r="AL6" s="86" t="b">
        <v>0</v>
      </c>
      <c r="AM6" s="86">
        <v>4</v>
      </c>
      <c r="AN6" s="94" t="s">
        <v>278</v>
      </c>
      <c r="AO6" s="86" t="s">
        <v>291</v>
      </c>
      <c r="AP6" s="86" t="b">
        <v>0</v>
      </c>
      <c r="AQ6" s="94" t="s">
        <v>278</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c r="BG6" s="52"/>
      <c r="BH6" s="51"/>
      <c r="BI6" s="52"/>
      <c r="BJ6" s="51"/>
      <c r="BK6" s="52"/>
      <c r="BL6" s="51"/>
      <c r="BM6" s="52"/>
      <c r="BN6" s="51"/>
    </row>
    <row r="7" spans="1:66" ht="15">
      <c r="A7" s="84" t="s">
        <v>214</v>
      </c>
      <c r="B7" s="84" t="s">
        <v>218</v>
      </c>
      <c r="C7" s="53" t="s">
        <v>636</v>
      </c>
      <c r="D7" s="54">
        <v>3</v>
      </c>
      <c r="E7" s="65" t="s">
        <v>132</v>
      </c>
      <c r="F7" s="55">
        <v>32</v>
      </c>
      <c r="G7" s="53"/>
      <c r="H7" s="57"/>
      <c r="I7" s="56"/>
      <c r="J7" s="56"/>
      <c r="K7" s="36" t="s">
        <v>65</v>
      </c>
      <c r="L7" s="83">
        <v>7</v>
      </c>
      <c r="M7" s="83"/>
      <c r="N7" s="63"/>
      <c r="O7" s="86" t="s">
        <v>230</v>
      </c>
      <c r="P7" s="88">
        <v>43719.39538194444</v>
      </c>
      <c r="Q7" s="86" t="s">
        <v>231</v>
      </c>
      <c r="R7" s="90" t="s">
        <v>236</v>
      </c>
      <c r="S7" s="86" t="s">
        <v>241</v>
      </c>
      <c r="T7" s="86" t="s">
        <v>245</v>
      </c>
      <c r="U7" s="86"/>
      <c r="V7" s="90" t="s">
        <v>248</v>
      </c>
      <c r="W7" s="88">
        <v>43719.39538194444</v>
      </c>
      <c r="X7" s="92">
        <v>43719</v>
      </c>
      <c r="Y7" s="94" t="s">
        <v>256</v>
      </c>
      <c r="Z7" s="90" t="s">
        <v>267</v>
      </c>
      <c r="AA7" s="86"/>
      <c r="AB7" s="86"/>
      <c r="AC7" s="94" t="s">
        <v>277</v>
      </c>
      <c r="AD7" s="86"/>
      <c r="AE7" s="86" t="b">
        <v>0</v>
      </c>
      <c r="AF7" s="86">
        <v>0</v>
      </c>
      <c r="AG7" s="94" t="s">
        <v>288</v>
      </c>
      <c r="AH7" s="86" t="b">
        <v>0</v>
      </c>
      <c r="AI7" s="86" t="s">
        <v>289</v>
      </c>
      <c r="AJ7" s="86"/>
      <c r="AK7" s="94" t="s">
        <v>288</v>
      </c>
      <c r="AL7" s="86" t="b">
        <v>0</v>
      </c>
      <c r="AM7" s="86">
        <v>4</v>
      </c>
      <c r="AN7" s="94" t="s">
        <v>278</v>
      </c>
      <c r="AO7" s="86" t="s">
        <v>291</v>
      </c>
      <c r="AP7" s="86" t="b">
        <v>0</v>
      </c>
      <c r="AQ7" s="94" t="s">
        <v>278</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15">
      <c r="A8" s="84" t="s">
        <v>214</v>
      </c>
      <c r="B8" s="84" t="s">
        <v>216</v>
      </c>
      <c r="C8" s="53" t="s">
        <v>636</v>
      </c>
      <c r="D8" s="54">
        <v>3</v>
      </c>
      <c r="E8" s="65" t="s">
        <v>132</v>
      </c>
      <c r="F8" s="55">
        <v>32</v>
      </c>
      <c r="G8" s="53"/>
      <c r="H8" s="57"/>
      <c r="I8" s="56"/>
      <c r="J8" s="56"/>
      <c r="K8" s="36" t="s">
        <v>65</v>
      </c>
      <c r="L8" s="83">
        <v>8</v>
      </c>
      <c r="M8" s="83"/>
      <c r="N8" s="63"/>
      <c r="O8" s="86" t="s">
        <v>230</v>
      </c>
      <c r="P8" s="88">
        <v>43719.39538194444</v>
      </c>
      <c r="Q8" s="86" t="s">
        <v>231</v>
      </c>
      <c r="R8" s="90" t="s">
        <v>236</v>
      </c>
      <c r="S8" s="86" t="s">
        <v>241</v>
      </c>
      <c r="T8" s="86" t="s">
        <v>245</v>
      </c>
      <c r="U8" s="86"/>
      <c r="V8" s="90" t="s">
        <v>248</v>
      </c>
      <c r="W8" s="88">
        <v>43719.39538194444</v>
      </c>
      <c r="X8" s="92">
        <v>43719</v>
      </c>
      <c r="Y8" s="94" t="s">
        <v>256</v>
      </c>
      <c r="Z8" s="90" t="s">
        <v>267</v>
      </c>
      <c r="AA8" s="86"/>
      <c r="AB8" s="86"/>
      <c r="AC8" s="94" t="s">
        <v>277</v>
      </c>
      <c r="AD8" s="86"/>
      <c r="AE8" s="86" t="b">
        <v>0</v>
      </c>
      <c r="AF8" s="86">
        <v>0</v>
      </c>
      <c r="AG8" s="94" t="s">
        <v>288</v>
      </c>
      <c r="AH8" s="86" t="b">
        <v>0</v>
      </c>
      <c r="AI8" s="86" t="s">
        <v>289</v>
      </c>
      <c r="AJ8" s="86"/>
      <c r="AK8" s="94" t="s">
        <v>288</v>
      </c>
      <c r="AL8" s="86" t="b">
        <v>0</v>
      </c>
      <c r="AM8" s="86">
        <v>4</v>
      </c>
      <c r="AN8" s="94" t="s">
        <v>278</v>
      </c>
      <c r="AO8" s="86" t="s">
        <v>291</v>
      </c>
      <c r="AP8" s="86" t="b">
        <v>0</v>
      </c>
      <c r="AQ8" s="94" t="s">
        <v>278</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c r="BG8" s="52"/>
      <c r="BH8" s="51"/>
      <c r="BI8" s="52"/>
      <c r="BJ8" s="51"/>
      <c r="BK8" s="52"/>
      <c r="BL8" s="51"/>
      <c r="BM8" s="52"/>
      <c r="BN8" s="51"/>
    </row>
    <row r="9" spans="1:66" ht="15">
      <c r="A9" s="84" t="s">
        <v>214</v>
      </c>
      <c r="B9" s="84" t="s">
        <v>224</v>
      </c>
      <c r="C9" s="53" t="s">
        <v>636</v>
      </c>
      <c r="D9" s="54">
        <v>3</v>
      </c>
      <c r="E9" s="65" t="s">
        <v>132</v>
      </c>
      <c r="F9" s="55">
        <v>32</v>
      </c>
      <c r="G9" s="53"/>
      <c r="H9" s="57"/>
      <c r="I9" s="56"/>
      <c r="J9" s="56"/>
      <c r="K9" s="36" t="s">
        <v>65</v>
      </c>
      <c r="L9" s="83">
        <v>9</v>
      </c>
      <c r="M9" s="83"/>
      <c r="N9" s="63"/>
      <c r="O9" s="86" t="s">
        <v>230</v>
      </c>
      <c r="P9" s="88">
        <v>43719.39538194444</v>
      </c>
      <c r="Q9" s="86" t="s">
        <v>231</v>
      </c>
      <c r="R9" s="90" t="s">
        <v>236</v>
      </c>
      <c r="S9" s="86" t="s">
        <v>241</v>
      </c>
      <c r="T9" s="86" t="s">
        <v>245</v>
      </c>
      <c r="U9" s="86"/>
      <c r="V9" s="90" t="s">
        <v>248</v>
      </c>
      <c r="W9" s="88">
        <v>43719.39538194444</v>
      </c>
      <c r="X9" s="92">
        <v>43719</v>
      </c>
      <c r="Y9" s="94" t="s">
        <v>256</v>
      </c>
      <c r="Z9" s="90" t="s">
        <v>267</v>
      </c>
      <c r="AA9" s="86"/>
      <c r="AB9" s="86"/>
      <c r="AC9" s="94" t="s">
        <v>277</v>
      </c>
      <c r="AD9" s="86"/>
      <c r="AE9" s="86" t="b">
        <v>0</v>
      </c>
      <c r="AF9" s="86">
        <v>0</v>
      </c>
      <c r="AG9" s="94" t="s">
        <v>288</v>
      </c>
      <c r="AH9" s="86" t="b">
        <v>0</v>
      </c>
      <c r="AI9" s="86" t="s">
        <v>289</v>
      </c>
      <c r="AJ9" s="86"/>
      <c r="AK9" s="94" t="s">
        <v>288</v>
      </c>
      <c r="AL9" s="86" t="b">
        <v>0</v>
      </c>
      <c r="AM9" s="86">
        <v>4</v>
      </c>
      <c r="AN9" s="94" t="s">
        <v>278</v>
      </c>
      <c r="AO9" s="86" t="s">
        <v>291</v>
      </c>
      <c r="AP9" s="86" t="b">
        <v>0</v>
      </c>
      <c r="AQ9" s="94" t="s">
        <v>278</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214</v>
      </c>
      <c r="B10" s="84" t="s">
        <v>225</v>
      </c>
      <c r="C10" s="53" t="s">
        <v>636</v>
      </c>
      <c r="D10" s="54">
        <v>3</v>
      </c>
      <c r="E10" s="65" t="s">
        <v>132</v>
      </c>
      <c r="F10" s="55">
        <v>32</v>
      </c>
      <c r="G10" s="53"/>
      <c r="H10" s="57"/>
      <c r="I10" s="56"/>
      <c r="J10" s="56"/>
      <c r="K10" s="36" t="s">
        <v>65</v>
      </c>
      <c r="L10" s="83">
        <v>10</v>
      </c>
      <c r="M10" s="83"/>
      <c r="N10" s="63"/>
      <c r="O10" s="86" t="s">
        <v>230</v>
      </c>
      <c r="P10" s="88">
        <v>43719.39538194444</v>
      </c>
      <c r="Q10" s="86" t="s">
        <v>231</v>
      </c>
      <c r="R10" s="90" t="s">
        <v>236</v>
      </c>
      <c r="S10" s="86" t="s">
        <v>241</v>
      </c>
      <c r="T10" s="86" t="s">
        <v>245</v>
      </c>
      <c r="U10" s="86"/>
      <c r="V10" s="90" t="s">
        <v>248</v>
      </c>
      <c r="W10" s="88">
        <v>43719.39538194444</v>
      </c>
      <c r="X10" s="92">
        <v>43719</v>
      </c>
      <c r="Y10" s="94" t="s">
        <v>256</v>
      </c>
      <c r="Z10" s="90" t="s">
        <v>267</v>
      </c>
      <c r="AA10" s="86"/>
      <c r="AB10" s="86"/>
      <c r="AC10" s="94" t="s">
        <v>277</v>
      </c>
      <c r="AD10" s="86"/>
      <c r="AE10" s="86" t="b">
        <v>0</v>
      </c>
      <c r="AF10" s="86">
        <v>0</v>
      </c>
      <c r="AG10" s="94" t="s">
        <v>288</v>
      </c>
      <c r="AH10" s="86" t="b">
        <v>0</v>
      </c>
      <c r="AI10" s="86" t="s">
        <v>289</v>
      </c>
      <c r="AJ10" s="86"/>
      <c r="AK10" s="94" t="s">
        <v>288</v>
      </c>
      <c r="AL10" s="86" t="b">
        <v>0</v>
      </c>
      <c r="AM10" s="86">
        <v>4</v>
      </c>
      <c r="AN10" s="94" t="s">
        <v>278</v>
      </c>
      <c r="AO10" s="86" t="s">
        <v>291</v>
      </c>
      <c r="AP10" s="86" t="b">
        <v>0</v>
      </c>
      <c r="AQ10" s="94" t="s">
        <v>278</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214</v>
      </c>
      <c r="B11" s="84" t="s">
        <v>226</v>
      </c>
      <c r="C11" s="53" t="s">
        <v>636</v>
      </c>
      <c r="D11" s="54">
        <v>3</v>
      </c>
      <c r="E11" s="65" t="s">
        <v>132</v>
      </c>
      <c r="F11" s="55">
        <v>32</v>
      </c>
      <c r="G11" s="53"/>
      <c r="H11" s="57"/>
      <c r="I11" s="56"/>
      <c r="J11" s="56"/>
      <c r="K11" s="36" t="s">
        <v>65</v>
      </c>
      <c r="L11" s="83">
        <v>11</v>
      </c>
      <c r="M11" s="83"/>
      <c r="N11" s="63"/>
      <c r="O11" s="86" t="s">
        <v>230</v>
      </c>
      <c r="P11" s="88">
        <v>43719.39538194444</v>
      </c>
      <c r="Q11" s="86" t="s">
        <v>231</v>
      </c>
      <c r="R11" s="90" t="s">
        <v>236</v>
      </c>
      <c r="S11" s="86" t="s">
        <v>241</v>
      </c>
      <c r="T11" s="86" t="s">
        <v>245</v>
      </c>
      <c r="U11" s="86"/>
      <c r="V11" s="90" t="s">
        <v>248</v>
      </c>
      <c r="W11" s="88">
        <v>43719.39538194444</v>
      </c>
      <c r="X11" s="92">
        <v>43719</v>
      </c>
      <c r="Y11" s="94" t="s">
        <v>256</v>
      </c>
      <c r="Z11" s="90" t="s">
        <v>267</v>
      </c>
      <c r="AA11" s="86"/>
      <c r="AB11" s="86"/>
      <c r="AC11" s="94" t="s">
        <v>277</v>
      </c>
      <c r="AD11" s="86"/>
      <c r="AE11" s="86" t="b">
        <v>0</v>
      </c>
      <c r="AF11" s="86">
        <v>0</v>
      </c>
      <c r="AG11" s="94" t="s">
        <v>288</v>
      </c>
      <c r="AH11" s="86" t="b">
        <v>0</v>
      </c>
      <c r="AI11" s="86" t="s">
        <v>289</v>
      </c>
      <c r="AJ11" s="86"/>
      <c r="AK11" s="94" t="s">
        <v>288</v>
      </c>
      <c r="AL11" s="86" t="b">
        <v>0</v>
      </c>
      <c r="AM11" s="86">
        <v>4</v>
      </c>
      <c r="AN11" s="94" t="s">
        <v>278</v>
      </c>
      <c r="AO11" s="86" t="s">
        <v>291</v>
      </c>
      <c r="AP11" s="86" t="b">
        <v>0</v>
      </c>
      <c r="AQ11" s="94" t="s">
        <v>278</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c r="BG11" s="52"/>
      <c r="BH11" s="51"/>
      <c r="BI11" s="52"/>
      <c r="BJ11" s="51"/>
      <c r="BK11" s="52"/>
      <c r="BL11" s="51"/>
      <c r="BM11" s="52"/>
      <c r="BN11" s="51"/>
    </row>
    <row r="12" spans="1:66" ht="15">
      <c r="A12" s="84" t="s">
        <v>214</v>
      </c>
      <c r="B12" s="84" t="s">
        <v>217</v>
      </c>
      <c r="C12" s="53" t="s">
        <v>636</v>
      </c>
      <c r="D12" s="54">
        <v>3</v>
      </c>
      <c r="E12" s="65" t="s">
        <v>132</v>
      </c>
      <c r="F12" s="55">
        <v>32</v>
      </c>
      <c r="G12" s="53"/>
      <c r="H12" s="57"/>
      <c r="I12" s="56"/>
      <c r="J12" s="56"/>
      <c r="K12" s="36" t="s">
        <v>65</v>
      </c>
      <c r="L12" s="83">
        <v>12</v>
      </c>
      <c r="M12" s="83"/>
      <c r="N12" s="63"/>
      <c r="O12" s="86" t="s">
        <v>230</v>
      </c>
      <c r="P12" s="88">
        <v>43719.39538194444</v>
      </c>
      <c r="Q12" s="86" t="s">
        <v>231</v>
      </c>
      <c r="R12" s="90" t="s">
        <v>236</v>
      </c>
      <c r="S12" s="86" t="s">
        <v>241</v>
      </c>
      <c r="T12" s="86" t="s">
        <v>245</v>
      </c>
      <c r="U12" s="86"/>
      <c r="V12" s="90" t="s">
        <v>248</v>
      </c>
      <c r="W12" s="88">
        <v>43719.39538194444</v>
      </c>
      <c r="X12" s="92">
        <v>43719</v>
      </c>
      <c r="Y12" s="94" t="s">
        <v>256</v>
      </c>
      <c r="Z12" s="90" t="s">
        <v>267</v>
      </c>
      <c r="AA12" s="86"/>
      <c r="AB12" s="86"/>
      <c r="AC12" s="94" t="s">
        <v>277</v>
      </c>
      <c r="AD12" s="86"/>
      <c r="AE12" s="86" t="b">
        <v>0</v>
      </c>
      <c r="AF12" s="86">
        <v>0</v>
      </c>
      <c r="AG12" s="94" t="s">
        <v>288</v>
      </c>
      <c r="AH12" s="86" t="b">
        <v>0</v>
      </c>
      <c r="AI12" s="86" t="s">
        <v>289</v>
      </c>
      <c r="AJ12" s="86"/>
      <c r="AK12" s="94" t="s">
        <v>288</v>
      </c>
      <c r="AL12" s="86" t="b">
        <v>0</v>
      </c>
      <c r="AM12" s="86">
        <v>4</v>
      </c>
      <c r="AN12" s="94" t="s">
        <v>278</v>
      </c>
      <c r="AO12" s="86" t="s">
        <v>291</v>
      </c>
      <c r="AP12" s="86" t="b">
        <v>0</v>
      </c>
      <c r="AQ12" s="94" t="s">
        <v>278</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c r="BG12" s="52"/>
      <c r="BH12" s="51"/>
      <c r="BI12" s="52"/>
      <c r="BJ12" s="51"/>
      <c r="BK12" s="52"/>
      <c r="BL12" s="51"/>
      <c r="BM12" s="52"/>
      <c r="BN12" s="51"/>
    </row>
    <row r="13" spans="1:66" ht="15">
      <c r="A13" s="84" t="s">
        <v>214</v>
      </c>
      <c r="B13" s="84" t="s">
        <v>227</v>
      </c>
      <c r="C13" s="53" t="s">
        <v>636</v>
      </c>
      <c r="D13" s="54">
        <v>3</v>
      </c>
      <c r="E13" s="65" t="s">
        <v>132</v>
      </c>
      <c r="F13" s="55">
        <v>32</v>
      </c>
      <c r="G13" s="53"/>
      <c r="H13" s="57"/>
      <c r="I13" s="56"/>
      <c r="J13" s="56"/>
      <c r="K13" s="36" t="s">
        <v>65</v>
      </c>
      <c r="L13" s="83">
        <v>13</v>
      </c>
      <c r="M13" s="83"/>
      <c r="N13" s="63"/>
      <c r="O13" s="86" t="s">
        <v>230</v>
      </c>
      <c r="P13" s="88">
        <v>43719.39538194444</v>
      </c>
      <c r="Q13" s="86" t="s">
        <v>231</v>
      </c>
      <c r="R13" s="90" t="s">
        <v>236</v>
      </c>
      <c r="S13" s="86" t="s">
        <v>241</v>
      </c>
      <c r="T13" s="86" t="s">
        <v>245</v>
      </c>
      <c r="U13" s="86"/>
      <c r="V13" s="90" t="s">
        <v>248</v>
      </c>
      <c r="W13" s="88">
        <v>43719.39538194444</v>
      </c>
      <c r="X13" s="92">
        <v>43719</v>
      </c>
      <c r="Y13" s="94" t="s">
        <v>256</v>
      </c>
      <c r="Z13" s="90" t="s">
        <v>267</v>
      </c>
      <c r="AA13" s="86"/>
      <c r="AB13" s="86"/>
      <c r="AC13" s="94" t="s">
        <v>277</v>
      </c>
      <c r="AD13" s="86"/>
      <c r="AE13" s="86" t="b">
        <v>0</v>
      </c>
      <c r="AF13" s="86">
        <v>0</v>
      </c>
      <c r="AG13" s="94" t="s">
        <v>288</v>
      </c>
      <c r="AH13" s="86" t="b">
        <v>0</v>
      </c>
      <c r="AI13" s="86" t="s">
        <v>289</v>
      </c>
      <c r="AJ13" s="86"/>
      <c r="AK13" s="94" t="s">
        <v>288</v>
      </c>
      <c r="AL13" s="86" t="b">
        <v>0</v>
      </c>
      <c r="AM13" s="86">
        <v>4</v>
      </c>
      <c r="AN13" s="94" t="s">
        <v>278</v>
      </c>
      <c r="AO13" s="86" t="s">
        <v>291</v>
      </c>
      <c r="AP13" s="86" t="b">
        <v>0</v>
      </c>
      <c r="AQ13" s="94" t="s">
        <v>278</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2</v>
      </c>
      <c r="BG13" s="52">
        <v>9.090909090909092</v>
      </c>
      <c r="BH13" s="51">
        <v>0</v>
      </c>
      <c r="BI13" s="52">
        <v>0</v>
      </c>
      <c r="BJ13" s="51">
        <v>0</v>
      </c>
      <c r="BK13" s="52">
        <v>0</v>
      </c>
      <c r="BL13" s="51">
        <v>20</v>
      </c>
      <c r="BM13" s="52">
        <v>90.9090909090909</v>
      </c>
      <c r="BN13" s="51">
        <v>22</v>
      </c>
    </row>
    <row r="14" spans="1:66" ht="15">
      <c r="A14" s="84" t="s">
        <v>215</v>
      </c>
      <c r="B14" s="84" t="s">
        <v>222</v>
      </c>
      <c r="C14" s="53" t="s">
        <v>636</v>
      </c>
      <c r="D14" s="54">
        <v>3</v>
      </c>
      <c r="E14" s="65" t="s">
        <v>132</v>
      </c>
      <c r="F14" s="55">
        <v>32</v>
      </c>
      <c r="G14" s="53"/>
      <c r="H14" s="57"/>
      <c r="I14" s="56"/>
      <c r="J14" s="56"/>
      <c r="K14" s="36" t="s">
        <v>65</v>
      </c>
      <c r="L14" s="83">
        <v>14</v>
      </c>
      <c r="M14" s="83"/>
      <c r="N14" s="63"/>
      <c r="O14" s="86" t="s">
        <v>230</v>
      </c>
      <c r="P14" s="88">
        <v>43717.79148148148</v>
      </c>
      <c r="Q14" s="86" t="s">
        <v>231</v>
      </c>
      <c r="R14" s="90" t="s">
        <v>236</v>
      </c>
      <c r="S14" s="86" t="s">
        <v>241</v>
      </c>
      <c r="T14" s="86" t="s">
        <v>246</v>
      </c>
      <c r="U14" s="86"/>
      <c r="V14" s="90" t="s">
        <v>249</v>
      </c>
      <c r="W14" s="88">
        <v>43717.79148148148</v>
      </c>
      <c r="X14" s="92">
        <v>43717</v>
      </c>
      <c r="Y14" s="94" t="s">
        <v>257</v>
      </c>
      <c r="Z14" s="90" t="s">
        <v>238</v>
      </c>
      <c r="AA14" s="86"/>
      <c r="AB14" s="86"/>
      <c r="AC14" s="94" t="s">
        <v>278</v>
      </c>
      <c r="AD14" s="86"/>
      <c r="AE14" s="86" t="b">
        <v>0</v>
      </c>
      <c r="AF14" s="86">
        <v>13</v>
      </c>
      <c r="AG14" s="94" t="s">
        <v>288</v>
      </c>
      <c r="AH14" s="86" t="b">
        <v>0</v>
      </c>
      <c r="AI14" s="86" t="s">
        <v>289</v>
      </c>
      <c r="AJ14" s="86"/>
      <c r="AK14" s="94" t="s">
        <v>288</v>
      </c>
      <c r="AL14" s="86" t="b">
        <v>0</v>
      </c>
      <c r="AM14" s="86">
        <v>4</v>
      </c>
      <c r="AN14" s="94" t="s">
        <v>288</v>
      </c>
      <c r="AO14" s="86" t="s">
        <v>292</v>
      </c>
      <c r="AP14" s="86" t="b">
        <v>0</v>
      </c>
      <c r="AQ14" s="94" t="s">
        <v>278</v>
      </c>
      <c r="AR14" s="86" t="s">
        <v>176</v>
      </c>
      <c r="AS14" s="86">
        <v>0</v>
      </c>
      <c r="AT14" s="86">
        <v>0</v>
      </c>
      <c r="AU14" s="86"/>
      <c r="AV14" s="86"/>
      <c r="AW14" s="86"/>
      <c r="AX14" s="86"/>
      <c r="AY14" s="86"/>
      <c r="AZ14" s="86"/>
      <c r="BA14" s="86"/>
      <c r="BB14" s="86"/>
      <c r="BC14">
        <v>1</v>
      </c>
      <c r="BD14" s="85" t="str">
        <f>REPLACE(INDEX(GroupVertices[Group],MATCH(Edges[[#This Row],[Vertex 1]],GroupVertices[Vertex],0)),1,1,"")</f>
        <v>1</v>
      </c>
      <c r="BE14" s="85" t="str">
        <f>REPLACE(INDEX(GroupVertices[Group],MATCH(Edges[[#This Row],[Vertex 2]],GroupVertices[Vertex],0)),1,1,"")</f>
        <v>1</v>
      </c>
      <c r="BF14" s="51"/>
      <c r="BG14" s="52"/>
      <c r="BH14" s="51"/>
      <c r="BI14" s="52"/>
      <c r="BJ14" s="51"/>
      <c r="BK14" s="52"/>
      <c r="BL14" s="51"/>
      <c r="BM14" s="52"/>
      <c r="BN14" s="51"/>
    </row>
    <row r="15" spans="1:66" ht="15">
      <c r="A15" s="84" t="s">
        <v>216</v>
      </c>
      <c r="B15" s="84" t="s">
        <v>222</v>
      </c>
      <c r="C15" s="53" t="s">
        <v>636</v>
      </c>
      <c r="D15" s="54">
        <v>3</v>
      </c>
      <c r="E15" s="65" t="s">
        <v>132</v>
      </c>
      <c r="F15" s="55">
        <v>32</v>
      </c>
      <c r="G15" s="53"/>
      <c r="H15" s="57"/>
      <c r="I15" s="56"/>
      <c r="J15" s="56"/>
      <c r="K15" s="36" t="s">
        <v>65</v>
      </c>
      <c r="L15" s="83">
        <v>15</v>
      </c>
      <c r="M15" s="83"/>
      <c r="N15" s="63"/>
      <c r="O15" s="86" t="s">
        <v>230</v>
      </c>
      <c r="P15" s="88">
        <v>43717.885358796295</v>
      </c>
      <c r="Q15" s="86" t="s">
        <v>231</v>
      </c>
      <c r="R15" s="90" t="s">
        <v>236</v>
      </c>
      <c r="S15" s="86" t="s">
        <v>241</v>
      </c>
      <c r="T15" s="86" t="s">
        <v>245</v>
      </c>
      <c r="U15" s="86"/>
      <c r="V15" s="90" t="s">
        <v>250</v>
      </c>
      <c r="W15" s="88">
        <v>43717.885358796295</v>
      </c>
      <c r="X15" s="92">
        <v>43717</v>
      </c>
      <c r="Y15" s="94" t="s">
        <v>258</v>
      </c>
      <c r="Z15" s="90" t="s">
        <v>268</v>
      </c>
      <c r="AA15" s="86"/>
      <c r="AB15" s="86"/>
      <c r="AC15" s="94" t="s">
        <v>279</v>
      </c>
      <c r="AD15" s="86"/>
      <c r="AE15" s="86" t="b">
        <v>0</v>
      </c>
      <c r="AF15" s="86">
        <v>0</v>
      </c>
      <c r="AG15" s="94" t="s">
        <v>288</v>
      </c>
      <c r="AH15" s="86" t="b">
        <v>0</v>
      </c>
      <c r="AI15" s="86" t="s">
        <v>289</v>
      </c>
      <c r="AJ15" s="86"/>
      <c r="AK15" s="94" t="s">
        <v>288</v>
      </c>
      <c r="AL15" s="86" t="b">
        <v>0</v>
      </c>
      <c r="AM15" s="86">
        <v>4</v>
      </c>
      <c r="AN15" s="94" t="s">
        <v>278</v>
      </c>
      <c r="AO15" s="86" t="s">
        <v>293</v>
      </c>
      <c r="AP15" s="86" t="b">
        <v>0</v>
      </c>
      <c r="AQ15" s="94" t="s">
        <v>278</v>
      </c>
      <c r="AR15" s="86" t="s">
        <v>176</v>
      </c>
      <c r="AS15" s="86">
        <v>0</v>
      </c>
      <c r="AT15" s="86">
        <v>0</v>
      </c>
      <c r="AU15" s="86"/>
      <c r="AV15" s="86"/>
      <c r="AW15" s="86"/>
      <c r="AX15" s="86"/>
      <c r="AY15" s="86"/>
      <c r="AZ15" s="86"/>
      <c r="BA15" s="86"/>
      <c r="BB15" s="86"/>
      <c r="BC15">
        <v>1</v>
      </c>
      <c r="BD15" s="85" t="str">
        <f>REPLACE(INDEX(GroupVertices[Group],MATCH(Edges[[#This Row],[Vertex 1]],GroupVertices[Vertex],0)),1,1,"")</f>
        <v>1</v>
      </c>
      <c r="BE15" s="85" t="str">
        <f>REPLACE(INDEX(GroupVertices[Group],MATCH(Edges[[#This Row],[Vertex 2]],GroupVertices[Vertex],0)),1,1,"")</f>
        <v>1</v>
      </c>
      <c r="BF15" s="51"/>
      <c r="BG15" s="52"/>
      <c r="BH15" s="51"/>
      <c r="BI15" s="52"/>
      <c r="BJ15" s="51"/>
      <c r="BK15" s="52"/>
      <c r="BL15" s="51"/>
      <c r="BM15" s="52"/>
      <c r="BN15" s="51"/>
    </row>
    <row r="16" spans="1:66" ht="15">
      <c r="A16" s="84" t="s">
        <v>217</v>
      </c>
      <c r="B16" s="84" t="s">
        <v>222</v>
      </c>
      <c r="C16" s="53" t="s">
        <v>636</v>
      </c>
      <c r="D16" s="54">
        <v>3</v>
      </c>
      <c r="E16" s="65" t="s">
        <v>132</v>
      </c>
      <c r="F16" s="55">
        <v>32</v>
      </c>
      <c r="G16" s="53"/>
      <c r="H16" s="57"/>
      <c r="I16" s="56"/>
      <c r="J16" s="56"/>
      <c r="K16" s="36" t="s">
        <v>65</v>
      </c>
      <c r="L16" s="83">
        <v>16</v>
      </c>
      <c r="M16" s="83"/>
      <c r="N16" s="63"/>
      <c r="O16" s="86" t="s">
        <v>230</v>
      </c>
      <c r="P16" s="88">
        <v>43718.57923611111</v>
      </c>
      <c r="Q16" s="86" t="s">
        <v>231</v>
      </c>
      <c r="R16" s="90" t="s">
        <v>236</v>
      </c>
      <c r="S16" s="86" t="s">
        <v>241</v>
      </c>
      <c r="T16" s="86" t="s">
        <v>245</v>
      </c>
      <c r="U16" s="86"/>
      <c r="V16" s="90" t="s">
        <v>251</v>
      </c>
      <c r="W16" s="88">
        <v>43718.57923611111</v>
      </c>
      <c r="X16" s="92">
        <v>43718</v>
      </c>
      <c r="Y16" s="94" t="s">
        <v>259</v>
      </c>
      <c r="Z16" s="90" t="s">
        <v>269</v>
      </c>
      <c r="AA16" s="86"/>
      <c r="AB16" s="86"/>
      <c r="AC16" s="94" t="s">
        <v>280</v>
      </c>
      <c r="AD16" s="86"/>
      <c r="AE16" s="86" t="b">
        <v>0</v>
      </c>
      <c r="AF16" s="86">
        <v>0</v>
      </c>
      <c r="AG16" s="94" t="s">
        <v>288</v>
      </c>
      <c r="AH16" s="86" t="b">
        <v>0</v>
      </c>
      <c r="AI16" s="86" t="s">
        <v>289</v>
      </c>
      <c r="AJ16" s="86"/>
      <c r="AK16" s="94" t="s">
        <v>288</v>
      </c>
      <c r="AL16" s="86" t="b">
        <v>0</v>
      </c>
      <c r="AM16" s="86">
        <v>4</v>
      </c>
      <c r="AN16" s="94" t="s">
        <v>278</v>
      </c>
      <c r="AO16" s="86" t="s">
        <v>293</v>
      </c>
      <c r="AP16" s="86" t="b">
        <v>0</v>
      </c>
      <c r="AQ16" s="94" t="s">
        <v>278</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c r="BG16" s="52"/>
      <c r="BH16" s="51"/>
      <c r="BI16" s="52"/>
      <c r="BJ16" s="51"/>
      <c r="BK16" s="52"/>
      <c r="BL16" s="51"/>
      <c r="BM16" s="52"/>
      <c r="BN16" s="51"/>
    </row>
    <row r="17" spans="1:66" ht="15">
      <c r="A17" s="84" t="s">
        <v>218</v>
      </c>
      <c r="B17" s="84" t="s">
        <v>222</v>
      </c>
      <c r="C17" s="53" t="s">
        <v>636</v>
      </c>
      <c r="D17" s="54">
        <v>3</v>
      </c>
      <c r="E17" s="65" t="s">
        <v>132</v>
      </c>
      <c r="F17" s="55">
        <v>32</v>
      </c>
      <c r="G17" s="53"/>
      <c r="H17" s="57"/>
      <c r="I17" s="56"/>
      <c r="J17" s="56"/>
      <c r="K17" s="36" t="s">
        <v>65</v>
      </c>
      <c r="L17" s="83">
        <v>17</v>
      </c>
      <c r="M17" s="83"/>
      <c r="N17" s="63"/>
      <c r="O17" s="86" t="s">
        <v>230</v>
      </c>
      <c r="P17" s="88">
        <v>43717.79153935185</v>
      </c>
      <c r="Q17" s="86" t="s">
        <v>231</v>
      </c>
      <c r="R17" s="90" t="s">
        <v>236</v>
      </c>
      <c r="S17" s="86" t="s">
        <v>241</v>
      </c>
      <c r="T17" s="86" t="s">
        <v>245</v>
      </c>
      <c r="U17" s="86"/>
      <c r="V17" s="90" t="s">
        <v>252</v>
      </c>
      <c r="W17" s="88">
        <v>43717.79153935185</v>
      </c>
      <c r="X17" s="92">
        <v>43717</v>
      </c>
      <c r="Y17" s="94" t="s">
        <v>260</v>
      </c>
      <c r="Z17" s="90" t="s">
        <v>270</v>
      </c>
      <c r="AA17" s="86"/>
      <c r="AB17" s="86"/>
      <c r="AC17" s="94" t="s">
        <v>281</v>
      </c>
      <c r="AD17" s="86"/>
      <c r="AE17" s="86" t="b">
        <v>0</v>
      </c>
      <c r="AF17" s="86">
        <v>0</v>
      </c>
      <c r="AG17" s="94" t="s">
        <v>288</v>
      </c>
      <c r="AH17" s="86" t="b">
        <v>0</v>
      </c>
      <c r="AI17" s="86" t="s">
        <v>289</v>
      </c>
      <c r="AJ17" s="86"/>
      <c r="AK17" s="94" t="s">
        <v>288</v>
      </c>
      <c r="AL17" s="86" t="b">
        <v>0</v>
      </c>
      <c r="AM17" s="86">
        <v>4</v>
      </c>
      <c r="AN17" s="94" t="s">
        <v>278</v>
      </c>
      <c r="AO17" s="86" t="s">
        <v>294</v>
      </c>
      <c r="AP17" s="86" t="b">
        <v>0</v>
      </c>
      <c r="AQ17" s="94" t="s">
        <v>278</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c r="BG17" s="52"/>
      <c r="BH17" s="51"/>
      <c r="BI17" s="52"/>
      <c r="BJ17" s="51"/>
      <c r="BK17" s="52"/>
      <c r="BL17" s="51"/>
      <c r="BM17" s="52"/>
      <c r="BN17" s="51"/>
    </row>
    <row r="18" spans="1:66" ht="15">
      <c r="A18" s="84" t="s">
        <v>215</v>
      </c>
      <c r="B18" s="84" t="s">
        <v>223</v>
      </c>
      <c r="C18" s="53" t="s">
        <v>636</v>
      </c>
      <c r="D18" s="54">
        <v>3</v>
      </c>
      <c r="E18" s="65" t="s">
        <v>132</v>
      </c>
      <c r="F18" s="55">
        <v>32</v>
      </c>
      <c r="G18" s="53"/>
      <c r="H18" s="57"/>
      <c r="I18" s="56"/>
      <c r="J18" s="56"/>
      <c r="K18" s="36" t="s">
        <v>65</v>
      </c>
      <c r="L18" s="83">
        <v>18</v>
      </c>
      <c r="M18" s="83"/>
      <c r="N18" s="63"/>
      <c r="O18" s="86" t="s">
        <v>230</v>
      </c>
      <c r="P18" s="88">
        <v>43717.79148148148</v>
      </c>
      <c r="Q18" s="86" t="s">
        <v>231</v>
      </c>
      <c r="R18" s="90" t="s">
        <v>236</v>
      </c>
      <c r="S18" s="86" t="s">
        <v>241</v>
      </c>
      <c r="T18" s="86" t="s">
        <v>246</v>
      </c>
      <c r="U18" s="86"/>
      <c r="V18" s="90" t="s">
        <v>249</v>
      </c>
      <c r="W18" s="88">
        <v>43717.79148148148</v>
      </c>
      <c r="X18" s="92">
        <v>43717</v>
      </c>
      <c r="Y18" s="94" t="s">
        <v>257</v>
      </c>
      <c r="Z18" s="90" t="s">
        <v>238</v>
      </c>
      <c r="AA18" s="86"/>
      <c r="AB18" s="86"/>
      <c r="AC18" s="94" t="s">
        <v>278</v>
      </c>
      <c r="AD18" s="86"/>
      <c r="AE18" s="86" t="b">
        <v>0</v>
      </c>
      <c r="AF18" s="86">
        <v>13</v>
      </c>
      <c r="AG18" s="94" t="s">
        <v>288</v>
      </c>
      <c r="AH18" s="86" t="b">
        <v>0</v>
      </c>
      <c r="AI18" s="86" t="s">
        <v>289</v>
      </c>
      <c r="AJ18" s="86"/>
      <c r="AK18" s="94" t="s">
        <v>288</v>
      </c>
      <c r="AL18" s="86" t="b">
        <v>0</v>
      </c>
      <c r="AM18" s="86">
        <v>4</v>
      </c>
      <c r="AN18" s="94" t="s">
        <v>288</v>
      </c>
      <c r="AO18" s="86" t="s">
        <v>292</v>
      </c>
      <c r="AP18" s="86" t="b">
        <v>0</v>
      </c>
      <c r="AQ18" s="94" t="s">
        <v>278</v>
      </c>
      <c r="AR18" s="86" t="s">
        <v>176</v>
      </c>
      <c r="AS18" s="86">
        <v>0</v>
      </c>
      <c r="AT18" s="86">
        <v>0</v>
      </c>
      <c r="AU18" s="86"/>
      <c r="AV18" s="86"/>
      <c r="AW18" s="86"/>
      <c r="AX18" s="86"/>
      <c r="AY18" s="86"/>
      <c r="AZ18" s="86"/>
      <c r="BA18" s="86"/>
      <c r="BB18" s="86"/>
      <c r="BC18">
        <v>1</v>
      </c>
      <c r="BD18" s="85" t="str">
        <f>REPLACE(INDEX(GroupVertices[Group],MATCH(Edges[[#This Row],[Vertex 1]],GroupVertices[Vertex],0)),1,1,"")</f>
        <v>1</v>
      </c>
      <c r="BE18" s="85" t="str">
        <f>REPLACE(INDEX(GroupVertices[Group],MATCH(Edges[[#This Row],[Vertex 2]],GroupVertices[Vertex],0)),1,1,"")</f>
        <v>1</v>
      </c>
      <c r="BF18" s="51"/>
      <c r="BG18" s="52"/>
      <c r="BH18" s="51"/>
      <c r="BI18" s="52"/>
      <c r="BJ18" s="51"/>
      <c r="BK18" s="52"/>
      <c r="BL18" s="51"/>
      <c r="BM18" s="52"/>
      <c r="BN18" s="51"/>
    </row>
    <row r="19" spans="1:66" ht="15">
      <c r="A19" s="84" t="s">
        <v>216</v>
      </c>
      <c r="B19" s="84" t="s">
        <v>223</v>
      </c>
      <c r="C19" s="53" t="s">
        <v>636</v>
      </c>
      <c r="D19" s="54">
        <v>3</v>
      </c>
      <c r="E19" s="65" t="s">
        <v>132</v>
      </c>
      <c r="F19" s="55">
        <v>32</v>
      </c>
      <c r="G19" s="53"/>
      <c r="H19" s="57"/>
      <c r="I19" s="56"/>
      <c r="J19" s="56"/>
      <c r="K19" s="36" t="s">
        <v>65</v>
      </c>
      <c r="L19" s="83">
        <v>19</v>
      </c>
      <c r="M19" s="83"/>
      <c r="N19" s="63"/>
      <c r="O19" s="86" t="s">
        <v>230</v>
      </c>
      <c r="P19" s="88">
        <v>43717.885358796295</v>
      </c>
      <c r="Q19" s="86" t="s">
        <v>231</v>
      </c>
      <c r="R19" s="90" t="s">
        <v>236</v>
      </c>
      <c r="S19" s="86" t="s">
        <v>241</v>
      </c>
      <c r="T19" s="86" t="s">
        <v>245</v>
      </c>
      <c r="U19" s="86"/>
      <c r="V19" s="90" t="s">
        <v>250</v>
      </c>
      <c r="W19" s="88">
        <v>43717.885358796295</v>
      </c>
      <c r="X19" s="92">
        <v>43717</v>
      </c>
      <c r="Y19" s="94" t="s">
        <v>258</v>
      </c>
      <c r="Z19" s="90" t="s">
        <v>268</v>
      </c>
      <c r="AA19" s="86"/>
      <c r="AB19" s="86"/>
      <c r="AC19" s="94" t="s">
        <v>279</v>
      </c>
      <c r="AD19" s="86"/>
      <c r="AE19" s="86" t="b">
        <v>0</v>
      </c>
      <c r="AF19" s="86">
        <v>0</v>
      </c>
      <c r="AG19" s="94" t="s">
        <v>288</v>
      </c>
      <c r="AH19" s="86" t="b">
        <v>0</v>
      </c>
      <c r="AI19" s="86" t="s">
        <v>289</v>
      </c>
      <c r="AJ19" s="86"/>
      <c r="AK19" s="94" t="s">
        <v>288</v>
      </c>
      <c r="AL19" s="86" t="b">
        <v>0</v>
      </c>
      <c r="AM19" s="86">
        <v>4</v>
      </c>
      <c r="AN19" s="94" t="s">
        <v>278</v>
      </c>
      <c r="AO19" s="86" t="s">
        <v>293</v>
      </c>
      <c r="AP19" s="86" t="b">
        <v>0</v>
      </c>
      <c r="AQ19" s="94" t="s">
        <v>278</v>
      </c>
      <c r="AR19" s="86" t="s">
        <v>176</v>
      </c>
      <c r="AS19" s="86">
        <v>0</v>
      </c>
      <c r="AT19" s="86">
        <v>0</v>
      </c>
      <c r="AU19" s="86"/>
      <c r="AV19" s="86"/>
      <c r="AW19" s="86"/>
      <c r="AX19" s="86"/>
      <c r="AY19" s="86"/>
      <c r="AZ19" s="86"/>
      <c r="BA19" s="86"/>
      <c r="BB19" s="86"/>
      <c r="BC19">
        <v>1</v>
      </c>
      <c r="BD19" s="85" t="str">
        <f>REPLACE(INDEX(GroupVertices[Group],MATCH(Edges[[#This Row],[Vertex 1]],GroupVertices[Vertex],0)),1,1,"")</f>
        <v>1</v>
      </c>
      <c r="BE19" s="85" t="str">
        <f>REPLACE(INDEX(GroupVertices[Group],MATCH(Edges[[#This Row],[Vertex 2]],GroupVertices[Vertex],0)),1,1,"")</f>
        <v>1</v>
      </c>
      <c r="BF19" s="51"/>
      <c r="BG19" s="52"/>
      <c r="BH19" s="51"/>
      <c r="BI19" s="52"/>
      <c r="BJ19" s="51"/>
      <c r="BK19" s="52"/>
      <c r="BL19" s="51"/>
      <c r="BM19" s="52"/>
      <c r="BN19" s="51"/>
    </row>
    <row r="20" spans="1:66" ht="15">
      <c r="A20" s="84" t="s">
        <v>217</v>
      </c>
      <c r="B20" s="84" t="s">
        <v>223</v>
      </c>
      <c r="C20" s="53" t="s">
        <v>636</v>
      </c>
      <c r="D20" s="54">
        <v>3</v>
      </c>
      <c r="E20" s="65" t="s">
        <v>132</v>
      </c>
      <c r="F20" s="55">
        <v>32</v>
      </c>
      <c r="G20" s="53"/>
      <c r="H20" s="57"/>
      <c r="I20" s="56"/>
      <c r="J20" s="56"/>
      <c r="K20" s="36" t="s">
        <v>65</v>
      </c>
      <c r="L20" s="83">
        <v>20</v>
      </c>
      <c r="M20" s="83"/>
      <c r="N20" s="63"/>
      <c r="O20" s="86" t="s">
        <v>230</v>
      </c>
      <c r="P20" s="88">
        <v>43718.57923611111</v>
      </c>
      <c r="Q20" s="86" t="s">
        <v>231</v>
      </c>
      <c r="R20" s="90" t="s">
        <v>236</v>
      </c>
      <c r="S20" s="86" t="s">
        <v>241</v>
      </c>
      <c r="T20" s="86" t="s">
        <v>245</v>
      </c>
      <c r="U20" s="86"/>
      <c r="V20" s="90" t="s">
        <v>251</v>
      </c>
      <c r="W20" s="88">
        <v>43718.57923611111</v>
      </c>
      <c r="X20" s="92">
        <v>43718</v>
      </c>
      <c r="Y20" s="94" t="s">
        <v>259</v>
      </c>
      <c r="Z20" s="90" t="s">
        <v>269</v>
      </c>
      <c r="AA20" s="86"/>
      <c r="AB20" s="86"/>
      <c r="AC20" s="94" t="s">
        <v>280</v>
      </c>
      <c r="AD20" s="86"/>
      <c r="AE20" s="86" t="b">
        <v>0</v>
      </c>
      <c r="AF20" s="86">
        <v>0</v>
      </c>
      <c r="AG20" s="94" t="s">
        <v>288</v>
      </c>
      <c r="AH20" s="86" t="b">
        <v>0</v>
      </c>
      <c r="AI20" s="86" t="s">
        <v>289</v>
      </c>
      <c r="AJ20" s="86"/>
      <c r="AK20" s="94" t="s">
        <v>288</v>
      </c>
      <c r="AL20" s="86" t="b">
        <v>0</v>
      </c>
      <c r="AM20" s="86">
        <v>4</v>
      </c>
      <c r="AN20" s="94" t="s">
        <v>278</v>
      </c>
      <c r="AO20" s="86" t="s">
        <v>293</v>
      </c>
      <c r="AP20" s="86" t="b">
        <v>0</v>
      </c>
      <c r="AQ20" s="94" t="s">
        <v>278</v>
      </c>
      <c r="AR20" s="86" t="s">
        <v>176</v>
      </c>
      <c r="AS20" s="86">
        <v>0</v>
      </c>
      <c r="AT20" s="86">
        <v>0</v>
      </c>
      <c r="AU20" s="86"/>
      <c r="AV20" s="86"/>
      <c r="AW20" s="86"/>
      <c r="AX20" s="86"/>
      <c r="AY20" s="86"/>
      <c r="AZ20" s="86"/>
      <c r="BA20" s="86"/>
      <c r="BB20" s="86"/>
      <c r="BC20">
        <v>1</v>
      </c>
      <c r="BD20" s="85" t="str">
        <f>REPLACE(INDEX(GroupVertices[Group],MATCH(Edges[[#This Row],[Vertex 1]],GroupVertices[Vertex],0)),1,1,"")</f>
        <v>1</v>
      </c>
      <c r="BE20" s="85" t="str">
        <f>REPLACE(INDEX(GroupVertices[Group],MATCH(Edges[[#This Row],[Vertex 2]],GroupVertices[Vertex],0)),1,1,"")</f>
        <v>1</v>
      </c>
      <c r="BF20" s="51"/>
      <c r="BG20" s="52"/>
      <c r="BH20" s="51"/>
      <c r="BI20" s="52"/>
      <c r="BJ20" s="51"/>
      <c r="BK20" s="52"/>
      <c r="BL20" s="51"/>
      <c r="BM20" s="52"/>
      <c r="BN20" s="51"/>
    </row>
    <row r="21" spans="1:66" ht="15">
      <c r="A21" s="84" t="s">
        <v>218</v>
      </c>
      <c r="B21" s="84" t="s">
        <v>223</v>
      </c>
      <c r="C21" s="53" t="s">
        <v>636</v>
      </c>
      <c r="D21" s="54">
        <v>3</v>
      </c>
      <c r="E21" s="65" t="s">
        <v>132</v>
      </c>
      <c r="F21" s="55">
        <v>32</v>
      </c>
      <c r="G21" s="53"/>
      <c r="H21" s="57"/>
      <c r="I21" s="56"/>
      <c r="J21" s="56"/>
      <c r="K21" s="36" t="s">
        <v>65</v>
      </c>
      <c r="L21" s="83">
        <v>21</v>
      </c>
      <c r="M21" s="83"/>
      <c r="N21" s="63"/>
      <c r="O21" s="86" t="s">
        <v>230</v>
      </c>
      <c r="P21" s="88">
        <v>43717.79153935185</v>
      </c>
      <c r="Q21" s="86" t="s">
        <v>231</v>
      </c>
      <c r="R21" s="90" t="s">
        <v>236</v>
      </c>
      <c r="S21" s="86" t="s">
        <v>241</v>
      </c>
      <c r="T21" s="86" t="s">
        <v>245</v>
      </c>
      <c r="U21" s="86"/>
      <c r="V21" s="90" t="s">
        <v>252</v>
      </c>
      <c r="W21" s="88">
        <v>43717.79153935185</v>
      </c>
      <c r="X21" s="92">
        <v>43717</v>
      </c>
      <c r="Y21" s="94" t="s">
        <v>260</v>
      </c>
      <c r="Z21" s="90" t="s">
        <v>270</v>
      </c>
      <c r="AA21" s="86"/>
      <c r="AB21" s="86"/>
      <c r="AC21" s="94" t="s">
        <v>281</v>
      </c>
      <c r="AD21" s="86"/>
      <c r="AE21" s="86" t="b">
        <v>0</v>
      </c>
      <c r="AF21" s="86">
        <v>0</v>
      </c>
      <c r="AG21" s="94" t="s">
        <v>288</v>
      </c>
      <c r="AH21" s="86" t="b">
        <v>0</v>
      </c>
      <c r="AI21" s="86" t="s">
        <v>289</v>
      </c>
      <c r="AJ21" s="86"/>
      <c r="AK21" s="94" t="s">
        <v>288</v>
      </c>
      <c r="AL21" s="86" t="b">
        <v>0</v>
      </c>
      <c r="AM21" s="86">
        <v>4</v>
      </c>
      <c r="AN21" s="94" t="s">
        <v>278</v>
      </c>
      <c r="AO21" s="86" t="s">
        <v>294</v>
      </c>
      <c r="AP21" s="86" t="b">
        <v>0</v>
      </c>
      <c r="AQ21" s="94" t="s">
        <v>278</v>
      </c>
      <c r="AR21" s="86" t="s">
        <v>176</v>
      </c>
      <c r="AS21" s="86">
        <v>0</v>
      </c>
      <c r="AT21" s="86">
        <v>0</v>
      </c>
      <c r="AU21" s="86"/>
      <c r="AV21" s="86"/>
      <c r="AW21" s="86"/>
      <c r="AX21" s="86"/>
      <c r="AY21" s="86"/>
      <c r="AZ21" s="86"/>
      <c r="BA21" s="86"/>
      <c r="BB21" s="86"/>
      <c r="BC21">
        <v>1</v>
      </c>
      <c r="BD21" s="85" t="str">
        <f>REPLACE(INDEX(GroupVertices[Group],MATCH(Edges[[#This Row],[Vertex 1]],GroupVertices[Vertex],0)),1,1,"")</f>
        <v>1</v>
      </c>
      <c r="BE21" s="85" t="str">
        <f>REPLACE(INDEX(GroupVertices[Group],MATCH(Edges[[#This Row],[Vertex 2]],GroupVertices[Vertex],0)),1,1,"")</f>
        <v>1</v>
      </c>
      <c r="BF21" s="51"/>
      <c r="BG21" s="52"/>
      <c r="BH21" s="51"/>
      <c r="BI21" s="52"/>
      <c r="BJ21" s="51"/>
      <c r="BK21" s="52"/>
      <c r="BL21" s="51"/>
      <c r="BM21" s="52"/>
      <c r="BN21" s="51"/>
    </row>
    <row r="22" spans="1:66" ht="15">
      <c r="A22" s="84" t="s">
        <v>215</v>
      </c>
      <c r="B22" s="84" t="s">
        <v>216</v>
      </c>
      <c r="C22" s="53" t="s">
        <v>636</v>
      </c>
      <c r="D22" s="54">
        <v>3</v>
      </c>
      <c r="E22" s="65" t="s">
        <v>132</v>
      </c>
      <c r="F22" s="55">
        <v>32</v>
      </c>
      <c r="G22" s="53"/>
      <c r="H22" s="57"/>
      <c r="I22" s="56"/>
      <c r="J22" s="56"/>
      <c r="K22" s="36" t="s">
        <v>66</v>
      </c>
      <c r="L22" s="83">
        <v>22</v>
      </c>
      <c r="M22" s="83"/>
      <c r="N22" s="63"/>
      <c r="O22" s="86" t="s">
        <v>230</v>
      </c>
      <c r="P22" s="88">
        <v>43717.79148148148</v>
      </c>
      <c r="Q22" s="86" t="s">
        <v>231</v>
      </c>
      <c r="R22" s="90" t="s">
        <v>236</v>
      </c>
      <c r="S22" s="86" t="s">
        <v>241</v>
      </c>
      <c r="T22" s="86" t="s">
        <v>246</v>
      </c>
      <c r="U22" s="86"/>
      <c r="V22" s="90" t="s">
        <v>249</v>
      </c>
      <c r="W22" s="88">
        <v>43717.79148148148</v>
      </c>
      <c r="X22" s="92">
        <v>43717</v>
      </c>
      <c r="Y22" s="94" t="s">
        <v>257</v>
      </c>
      <c r="Z22" s="90" t="s">
        <v>238</v>
      </c>
      <c r="AA22" s="86"/>
      <c r="AB22" s="86"/>
      <c r="AC22" s="94" t="s">
        <v>278</v>
      </c>
      <c r="AD22" s="86"/>
      <c r="AE22" s="86" t="b">
        <v>0</v>
      </c>
      <c r="AF22" s="86">
        <v>13</v>
      </c>
      <c r="AG22" s="94" t="s">
        <v>288</v>
      </c>
      <c r="AH22" s="86" t="b">
        <v>0</v>
      </c>
      <c r="AI22" s="86" t="s">
        <v>289</v>
      </c>
      <c r="AJ22" s="86"/>
      <c r="AK22" s="94" t="s">
        <v>288</v>
      </c>
      <c r="AL22" s="86" t="b">
        <v>0</v>
      </c>
      <c r="AM22" s="86">
        <v>4</v>
      </c>
      <c r="AN22" s="94" t="s">
        <v>288</v>
      </c>
      <c r="AO22" s="86" t="s">
        <v>292</v>
      </c>
      <c r="AP22" s="86" t="b">
        <v>0</v>
      </c>
      <c r="AQ22" s="94" t="s">
        <v>278</v>
      </c>
      <c r="AR22" s="86" t="s">
        <v>176</v>
      </c>
      <c r="AS22" s="86">
        <v>0</v>
      </c>
      <c r="AT22" s="86">
        <v>0</v>
      </c>
      <c r="AU22" s="86"/>
      <c r="AV22" s="86"/>
      <c r="AW22" s="86"/>
      <c r="AX22" s="86"/>
      <c r="AY22" s="86"/>
      <c r="AZ22" s="86"/>
      <c r="BA22" s="86"/>
      <c r="BB22" s="86"/>
      <c r="BC22">
        <v>1</v>
      </c>
      <c r="BD22" s="85" t="str">
        <f>REPLACE(INDEX(GroupVertices[Group],MATCH(Edges[[#This Row],[Vertex 1]],GroupVertices[Vertex],0)),1,1,"")</f>
        <v>1</v>
      </c>
      <c r="BE22" s="85" t="str">
        <f>REPLACE(INDEX(GroupVertices[Group],MATCH(Edges[[#This Row],[Vertex 2]],GroupVertices[Vertex],0)),1,1,"")</f>
        <v>1</v>
      </c>
      <c r="BF22" s="51"/>
      <c r="BG22" s="52"/>
      <c r="BH22" s="51"/>
      <c r="BI22" s="52"/>
      <c r="BJ22" s="51"/>
      <c r="BK22" s="52"/>
      <c r="BL22" s="51"/>
      <c r="BM22" s="52"/>
      <c r="BN22" s="51"/>
    </row>
    <row r="23" spans="1:66" ht="15">
      <c r="A23" s="84" t="s">
        <v>216</v>
      </c>
      <c r="B23" s="84" t="s">
        <v>215</v>
      </c>
      <c r="C23" s="53" t="s">
        <v>636</v>
      </c>
      <c r="D23" s="54">
        <v>3</v>
      </c>
      <c r="E23" s="65" t="s">
        <v>132</v>
      </c>
      <c r="F23" s="55">
        <v>32</v>
      </c>
      <c r="G23" s="53"/>
      <c r="H23" s="57"/>
      <c r="I23" s="56"/>
      <c r="J23" s="56"/>
      <c r="K23" s="36" t="s">
        <v>66</v>
      </c>
      <c r="L23" s="83">
        <v>23</v>
      </c>
      <c r="M23" s="83"/>
      <c r="N23" s="63"/>
      <c r="O23" s="86" t="s">
        <v>229</v>
      </c>
      <c r="P23" s="88">
        <v>43717.885358796295</v>
      </c>
      <c r="Q23" s="86" t="s">
        <v>231</v>
      </c>
      <c r="R23" s="90" t="s">
        <v>236</v>
      </c>
      <c r="S23" s="86" t="s">
        <v>241</v>
      </c>
      <c r="T23" s="86" t="s">
        <v>245</v>
      </c>
      <c r="U23" s="86"/>
      <c r="V23" s="90" t="s">
        <v>250</v>
      </c>
      <c r="W23" s="88">
        <v>43717.885358796295</v>
      </c>
      <c r="X23" s="92">
        <v>43717</v>
      </c>
      <c r="Y23" s="94" t="s">
        <v>258</v>
      </c>
      <c r="Z23" s="90" t="s">
        <v>268</v>
      </c>
      <c r="AA23" s="86"/>
      <c r="AB23" s="86"/>
      <c r="AC23" s="94" t="s">
        <v>279</v>
      </c>
      <c r="AD23" s="86"/>
      <c r="AE23" s="86" t="b">
        <v>0</v>
      </c>
      <c r="AF23" s="86">
        <v>0</v>
      </c>
      <c r="AG23" s="94" t="s">
        <v>288</v>
      </c>
      <c r="AH23" s="86" t="b">
        <v>0</v>
      </c>
      <c r="AI23" s="86" t="s">
        <v>289</v>
      </c>
      <c r="AJ23" s="86"/>
      <c r="AK23" s="94" t="s">
        <v>288</v>
      </c>
      <c r="AL23" s="86" t="b">
        <v>0</v>
      </c>
      <c r="AM23" s="86">
        <v>4</v>
      </c>
      <c r="AN23" s="94" t="s">
        <v>278</v>
      </c>
      <c r="AO23" s="86" t="s">
        <v>293</v>
      </c>
      <c r="AP23" s="86" t="b">
        <v>0</v>
      </c>
      <c r="AQ23" s="94" t="s">
        <v>278</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c r="BG23" s="52"/>
      <c r="BH23" s="51"/>
      <c r="BI23" s="52"/>
      <c r="BJ23" s="51"/>
      <c r="BK23" s="52"/>
      <c r="BL23" s="51"/>
      <c r="BM23" s="52"/>
      <c r="BN23" s="51"/>
    </row>
    <row r="24" spans="1:66" ht="15">
      <c r="A24" s="84" t="s">
        <v>216</v>
      </c>
      <c r="B24" s="84" t="s">
        <v>220</v>
      </c>
      <c r="C24" s="53" t="s">
        <v>636</v>
      </c>
      <c r="D24" s="54">
        <v>3</v>
      </c>
      <c r="E24" s="65" t="s">
        <v>132</v>
      </c>
      <c r="F24" s="55">
        <v>32</v>
      </c>
      <c r="G24" s="53"/>
      <c r="H24" s="57"/>
      <c r="I24" s="56"/>
      <c r="J24" s="56"/>
      <c r="K24" s="36" t="s">
        <v>65</v>
      </c>
      <c r="L24" s="83">
        <v>24</v>
      </c>
      <c r="M24" s="83"/>
      <c r="N24" s="63"/>
      <c r="O24" s="86" t="s">
        <v>230</v>
      </c>
      <c r="P24" s="88">
        <v>43717.885358796295</v>
      </c>
      <c r="Q24" s="86" t="s">
        <v>231</v>
      </c>
      <c r="R24" s="90" t="s">
        <v>236</v>
      </c>
      <c r="S24" s="86" t="s">
        <v>241</v>
      </c>
      <c r="T24" s="86" t="s">
        <v>245</v>
      </c>
      <c r="U24" s="86"/>
      <c r="V24" s="90" t="s">
        <v>250</v>
      </c>
      <c r="W24" s="88">
        <v>43717.885358796295</v>
      </c>
      <c r="X24" s="92">
        <v>43717</v>
      </c>
      <c r="Y24" s="94" t="s">
        <v>258</v>
      </c>
      <c r="Z24" s="90" t="s">
        <v>268</v>
      </c>
      <c r="AA24" s="86"/>
      <c r="AB24" s="86"/>
      <c r="AC24" s="94" t="s">
        <v>279</v>
      </c>
      <c r="AD24" s="86"/>
      <c r="AE24" s="86" t="b">
        <v>0</v>
      </c>
      <c r="AF24" s="86">
        <v>0</v>
      </c>
      <c r="AG24" s="94" t="s">
        <v>288</v>
      </c>
      <c r="AH24" s="86" t="b">
        <v>0</v>
      </c>
      <c r="AI24" s="86" t="s">
        <v>289</v>
      </c>
      <c r="AJ24" s="86"/>
      <c r="AK24" s="94" t="s">
        <v>288</v>
      </c>
      <c r="AL24" s="86" t="b">
        <v>0</v>
      </c>
      <c r="AM24" s="86">
        <v>4</v>
      </c>
      <c r="AN24" s="94" t="s">
        <v>278</v>
      </c>
      <c r="AO24" s="86" t="s">
        <v>293</v>
      </c>
      <c r="AP24" s="86" t="b">
        <v>0</v>
      </c>
      <c r="AQ24" s="94" t="s">
        <v>278</v>
      </c>
      <c r="AR24" s="86" t="s">
        <v>176</v>
      </c>
      <c r="AS24" s="86">
        <v>0</v>
      </c>
      <c r="AT24" s="86">
        <v>0</v>
      </c>
      <c r="AU24" s="86"/>
      <c r="AV24" s="86"/>
      <c r="AW24" s="86"/>
      <c r="AX24" s="86"/>
      <c r="AY24" s="86"/>
      <c r="AZ24" s="86"/>
      <c r="BA24" s="86"/>
      <c r="BB24" s="86"/>
      <c r="BC24">
        <v>1</v>
      </c>
      <c r="BD24" s="85" t="str">
        <f>REPLACE(INDEX(GroupVertices[Group],MATCH(Edges[[#This Row],[Vertex 1]],GroupVertices[Vertex],0)),1,1,"")</f>
        <v>1</v>
      </c>
      <c r="BE24" s="85" t="str">
        <f>REPLACE(INDEX(GroupVertices[Group],MATCH(Edges[[#This Row],[Vertex 2]],GroupVertices[Vertex],0)),1,1,"")</f>
        <v>2</v>
      </c>
      <c r="BF24" s="51"/>
      <c r="BG24" s="52"/>
      <c r="BH24" s="51"/>
      <c r="BI24" s="52"/>
      <c r="BJ24" s="51"/>
      <c r="BK24" s="52"/>
      <c r="BL24" s="51"/>
      <c r="BM24" s="52"/>
      <c r="BN24" s="51"/>
    </row>
    <row r="25" spans="1:66" ht="15">
      <c r="A25" s="84" t="s">
        <v>216</v>
      </c>
      <c r="B25" s="84" t="s">
        <v>218</v>
      </c>
      <c r="C25" s="53" t="s">
        <v>636</v>
      </c>
      <c r="D25" s="54">
        <v>3</v>
      </c>
      <c r="E25" s="65" t="s">
        <v>132</v>
      </c>
      <c r="F25" s="55">
        <v>32</v>
      </c>
      <c r="G25" s="53"/>
      <c r="H25" s="57"/>
      <c r="I25" s="56"/>
      <c r="J25" s="56"/>
      <c r="K25" s="36" t="s">
        <v>66</v>
      </c>
      <c r="L25" s="83">
        <v>25</v>
      </c>
      <c r="M25" s="83"/>
      <c r="N25" s="63"/>
      <c r="O25" s="86" t="s">
        <v>230</v>
      </c>
      <c r="P25" s="88">
        <v>43717.885358796295</v>
      </c>
      <c r="Q25" s="86" t="s">
        <v>231</v>
      </c>
      <c r="R25" s="90" t="s">
        <v>236</v>
      </c>
      <c r="S25" s="86" t="s">
        <v>241</v>
      </c>
      <c r="T25" s="86" t="s">
        <v>245</v>
      </c>
      <c r="U25" s="86"/>
      <c r="V25" s="90" t="s">
        <v>250</v>
      </c>
      <c r="W25" s="88">
        <v>43717.885358796295</v>
      </c>
      <c r="X25" s="92">
        <v>43717</v>
      </c>
      <c r="Y25" s="94" t="s">
        <v>258</v>
      </c>
      <c r="Z25" s="90" t="s">
        <v>268</v>
      </c>
      <c r="AA25" s="86"/>
      <c r="AB25" s="86"/>
      <c r="AC25" s="94" t="s">
        <v>279</v>
      </c>
      <c r="AD25" s="86"/>
      <c r="AE25" s="86" t="b">
        <v>0</v>
      </c>
      <c r="AF25" s="86">
        <v>0</v>
      </c>
      <c r="AG25" s="94" t="s">
        <v>288</v>
      </c>
      <c r="AH25" s="86" t="b">
        <v>0</v>
      </c>
      <c r="AI25" s="86" t="s">
        <v>289</v>
      </c>
      <c r="AJ25" s="86"/>
      <c r="AK25" s="94" t="s">
        <v>288</v>
      </c>
      <c r="AL25" s="86" t="b">
        <v>0</v>
      </c>
      <c r="AM25" s="86">
        <v>4</v>
      </c>
      <c r="AN25" s="94" t="s">
        <v>278</v>
      </c>
      <c r="AO25" s="86" t="s">
        <v>293</v>
      </c>
      <c r="AP25" s="86" t="b">
        <v>0</v>
      </c>
      <c r="AQ25" s="94" t="s">
        <v>278</v>
      </c>
      <c r="AR25" s="86" t="s">
        <v>176</v>
      </c>
      <c r="AS25" s="86">
        <v>0</v>
      </c>
      <c r="AT25" s="86">
        <v>0</v>
      </c>
      <c r="AU25" s="86"/>
      <c r="AV25" s="86"/>
      <c r="AW25" s="86"/>
      <c r="AX25" s="86"/>
      <c r="AY25" s="86"/>
      <c r="AZ25" s="86"/>
      <c r="BA25" s="86"/>
      <c r="BB25" s="86"/>
      <c r="BC25">
        <v>1</v>
      </c>
      <c r="BD25" s="85" t="str">
        <f>REPLACE(INDEX(GroupVertices[Group],MATCH(Edges[[#This Row],[Vertex 1]],GroupVertices[Vertex],0)),1,1,"")</f>
        <v>1</v>
      </c>
      <c r="BE25" s="85" t="str">
        <f>REPLACE(INDEX(GroupVertices[Group],MATCH(Edges[[#This Row],[Vertex 2]],GroupVertices[Vertex],0)),1,1,"")</f>
        <v>1</v>
      </c>
      <c r="BF25" s="51"/>
      <c r="BG25" s="52"/>
      <c r="BH25" s="51"/>
      <c r="BI25" s="52"/>
      <c r="BJ25" s="51"/>
      <c r="BK25" s="52"/>
      <c r="BL25" s="51"/>
      <c r="BM25" s="52"/>
      <c r="BN25" s="51"/>
    </row>
    <row r="26" spans="1:66" ht="15">
      <c r="A26" s="84" t="s">
        <v>216</v>
      </c>
      <c r="B26" s="84" t="s">
        <v>224</v>
      </c>
      <c r="C26" s="53" t="s">
        <v>636</v>
      </c>
      <c r="D26" s="54">
        <v>3</v>
      </c>
      <c r="E26" s="65" t="s">
        <v>132</v>
      </c>
      <c r="F26" s="55">
        <v>32</v>
      </c>
      <c r="G26" s="53"/>
      <c r="H26" s="57"/>
      <c r="I26" s="56"/>
      <c r="J26" s="56"/>
      <c r="K26" s="36" t="s">
        <v>65</v>
      </c>
      <c r="L26" s="83">
        <v>26</v>
      </c>
      <c r="M26" s="83"/>
      <c r="N26" s="63"/>
      <c r="O26" s="86" t="s">
        <v>230</v>
      </c>
      <c r="P26" s="88">
        <v>43717.885358796295</v>
      </c>
      <c r="Q26" s="86" t="s">
        <v>231</v>
      </c>
      <c r="R26" s="90" t="s">
        <v>236</v>
      </c>
      <c r="S26" s="86" t="s">
        <v>241</v>
      </c>
      <c r="T26" s="86" t="s">
        <v>245</v>
      </c>
      <c r="U26" s="86"/>
      <c r="V26" s="90" t="s">
        <v>250</v>
      </c>
      <c r="W26" s="88">
        <v>43717.885358796295</v>
      </c>
      <c r="X26" s="92">
        <v>43717</v>
      </c>
      <c r="Y26" s="94" t="s">
        <v>258</v>
      </c>
      <c r="Z26" s="90" t="s">
        <v>268</v>
      </c>
      <c r="AA26" s="86"/>
      <c r="AB26" s="86"/>
      <c r="AC26" s="94" t="s">
        <v>279</v>
      </c>
      <c r="AD26" s="86"/>
      <c r="AE26" s="86" t="b">
        <v>0</v>
      </c>
      <c r="AF26" s="86">
        <v>0</v>
      </c>
      <c r="AG26" s="94" t="s">
        <v>288</v>
      </c>
      <c r="AH26" s="86" t="b">
        <v>0</v>
      </c>
      <c r="AI26" s="86" t="s">
        <v>289</v>
      </c>
      <c r="AJ26" s="86"/>
      <c r="AK26" s="94" t="s">
        <v>288</v>
      </c>
      <c r="AL26" s="86" t="b">
        <v>0</v>
      </c>
      <c r="AM26" s="86">
        <v>4</v>
      </c>
      <c r="AN26" s="94" t="s">
        <v>278</v>
      </c>
      <c r="AO26" s="86" t="s">
        <v>293</v>
      </c>
      <c r="AP26" s="86" t="b">
        <v>0</v>
      </c>
      <c r="AQ26" s="94" t="s">
        <v>278</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c r="BG26" s="52"/>
      <c r="BH26" s="51"/>
      <c r="BI26" s="52"/>
      <c r="BJ26" s="51"/>
      <c r="BK26" s="52"/>
      <c r="BL26" s="51"/>
      <c r="BM26" s="52"/>
      <c r="BN26" s="51"/>
    </row>
    <row r="27" spans="1:66" ht="15">
      <c r="A27" s="84" t="s">
        <v>216</v>
      </c>
      <c r="B27" s="84" t="s">
        <v>225</v>
      </c>
      <c r="C27" s="53" t="s">
        <v>636</v>
      </c>
      <c r="D27" s="54">
        <v>3</v>
      </c>
      <c r="E27" s="65" t="s">
        <v>132</v>
      </c>
      <c r="F27" s="55">
        <v>32</v>
      </c>
      <c r="G27" s="53"/>
      <c r="H27" s="57"/>
      <c r="I27" s="56"/>
      <c r="J27" s="56"/>
      <c r="K27" s="36" t="s">
        <v>65</v>
      </c>
      <c r="L27" s="83">
        <v>27</v>
      </c>
      <c r="M27" s="83"/>
      <c r="N27" s="63"/>
      <c r="O27" s="86" t="s">
        <v>230</v>
      </c>
      <c r="P27" s="88">
        <v>43717.885358796295</v>
      </c>
      <c r="Q27" s="86" t="s">
        <v>231</v>
      </c>
      <c r="R27" s="90" t="s">
        <v>236</v>
      </c>
      <c r="S27" s="86" t="s">
        <v>241</v>
      </c>
      <c r="T27" s="86" t="s">
        <v>245</v>
      </c>
      <c r="U27" s="86"/>
      <c r="V27" s="90" t="s">
        <v>250</v>
      </c>
      <c r="W27" s="88">
        <v>43717.885358796295</v>
      </c>
      <c r="X27" s="92">
        <v>43717</v>
      </c>
      <c r="Y27" s="94" t="s">
        <v>258</v>
      </c>
      <c r="Z27" s="90" t="s">
        <v>268</v>
      </c>
      <c r="AA27" s="86"/>
      <c r="AB27" s="86"/>
      <c r="AC27" s="94" t="s">
        <v>279</v>
      </c>
      <c r="AD27" s="86"/>
      <c r="AE27" s="86" t="b">
        <v>0</v>
      </c>
      <c r="AF27" s="86">
        <v>0</v>
      </c>
      <c r="AG27" s="94" t="s">
        <v>288</v>
      </c>
      <c r="AH27" s="86" t="b">
        <v>0</v>
      </c>
      <c r="AI27" s="86" t="s">
        <v>289</v>
      </c>
      <c r="AJ27" s="86"/>
      <c r="AK27" s="94" t="s">
        <v>288</v>
      </c>
      <c r="AL27" s="86" t="b">
        <v>0</v>
      </c>
      <c r="AM27" s="86">
        <v>4</v>
      </c>
      <c r="AN27" s="94" t="s">
        <v>278</v>
      </c>
      <c r="AO27" s="86" t="s">
        <v>293</v>
      </c>
      <c r="AP27" s="86" t="b">
        <v>0</v>
      </c>
      <c r="AQ27" s="94" t="s">
        <v>278</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c r="BG27" s="52"/>
      <c r="BH27" s="51"/>
      <c r="BI27" s="52"/>
      <c r="BJ27" s="51"/>
      <c r="BK27" s="52"/>
      <c r="BL27" s="51"/>
      <c r="BM27" s="52"/>
      <c r="BN27" s="51"/>
    </row>
    <row r="28" spans="1:66" ht="15">
      <c r="A28" s="84" t="s">
        <v>216</v>
      </c>
      <c r="B28" s="84" t="s">
        <v>226</v>
      </c>
      <c r="C28" s="53" t="s">
        <v>636</v>
      </c>
      <c r="D28" s="54">
        <v>3</v>
      </c>
      <c r="E28" s="65" t="s">
        <v>132</v>
      </c>
      <c r="F28" s="55">
        <v>32</v>
      </c>
      <c r="G28" s="53"/>
      <c r="H28" s="57"/>
      <c r="I28" s="56"/>
      <c r="J28" s="56"/>
      <c r="K28" s="36" t="s">
        <v>65</v>
      </c>
      <c r="L28" s="83">
        <v>28</v>
      </c>
      <c r="M28" s="83"/>
      <c r="N28" s="63"/>
      <c r="O28" s="86" t="s">
        <v>230</v>
      </c>
      <c r="P28" s="88">
        <v>43717.885358796295</v>
      </c>
      <c r="Q28" s="86" t="s">
        <v>231</v>
      </c>
      <c r="R28" s="90" t="s">
        <v>236</v>
      </c>
      <c r="S28" s="86" t="s">
        <v>241</v>
      </c>
      <c r="T28" s="86" t="s">
        <v>245</v>
      </c>
      <c r="U28" s="86"/>
      <c r="V28" s="90" t="s">
        <v>250</v>
      </c>
      <c r="W28" s="88">
        <v>43717.885358796295</v>
      </c>
      <c r="X28" s="92">
        <v>43717</v>
      </c>
      <c r="Y28" s="94" t="s">
        <v>258</v>
      </c>
      <c r="Z28" s="90" t="s">
        <v>268</v>
      </c>
      <c r="AA28" s="86"/>
      <c r="AB28" s="86"/>
      <c r="AC28" s="94" t="s">
        <v>279</v>
      </c>
      <c r="AD28" s="86"/>
      <c r="AE28" s="86" t="b">
        <v>0</v>
      </c>
      <c r="AF28" s="86">
        <v>0</v>
      </c>
      <c r="AG28" s="94" t="s">
        <v>288</v>
      </c>
      <c r="AH28" s="86" t="b">
        <v>0</v>
      </c>
      <c r="AI28" s="86" t="s">
        <v>289</v>
      </c>
      <c r="AJ28" s="86"/>
      <c r="AK28" s="94" t="s">
        <v>288</v>
      </c>
      <c r="AL28" s="86" t="b">
        <v>0</v>
      </c>
      <c r="AM28" s="86">
        <v>4</v>
      </c>
      <c r="AN28" s="94" t="s">
        <v>278</v>
      </c>
      <c r="AO28" s="86" t="s">
        <v>293</v>
      </c>
      <c r="AP28" s="86" t="b">
        <v>0</v>
      </c>
      <c r="AQ28" s="94" t="s">
        <v>278</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c r="BG28" s="52"/>
      <c r="BH28" s="51"/>
      <c r="BI28" s="52"/>
      <c r="BJ28" s="51"/>
      <c r="BK28" s="52"/>
      <c r="BL28" s="51"/>
      <c r="BM28" s="52"/>
      <c r="BN28" s="51"/>
    </row>
    <row r="29" spans="1:66" ht="15">
      <c r="A29" s="84" t="s">
        <v>216</v>
      </c>
      <c r="B29" s="84" t="s">
        <v>217</v>
      </c>
      <c r="C29" s="53" t="s">
        <v>636</v>
      </c>
      <c r="D29" s="54">
        <v>3</v>
      </c>
      <c r="E29" s="65" t="s">
        <v>132</v>
      </c>
      <c r="F29" s="55">
        <v>32</v>
      </c>
      <c r="G29" s="53"/>
      <c r="H29" s="57"/>
      <c r="I29" s="56"/>
      <c r="J29" s="56"/>
      <c r="K29" s="36" t="s">
        <v>66</v>
      </c>
      <c r="L29" s="83">
        <v>29</v>
      </c>
      <c r="M29" s="83"/>
      <c r="N29" s="63"/>
      <c r="O29" s="86" t="s">
        <v>230</v>
      </c>
      <c r="P29" s="88">
        <v>43717.885358796295</v>
      </c>
      <c r="Q29" s="86" t="s">
        <v>231</v>
      </c>
      <c r="R29" s="90" t="s">
        <v>236</v>
      </c>
      <c r="S29" s="86" t="s">
        <v>241</v>
      </c>
      <c r="T29" s="86" t="s">
        <v>245</v>
      </c>
      <c r="U29" s="86"/>
      <c r="V29" s="90" t="s">
        <v>250</v>
      </c>
      <c r="W29" s="88">
        <v>43717.885358796295</v>
      </c>
      <c r="X29" s="92">
        <v>43717</v>
      </c>
      <c r="Y29" s="94" t="s">
        <v>258</v>
      </c>
      <c r="Z29" s="90" t="s">
        <v>268</v>
      </c>
      <c r="AA29" s="86"/>
      <c r="AB29" s="86"/>
      <c r="AC29" s="94" t="s">
        <v>279</v>
      </c>
      <c r="AD29" s="86"/>
      <c r="AE29" s="86" t="b">
        <v>0</v>
      </c>
      <c r="AF29" s="86">
        <v>0</v>
      </c>
      <c r="AG29" s="94" t="s">
        <v>288</v>
      </c>
      <c r="AH29" s="86" t="b">
        <v>0</v>
      </c>
      <c r="AI29" s="86" t="s">
        <v>289</v>
      </c>
      <c r="AJ29" s="86"/>
      <c r="AK29" s="94" t="s">
        <v>288</v>
      </c>
      <c r="AL29" s="86" t="b">
        <v>0</v>
      </c>
      <c r="AM29" s="86">
        <v>4</v>
      </c>
      <c r="AN29" s="94" t="s">
        <v>278</v>
      </c>
      <c r="AO29" s="86" t="s">
        <v>293</v>
      </c>
      <c r="AP29" s="86" t="b">
        <v>0</v>
      </c>
      <c r="AQ29" s="94" t="s">
        <v>278</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c r="BG29" s="52"/>
      <c r="BH29" s="51"/>
      <c r="BI29" s="52"/>
      <c r="BJ29" s="51"/>
      <c r="BK29" s="52"/>
      <c r="BL29" s="51"/>
      <c r="BM29" s="52"/>
      <c r="BN29" s="51"/>
    </row>
    <row r="30" spans="1:66" ht="15">
      <c r="A30" s="84" t="s">
        <v>216</v>
      </c>
      <c r="B30" s="84" t="s">
        <v>227</v>
      </c>
      <c r="C30" s="53" t="s">
        <v>636</v>
      </c>
      <c r="D30" s="54">
        <v>3</v>
      </c>
      <c r="E30" s="65" t="s">
        <v>132</v>
      </c>
      <c r="F30" s="55">
        <v>32</v>
      </c>
      <c r="G30" s="53"/>
      <c r="H30" s="57"/>
      <c r="I30" s="56"/>
      <c r="J30" s="56"/>
      <c r="K30" s="36" t="s">
        <v>65</v>
      </c>
      <c r="L30" s="83">
        <v>30</v>
      </c>
      <c r="M30" s="83"/>
      <c r="N30" s="63"/>
      <c r="O30" s="86" t="s">
        <v>230</v>
      </c>
      <c r="P30" s="88">
        <v>43717.885358796295</v>
      </c>
      <c r="Q30" s="86" t="s">
        <v>231</v>
      </c>
      <c r="R30" s="90" t="s">
        <v>236</v>
      </c>
      <c r="S30" s="86" t="s">
        <v>241</v>
      </c>
      <c r="T30" s="86" t="s">
        <v>245</v>
      </c>
      <c r="U30" s="86"/>
      <c r="V30" s="90" t="s">
        <v>250</v>
      </c>
      <c r="W30" s="88">
        <v>43717.885358796295</v>
      </c>
      <c r="X30" s="92">
        <v>43717</v>
      </c>
      <c r="Y30" s="94" t="s">
        <v>258</v>
      </c>
      <c r="Z30" s="90" t="s">
        <v>268</v>
      </c>
      <c r="AA30" s="86"/>
      <c r="AB30" s="86"/>
      <c r="AC30" s="94" t="s">
        <v>279</v>
      </c>
      <c r="AD30" s="86"/>
      <c r="AE30" s="86" t="b">
        <v>0</v>
      </c>
      <c r="AF30" s="86">
        <v>0</v>
      </c>
      <c r="AG30" s="94" t="s">
        <v>288</v>
      </c>
      <c r="AH30" s="86" t="b">
        <v>0</v>
      </c>
      <c r="AI30" s="86" t="s">
        <v>289</v>
      </c>
      <c r="AJ30" s="86"/>
      <c r="AK30" s="94" t="s">
        <v>288</v>
      </c>
      <c r="AL30" s="86" t="b">
        <v>0</v>
      </c>
      <c r="AM30" s="86">
        <v>4</v>
      </c>
      <c r="AN30" s="94" t="s">
        <v>278</v>
      </c>
      <c r="AO30" s="86" t="s">
        <v>293</v>
      </c>
      <c r="AP30" s="86" t="b">
        <v>0</v>
      </c>
      <c r="AQ30" s="94" t="s">
        <v>278</v>
      </c>
      <c r="AR30" s="86" t="s">
        <v>176</v>
      </c>
      <c r="AS30" s="86">
        <v>0</v>
      </c>
      <c r="AT30" s="86">
        <v>0</v>
      </c>
      <c r="AU30" s="86"/>
      <c r="AV30" s="86"/>
      <c r="AW30" s="86"/>
      <c r="AX30" s="86"/>
      <c r="AY30" s="86"/>
      <c r="AZ30" s="86"/>
      <c r="BA30" s="86"/>
      <c r="BB30" s="86"/>
      <c r="BC30">
        <v>1</v>
      </c>
      <c r="BD30" s="85" t="str">
        <f>REPLACE(INDEX(GroupVertices[Group],MATCH(Edges[[#This Row],[Vertex 1]],GroupVertices[Vertex],0)),1,1,"")</f>
        <v>1</v>
      </c>
      <c r="BE30" s="85" t="str">
        <f>REPLACE(INDEX(GroupVertices[Group],MATCH(Edges[[#This Row],[Vertex 2]],GroupVertices[Vertex],0)),1,1,"")</f>
        <v>1</v>
      </c>
      <c r="BF30" s="51">
        <v>2</v>
      </c>
      <c r="BG30" s="52">
        <v>9.090909090909092</v>
      </c>
      <c r="BH30" s="51">
        <v>0</v>
      </c>
      <c r="BI30" s="52">
        <v>0</v>
      </c>
      <c r="BJ30" s="51">
        <v>0</v>
      </c>
      <c r="BK30" s="52">
        <v>0</v>
      </c>
      <c r="BL30" s="51">
        <v>20</v>
      </c>
      <c r="BM30" s="52">
        <v>90.9090909090909</v>
      </c>
      <c r="BN30" s="51">
        <v>22</v>
      </c>
    </row>
    <row r="31" spans="1:66" ht="15">
      <c r="A31" s="84" t="s">
        <v>217</v>
      </c>
      <c r="B31" s="84" t="s">
        <v>216</v>
      </c>
      <c r="C31" s="53" t="s">
        <v>636</v>
      </c>
      <c r="D31" s="54">
        <v>3</v>
      </c>
      <c r="E31" s="65" t="s">
        <v>132</v>
      </c>
      <c r="F31" s="55">
        <v>32</v>
      </c>
      <c r="G31" s="53"/>
      <c r="H31" s="57"/>
      <c r="I31" s="56"/>
      <c r="J31" s="56"/>
      <c r="K31" s="36" t="s">
        <v>66</v>
      </c>
      <c r="L31" s="83">
        <v>31</v>
      </c>
      <c r="M31" s="83"/>
      <c r="N31" s="63"/>
      <c r="O31" s="86" t="s">
        <v>230</v>
      </c>
      <c r="P31" s="88">
        <v>43718.57923611111</v>
      </c>
      <c r="Q31" s="86" t="s">
        <v>231</v>
      </c>
      <c r="R31" s="90" t="s">
        <v>236</v>
      </c>
      <c r="S31" s="86" t="s">
        <v>241</v>
      </c>
      <c r="T31" s="86" t="s">
        <v>245</v>
      </c>
      <c r="U31" s="86"/>
      <c r="V31" s="90" t="s">
        <v>251</v>
      </c>
      <c r="W31" s="88">
        <v>43718.57923611111</v>
      </c>
      <c r="X31" s="92">
        <v>43718</v>
      </c>
      <c r="Y31" s="94" t="s">
        <v>259</v>
      </c>
      <c r="Z31" s="90" t="s">
        <v>269</v>
      </c>
      <c r="AA31" s="86"/>
      <c r="AB31" s="86"/>
      <c r="AC31" s="94" t="s">
        <v>280</v>
      </c>
      <c r="AD31" s="86"/>
      <c r="AE31" s="86" t="b">
        <v>0</v>
      </c>
      <c r="AF31" s="86">
        <v>0</v>
      </c>
      <c r="AG31" s="94" t="s">
        <v>288</v>
      </c>
      <c r="AH31" s="86" t="b">
        <v>0</v>
      </c>
      <c r="AI31" s="86" t="s">
        <v>289</v>
      </c>
      <c r="AJ31" s="86"/>
      <c r="AK31" s="94" t="s">
        <v>288</v>
      </c>
      <c r="AL31" s="86" t="b">
        <v>0</v>
      </c>
      <c r="AM31" s="86">
        <v>4</v>
      </c>
      <c r="AN31" s="94" t="s">
        <v>278</v>
      </c>
      <c r="AO31" s="86" t="s">
        <v>293</v>
      </c>
      <c r="AP31" s="86" t="b">
        <v>0</v>
      </c>
      <c r="AQ31" s="94" t="s">
        <v>278</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c r="BG31" s="52"/>
      <c r="BH31" s="51"/>
      <c r="BI31" s="52"/>
      <c r="BJ31" s="51"/>
      <c r="BK31" s="52"/>
      <c r="BL31" s="51"/>
      <c r="BM31" s="52"/>
      <c r="BN31" s="51"/>
    </row>
    <row r="32" spans="1:66" ht="15">
      <c r="A32" s="84" t="s">
        <v>218</v>
      </c>
      <c r="B32" s="84" t="s">
        <v>216</v>
      </c>
      <c r="C32" s="53" t="s">
        <v>636</v>
      </c>
      <c r="D32" s="54">
        <v>3</v>
      </c>
      <c r="E32" s="65" t="s">
        <v>132</v>
      </c>
      <c r="F32" s="55">
        <v>32</v>
      </c>
      <c r="G32" s="53"/>
      <c r="H32" s="57"/>
      <c r="I32" s="56"/>
      <c r="J32" s="56"/>
      <c r="K32" s="36" t="s">
        <v>66</v>
      </c>
      <c r="L32" s="83">
        <v>32</v>
      </c>
      <c r="M32" s="83"/>
      <c r="N32" s="63"/>
      <c r="O32" s="86" t="s">
        <v>230</v>
      </c>
      <c r="P32" s="88">
        <v>43717.79153935185</v>
      </c>
      <c r="Q32" s="86" t="s">
        <v>231</v>
      </c>
      <c r="R32" s="90" t="s">
        <v>236</v>
      </c>
      <c r="S32" s="86" t="s">
        <v>241</v>
      </c>
      <c r="T32" s="86" t="s">
        <v>245</v>
      </c>
      <c r="U32" s="86"/>
      <c r="V32" s="90" t="s">
        <v>252</v>
      </c>
      <c r="W32" s="88">
        <v>43717.79153935185</v>
      </c>
      <c r="X32" s="92">
        <v>43717</v>
      </c>
      <c r="Y32" s="94" t="s">
        <v>260</v>
      </c>
      <c r="Z32" s="90" t="s">
        <v>270</v>
      </c>
      <c r="AA32" s="86"/>
      <c r="AB32" s="86"/>
      <c r="AC32" s="94" t="s">
        <v>281</v>
      </c>
      <c r="AD32" s="86"/>
      <c r="AE32" s="86" t="b">
        <v>0</v>
      </c>
      <c r="AF32" s="86">
        <v>0</v>
      </c>
      <c r="AG32" s="94" t="s">
        <v>288</v>
      </c>
      <c r="AH32" s="86" t="b">
        <v>0</v>
      </c>
      <c r="AI32" s="86" t="s">
        <v>289</v>
      </c>
      <c r="AJ32" s="86"/>
      <c r="AK32" s="94" t="s">
        <v>288</v>
      </c>
      <c r="AL32" s="86" t="b">
        <v>0</v>
      </c>
      <c r="AM32" s="86">
        <v>4</v>
      </c>
      <c r="AN32" s="94" t="s">
        <v>278</v>
      </c>
      <c r="AO32" s="86" t="s">
        <v>294</v>
      </c>
      <c r="AP32" s="86" t="b">
        <v>0</v>
      </c>
      <c r="AQ32" s="94" t="s">
        <v>278</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c r="BG32" s="52"/>
      <c r="BH32" s="51"/>
      <c r="BI32" s="52"/>
      <c r="BJ32" s="51"/>
      <c r="BK32" s="52"/>
      <c r="BL32" s="51"/>
      <c r="BM32" s="52"/>
      <c r="BN32" s="51"/>
    </row>
    <row r="33" spans="1:66" ht="15">
      <c r="A33" s="84" t="s">
        <v>215</v>
      </c>
      <c r="B33" s="84" t="s">
        <v>224</v>
      </c>
      <c r="C33" s="53" t="s">
        <v>636</v>
      </c>
      <c r="D33" s="54">
        <v>3</v>
      </c>
      <c r="E33" s="65" t="s">
        <v>132</v>
      </c>
      <c r="F33" s="55">
        <v>32</v>
      </c>
      <c r="G33" s="53"/>
      <c r="H33" s="57"/>
      <c r="I33" s="56"/>
      <c r="J33" s="56"/>
      <c r="K33" s="36" t="s">
        <v>65</v>
      </c>
      <c r="L33" s="83">
        <v>33</v>
      </c>
      <c r="M33" s="83"/>
      <c r="N33" s="63"/>
      <c r="O33" s="86" t="s">
        <v>230</v>
      </c>
      <c r="P33" s="88">
        <v>43717.79148148148</v>
      </c>
      <c r="Q33" s="86" t="s">
        <v>231</v>
      </c>
      <c r="R33" s="90" t="s">
        <v>236</v>
      </c>
      <c r="S33" s="86" t="s">
        <v>241</v>
      </c>
      <c r="T33" s="86" t="s">
        <v>246</v>
      </c>
      <c r="U33" s="86"/>
      <c r="V33" s="90" t="s">
        <v>249</v>
      </c>
      <c r="W33" s="88">
        <v>43717.79148148148</v>
      </c>
      <c r="X33" s="92">
        <v>43717</v>
      </c>
      <c r="Y33" s="94" t="s">
        <v>257</v>
      </c>
      <c r="Z33" s="90" t="s">
        <v>238</v>
      </c>
      <c r="AA33" s="86"/>
      <c r="AB33" s="86"/>
      <c r="AC33" s="94" t="s">
        <v>278</v>
      </c>
      <c r="AD33" s="86"/>
      <c r="AE33" s="86" t="b">
        <v>0</v>
      </c>
      <c r="AF33" s="86">
        <v>13</v>
      </c>
      <c r="AG33" s="94" t="s">
        <v>288</v>
      </c>
      <c r="AH33" s="86" t="b">
        <v>0</v>
      </c>
      <c r="AI33" s="86" t="s">
        <v>289</v>
      </c>
      <c r="AJ33" s="86"/>
      <c r="AK33" s="94" t="s">
        <v>288</v>
      </c>
      <c r="AL33" s="86" t="b">
        <v>0</v>
      </c>
      <c r="AM33" s="86">
        <v>4</v>
      </c>
      <c r="AN33" s="94" t="s">
        <v>288</v>
      </c>
      <c r="AO33" s="86" t="s">
        <v>292</v>
      </c>
      <c r="AP33" s="86" t="b">
        <v>0</v>
      </c>
      <c r="AQ33" s="94" t="s">
        <v>278</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c r="BG33" s="52"/>
      <c r="BH33" s="51"/>
      <c r="BI33" s="52"/>
      <c r="BJ33" s="51"/>
      <c r="BK33" s="52"/>
      <c r="BL33" s="51"/>
      <c r="BM33" s="52"/>
      <c r="BN33" s="51"/>
    </row>
    <row r="34" spans="1:66" ht="15">
      <c r="A34" s="84" t="s">
        <v>217</v>
      </c>
      <c r="B34" s="84" t="s">
        <v>224</v>
      </c>
      <c r="C34" s="53" t="s">
        <v>636</v>
      </c>
      <c r="D34" s="54">
        <v>3</v>
      </c>
      <c r="E34" s="65" t="s">
        <v>132</v>
      </c>
      <c r="F34" s="55">
        <v>32</v>
      </c>
      <c r="G34" s="53"/>
      <c r="H34" s="57"/>
      <c r="I34" s="56"/>
      <c r="J34" s="56"/>
      <c r="K34" s="36" t="s">
        <v>65</v>
      </c>
      <c r="L34" s="83">
        <v>34</v>
      </c>
      <c r="M34" s="83"/>
      <c r="N34" s="63"/>
      <c r="O34" s="86" t="s">
        <v>230</v>
      </c>
      <c r="P34" s="88">
        <v>43718.57923611111</v>
      </c>
      <c r="Q34" s="86" t="s">
        <v>231</v>
      </c>
      <c r="R34" s="90" t="s">
        <v>236</v>
      </c>
      <c r="S34" s="86" t="s">
        <v>241</v>
      </c>
      <c r="T34" s="86" t="s">
        <v>245</v>
      </c>
      <c r="U34" s="86"/>
      <c r="V34" s="90" t="s">
        <v>251</v>
      </c>
      <c r="W34" s="88">
        <v>43718.57923611111</v>
      </c>
      <c r="X34" s="92">
        <v>43718</v>
      </c>
      <c r="Y34" s="94" t="s">
        <v>259</v>
      </c>
      <c r="Z34" s="90" t="s">
        <v>269</v>
      </c>
      <c r="AA34" s="86"/>
      <c r="AB34" s="86"/>
      <c r="AC34" s="94" t="s">
        <v>280</v>
      </c>
      <c r="AD34" s="86"/>
      <c r="AE34" s="86" t="b">
        <v>0</v>
      </c>
      <c r="AF34" s="86">
        <v>0</v>
      </c>
      <c r="AG34" s="94" t="s">
        <v>288</v>
      </c>
      <c r="AH34" s="86" t="b">
        <v>0</v>
      </c>
      <c r="AI34" s="86" t="s">
        <v>289</v>
      </c>
      <c r="AJ34" s="86"/>
      <c r="AK34" s="94" t="s">
        <v>288</v>
      </c>
      <c r="AL34" s="86" t="b">
        <v>0</v>
      </c>
      <c r="AM34" s="86">
        <v>4</v>
      </c>
      <c r="AN34" s="94" t="s">
        <v>278</v>
      </c>
      <c r="AO34" s="86" t="s">
        <v>293</v>
      </c>
      <c r="AP34" s="86" t="b">
        <v>0</v>
      </c>
      <c r="AQ34" s="94" t="s">
        <v>278</v>
      </c>
      <c r="AR34" s="86" t="s">
        <v>176</v>
      </c>
      <c r="AS34" s="86">
        <v>0</v>
      </c>
      <c r="AT34" s="86">
        <v>0</v>
      </c>
      <c r="AU34" s="86"/>
      <c r="AV34" s="86"/>
      <c r="AW34" s="86"/>
      <c r="AX34" s="86"/>
      <c r="AY34" s="86"/>
      <c r="AZ34" s="86"/>
      <c r="BA34" s="86"/>
      <c r="BB34" s="86"/>
      <c r="BC34">
        <v>1</v>
      </c>
      <c r="BD34" s="85" t="str">
        <f>REPLACE(INDEX(GroupVertices[Group],MATCH(Edges[[#This Row],[Vertex 1]],GroupVertices[Vertex],0)),1,1,"")</f>
        <v>1</v>
      </c>
      <c r="BE34" s="85" t="str">
        <f>REPLACE(INDEX(GroupVertices[Group],MATCH(Edges[[#This Row],[Vertex 2]],GroupVertices[Vertex],0)),1,1,"")</f>
        <v>1</v>
      </c>
      <c r="BF34" s="51"/>
      <c r="BG34" s="52"/>
      <c r="BH34" s="51"/>
      <c r="BI34" s="52"/>
      <c r="BJ34" s="51"/>
      <c r="BK34" s="52"/>
      <c r="BL34" s="51"/>
      <c r="BM34" s="52"/>
      <c r="BN34" s="51"/>
    </row>
    <row r="35" spans="1:66" ht="15">
      <c r="A35" s="84" t="s">
        <v>218</v>
      </c>
      <c r="B35" s="84" t="s">
        <v>224</v>
      </c>
      <c r="C35" s="53" t="s">
        <v>636</v>
      </c>
      <c r="D35" s="54">
        <v>3</v>
      </c>
      <c r="E35" s="65" t="s">
        <v>132</v>
      </c>
      <c r="F35" s="55">
        <v>32</v>
      </c>
      <c r="G35" s="53"/>
      <c r="H35" s="57"/>
      <c r="I35" s="56"/>
      <c r="J35" s="56"/>
      <c r="K35" s="36" t="s">
        <v>65</v>
      </c>
      <c r="L35" s="83">
        <v>35</v>
      </c>
      <c r="M35" s="83"/>
      <c r="N35" s="63"/>
      <c r="O35" s="86" t="s">
        <v>230</v>
      </c>
      <c r="P35" s="88">
        <v>43717.79153935185</v>
      </c>
      <c r="Q35" s="86" t="s">
        <v>231</v>
      </c>
      <c r="R35" s="90" t="s">
        <v>236</v>
      </c>
      <c r="S35" s="86" t="s">
        <v>241</v>
      </c>
      <c r="T35" s="86" t="s">
        <v>245</v>
      </c>
      <c r="U35" s="86"/>
      <c r="V35" s="90" t="s">
        <v>252</v>
      </c>
      <c r="W35" s="88">
        <v>43717.79153935185</v>
      </c>
      <c r="X35" s="92">
        <v>43717</v>
      </c>
      <c r="Y35" s="94" t="s">
        <v>260</v>
      </c>
      <c r="Z35" s="90" t="s">
        <v>270</v>
      </c>
      <c r="AA35" s="86"/>
      <c r="AB35" s="86"/>
      <c r="AC35" s="94" t="s">
        <v>281</v>
      </c>
      <c r="AD35" s="86"/>
      <c r="AE35" s="86" t="b">
        <v>0</v>
      </c>
      <c r="AF35" s="86">
        <v>0</v>
      </c>
      <c r="AG35" s="94" t="s">
        <v>288</v>
      </c>
      <c r="AH35" s="86" t="b">
        <v>0</v>
      </c>
      <c r="AI35" s="86" t="s">
        <v>289</v>
      </c>
      <c r="AJ35" s="86"/>
      <c r="AK35" s="94" t="s">
        <v>288</v>
      </c>
      <c r="AL35" s="86" t="b">
        <v>0</v>
      </c>
      <c r="AM35" s="86">
        <v>4</v>
      </c>
      <c r="AN35" s="94" t="s">
        <v>278</v>
      </c>
      <c r="AO35" s="86" t="s">
        <v>294</v>
      </c>
      <c r="AP35" s="86" t="b">
        <v>0</v>
      </c>
      <c r="AQ35" s="94" t="s">
        <v>278</v>
      </c>
      <c r="AR35" s="86" t="s">
        <v>176</v>
      </c>
      <c r="AS35" s="86">
        <v>0</v>
      </c>
      <c r="AT35" s="86">
        <v>0</v>
      </c>
      <c r="AU35" s="86"/>
      <c r="AV35" s="86"/>
      <c r="AW35" s="86"/>
      <c r="AX35" s="86"/>
      <c r="AY35" s="86"/>
      <c r="AZ35" s="86"/>
      <c r="BA35" s="86"/>
      <c r="BB35" s="86"/>
      <c r="BC35">
        <v>1</v>
      </c>
      <c r="BD35" s="85" t="str">
        <f>REPLACE(INDEX(GroupVertices[Group],MATCH(Edges[[#This Row],[Vertex 1]],GroupVertices[Vertex],0)),1,1,"")</f>
        <v>1</v>
      </c>
      <c r="BE35" s="85" t="str">
        <f>REPLACE(INDEX(GroupVertices[Group],MATCH(Edges[[#This Row],[Vertex 2]],GroupVertices[Vertex],0)),1,1,"")</f>
        <v>1</v>
      </c>
      <c r="BF35" s="51"/>
      <c r="BG35" s="52"/>
      <c r="BH35" s="51"/>
      <c r="BI35" s="52"/>
      <c r="BJ35" s="51"/>
      <c r="BK35" s="52"/>
      <c r="BL35" s="51"/>
      <c r="BM35" s="52"/>
      <c r="BN35" s="51"/>
    </row>
    <row r="36" spans="1:66" ht="15">
      <c r="A36" s="84" t="s">
        <v>215</v>
      </c>
      <c r="B36" s="84" t="s">
        <v>225</v>
      </c>
      <c r="C36" s="53" t="s">
        <v>636</v>
      </c>
      <c r="D36" s="54">
        <v>3</v>
      </c>
      <c r="E36" s="65" t="s">
        <v>132</v>
      </c>
      <c r="F36" s="55">
        <v>32</v>
      </c>
      <c r="G36" s="53"/>
      <c r="H36" s="57"/>
      <c r="I36" s="56"/>
      <c r="J36" s="56"/>
      <c r="K36" s="36" t="s">
        <v>65</v>
      </c>
      <c r="L36" s="83">
        <v>36</v>
      </c>
      <c r="M36" s="83"/>
      <c r="N36" s="63"/>
      <c r="O36" s="86" t="s">
        <v>230</v>
      </c>
      <c r="P36" s="88">
        <v>43717.79148148148</v>
      </c>
      <c r="Q36" s="86" t="s">
        <v>231</v>
      </c>
      <c r="R36" s="90" t="s">
        <v>236</v>
      </c>
      <c r="S36" s="86" t="s">
        <v>241</v>
      </c>
      <c r="T36" s="86" t="s">
        <v>246</v>
      </c>
      <c r="U36" s="86"/>
      <c r="V36" s="90" t="s">
        <v>249</v>
      </c>
      <c r="W36" s="88">
        <v>43717.79148148148</v>
      </c>
      <c r="X36" s="92">
        <v>43717</v>
      </c>
      <c r="Y36" s="94" t="s">
        <v>257</v>
      </c>
      <c r="Z36" s="90" t="s">
        <v>238</v>
      </c>
      <c r="AA36" s="86"/>
      <c r="AB36" s="86"/>
      <c r="AC36" s="94" t="s">
        <v>278</v>
      </c>
      <c r="AD36" s="86"/>
      <c r="AE36" s="86" t="b">
        <v>0</v>
      </c>
      <c r="AF36" s="86">
        <v>13</v>
      </c>
      <c r="AG36" s="94" t="s">
        <v>288</v>
      </c>
      <c r="AH36" s="86" t="b">
        <v>0</v>
      </c>
      <c r="AI36" s="86" t="s">
        <v>289</v>
      </c>
      <c r="AJ36" s="86"/>
      <c r="AK36" s="94" t="s">
        <v>288</v>
      </c>
      <c r="AL36" s="86" t="b">
        <v>0</v>
      </c>
      <c r="AM36" s="86">
        <v>4</v>
      </c>
      <c r="AN36" s="94" t="s">
        <v>288</v>
      </c>
      <c r="AO36" s="86" t="s">
        <v>292</v>
      </c>
      <c r="AP36" s="86" t="b">
        <v>0</v>
      </c>
      <c r="AQ36" s="94" t="s">
        <v>278</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c r="BG36" s="52"/>
      <c r="BH36" s="51"/>
      <c r="BI36" s="52"/>
      <c r="BJ36" s="51"/>
      <c r="BK36" s="52"/>
      <c r="BL36" s="51"/>
      <c r="BM36" s="52"/>
      <c r="BN36" s="51"/>
    </row>
    <row r="37" spans="1:66" ht="15">
      <c r="A37" s="84" t="s">
        <v>217</v>
      </c>
      <c r="B37" s="84" t="s">
        <v>225</v>
      </c>
      <c r="C37" s="53" t="s">
        <v>636</v>
      </c>
      <c r="D37" s="54">
        <v>3</v>
      </c>
      <c r="E37" s="65" t="s">
        <v>132</v>
      </c>
      <c r="F37" s="55">
        <v>32</v>
      </c>
      <c r="G37" s="53"/>
      <c r="H37" s="57"/>
      <c r="I37" s="56"/>
      <c r="J37" s="56"/>
      <c r="K37" s="36" t="s">
        <v>65</v>
      </c>
      <c r="L37" s="83">
        <v>37</v>
      </c>
      <c r="M37" s="83"/>
      <c r="N37" s="63"/>
      <c r="O37" s="86" t="s">
        <v>230</v>
      </c>
      <c r="P37" s="88">
        <v>43718.57923611111</v>
      </c>
      <c r="Q37" s="86" t="s">
        <v>231</v>
      </c>
      <c r="R37" s="90" t="s">
        <v>236</v>
      </c>
      <c r="S37" s="86" t="s">
        <v>241</v>
      </c>
      <c r="T37" s="86" t="s">
        <v>245</v>
      </c>
      <c r="U37" s="86"/>
      <c r="V37" s="90" t="s">
        <v>251</v>
      </c>
      <c r="W37" s="88">
        <v>43718.57923611111</v>
      </c>
      <c r="X37" s="92">
        <v>43718</v>
      </c>
      <c r="Y37" s="94" t="s">
        <v>259</v>
      </c>
      <c r="Z37" s="90" t="s">
        <v>269</v>
      </c>
      <c r="AA37" s="86"/>
      <c r="AB37" s="86"/>
      <c r="AC37" s="94" t="s">
        <v>280</v>
      </c>
      <c r="AD37" s="86"/>
      <c r="AE37" s="86" t="b">
        <v>0</v>
      </c>
      <c r="AF37" s="86">
        <v>0</v>
      </c>
      <c r="AG37" s="94" t="s">
        <v>288</v>
      </c>
      <c r="AH37" s="86" t="b">
        <v>0</v>
      </c>
      <c r="AI37" s="86" t="s">
        <v>289</v>
      </c>
      <c r="AJ37" s="86"/>
      <c r="AK37" s="94" t="s">
        <v>288</v>
      </c>
      <c r="AL37" s="86" t="b">
        <v>0</v>
      </c>
      <c r="AM37" s="86">
        <v>4</v>
      </c>
      <c r="AN37" s="94" t="s">
        <v>278</v>
      </c>
      <c r="AO37" s="86" t="s">
        <v>293</v>
      </c>
      <c r="AP37" s="86" t="b">
        <v>0</v>
      </c>
      <c r="AQ37" s="94" t="s">
        <v>278</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c r="BG37" s="52"/>
      <c r="BH37" s="51"/>
      <c r="BI37" s="52"/>
      <c r="BJ37" s="51"/>
      <c r="BK37" s="52"/>
      <c r="BL37" s="51"/>
      <c r="BM37" s="52"/>
      <c r="BN37" s="51"/>
    </row>
    <row r="38" spans="1:66" ht="15">
      <c r="A38" s="84" t="s">
        <v>218</v>
      </c>
      <c r="B38" s="84" t="s">
        <v>225</v>
      </c>
      <c r="C38" s="53" t="s">
        <v>636</v>
      </c>
      <c r="D38" s="54">
        <v>3</v>
      </c>
      <c r="E38" s="65" t="s">
        <v>132</v>
      </c>
      <c r="F38" s="55">
        <v>32</v>
      </c>
      <c r="G38" s="53"/>
      <c r="H38" s="57"/>
      <c r="I38" s="56"/>
      <c r="J38" s="56"/>
      <c r="K38" s="36" t="s">
        <v>65</v>
      </c>
      <c r="L38" s="83">
        <v>38</v>
      </c>
      <c r="M38" s="83"/>
      <c r="N38" s="63"/>
      <c r="O38" s="86" t="s">
        <v>230</v>
      </c>
      <c r="P38" s="88">
        <v>43717.79153935185</v>
      </c>
      <c r="Q38" s="86" t="s">
        <v>231</v>
      </c>
      <c r="R38" s="90" t="s">
        <v>236</v>
      </c>
      <c r="S38" s="86" t="s">
        <v>241</v>
      </c>
      <c r="T38" s="86" t="s">
        <v>245</v>
      </c>
      <c r="U38" s="86"/>
      <c r="V38" s="90" t="s">
        <v>252</v>
      </c>
      <c r="W38" s="88">
        <v>43717.79153935185</v>
      </c>
      <c r="X38" s="92">
        <v>43717</v>
      </c>
      <c r="Y38" s="94" t="s">
        <v>260</v>
      </c>
      <c r="Z38" s="90" t="s">
        <v>270</v>
      </c>
      <c r="AA38" s="86"/>
      <c r="AB38" s="86"/>
      <c r="AC38" s="94" t="s">
        <v>281</v>
      </c>
      <c r="AD38" s="86"/>
      <c r="AE38" s="86" t="b">
        <v>0</v>
      </c>
      <c r="AF38" s="86">
        <v>0</v>
      </c>
      <c r="AG38" s="94" t="s">
        <v>288</v>
      </c>
      <c r="AH38" s="86" t="b">
        <v>0</v>
      </c>
      <c r="AI38" s="86" t="s">
        <v>289</v>
      </c>
      <c r="AJ38" s="86"/>
      <c r="AK38" s="94" t="s">
        <v>288</v>
      </c>
      <c r="AL38" s="86" t="b">
        <v>0</v>
      </c>
      <c r="AM38" s="86">
        <v>4</v>
      </c>
      <c r="AN38" s="94" t="s">
        <v>278</v>
      </c>
      <c r="AO38" s="86" t="s">
        <v>294</v>
      </c>
      <c r="AP38" s="86" t="b">
        <v>0</v>
      </c>
      <c r="AQ38" s="94" t="s">
        <v>278</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c r="BG38" s="52"/>
      <c r="BH38" s="51"/>
      <c r="BI38" s="52"/>
      <c r="BJ38" s="51"/>
      <c r="BK38" s="52"/>
      <c r="BL38" s="51"/>
      <c r="BM38" s="52"/>
      <c r="BN38" s="51"/>
    </row>
    <row r="39" spans="1:66" ht="15">
      <c r="A39" s="84" t="s">
        <v>215</v>
      </c>
      <c r="B39" s="84" t="s">
        <v>226</v>
      </c>
      <c r="C39" s="53" t="s">
        <v>636</v>
      </c>
      <c r="D39" s="54">
        <v>3</v>
      </c>
      <c r="E39" s="65" t="s">
        <v>132</v>
      </c>
      <c r="F39" s="55">
        <v>32</v>
      </c>
      <c r="G39" s="53"/>
      <c r="H39" s="57"/>
      <c r="I39" s="56"/>
      <c r="J39" s="56"/>
      <c r="K39" s="36" t="s">
        <v>65</v>
      </c>
      <c r="L39" s="83">
        <v>39</v>
      </c>
      <c r="M39" s="83"/>
      <c r="N39" s="63"/>
      <c r="O39" s="86" t="s">
        <v>230</v>
      </c>
      <c r="P39" s="88">
        <v>43717.79148148148</v>
      </c>
      <c r="Q39" s="86" t="s">
        <v>231</v>
      </c>
      <c r="R39" s="90" t="s">
        <v>236</v>
      </c>
      <c r="S39" s="86" t="s">
        <v>241</v>
      </c>
      <c r="T39" s="86" t="s">
        <v>246</v>
      </c>
      <c r="U39" s="86"/>
      <c r="V39" s="90" t="s">
        <v>249</v>
      </c>
      <c r="W39" s="88">
        <v>43717.79148148148</v>
      </c>
      <c r="X39" s="92">
        <v>43717</v>
      </c>
      <c r="Y39" s="94" t="s">
        <v>257</v>
      </c>
      <c r="Z39" s="90" t="s">
        <v>238</v>
      </c>
      <c r="AA39" s="86"/>
      <c r="AB39" s="86"/>
      <c r="AC39" s="94" t="s">
        <v>278</v>
      </c>
      <c r="AD39" s="86"/>
      <c r="AE39" s="86" t="b">
        <v>0</v>
      </c>
      <c r="AF39" s="86">
        <v>13</v>
      </c>
      <c r="AG39" s="94" t="s">
        <v>288</v>
      </c>
      <c r="AH39" s="86" t="b">
        <v>0</v>
      </c>
      <c r="AI39" s="86" t="s">
        <v>289</v>
      </c>
      <c r="AJ39" s="86"/>
      <c r="AK39" s="94" t="s">
        <v>288</v>
      </c>
      <c r="AL39" s="86" t="b">
        <v>0</v>
      </c>
      <c r="AM39" s="86">
        <v>4</v>
      </c>
      <c r="AN39" s="94" t="s">
        <v>288</v>
      </c>
      <c r="AO39" s="86" t="s">
        <v>292</v>
      </c>
      <c r="AP39" s="86" t="b">
        <v>0</v>
      </c>
      <c r="AQ39" s="94" t="s">
        <v>278</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c r="BG39" s="52"/>
      <c r="BH39" s="51"/>
      <c r="BI39" s="52"/>
      <c r="BJ39" s="51"/>
      <c r="BK39" s="52"/>
      <c r="BL39" s="51"/>
      <c r="BM39" s="52"/>
      <c r="BN39" s="51"/>
    </row>
    <row r="40" spans="1:66" ht="15">
      <c r="A40" s="84" t="s">
        <v>217</v>
      </c>
      <c r="B40" s="84" t="s">
        <v>226</v>
      </c>
      <c r="C40" s="53" t="s">
        <v>636</v>
      </c>
      <c r="D40" s="54">
        <v>3</v>
      </c>
      <c r="E40" s="65" t="s">
        <v>132</v>
      </c>
      <c r="F40" s="55">
        <v>32</v>
      </c>
      <c r="G40" s="53"/>
      <c r="H40" s="57"/>
      <c r="I40" s="56"/>
      <c r="J40" s="56"/>
      <c r="K40" s="36" t="s">
        <v>65</v>
      </c>
      <c r="L40" s="83">
        <v>40</v>
      </c>
      <c r="M40" s="83"/>
      <c r="N40" s="63"/>
      <c r="O40" s="86" t="s">
        <v>230</v>
      </c>
      <c r="P40" s="88">
        <v>43718.57923611111</v>
      </c>
      <c r="Q40" s="86" t="s">
        <v>231</v>
      </c>
      <c r="R40" s="90" t="s">
        <v>236</v>
      </c>
      <c r="S40" s="86" t="s">
        <v>241</v>
      </c>
      <c r="T40" s="86" t="s">
        <v>245</v>
      </c>
      <c r="U40" s="86"/>
      <c r="V40" s="90" t="s">
        <v>251</v>
      </c>
      <c r="W40" s="88">
        <v>43718.57923611111</v>
      </c>
      <c r="X40" s="92">
        <v>43718</v>
      </c>
      <c r="Y40" s="94" t="s">
        <v>259</v>
      </c>
      <c r="Z40" s="90" t="s">
        <v>269</v>
      </c>
      <c r="AA40" s="86"/>
      <c r="AB40" s="86"/>
      <c r="AC40" s="94" t="s">
        <v>280</v>
      </c>
      <c r="AD40" s="86"/>
      <c r="AE40" s="86" t="b">
        <v>0</v>
      </c>
      <c r="AF40" s="86">
        <v>0</v>
      </c>
      <c r="AG40" s="94" t="s">
        <v>288</v>
      </c>
      <c r="AH40" s="86" t="b">
        <v>0</v>
      </c>
      <c r="AI40" s="86" t="s">
        <v>289</v>
      </c>
      <c r="AJ40" s="86"/>
      <c r="AK40" s="94" t="s">
        <v>288</v>
      </c>
      <c r="AL40" s="86" t="b">
        <v>0</v>
      </c>
      <c r="AM40" s="86">
        <v>4</v>
      </c>
      <c r="AN40" s="94" t="s">
        <v>278</v>
      </c>
      <c r="AO40" s="86" t="s">
        <v>293</v>
      </c>
      <c r="AP40" s="86" t="b">
        <v>0</v>
      </c>
      <c r="AQ40" s="94" t="s">
        <v>278</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c r="BG40" s="52"/>
      <c r="BH40" s="51"/>
      <c r="BI40" s="52"/>
      <c r="BJ40" s="51"/>
      <c r="BK40" s="52"/>
      <c r="BL40" s="51"/>
      <c r="BM40" s="52"/>
      <c r="BN40" s="51"/>
    </row>
    <row r="41" spans="1:66" ht="15">
      <c r="A41" s="84" t="s">
        <v>218</v>
      </c>
      <c r="B41" s="84" t="s">
        <v>226</v>
      </c>
      <c r="C41" s="53" t="s">
        <v>636</v>
      </c>
      <c r="D41" s="54">
        <v>3</v>
      </c>
      <c r="E41" s="65" t="s">
        <v>132</v>
      </c>
      <c r="F41" s="55">
        <v>32</v>
      </c>
      <c r="G41" s="53"/>
      <c r="H41" s="57"/>
      <c r="I41" s="56"/>
      <c r="J41" s="56"/>
      <c r="K41" s="36" t="s">
        <v>65</v>
      </c>
      <c r="L41" s="83">
        <v>41</v>
      </c>
      <c r="M41" s="83"/>
      <c r="N41" s="63"/>
      <c r="O41" s="86" t="s">
        <v>230</v>
      </c>
      <c r="P41" s="88">
        <v>43717.79153935185</v>
      </c>
      <c r="Q41" s="86" t="s">
        <v>231</v>
      </c>
      <c r="R41" s="90" t="s">
        <v>236</v>
      </c>
      <c r="S41" s="86" t="s">
        <v>241</v>
      </c>
      <c r="T41" s="86" t="s">
        <v>245</v>
      </c>
      <c r="U41" s="86"/>
      <c r="V41" s="90" t="s">
        <v>252</v>
      </c>
      <c r="W41" s="88">
        <v>43717.79153935185</v>
      </c>
      <c r="X41" s="92">
        <v>43717</v>
      </c>
      <c r="Y41" s="94" t="s">
        <v>260</v>
      </c>
      <c r="Z41" s="90" t="s">
        <v>270</v>
      </c>
      <c r="AA41" s="86"/>
      <c r="AB41" s="86"/>
      <c r="AC41" s="94" t="s">
        <v>281</v>
      </c>
      <c r="AD41" s="86"/>
      <c r="AE41" s="86" t="b">
        <v>0</v>
      </c>
      <c r="AF41" s="86">
        <v>0</v>
      </c>
      <c r="AG41" s="94" t="s">
        <v>288</v>
      </c>
      <c r="AH41" s="86" t="b">
        <v>0</v>
      </c>
      <c r="AI41" s="86" t="s">
        <v>289</v>
      </c>
      <c r="AJ41" s="86"/>
      <c r="AK41" s="94" t="s">
        <v>288</v>
      </c>
      <c r="AL41" s="86" t="b">
        <v>0</v>
      </c>
      <c r="AM41" s="86">
        <v>4</v>
      </c>
      <c r="AN41" s="94" t="s">
        <v>278</v>
      </c>
      <c r="AO41" s="86" t="s">
        <v>294</v>
      </c>
      <c r="AP41" s="86" t="b">
        <v>0</v>
      </c>
      <c r="AQ41" s="94" t="s">
        <v>278</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c r="BG41" s="52"/>
      <c r="BH41" s="51"/>
      <c r="BI41" s="52"/>
      <c r="BJ41" s="51"/>
      <c r="BK41" s="52"/>
      <c r="BL41" s="51"/>
      <c r="BM41" s="52"/>
      <c r="BN41" s="51"/>
    </row>
    <row r="42" spans="1:66" ht="15">
      <c r="A42" s="84" t="s">
        <v>215</v>
      </c>
      <c r="B42" s="84" t="s">
        <v>217</v>
      </c>
      <c r="C42" s="53" t="s">
        <v>636</v>
      </c>
      <c r="D42" s="54">
        <v>3</v>
      </c>
      <c r="E42" s="65" t="s">
        <v>132</v>
      </c>
      <c r="F42" s="55">
        <v>32</v>
      </c>
      <c r="G42" s="53"/>
      <c r="H42" s="57"/>
      <c r="I42" s="56"/>
      <c r="J42" s="56"/>
      <c r="K42" s="36" t="s">
        <v>66</v>
      </c>
      <c r="L42" s="83">
        <v>42</v>
      </c>
      <c r="M42" s="83"/>
      <c r="N42" s="63"/>
      <c r="O42" s="86" t="s">
        <v>230</v>
      </c>
      <c r="P42" s="88">
        <v>43717.79148148148</v>
      </c>
      <c r="Q42" s="86" t="s">
        <v>231</v>
      </c>
      <c r="R42" s="90" t="s">
        <v>236</v>
      </c>
      <c r="S42" s="86" t="s">
        <v>241</v>
      </c>
      <c r="T42" s="86" t="s">
        <v>246</v>
      </c>
      <c r="U42" s="86"/>
      <c r="V42" s="90" t="s">
        <v>249</v>
      </c>
      <c r="W42" s="88">
        <v>43717.79148148148</v>
      </c>
      <c r="X42" s="92">
        <v>43717</v>
      </c>
      <c r="Y42" s="94" t="s">
        <v>257</v>
      </c>
      <c r="Z42" s="90" t="s">
        <v>238</v>
      </c>
      <c r="AA42" s="86"/>
      <c r="AB42" s="86"/>
      <c r="AC42" s="94" t="s">
        <v>278</v>
      </c>
      <c r="AD42" s="86"/>
      <c r="AE42" s="86" t="b">
        <v>0</v>
      </c>
      <c r="AF42" s="86">
        <v>13</v>
      </c>
      <c r="AG42" s="94" t="s">
        <v>288</v>
      </c>
      <c r="AH42" s="86" t="b">
        <v>0</v>
      </c>
      <c r="AI42" s="86" t="s">
        <v>289</v>
      </c>
      <c r="AJ42" s="86"/>
      <c r="AK42" s="94" t="s">
        <v>288</v>
      </c>
      <c r="AL42" s="86" t="b">
        <v>0</v>
      </c>
      <c r="AM42" s="86">
        <v>4</v>
      </c>
      <c r="AN42" s="94" t="s">
        <v>288</v>
      </c>
      <c r="AO42" s="86" t="s">
        <v>292</v>
      </c>
      <c r="AP42" s="86" t="b">
        <v>0</v>
      </c>
      <c r="AQ42" s="94" t="s">
        <v>278</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c r="BG42" s="52"/>
      <c r="BH42" s="51"/>
      <c r="BI42" s="52"/>
      <c r="BJ42" s="51"/>
      <c r="BK42" s="52"/>
      <c r="BL42" s="51"/>
      <c r="BM42" s="52"/>
      <c r="BN42" s="51"/>
    </row>
    <row r="43" spans="1:66" ht="15">
      <c r="A43" s="84" t="s">
        <v>217</v>
      </c>
      <c r="B43" s="84" t="s">
        <v>215</v>
      </c>
      <c r="C43" s="53" t="s">
        <v>636</v>
      </c>
      <c r="D43" s="54">
        <v>3</v>
      </c>
      <c r="E43" s="65" t="s">
        <v>132</v>
      </c>
      <c r="F43" s="55">
        <v>32</v>
      </c>
      <c r="G43" s="53"/>
      <c r="H43" s="57"/>
      <c r="I43" s="56"/>
      <c r="J43" s="56"/>
      <c r="K43" s="36" t="s">
        <v>66</v>
      </c>
      <c r="L43" s="83">
        <v>43</v>
      </c>
      <c r="M43" s="83"/>
      <c r="N43" s="63"/>
      <c r="O43" s="86" t="s">
        <v>229</v>
      </c>
      <c r="P43" s="88">
        <v>43718.57923611111</v>
      </c>
      <c r="Q43" s="86" t="s">
        <v>231</v>
      </c>
      <c r="R43" s="90" t="s">
        <v>236</v>
      </c>
      <c r="S43" s="86" t="s">
        <v>241</v>
      </c>
      <c r="T43" s="86" t="s">
        <v>245</v>
      </c>
      <c r="U43" s="86"/>
      <c r="V43" s="90" t="s">
        <v>251</v>
      </c>
      <c r="W43" s="88">
        <v>43718.57923611111</v>
      </c>
      <c r="X43" s="92">
        <v>43718</v>
      </c>
      <c r="Y43" s="94" t="s">
        <v>259</v>
      </c>
      <c r="Z43" s="90" t="s">
        <v>269</v>
      </c>
      <c r="AA43" s="86"/>
      <c r="AB43" s="86"/>
      <c r="AC43" s="94" t="s">
        <v>280</v>
      </c>
      <c r="AD43" s="86"/>
      <c r="AE43" s="86" t="b">
        <v>0</v>
      </c>
      <c r="AF43" s="86">
        <v>0</v>
      </c>
      <c r="AG43" s="94" t="s">
        <v>288</v>
      </c>
      <c r="AH43" s="86" t="b">
        <v>0</v>
      </c>
      <c r="AI43" s="86" t="s">
        <v>289</v>
      </c>
      <c r="AJ43" s="86"/>
      <c r="AK43" s="94" t="s">
        <v>288</v>
      </c>
      <c r="AL43" s="86" t="b">
        <v>0</v>
      </c>
      <c r="AM43" s="86">
        <v>4</v>
      </c>
      <c r="AN43" s="94" t="s">
        <v>278</v>
      </c>
      <c r="AO43" s="86" t="s">
        <v>293</v>
      </c>
      <c r="AP43" s="86" t="b">
        <v>0</v>
      </c>
      <c r="AQ43" s="94" t="s">
        <v>278</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c r="BG43" s="52"/>
      <c r="BH43" s="51"/>
      <c r="BI43" s="52"/>
      <c r="BJ43" s="51"/>
      <c r="BK43" s="52"/>
      <c r="BL43" s="51"/>
      <c r="BM43" s="52"/>
      <c r="BN43" s="51"/>
    </row>
    <row r="44" spans="1:66" ht="15">
      <c r="A44" s="84" t="s">
        <v>217</v>
      </c>
      <c r="B44" s="84" t="s">
        <v>220</v>
      </c>
      <c r="C44" s="53" t="s">
        <v>636</v>
      </c>
      <c r="D44" s="54">
        <v>3</v>
      </c>
      <c r="E44" s="65" t="s">
        <v>132</v>
      </c>
      <c r="F44" s="55">
        <v>32</v>
      </c>
      <c r="G44" s="53"/>
      <c r="H44" s="57"/>
      <c r="I44" s="56"/>
      <c r="J44" s="56"/>
      <c r="K44" s="36" t="s">
        <v>65</v>
      </c>
      <c r="L44" s="83">
        <v>44</v>
      </c>
      <c r="M44" s="83"/>
      <c r="N44" s="63"/>
      <c r="O44" s="86" t="s">
        <v>230</v>
      </c>
      <c r="P44" s="88">
        <v>43718.57923611111</v>
      </c>
      <c r="Q44" s="86" t="s">
        <v>231</v>
      </c>
      <c r="R44" s="90" t="s">
        <v>236</v>
      </c>
      <c r="S44" s="86" t="s">
        <v>241</v>
      </c>
      <c r="T44" s="86" t="s">
        <v>245</v>
      </c>
      <c r="U44" s="86"/>
      <c r="V44" s="90" t="s">
        <v>251</v>
      </c>
      <c r="W44" s="88">
        <v>43718.57923611111</v>
      </c>
      <c r="X44" s="92">
        <v>43718</v>
      </c>
      <c r="Y44" s="94" t="s">
        <v>259</v>
      </c>
      <c r="Z44" s="90" t="s">
        <v>269</v>
      </c>
      <c r="AA44" s="86"/>
      <c r="AB44" s="86"/>
      <c r="AC44" s="94" t="s">
        <v>280</v>
      </c>
      <c r="AD44" s="86"/>
      <c r="AE44" s="86" t="b">
        <v>0</v>
      </c>
      <c r="AF44" s="86">
        <v>0</v>
      </c>
      <c r="AG44" s="94" t="s">
        <v>288</v>
      </c>
      <c r="AH44" s="86" t="b">
        <v>0</v>
      </c>
      <c r="AI44" s="86" t="s">
        <v>289</v>
      </c>
      <c r="AJ44" s="86"/>
      <c r="AK44" s="94" t="s">
        <v>288</v>
      </c>
      <c r="AL44" s="86" t="b">
        <v>0</v>
      </c>
      <c r="AM44" s="86">
        <v>4</v>
      </c>
      <c r="AN44" s="94" t="s">
        <v>278</v>
      </c>
      <c r="AO44" s="86" t="s">
        <v>293</v>
      </c>
      <c r="AP44" s="86" t="b">
        <v>0</v>
      </c>
      <c r="AQ44" s="94" t="s">
        <v>278</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2</v>
      </c>
      <c r="BF44" s="51"/>
      <c r="BG44" s="52"/>
      <c r="BH44" s="51"/>
      <c r="BI44" s="52"/>
      <c r="BJ44" s="51"/>
      <c r="BK44" s="52"/>
      <c r="BL44" s="51"/>
      <c r="BM44" s="52"/>
      <c r="BN44" s="51"/>
    </row>
    <row r="45" spans="1:66" ht="15">
      <c r="A45" s="84" t="s">
        <v>217</v>
      </c>
      <c r="B45" s="84" t="s">
        <v>218</v>
      </c>
      <c r="C45" s="53" t="s">
        <v>636</v>
      </c>
      <c r="D45" s="54">
        <v>3</v>
      </c>
      <c r="E45" s="65" t="s">
        <v>132</v>
      </c>
      <c r="F45" s="55">
        <v>32</v>
      </c>
      <c r="G45" s="53"/>
      <c r="H45" s="57"/>
      <c r="I45" s="56"/>
      <c r="J45" s="56"/>
      <c r="K45" s="36" t="s">
        <v>66</v>
      </c>
      <c r="L45" s="83">
        <v>45</v>
      </c>
      <c r="M45" s="83"/>
      <c r="N45" s="63"/>
      <c r="O45" s="86" t="s">
        <v>230</v>
      </c>
      <c r="P45" s="88">
        <v>43718.57923611111</v>
      </c>
      <c r="Q45" s="86" t="s">
        <v>231</v>
      </c>
      <c r="R45" s="90" t="s">
        <v>236</v>
      </c>
      <c r="S45" s="86" t="s">
        <v>241</v>
      </c>
      <c r="T45" s="86" t="s">
        <v>245</v>
      </c>
      <c r="U45" s="86"/>
      <c r="V45" s="90" t="s">
        <v>251</v>
      </c>
      <c r="W45" s="88">
        <v>43718.57923611111</v>
      </c>
      <c r="X45" s="92">
        <v>43718</v>
      </c>
      <c r="Y45" s="94" t="s">
        <v>259</v>
      </c>
      <c r="Z45" s="90" t="s">
        <v>269</v>
      </c>
      <c r="AA45" s="86"/>
      <c r="AB45" s="86"/>
      <c r="AC45" s="94" t="s">
        <v>280</v>
      </c>
      <c r="AD45" s="86"/>
      <c r="AE45" s="86" t="b">
        <v>0</v>
      </c>
      <c r="AF45" s="86">
        <v>0</v>
      </c>
      <c r="AG45" s="94" t="s">
        <v>288</v>
      </c>
      <c r="AH45" s="86" t="b">
        <v>0</v>
      </c>
      <c r="AI45" s="86" t="s">
        <v>289</v>
      </c>
      <c r="AJ45" s="86"/>
      <c r="AK45" s="94" t="s">
        <v>288</v>
      </c>
      <c r="AL45" s="86" t="b">
        <v>0</v>
      </c>
      <c r="AM45" s="86">
        <v>4</v>
      </c>
      <c r="AN45" s="94" t="s">
        <v>278</v>
      </c>
      <c r="AO45" s="86" t="s">
        <v>293</v>
      </c>
      <c r="AP45" s="86" t="b">
        <v>0</v>
      </c>
      <c r="AQ45" s="94" t="s">
        <v>278</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c r="BG45" s="52"/>
      <c r="BH45" s="51"/>
      <c r="BI45" s="52"/>
      <c r="BJ45" s="51"/>
      <c r="BK45" s="52"/>
      <c r="BL45" s="51"/>
      <c r="BM45" s="52"/>
      <c r="BN45" s="51"/>
    </row>
    <row r="46" spans="1:66" ht="15">
      <c r="A46" s="84" t="s">
        <v>217</v>
      </c>
      <c r="B46" s="84" t="s">
        <v>227</v>
      </c>
      <c r="C46" s="53" t="s">
        <v>636</v>
      </c>
      <c r="D46" s="54">
        <v>3</v>
      </c>
      <c r="E46" s="65" t="s">
        <v>132</v>
      </c>
      <c r="F46" s="55">
        <v>32</v>
      </c>
      <c r="G46" s="53"/>
      <c r="H46" s="57"/>
      <c r="I46" s="56"/>
      <c r="J46" s="56"/>
      <c r="K46" s="36" t="s">
        <v>65</v>
      </c>
      <c r="L46" s="83">
        <v>46</v>
      </c>
      <c r="M46" s="83"/>
      <c r="N46" s="63"/>
      <c r="O46" s="86" t="s">
        <v>230</v>
      </c>
      <c r="P46" s="88">
        <v>43718.57923611111</v>
      </c>
      <c r="Q46" s="86" t="s">
        <v>231</v>
      </c>
      <c r="R46" s="90" t="s">
        <v>236</v>
      </c>
      <c r="S46" s="86" t="s">
        <v>241</v>
      </c>
      <c r="T46" s="86" t="s">
        <v>245</v>
      </c>
      <c r="U46" s="86"/>
      <c r="V46" s="90" t="s">
        <v>251</v>
      </c>
      <c r="W46" s="88">
        <v>43718.57923611111</v>
      </c>
      <c r="X46" s="92">
        <v>43718</v>
      </c>
      <c r="Y46" s="94" t="s">
        <v>259</v>
      </c>
      <c r="Z46" s="90" t="s">
        <v>269</v>
      </c>
      <c r="AA46" s="86"/>
      <c r="AB46" s="86"/>
      <c r="AC46" s="94" t="s">
        <v>280</v>
      </c>
      <c r="AD46" s="86"/>
      <c r="AE46" s="86" t="b">
        <v>0</v>
      </c>
      <c r="AF46" s="86">
        <v>0</v>
      </c>
      <c r="AG46" s="94" t="s">
        <v>288</v>
      </c>
      <c r="AH46" s="86" t="b">
        <v>0</v>
      </c>
      <c r="AI46" s="86" t="s">
        <v>289</v>
      </c>
      <c r="AJ46" s="86"/>
      <c r="AK46" s="94" t="s">
        <v>288</v>
      </c>
      <c r="AL46" s="86" t="b">
        <v>0</v>
      </c>
      <c r="AM46" s="86">
        <v>4</v>
      </c>
      <c r="AN46" s="94" t="s">
        <v>278</v>
      </c>
      <c r="AO46" s="86" t="s">
        <v>293</v>
      </c>
      <c r="AP46" s="86" t="b">
        <v>0</v>
      </c>
      <c r="AQ46" s="94" t="s">
        <v>278</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2</v>
      </c>
      <c r="BG46" s="52">
        <v>9.090909090909092</v>
      </c>
      <c r="BH46" s="51">
        <v>0</v>
      </c>
      <c r="BI46" s="52">
        <v>0</v>
      </c>
      <c r="BJ46" s="51">
        <v>0</v>
      </c>
      <c r="BK46" s="52">
        <v>0</v>
      </c>
      <c r="BL46" s="51">
        <v>20</v>
      </c>
      <c r="BM46" s="52">
        <v>90.9090909090909</v>
      </c>
      <c r="BN46" s="51">
        <v>22</v>
      </c>
    </row>
    <row r="47" spans="1:66" ht="15">
      <c r="A47" s="84" t="s">
        <v>218</v>
      </c>
      <c r="B47" s="84" t="s">
        <v>217</v>
      </c>
      <c r="C47" s="53" t="s">
        <v>636</v>
      </c>
      <c r="D47" s="54">
        <v>3</v>
      </c>
      <c r="E47" s="65" t="s">
        <v>132</v>
      </c>
      <c r="F47" s="55">
        <v>32</v>
      </c>
      <c r="G47" s="53"/>
      <c r="H47" s="57"/>
      <c r="I47" s="56"/>
      <c r="J47" s="56"/>
      <c r="K47" s="36" t="s">
        <v>66</v>
      </c>
      <c r="L47" s="83">
        <v>47</v>
      </c>
      <c r="M47" s="83"/>
      <c r="N47" s="63"/>
      <c r="O47" s="86" t="s">
        <v>230</v>
      </c>
      <c r="P47" s="88">
        <v>43717.79153935185</v>
      </c>
      <c r="Q47" s="86" t="s">
        <v>231</v>
      </c>
      <c r="R47" s="90" t="s">
        <v>236</v>
      </c>
      <c r="S47" s="86" t="s">
        <v>241</v>
      </c>
      <c r="T47" s="86" t="s">
        <v>245</v>
      </c>
      <c r="U47" s="86"/>
      <c r="V47" s="90" t="s">
        <v>252</v>
      </c>
      <c r="W47" s="88">
        <v>43717.79153935185</v>
      </c>
      <c r="X47" s="92">
        <v>43717</v>
      </c>
      <c r="Y47" s="94" t="s">
        <v>260</v>
      </c>
      <c r="Z47" s="90" t="s">
        <v>270</v>
      </c>
      <c r="AA47" s="86"/>
      <c r="AB47" s="86"/>
      <c r="AC47" s="94" t="s">
        <v>281</v>
      </c>
      <c r="AD47" s="86"/>
      <c r="AE47" s="86" t="b">
        <v>0</v>
      </c>
      <c r="AF47" s="86">
        <v>0</v>
      </c>
      <c r="AG47" s="94" t="s">
        <v>288</v>
      </c>
      <c r="AH47" s="86" t="b">
        <v>0</v>
      </c>
      <c r="AI47" s="86" t="s">
        <v>289</v>
      </c>
      <c r="AJ47" s="86"/>
      <c r="AK47" s="94" t="s">
        <v>288</v>
      </c>
      <c r="AL47" s="86" t="b">
        <v>0</v>
      </c>
      <c r="AM47" s="86">
        <v>4</v>
      </c>
      <c r="AN47" s="94" t="s">
        <v>278</v>
      </c>
      <c r="AO47" s="86" t="s">
        <v>294</v>
      </c>
      <c r="AP47" s="86" t="b">
        <v>0</v>
      </c>
      <c r="AQ47" s="94" t="s">
        <v>278</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c r="BG47" s="52"/>
      <c r="BH47" s="51"/>
      <c r="BI47" s="52"/>
      <c r="BJ47" s="51"/>
      <c r="BK47" s="52"/>
      <c r="BL47" s="51"/>
      <c r="BM47" s="52"/>
      <c r="BN47" s="51"/>
    </row>
    <row r="48" spans="1:66" ht="15">
      <c r="A48" s="84" t="s">
        <v>215</v>
      </c>
      <c r="B48" s="84" t="s">
        <v>227</v>
      </c>
      <c r="C48" s="53" t="s">
        <v>636</v>
      </c>
      <c r="D48" s="54">
        <v>3</v>
      </c>
      <c r="E48" s="65" t="s">
        <v>132</v>
      </c>
      <c r="F48" s="55">
        <v>32</v>
      </c>
      <c r="G48" s="53"/>
      <c r="H48" s="57"/>
      <c r="I48" s="56"/>
      <c r="J48" s="56"/>
      <c r="K48" s="36" t="s">
        <v>65</v>
      </c>
      <c r="L48" s="83">
        <v>48</v>
      </c>
      <c r="M48" s="83"/>
      <c r="N48" s="63"/>
      <c r="O48" s="86" t="s">
        <v>230</v>
      </c>
      <c r="P48" s="88">
        <v>43717.79148148148</v>
      </c>
      <c r="Q48" s="86" t="s">
        <v>231</v>
      </c>
      <c r="R48" s="90" t="s">
        <v>236</v>
      </c>
      <c r="S48" s="86" t="s">
        <v>241</v>
      </c>
      <c r="T48" s="86" t="s">
        <v>246</v>
      </c>
      <c r="U48" s="86"/>
      <c r="V48" s="90" t="s">
        <v>249</v>
      </c>
      <c r="W48" s="88">
        <v>43717.79148148148</v>
      </c>
      <c r="X48" s="92">
        <v>43717</v>
      </c>
      <c r="Y48" s="94" t="s">
        <v>257</v>
      </c>
      <c r="Z48" s="90" t="s">
        <v>238</v>
      </c>
      <c r="AA48" s="86"/>
      <c r="AB48" s="86"/>
      <c r="AC48" s="94" t="s">
        <v>278</v>
      </c>
      <c r="AD48" s="86"/>
      <c r="AE48" s="86" t="b">
        <v>0</v>
      </c>
      <c r="AF48" s="86">
        <v>13</v>
      </c>
      <c r="AG48" s="94" t="s">
        <v>288</v>
      </c>
      <c r="AH48" s="86" t="b">
        <v>0</v>
      </c>
      <c r="AI48" s="86" t="s">
        <v>289</v>
      </c>
      <c r="AJ48" s="86"/>
      <c r="AK48" s="94" t="s">
        <v>288</v>
      </c>
      <c r="AL48" s="86" t="b">
        <v>0</v>
      </c>
      <c r="AM48" s="86">
        <v>4</v>
      </c>
      <c r="AN48" s="94" t="s">
        <v>288</v>
      </c>
      <c r="AO48" s="86" t="s">
        <v>292</v>
      </c>
      <c r="AP48" s="86" t="b">
        <v>0</v>
      </c>
      <c r="AQ48" s="94" t="s">
        <v>278</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2</v>
      </c>
      <c r="BG48" s="52">
        <v>9.090909090909092</v>
      </c>
      <c r="BH48" s="51">
        <v>0</v>
      </c>
      <c r="BI48" s="52">
        <v>0</v>
      </c>
      <c r="BJ48" s="51">
        <v>0</v>
      </c>
      <c r="BK48" s="52">
        <v>0</v>
      </c>
      <c r="BL48" s="51">
        <v>20</v>
      </c>
      <c r="BM48" s="52">
        <v>90.9090909090909</v>
      </c>
      <c r="BN48" s="51">
        <v>22</v>
      </c>
    </row>
    <row r="49" spans="1:66" ht="15">
      <c r="A49" s="84" t="s">
        <v>218</v>
      </c>
      <c r="B49" s="84" t="s">
        <v>227</v>
      </c>
      <c r="C49" s="53" t="s">
        <v>636</v>
      </c>
      <c r="D49" s="54">
        <v>3</v>
      </c>
      <c r="E49" s="65" t="s">
        <v>132</v>
      </c>
      <c r="F49" s="55">
        <v>32</v>
      </c>
      <c r="G49" s="53"/>
      <c r="H49" s="57"/>
      <c r="I49" s="56"/>
      <c r="J49" s="56"/>
      <c r="K49" s="36" t="s">
        <v>65</v>
      </c>
      <c r="L49" s="83">
        <v>49</v>
      </c>
      <c r="M49" s="83"/>
      <c r="N49" s="63"/>
      <c r="O49" s="86" t="s">
        <v>230</v>
      </c>
      <c r="P49" s="88">
        <v>43717.79153935185</v>
      </c>
      <c r="Q49" s="86" t="s">
        <v>231</v>
      </c>
      <c r="R49" s="90" t="s">
        <v>236</v>
      </c>
      <c r="S49" s="86" t="s">
        <v>241</v>
      </c>
      <c r="T49" s="86" t="s">
        <v>245</v>
      </c>
      <c r="U49" s="86"/>
      <c r="V49" s="90" t="s">
        <v>252</v>
      </c>
      <c r="W49" s="88">
        <v>43717.79153935185</v>
      </c>
      <c r="X49" s="92">
        <v>43717</v>
      </c>
      <c r="Y49" s="94" t="s">
        <v>260</v>
      </c>
      <c r="Z49" s="90" t="s">
        <v>270</v>
      </c>
      <c r="AA49" s="86"/>
      <c r="AB49" s="86"/>
      <c r="AC49" s="94" t="s">
        <v>281</v>
      </c>
      <c r="AD49" s="86"/>
      <c r="AE49" s="86" t="b">
        <v>0</v>
      </c>
      <c r="AF49" s="86">
        <v>0</v>
      </c>
      <c r="AG49" s="94" t="s">
        <v>288</v>
      </c>
      <c r="AH49" s="86" t="b">
        <v>0</v>
      </c>
      <c r="AI49" s="86" t="s">
        <v>289</v>
      </c>
      <c r="AJ49" s="86"/>
      <c r="AK49" s="94" t="s">
        <v>288</v>
      </c>
      <c r="AL49" s="86" t="b">
        <v>0</v>
      </c>
      <c r="AM49" s="86">
        <v>4</v>
      </c>
      <c r="AN49" s="94" t="s">
        <v>278</v>
      </c>
      <c r="AO49" s="86" t="s">
        <v>294</v>
      </c>
      <c r="AP49" s="86" t="b">
        <v>0</v>
      </c>
      <c r="AQ49" s="94" t="s">
        <v>278</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2</v>
      </c>
      <c r="BG49" s="52">
        <v>9.090909090909092</v>
      </c>
      <c r="BH49" s="51">
        <v>0</v>
      </c>
      <c r="BI49" s="52">
        <v>0</v>
      </c>
      <c r="BJ49" s="51">
        <v>0</v>
      </c>
      <c r="BK49" s="52">
        <v>0</v>
      </c>
      <c r="BL49" s="51">
        <v>20</v>
      </c>
      <c r="BM49" s="52">
        <v>90.9090909090909</v>
      </c>
      <c r="BN49" s="51">
        <v>22</v>
      </c>
    </row>
    <row r="50" spans="1:66" ht="15">
      <c r="A50" s="84" t="s">
        <v>219</v>
      </c>
      <c r="B50" s="84" t="s">
        <v>219</v>
      </c>
      <c r="C50" s="53" t="s">
        <v>636</v>
      </c>
      <c r="D50" s="54">
        <v>3</v>
      </c>
      <c r="E50" s="65" t="s">
        <v>132</v>
      </c>
      <c r="F50" s="55">
        <v>32</v>
      </c>
      <c r="G50" s="53"/>
      <c r="H50" s="57"/>
      <c r="I50" s="56"/>
      <c r="J50" s="56"/>
      <c r="K50" s="36" t="s">
        <v>65</v>
      </c>
      <c r="L50" s="83">
        <v>50</v>
      </c>
      <c r="M50" s="83"/>
      <c r="N50" s="63"/>
      <c r="O50" s="86" t="s">
        <v>176</v>
      </c>
      <c r="P50" s="88">
        <v>43718.58069444444</v>
      </c>
      <c r="Q50" s="86" t="s">
        <v>232</v>
      </c>
      <c r="R50" s="86" t="s">
        <v>237</v>
      </c>
      <c r="S50" s="86" t="s">
        <v>242</v>
      </c>
      <c r="T50" s="86" t="s">
        <v>247</v>
      </c>
      <c r="U50" s="86"/>
      <c r="V50" s="90" t="s">
        <v>253</v>
      </c>
      <c r="W50" s="88">
        <v>43718.58069444444</v>
      </c>
      <c r="X50" s="92">
        <v>43718</v>
      </c>
      <c r="Y50" s="94" t="s">
        <v>261</v>
      </c>
      <c r="Z50" s="90" t="s">
        <v>271</v>
      </c>
      <c r="AA50" s="86"/>
      <c r="AB50" s="86"/>
      <c r="AC50" s="94" t="s">
        <v>282</v>
      </c>
      <c r="AD50" s="86"/>
      <c r="AE50" s="86" t="b">
        <v>0</v>
      </c>
      <c r="AF50" s="86">
        <v>5</v>
      </c>
      <c r="AG50" s="94" t="s">
        <v>288</v>
      </c>
      <c r="AH50" s="86" t="b">
        <v>1</v>
      </c>
      <c r="AI50" s="86" t="s">
        <v>289</v>
      </c>
      <c r="AJ50" s="86"/>
      <c r="AK50" s="94" t="s">
        <v>278</v>
      </c>
      <c r="AL50" s="86" t="b">
        <v>0</v>
      </c>
      <c r="AM50" s="86">
        <v>1</v>
      </c>
      <c r="AN50" s="94" t="s">
        <v>288</v>
      </c>
      <c r="AO50" s="86" t="s">
        <v>295</v>
      </c>
      <c r="AP50" s="86" t="b">
        <v>0</v>
      </c>
      <c r="AQ50" s="94" t="s">
        <v>282</v>
      </c>
      <c r="AR50" s="86" t="s">
        <v>176</v>
      </c>
      <c r="AS50" s="86">
        <v>0</v>
      </c>
      <c r="AT50" s="86">
        <v>0</v>
      </c>
      <c r="AU50" s="86"/>
      <c r="AV50" s="86"/>
      <c r="AW50" s="86"/>
      <c r="AX50" s="86"/>
      <c r="AY50" s="86"/>
      <c r="AZ50" s="86"/>
      <c r="BA50" s="86"/>
      <c r="BB50" s="86"/>
      <c r="BC50">
        <v>1</v>
      </c>
      <c r="BD50" s="85" t="str">
        <f>REPLACE(INDEX(GroupVertices[Group],MATCH(Edges[[#This Row],[Vertex 1]],GroupVertices[Vertex],0)),1,1,"")</f>
        <v>1</v>
      </c>
      <c r="BE50" s="85" t="str">
        <f>REPLACE(INDEX(GroupVertices[Group],MATCH(Edges[[#This Row],[Vertex 2]],GroupVertices[Vertex],0)),1,1,"")</f>
        <v>1</v>
      </c>
      <c r="BF50" s="51">
        <v>1</v>
      </c>
      <c r="BG50" s="52">
        <v>4.166666666666667</v>
      </c>
      <c r="BH50" s="51">
        <v>0</v>
      </c>
      <c r="BI50" s="52">
        <v>0</v>
      </c>
      <c r="BJ50" s="51">
        <v>0</v>
      </c>
      <c r="BK50" s="52">
        <v>0</v>
      </c>
      <c r="BL50" s="51">
        <v>23</v>
      </c>
      <c r="BM50" s="52">
        <v>95.83333333333333</v>
      </c>
      <c r="BN50" s="51">
        <v>24</v>
      </c>
    </row>
    <row r="51" spans="1:66" ht="15">
      <c r="A51" s="84" t="s">
        <v>218</v>
      </c>
      <c r="B51" s="84" t="s">
        <v>219</v>
      </c>
      <c r="C51" s="53" t="s">
        <v>636</v>
      </c>
      <c r="D51" s="54">
        <v>3</v>
      </c>
      <c r="E51" s="65" t="s">
        <v>132</v>
      </c>
      <c r="F51" s="55">
        <v>32</v>
      </c>
      <c r="G51" s="53"/>
      <c r="H51" s="57"/>
      <c r="I51" s="56"/>
      <c r="J51" s="56"/>
      <c r="K51" s="36" t="s">
        <v>65</v>
      </c>
      <c r="L51" s="83">
        <v>51</v>
      </c>
      <c r="M51" s="83"/>
      <c r="N51" s="63"/>
      <c r="O51" s="86" t="s">
        <v>229</v>
      </c>
      <c r="P51" s="88">
        <v>43718.58078703703</v>
      </c>
      <c r="Q51" s="86" t="s">
        <v>232</v>
      </c>
      <c r="R51" s="90" t="s">
        <v>236</v>
      </c>
      <c r="S51" s="86" t="s">
        <v>241</v>
      </c>
      <c r="T51" s="86" t="s">
        <v>245</v>
      </c>
      <c r="U51" s="86"/>
      <c r="V51" s="90" t="s">
        <v>252</v>
      </c>
      <c r="W51" s="88">
        <v>43718.58078703703</v>
      </c>
      <c r="X51" s="92">
        <v>43718</v>
      </c>
      <c r="Y51" s="94" t="s">
        <v>262</v>
      </c>
      <c r="Z51" s="90" t="s">
        <v>272</v>
      </c>
      <c r="AA51" s="86"/>
      <c r="AB51" s="86"/>
      <c r="AC51" s="94" t="s">
        <v>283</v>
      </c>
      <c r="AD51" s="86"/>
      <c r="AE51" s="86" t="b">
        <v>0</v>
      </c>
      <c r="AF51" s="86">
        <v>0</v>
      </c>
      <c r="AG51" s="94" t="s">
        <v>288</v>
      </c>
      <c r="AH51" s="86" t="b">
        <v>1</v>
      </c>
      <c r="AI51" s="86" t="s">
        <v>289</v>
      </c>
      <c r="AJ51" s="86"/>
      <c r="AK51" s="94" t="s">
        <v>278</v>
      </c>
      <c r="AL51" s="86" t="b">
        <v>0</v>
      </c>
      <c r="AM51" s="86">
        <v>1</v>
      </c>
      <c r="AN51" s="94" t="s">
        <v>282</v>
      </c>
      <c r="AO51" s="86" t="s">
        <v>294</v>
      </c>
      <c r="AP51" s="86" t="b">
        <v>0</v>
      </c>
      <c r="AQ51" s="94" t="s">
        <v>282</v>
      </c>
      <c r="AR51" s="86" t="s">
        <v>176</v>
      </c>
      <c r="AS51" s="86">
        <v>0</v>
      </c>
      <c r="AT51" s="86">
        <v>0</v>
      </c>
      <c r="AU51" s="86"/>
      <c r="AV51" s="86"/>
      <c r="AW51" s="86"/>
      <c r="AX51" s="86"/>
      <c r="AY51" s="86"/>
      <c r="AZ51" s="86"/>
      <c r="BA51" s="86"/>
      <c r="BB51" s="86"/>
      <c r="BC51">
        <v>1</v>
      </c>
      <c r="BD51" s="85" t="str">
        <f>REPLACE(INDEX(GroupVertices[Group],MATCH(Edges[[#This Row],[Vertex 1]],GroupVertices[Vertex],0)),1,1,"")</f>
        <v>1</v>
      </c>
      <c r="BE51" s="85" t="str">
        <f>REPLACE(INDEX(GroupVertices[Group],MATCH(Edges[[#This Row],[Vertex 2]],GroupVertices[Vertex],0)),1,1,"")</f>
        <v>1</v>
      </c>
      <c r="BF51" s="51">
        <v>1</v>
      </c>
      <c r="BG51" s="52">
        <v>4.166666666666667</v>
      </c>
      <c r="BH51" s="51">
        <v>0</v>
      </c>
      <c r="BI51" s="52">
        <v>0</v>
      </c>
      <c r="BJ51" s="51">
        <v>0</v>
      </c>
      <c r="BK51" s="52">
        <v>0</v>
      </c>
      <c r="BL51" s="51">
        <v>23</v>
      </c>
      <c r="BM51" s="52">
        <v>95.83333333333333</v>
      </c>
      <c r="BN51" s="51">
        <v>24</v>
      </c>
    </row>
    <row r="52" spans="1:66" ht="15">
      <c r="A52" s="84" t="s">
        <v>215</v>
      </c>
      <c r="B52" s="84" t="s">
        <v>218</v>
      </c>
      <c r="C52" s="53" t="s">
        <v>636</v>
      </c>
      <c r="D52" s="54">
        <v>3</v>
      </c>
      <c r="E52" s="65" t="s">
        <v>132</v>
      </c>
      <c r="F52" s="55">
        <v>32</v>
      </c>
      <c r="G52" s="53"/>
      <c r="H52" s="57"/>
      <c r="I52" s="56"/>
      <c r="J52" s="56"/>
      <c r="K52" s="36" t="s">
        <v>66</v>
      </c>
      <c r="L52" s="83">
        <v>52</v>
      </c>
      <c r="M52" s="83"/>
      <c r="N52" s="63"/>
      <c r="O52" s="86" t="s">
        <v>230</v>
      </c>
      <c r="P52" s="88">
        <v>43717.79148148148</v>
      </c>
      <c r="Q52" s="86" t="s">
        <v>231</v>
      </c>
      <c r="R52" s="90" t="s">
        <v>236</v>
      </c>
      <c r="S52" s="86" t="s">
        <v>241</v>
      </c>
      <c r="T52" s="86" t="s">
        <v>246</v>
      </c>
      <c r="U52" s="86"/>
      <c r="V52" s="90" t="s">
        <v>249</v>
      </c>
      <c r="W52" s="88">
        <v>43717.79148148148</v>
      </c>
      <c r="X52" s="92">
        <v>43717</v>
      </c>
      <c r="Y52" s="94" t="s">
        <v>257</v>
      </c>
      <c r="Z52" s="90" t="s">
        <v>238</v>
      </c>
      <c r="AA52" s="86"/>
      <c r="AB52" s="86"/>
      <c r="AC52" s="94" t="s">
        <v>278</v>
      </c>
      <c r="AD52" s="86"/>
      <c r="AE52" s="86" t="b">
        <v>0</v>
      </c>
      <c r="AF52" s="86">
        <v>13</v>
      </c>
      <c r="AG52" s="94" t="s">
        <v>288</v>
      </c>
      <c r="AH52" s="86" t="b">
        <v>0</v>
      </c>
      <c r="AI52" s="86" t="s">
        <v>289</v>
      </c>
      <c r="AJ52" s="86"/>
      <c r="AK52" s="94" t="s">
        <v>288</v>
      </c>
      <c r="AL52" s="86" t="b">
        <v>0</v>
      </c>
      <c r="AM52" s="86">
        <v>4</v>
      </c>
      <c r="AN52" s="94" t="s">
        <v>288</v>
      </c>
      <c r="AO52" s="86" t="s">
        <v>292</v>
      </c>
      <c r="AP52" s="86" t="b">
        <v>0</v>
      </c>
      <c r="AQ52" s="94" t="s">
        <v>278</v>
      </c>
      <c r="AR52" s="86" t="s">
        <v>176</v>
      </c>
      <c r="AS52" s="86">
        <v>0</v>
      </c>
      <c r="AT52" s="86">
        <v>0</v>
      </c>
      <c r="AU52" s="86"/>
      <c r="AV52" s="86"/>
      <c r="AW52" s="86"/>
      <c r="AX52" s="86"/>
      <c r="AY52" s="86"/>
      <c r="AZ52" s="86"/>
      <c r="BA52" s="86"/>
      <c r="BB52" s="86"/>
      <c r="BC52">
        <v>1</v>
      </c>
      <c r="BD52" s="85" t="str">
        <f>REPLACE(INDEX(GroupVertices[Group],MATCH(Edges[[#This Row],[Vertex 1]],GroupVertices[Vertex],0)),1,1,"")</f>
        <v>1</v>
      </c>
      <c r="BE52" s="85" t="str">
        <f>REPLACE(INDEX(GroupVertices[Group],MATCH(Edges[[#This Row],[Vertex 2]],GroupVertices[Vertex],0)),1,1,"")</f>
        <v>1</v>
      </c>
      <c r="BF52" s="51"/>
      <c r="BG52" s="52"/>
      <c r="BH52" s="51"/>
      <c r="BI52" s="52"/>
      <c r="BJ52" s="51"/>
      <c r="BK52" s="52"/>
      <c r="BL52" s="51"/>
      <c r="BM52" s="52"/>
      <c r="BN52" s="51"/>
    </row>
    <row r="53" spans="1:66" ht="15">
      <c r="A53" s="84" t="s">
        <v>218</v>
      </c>
      <c r="B53" s="84" t="s">
        <v>215</v>
      </c>
      <c r="C53" s="53" t="s">
        <v>636</v>
      </c>
      <c r="D53" s="54">
        <v>3</v>
      </c>
      <c r="E53" s="65" t="s">
        <v>132</v>
      </c>
      <c r="F53" s="55">
        <v>32</v>
      </c>
      <c r="G53" s="53"/>
      <c r="H53" s="57"/>
      <c r="I53" s="56"/>
      <c r="J53" s="56"/>
      <c r="K53" s="36" t="s">
        <v>66</v>
      </c>
      <c r="L53" s="83">
        <v>53</v>
      </c>
      <c r="M53" s="83"/>
      <c r="N53" s="63"/>
      <c r="O53" s="86" t="s">
        <v>229</v>
      </c>
      <c r="P53" s="88">
        <v>43717.79153935185</v>
      </c>
      <c r="Q53" s="86" t="s">
        <v>231</v>
      </c>
      <c r="R53" s="90" t="s">
        <v>236</v>
      </c>
      <c r="S53" s="86" t="s">
        <v>241</v>
      </c>
      <c r="T53" s="86" t="s">
        <v>245</v>
      </c>
      <c r="U53" s="86"/>
      <c r="V53" s="90" t="s">
        <v>252</v>
      </c>
      <c r="W53" s="88">
        <v>43717.79153935185</v>
      </c>
      <c r="X53" s="92">
        <v>43717</v>
      </c>
      <c r="Y53" s="94" t="s">
        <v>260</v>
      </c>
      <c r="Z53" s="90" t="s">
        <v>270</v>
      </c>
      <c r="AA53" s="86"/>
      <c r="AB53" s="86"/>
      <c r="AC53" s="94" t="s">
        <v>281</v>
      </c>
      <c r="AD53" s="86"/>
      <c r="AE53" s="86" t="b">
        <v>0</v>
      </c>
      <c r="AF53" s="86">
        <v>0</v>
      </c>
      <c r="AG53" s="94" t="s">
        <v>288</v>
      </c>
      <c r="AH53" s="86" t="b">
        <v>0</v>
      </c>
      <c r="AI53" s="86" t="s">
        <v>289</v>
      </c>
      <c r="AJ53" s="86"/>
      <c r="AK53" s="94" t="s">
        <v>288</v>
      </c>
      <c r="AL53" s="86" t="b">
        <v>0</v>
      </c>
      <c r="AM53" s="86">
        <v>4</v>
      </c>
      <c r="AN53" s="94" t="s">
        <v>278</v>
      </c>
      <c r="AO53" s="86" t="s">
        <v>294</v>
      </c>
      <c r="AP53" s="86" t="b">
        <v>0</v>
      </c>
      <c r="AQ53" s="94" t="s">
        <v>278</v>
      </c>
      <c r="AR53" s="86" t="s">
        <v>176</v>
      </c>
      <c r="AS53" s="86">
        <v>0</v>
      </c>
      <c r="AT53" s="86">
        <v>0</v>
      </c>
      <c r="AU53" s="86"/>
      <c r="AV53" s="86"/>
      <c r="AW53" s="86"/>
      <c r="AX53" s="86"/>
      <c r="AY53" s="86"/>
      <c r="AZ53" s="86"/>
      <c r="BA53" s="86"/>
      <c r="BB53" s="86"/>
      <c r="BC53">
        <v>1</v>
      </c>
      <c r="BD53" s="85" t="str">
        <f>REPLACE(INDEX(GroupVertices[Group],MATCH(Edges[[#This Row],[Vertex 1]],GroupVertices[Vertex],0)),1,1,"")</f>
        <v>1</v>
      </c>
      <c r="BE53" s="85" t="str">
        <f>REPLACE(INDEX(GroupVertices[Group],MATCH(Edges[[#This Row],[Vertex 2]],GroupVertices[Vertex],0)),1,1,"")</f>
        <v>1</v>
      </c>
      <c r="BF53" s="51"/>
      <c r="BG53" s="52"/>
      <c r="BH53" s="51"/>
      <c r="BI53" s="52"/>
      <c r="BJ53" s="51"/>
      <c r="BK53" s="52"/>
      <c r="BL53" s="51"/>
      <c r="BM53" s="52"/>
      <c r="BN53" s="51"/>
    </row>
    <row r="54" spans="1:66" ht="30">
      <c r="A54" s="84" t="s">
        <v>218</v>
      </c>
      <c r="B54" s="84" t="s">
        <v>220</v>
      </c>
      <c r="C54" s="53" t="s">
        <v>637</v>
      </c>
      <c r="D54" s="54">
        <v>3</v>
      </c>
      <c r="E54" s="65" t="s">
        <v>136</v>
      </c>
      <c r="F54" s="55">
        <v>6</v>
      </c>
      <c r="G54" s="53"/>
      <c r="H54" s="57"/>
      <c r="I54" s="56"/>
      <c r="J54" s="56"/>
      <c r="K54" s="36" t="s">
        <v>65</v>
      </c>
      <c r="L54" s="83">
        <v>54</v>
      </c>
      <c r="M54" s="83"/>
      <c r="N54" s="63"/>
      <c r="O54" s="86" t="s">
        <v>230</v>
      </c>
      <c r="P54" s="88">
        <v>43717.79153935185</v>
      </c>
      <c r="Q54" s="86" t="s">
        <v>231</v>
      </c>
      <c r="R54" s="90" t="s">
        <v>236</v>
      </c>
      <c r="S54" s="86" t="s">
        <v>241</v>
      </c>
      <c r="T54" s="86" t="s">
        <v>245</v>
      </c>
      <c r="U54" s="86"/>
      <c r="V54" s="90" t="s">
        <v>252</v>
      </c>
      <c r="W54" s="88">
        <v>43717.79153935185</v>
      </c>
      <c r="X54" s="92">
        <v>43717</v>
      </c>
      <c r="Y54" s="94" t="s">
        <v>260</v>
      </c>
      <c r="Z54" s="90" t="s">
        <v>270</v>
      </c>
      <c r="AA54" s="86"/>
      <c r="AB54" s="86"/>
      <c r="AC54" s="94" t="s">
        <v>281</v>
      </c>
      <c r="AD54" s="86"/>
      <c r="AE54" s="86" t="b">
        <v>0</v>
      </c>
      <c r="AF54" s="86">
        <v>0</v>
      </c>
      <c r="AG54" s="94" t="s">
        <v>288</v>
      </c>
      <c r="AH54" s="86" t="b">
        <v>0</v>
      </c>
      <c r="AI54" s="86" t="s">
        <v>289</v>
      </c>
      <c r="AJ54" s="86"/>
      <c r="AK54" s="94" t="s">
        <v>288</v>
      </c>
      <c r="AL54" s="86" t="b">
        <v>0</v>
      </c>
      <c r="AM54" s="86">
        <v>4</v>
      </c>
      <c r="AN54" s="94" t="s">
        <v>278</v>
      </c>
      <c r="AO54" s="86" t="s">
        <v>294</v>
      </c>
      <c r="AP54" s="86" t="b">
        <v>0</v>
      </c>
      <c r="AQ54" s="94" t="s">
        <v>278</v>
      </c>
      <c r="AR54" s="86" t="s">
        <v>176</v>
      </c>
      <c r="AS54" s="86">
        <v>0</v>
      </c>
      <c r="AT54" s="86">
        <v>0</v>
      </c>
      <c r="AU54" s="86"/>
      <c r="AV54" s="86"/>
      <c r="AW54" s="86"/>
      <c r="AX54" s="86"/>
      <c r="AY54" s="86"/>
      <c r="AZ54" s="86"/>
      <c r="BA54" s="86"/>
      <c r="BB54" s="86"/>
      <c r="BC54">
        <v>2</v>
      </c>
      <c r="BD54" s="85" t="str">
        <f>REPLACE(INDEX(GroupVertices[Group],MATCH(Edges[[#This Row],[Vertex 1]],GroupVertices[Vertex],0)),1,1,"")</f>
        <v>1</v>
      </c>
      <c r="BE54" s="85" t="str">
        <f>REPLACE(INDEX(GroupVertices[Group],MATCH(Edges[[#This Row],[Vertex 2]],GroupVertices[Vertex],0)),1,1,"")</f>
        <v>2</v>
      </c>
      <c r="BF54" s="51"/>
      <c r="BG54" s="52"/>
      <c r="BH54" s="51"/>
      <c r="BI54" s="52"/>
      <c r="BJ54" s="51"/>
      <c r="BK54" s="52"/>
      <c r="BL54" s="51"/>
      <c r="BM54" s="52"/>
      <c r="BN54" s="51"/>
    </row>
    <row r="55" spans="1:66" ht="15">
      <c r="A55" s="84" t="s">
        <v>218</v>
      </c>
      <c r="B55" s="84" t="s">
        <v>220</v>
      </c>
      <c r="C55" s="53" t="s">
        <v>636</v>
      </c>
      <c r="D55" s="54">
        <v>3</v>
      </c>
      <c r="E55" s="65" t="s">
        <v>132</v>
      </c>
      <c r="F55" s="55">
        <v>32</v>
      </c>
      <c r="G55" s="53"/>
      <c r="H55" s="57"/>
      <c r="I55" s="56"/>
      <c r="J55" s="56"/>
      <c r="K55" s="36" t="s">
        <v>65</v>
      </c>
      <c r="L55" s="83">
        <v>55</v>
      </c>
      <c r="M55" s="83"/>
      <c r="N55" s="63"/>
      <c r="O55" s="86" t="s">
        <v>229</v>
      </c>
      <c r="P55" s="88">
        <v>43724.742476851854</v>
      </c>
      <c r="Q55" s="86" t="s">
        <v>233</v>
      </c>
      <c r="R55" s="86"/>
      <c r="S55" s="86"/>
      <c r="T55" s="86"/>
      <c r="U55" s="86"/>
      <c r="V55" s="90" t="s">
        <v>252</v>
      </c>
      <c r="W55" s="88">
        <v>43724.742476851854</v>
      </c>
      <c r="X55" s="92">
        <v>43724</v>
      </c>
      <c r="Y55" s="94" t="s">
        <v>263</v>
      </c>
      <c r="Z55" s="90" t="s">
        <v>273</v>
      </c>
      <c r="AA55" s="86"/>
      <c r="AB55" s="86"/>
      <c r="AC55" s="94" t="s">
        <v>284</v>
      </c>
      <c r="AD55" s="86"/>
      <c r="AE55" s="86" t="b">
        <v>0</v>
      </c>
      <c r="AF55" s="86">
        <v>0</v>
      </c>
      <c r="AG55" s="94" t="s">
        <v>288</v>
      </c>
      <c r="AH55" s="86" t="b">
        <v>1</v>
      </c>
      <c r="AI55" s="86" t="s">
        <v>289</v>
      </c>
      <c r="AJ55" s="86"/>
      <c r="AK55" s="94" t="s">
        <v>278</v>
      </c>
      <c r="AL55" s="86" t="b">
        <v>0</v>
      </c>
      <c r="AM55" s="86">
        <v>1</v>
      </c>
      <c r="AN55" s="94" t="s">
        <v>285</v>
      </c>
      <c r="AO55" s="86" t="s">
        <v>294</v>
      </c>
      <c r="AP55" s="86" t="b">
        <v>0</v>
      </c>
      <c r="AQ55" s="94" t="s">
        <v>285</v>
      </c>
      <c r="AR55" s="86" t="s">
        <v>176</v>
      </c>
      <c r="AS55" s="86">
        <v>0</v>
      </c>
      <c r="AT55" s="86">
        <v>0</v>
      </c>
      <c r="AU55" s="86"/>
      <c r="AV55" s="86"/>
      <c r="AW55" s="86"/>
      <c r="AX55" s="86"/>
      <c r="AY55" s="86"/>
      <c r="AZ55" s="86"/>
      <c r="BA55" s="86"/>
      <c r="BB55" s="86"/>
      <c r="BC55">
        <v>1</v>
      </c>
      <c r="BD55" s="85" t="str">
        <f>REPLACE(INDEX(GroupVertices[Group],MATCH(Edges[[#This Row],[Vertex 1]],GroupVertices[Vertex],0)),1,1,"")</f>
        <v>1</v>
      </c>
      <c r="BE55" s="85" t="str">
        <f>REPLACE(INDEX(GroupVertices[Group],MATCH(Edges[[#This Row],[Vertex 2]],GroupVertices[Vertex],0)),1,1,"")</f>
        <v>2</v>
      </c>
      <c r="BF55" s="51"/>
      <c r="BG55" s="52"/>
      <c r="BH55" s="51"/>
      <c r="BI55" s="52"/>
      <c r="BJ55" s="51"/>
      <c r="BK55" s="52"/>
      <c r="BL55" s="51"/>
      <c r="BM55" s="52"/>
      <c r="BN55" s="51"/>
    </row>
    <row r="56" spans="1:66" ht="30">
      <c r="A56" s="84" t="s">
        <v>218</v>
      </c>
      <c r="B56" s="84" t="s">
        <v>220</v>
      </c>
      <c r="C56" s="53" t="s">
        <v>637</v>
      </c>
      <c r="D56" s="54">
        <v>3</v>
      </c>
      <c r="E56" s="65" t="s">
        <v>136</v>
      </c>
      <c r="F56" s="55">
        <v>6</v>
      </c>
      <c r="G56" s="53"/>
      <c r="H56" s="57"/>
      <c r="I56" s="56"/>
      <c r="J56" s="56"/>
      <c r="K56" s="36" t="s">
        <v>65</v>
      </c>
      <c r="L56" s="83">
        <v>56</v>
      </c>
      <c r="M56" s="83"/>
      <c r="N56" s="63"/>
      <c r="O56" s="86" t="s">
        <v>230</v>
      </c>
      <c r="P56" s="88">
        <v>43724.742476851854</v>
      </c>
      <c r="Q56" s="86" t="s">
        <v>233</v>
      </c>
      <c r="R56" s="86"/>
      <c r="S56" s="86"/>
      <c r="T56" s="86"/>
      <c r="U56" s="86"/>
      <c r="V56" s="90" t="s">
        <v>252</v>
      </c>
      <c r="W56" s="88">
        <v>43724.742476851854</v>
      </c>
      <c r="X56" s="92">
        <v>43724</v>
      </c>
      <c r="Y56" s="94" t="s">
        <v>263</v>
      </c>
      <c r="Z56" s="90" t="s">
        <v>273</v>
      </c>
      <c r="AA56" s="86"/>
      <c r="AB56" s="86"/>
      <c r="AC56" s="94" t="s">
        <v>284</v>
      </c>
      <c r="AD56" s="86"/>
      <c r="AE56" s="86" t="b">
        <v>0</v>
      </c>
      <c r="AF56" s="86">
        <v>0</v>
      </c>
      <c r="AG56" s="94" t="s">
        <v>288</v>
      </c>
      <c r="AH56" s="86" t="b">
        <v>1</v>
      </c>
      <c r="AI56" s="86" t="s">
        <v>289</v>
      </c>
      <c r="AJ56" s="86"/>
      <c r="AK56" s="94" t="s">
        <v>278</v>
      </c>
      <c r="AL56" s="86" t="b">
        <v>0</v>
      </c>
      <c r="AM56" s="86">
        <v>1</v>
      </c>
      <c r="AN56" s="94" t="s">
        <v>285</v>
      </c>
      <c r="AO56" s="86" t="s">
        <v>294</v>
      </c>
      <c r="AP56" s="86" t="b">
        <v>0</v>
      </c>
      <c r="AQ56" s="94" t="s">
        <v>285</v>
      </c>
      <c r="AR56" s="86" t="s">
        <v>176</v>
      </c>
      <c r="AS56" s="86">
        <v>0</v>
      </c>
      <c r="AT56" s="86">
        <v>0</v>
      </c>
      <c r="AU56" s="86"/>
      <c r="AV56" s="86"/>
      <c r="AW56" s="86"/>
      <c r="AX56" s="86"/>
      <c r="AY56" s="86"/>
      <c r="AZ56" s="86"/>
      <c r="BA56" s="86"/>
      <c r="BB56" s="86"/>
      <c r="BC56">
        <v>2</v>
      </c>
      <c r="BD56" s="85" t="str">
        <f>REPLACE(INDEX(GroupVertices[Group],MATCH(Edges[[#This Row],[Vertex 1]],GroupVertices[Vertex],0)),1,1,"")</f>
        <v>1</v>
      </c>
      <c r="BE56" s="85" t="str">
        <f>REPLACE(INDEX(GroupVertices[Group],MATCH(Edges[[#This Row],[Vertex 2]],GroupVertices[Vertex],0)),1,1,"")</f>
        <v>2</v>
      </c>
      <c r="BF56" s="51"/>
      <c r="BG56" s="52"/>
      <c r="BH56" s="51"/>
      <c r="BI56" s="52"/>
      <c r="BJ56" s="51"/>
      <c r="BK56" s="52"/>
      <c r="BL56" s="51"/>
      <c r="BM56" s="52"/>
      <c r="BN56" s="51"/>
    </row>
    <row r="57" spans="1:66" ht="15">
      <c r="A57" s="84" t="s">
        <v>218</v>
      </c>
      <c r="B57" s="84" t="s">
        <v>215</v>
      </c>
      <c r="C57" s="53" t="s">
        <v>636</v>
      </c>
      <c r="D57" s="54">
        <v>3</v>
      </c>
      <c r="E57" s="65" t="s">
        <v>132</v>
      </c>
      <c r="F57" s="55">
        <v>32</v>
      </c>
      <c r="G57" s="53"/>
      <c r="H57" s="57"/>
      <c r="I57" s="56"/>
      <c r="J57" s="56"/>
      <c r="K57" s="36" t="s">
        <v>66</v>
      </c>
      <c r="L57" s="83">
        <v>57</v>
      </c>
      <c r="M57" s="83"/>
      <c r="N57" s="63"/>
      <c r="O57" s="86" t="s">
        <v>230</v>
      </c>
      <c r="P57" s="88">
        <v>43724.742476851854</v>
      </c>
      <c r="Q57" s="86" t="s">
        <v>233</v>
      </c>
      <c r="R57" s="86"/>
      <c r="S57" s="86"/>
      <c r="T57" s="86"/>
      <c r="U57" s="86"/>
      <c r="V57" s="90" t="s">
        <v>252</v>
      </c>
      <c r="W57" s="88">
        <v>43724.742476851854</v>
      </c>
      <c r="X57" s="92">
        <v>43724</v>
      </c>
      <c r="Y57" s="94" t="s">
        <v>263</v>
      </c>
      <c r="Z57" s="90" t="s">
        <v>273</v>
      </c>
      <c r="AA57" s="86"/>
      <c r="AB57" s="86"/>
      <c r="AC57" s="94" t="s">
        <v>284</v>
      </c>
      <c r="AD57" s="86"/>
      <c r="AE57" s="86" t="b">
        <v>0</v>
      </c>
      <c r="AF57" s="86">
        <v>0</v>
      </c>
      <c r="AG57" s="94" t="s">
        <v>288</v>
      </c>
      <c r="AH57" s="86" t="b">
        <v>1</v>
      </c>
      <c r="AI57" s="86" t="s">
        <v>289</v>
      </c>
      <c r="AJ57" s="86"/>
      <c r="AK57" s="94" t="s">
        <v>278</v>
      </c>
      <c r="AL57" s="86" t="b">
        <v>0</v>
      </c>
      <c r="AM57" s="86">
        <v>1</v>
      </c>
      <c r="AN57" s="94" t="s">
        <v>285</v>
      </c>
      <c r="AO57" s="86" t="s">
        <v>294</v>
      </c>
      <c r="AP57" s="86" t="b">
        <v>0</v>
      </c>
      <c r="AQ57" s="94" t="s">
        <v>285</v>
      </c>
      <c r="AR57" s="86" t="s">
        <v>176</v>
      </c>
      <c r="AS57" s="86">
        <v>0</v>
      </c>
      <c r="AT57" s="86">
        <v>0</v>
      </c>
      <c r="AU57" s="86"/>
      <c r="AV57" s="86"/>
      <c r="AW57" s="86"/>
      <c r="AX57" s="86"/>
      <c r="AY57" s="86"/>
      <c r="AZ57" s="86"/>
      <c r="BA57" s="86"/>
      <c r="BB57" s="86"/>
      <c r="BC57">
        <v>1</v>
      </c>
      <c r="BD57" s="85" t="str">
        <f>REPLACE(INDEX(GroupVertices[Group],MATCH(Edges[[#This Row],[Vertex 1]],GroupVertices[Vertex],0)),1,1,"")</f>
        <v>1</v>
      </c>
      <c r="BE57" s="85" t="str">
        <f>REPLACE(INDEX(GroupVertices[Group],MATCH(Edges[[#This Row],[Vertex 2]],GroupVertices[Vertex],0)),1,1,"")</f>
        <v>1</v>
      </c>
      <c r="BF57" s="51">
        <v>3</v>
      </c>
      <c r="BG57" s="52">
        <v>13.043478260869565</v>
      </c>
      <c r="BH57" s="51">
        <v>0</v>
      </c>
      <c r="BI57" s="52">
        <v>0</v>
      </c>
      <c r="BJ57" s="51">
        <v>0</v>
      </c>
      <c r="BK57" s="52">
        <v>0</v>
      </c>
      <c r="BL57" s="51">
        <v>20</v>
      </c>
      <c r="BM57" s="52">
        <v>86.95652173913044</v>
      </c>
      <c r="BN57" s="51">
        <v>23</v>
      </c>
    </row>
    <row r="58" spans="1:66" ht="15">
      <c r="A58" s="84" t="s">
        <v>215</v>
      </c>
      <c r="B58" s="84" t="s">
        <v>220</v>
      </c>
      <c r="C58" s="53" t="s">
        <v>636</v>
      </c>
      <c r="D58" s="54">
        <v>3</v>
      </c>
      <c r="E58" s="65" t="s">
        <v>132</v>
      </c>
      <c r="F58" s="55">
        <v>32</v>
      </c>
      <c r="G58" s="53"/>
      <c r="H58" s="57"/>
      <c r="I58" s="56"/>
      <c r="J58" s="56"/>
      <c r="K58" s="36" t="s">
        <v>66</v>
      </c>
      <c r="L58" s="83">
        <v>58</v>
      </c>
      <c r="M58" s="83"/>
      <c r="N58" s="63"/>
      <c r="O58" s="86" t="s">
        <v>230</v>
      </c>
      <c r="P58" s="88">
        <v>43717.79148148148</v>
      </c>
      <c r="Q58" s="86" t="s">
        <v>231</v>
      </c>
      <c r="R58" s="90" t="s">
        <v>236</v>
      </c>
      <c r="S58" s="86" t="s">
        <v>241</v>
      </c>
      <c r="T58" s="86" t="s">
        <v>246</v>
      </c>
      <c r="U58" s="86"/>
      <c r="V58" s="90" t="s">
        <v>249</v>
      </c>
      <c r="W58" s="88">
        <v>43717.79148148148</v>
      </c>
      <c r="X58" s="92">
        <v>43717</v>
      </c>
      <c r="Y58" s="94" t="s">
        <v>257</v>
      </c>
      <c r="Z58" s="90" t="s">
        <v>238</v>
      </c>
      <c r="AA58" s="86"/>
      <c r="AB58" s="86"/>
      <c r="AC58" s="94" t="s">
        <v>278</v>
      </c>
      <c r="AD58" s="86"/>
      <c r="AE58" s="86" t="b">
        <v>0</v>
      </c>
      <c r="AF58" s="86">
        <v>13</v>
      </c>
      <c r="AG58" s="94" t="s">
        <v>288</v>
      </c>
      <c r="AH58" s="86" t="b">
        <v>0</v>
      </c>
      <c r="AI58" s="86" t="s">
        <v>289</v>
      </c>
      <c r="AJ58" s="86"/>
      <c r="AK58" s="94" t="s">
        <v>288</v>
      </c>
      <c r="AL58" s="86" t="b">
        <v>0</v>
      </c>
      <c r="AM58" s="86">
        <v>4</v>
      </c>
      <c r="AN58" s="94" t="s">
        <v>288</v>
      </c>
      <c r="AO58" s="86" t="s">
        <v>292</v>
      </c>
      <c r="AP58" s="86" t="b">
        <v>0</v>
      </c>
      <c r="AQ58" s="94" t="s">
        <v>278</v>
      </c>
      <c r="AR58" s="86" t="s">
        <v>176</v>
      </c>
      <c r="AS58" s="86">
        <v>0</v>
      </c>
      <c r="AT58" s="86">
        <v>0</v>
      </c>
      <c r="AU58" s="86"/>
      <c r="AV58" s="86"/>
      <c r="AW58" s="86"/>
      <c r="AX58" s="86"/>
      <c r="AY58" s="86"/>
      <c r="AZ58" s="86"/>
      <c r="BA58" s="86"/>
      <c r="BB58" s="86"/>
      <c r="BC58">
        <v>1</v>
      </c>
      <c r="BD58" s="85" t="str">
        <f>REPLACE(INDEX(GroupVertices[Group],MATCH(Edges[[#This Row],[Vertex 1]],GroupVertices[Vertex],0)),1,1,"")</f>
        <v>1</v>
      </c>
      <c r="BE58" s="85" t="str">
        <f>REPLACE(INDEX(GroupVertices[Group],MATCH(Edges[[#This Row],[Vertex 2]],GroupVertices[Vertex],0)),1,1,"")</f>
        <v>2</v>
      </c>
      <c r="BF58" s="51"/>
      <c r="BG58" s="52"/>
      <c r="BH58" s="51"/>
      <c r="BI58" s="52"/>
      <c r="BJ58" s="51"/>
      <c r="BK58" s="52"/>
      <c r="BL58" s="51"/>
      <c r="BM58" s="52"/>
      <c r="BN58" s="51"/>
    </row>
    <row r="59" spans="1:66" ht="15">
      <c r="A59" s="84" t="s">
        <v>220</v>
      </c>
      <c r="B59" s="84" t="s">
        <v>215</v>
      </c>
      <c r="C59" s="53" t="s">
        <v>636</v>
      </c>
      <c r="D59" s="54">
        <v>3</v>
      </c>
      <c r="E59" s="65" t="s">
        <v>132</v>
      </c>
      <c r="F59" s="55">
        <v>32</v>
      </c>
      <c r="G59" s="53"/>
      <c r="H59" s="57"/>
      <c r="I59" s="56"/>
      <c r="J59" s="56"/>
      <c r="K59" s="36" t="s">
        <v>66</v>
      </c>
      <c r="L59" s="83">
        <v>59</v>
      </c>
      <c r="M59" s="83"/>
      <c r="N59" s="63"/>
      <c r="O59" s="86" t="s">
        <v>230</v>
      </c>
      <c r="P59" s="88">
        <v>43724.74240740741</v>
      </c>
      <c r="Q59" s="86" t="s">
        <v>233</v>
      </c>
      <c r="R59" s="90" t="s">
        <v>238</v>
      </c>
      <c r="S59" s="86" t="s">
        <v>243</v>
      </c>
      <c r="T59" s="86" t="s">
        <v>245</v>
      </c>
      <c r="U59" s="86"/>
      <c r="V59" s="90" t="s">
        <v>254</v>
      </c>
      <c r="W59" s="88">
        <v>43724.74240740741</v>
      </c>
      <c r="X59" s="92">
        <v>43724</v>
      </c>
      <c r="Y59" s="94" t="s">
        <v>264</v>
      </c>
      <c r="Z59" s="90" t="s">
        <v>274</v>
      </c>
      <c r="AA59" s="86"/>
      <c r="AB59" s="86"/>
      <c r="AC59" s="94" t="s">
        <v>285</v>
      </c>
      <c r="AD59" s="86"/>
      <c r="AE59" s="86" t="b">
        <v>0</v>
      </c>
      <c r="AF59" s="86">
        <v>5</v>
      </c>
      <c r="AG59" s="94" t="s">
        <v>288</v>
      </c>
      <c r="AH59" s="86" t="b">
        <v>1</v>
      </c>
      <c r="AI59" s="86" t="s">
        <v>289</v>
      </c>
      <c r="AJ59" s="86"/>
      <c r="AK59" s="94" t="s">
        <v>278</v>
      </c>
      <c r="AL59" s="86" t="b">
        <v>0</v>
      </c>
      <c r="AM59" s="86">
        <v>1</v>
      </c>
      <c r="AN59" s="94" t="s">
        <v>288</v>
      </c>
      <c r="AO59" s="86" t="s">
        <v>296</v>
      </c>
      <c r="AP59" s="86" t="b">
        <v>0</v>
      </c>
      <c r="AQ59" s="94" t="s">
        <v>285</v>
      </c>
      <c r="AR59" s="86" t="s">
        <v>176</v>
      </c>
      <c r="AS59" s="86">
        <v>0</v>
      </c>
      <c r="AT59" s="86">
        <v>0</v>
      </c>
      <c r="AU59" s="86"/>
      <c r="AV59" s="86"/>
      <c r="AW59" s="86"/>
      <c r="AX59" s="86"/>
      <c r="AY59" s="86"/>
      <c r="AZ59" s="86"/>
      <c r="BA59" s="86"/>
      <c r="BB59" s="86"/>
      <c r="BC59">
        <v>1</v>
      </c>
      <c r="BD59" s="85" t="str">
        <f>REPLACE(INDEX(GroupVertices[Group],MATCH(Edges[[#This Row],[Vertex 1]],GroupVertices[Vertex],0)),1,1,"")</f>
        <v>2</v>
      </c>
      <c r="BE59" s="85" t="str">
        <f>REPLACE(INDEX(GroupVertices[Group],MATCH(Edges[[#This Row],[Vertex 2]],GroupVertices[Vertex],0)),1,1,"")</f>
        <v>1</v>
      </c>
      <c r="BF59" s="51">
        <v>3</v>
      </c>
      <c r="BG59" s="52">
        <v>13.043478260869565</v>
      </c>
      <c r="BH59" s="51">
        <v>0</v>
      </c>
      <c r="BI59" s="52">
        <v>0</v>
      </c>
      <c r="BJ59" s="51">
        <v>0</v>
      </c>
      <c r="BK59" s="52">
        <v>0</v>
      </c>
      <c r="BL59" s="51">
        <v>20</v>
      </c>
      <c r="BM59" s="52">
        <v>86.95652173913044</v>
      </c>
      <c r="BN59" s="51">
        <v>23</v>
      </c>
    </row>
    <row r="60" spans="1:66" ht="15">
      <c r="A60" s="84" t="s">
        <v>221</v>
      </c>
      <c r="B60" s="84" t="s">
        <v>221</v>
      </c>
      <c r="C60" s="53" t="s">
        <v>636</v>
      </c>
      <c r="D60" s="54">
        <v>3</v>
      </c>
      <c r="E60" s="65" t="s">
        <v>132</v>
      </c>
      <c r="F60" s="55">
        <v>32</v>
      </c>
      <c r="G60" s="53"/>
      <c r="H60" s="57"/>
      <c r="I60" s="56"/>
      <c r="J60" s="56"/>
      <c r="K60" s="36" t="s">
        <v>65</v>
      </c>
      <c r="L60" s="83">
        <v>60</v>
      </c>
      <c r="M60" s="83"/>
      <c r="N60" s="63"/>
      <c r="O60" s="86" t="s">
        <v>176</v>
      </c>
      <c r="P60" s="88">
        <v>43721.83412037037</v>
      </c>
      <c r="Q60" s="86" t="s">
        <v>234</v>
      </c>
      <c r="R60" s="90" t="s">
        <v>239</v>
      </c>
      <c r="S60" s="86" t="s">
        <v>244</v>
      </c>
      <c r="T60" s="86"/>
      <c r="U60" s="86"/>
      <c r="V60" s="90" t="s">
        <v>255</v>
      </c>
      <c r="W60" s="88">
        <v>43721.83412037037</v>
      </c>
      <c r="X60" s="92">
        <v>43721</v>
      </c>
      <c r="Y60" s="94" t="s">
        <v>265</v>
      </c>
      <c r="Z60" s="90" t="s">
        <v>275</v>
      </c>
      <c r="AA60" s="86"/>
      <c r="AB60" s="86"/>
      <c r="AC60" s="94" t="s">
        <v>286</v>
      </c>
      <c r="AD60" s="86"/>
      <c r="AE60" s="86" t="b">
        <v>0</v>
      </c>
      <c r="AF60" s="86">
        <v>0</v>
      </c>
      <c r="AG60" s="94" t="s">
        <v>288</v>
      </c>
      <c r="AH60" s="86" t="b">
        <v>0</v>
      </c>
      <c r="AI60" s="86" t="s">
        <v>289</v>
      </c>
      <c r="AJ60" s="86"/>
      <c r="AK60" s="94" t="s">
        <v>288</v>
      </c>
      <c r="AL60" s="86" t="b">
        <v>0</v>
      </c>
      <c r="AM60" s="86">
        <v>0</v>
      </c>
      <c r="AN60" s="94" t="s">
        <v>288</v>
      </c>
      <c r="AO60" s="86" t="s">
        <v>297</v>
      </c>
      <c r="AP60" s="86" t="b">
        <v>0</v>
      </c>
      <c r="AQ60" s="94" t="s">
        <v>286</v>
      </c>
      <c r="AR60" s="86" t="s">
        <v>176</v>
      </c>
      <c r="AS60" s="86">
        <v>0</v>
      </c>
      <c r="AT60" s="86">
        <v>0</v>
      </c>
      <c r="AU60" s="86"/>
      <c r="AV60" s="86"/>
      <c r="AW60" s="86"/>
      <c r="AX60" s="86"/>
      <c r="AY60" s="86"/>
      <c r="AZ60" s="86"/>
      <c r="BA60" s="86"/>
      <c r="BB60" s="86"/>
      <c r="BC60">
        <v>1</v>
      </c>
      <c r="BD60" s="85" t="str">
        <f>REPLACE(INDEX(GroupVertices[Group],MATCH(Edges[[#This Row],[Vertex 1]],GroupVertices[Vertex],0)),1,1,"")</f>
        <v>2</v>
      </c>
      <c r="BE60" s="85" t="str">
        <f>REPLACE(INDEX(GroupVertices[Group],MATCH(Edges[[#This Row],[Vertex 2]],GroupVertices[Vertex],0)),1,1,"")</f>
        <v>2</v>
      </c>
      <c r="BF60" s="51">
        <v>0</v>
      </c>
      <c r="BG60" s="52">
        <v>0</v>
      </c>
      <c r="BH60" s="51">
        <v>0</v>
      </c>
      <c r="BI60" s="52">
        <v>0</v>
      </c>
      <c r="BJ60" s="51">
        <v>0</v>
      </c>
      <c r="BK60" s="52">
        <v>0</v>
      </c>
      <c r="BL60" s="51">
        <v>40</v>
      </c>
      <c r="BM60" s="52">
        <v>100</v>
      </c>
      <c r="BN60" s="51">
        <v>40</v>
      </c>
    </row>
    <row r="61" spans="1:66" ht="15">
      <c r="A61" s="84" t="s">
        <v>220</v>
      </c>
      <c r="B61" s="84" t="s">
        <v>221</v>
      </c>
      <c r="C61" s="53" t="s">
        <v>636</v>
      </c>
      <c r="D61" s="54">
        <v>3</v>
      </c>
      <c r="E61" s="65" t="s">
        <v>132</v>
      </c>
      <c r="F61" s="55">
        <v>32</v>
      </c>
      <c r="G61" s="53"/>
      <c r="H61" s="57"/>
      <c r="I61" s="56"/>
      <c r="J61" s="56"/>
      <c r="K61" s="36" t="s">
        <v>65</v>
      </c>
      <c r="L61" s="83">
        <v>61</v>
      </c>
      <c r="M61" s="83"/>
      <c r="N61" s="63"/>
      <c r="O61" s="86" t="s">
        <v>230</v>
      </c>
      <c r="P61" s="88">
        <v>43724.744409722225</v>
      </c>
      <c r="Q61" s="86" t="s">
        <v>235</v>
      </c>
      <c r="R61" s="90" t="s">
        <v>240</v>
      </c>
      <c r="S61" s="86" t="s">
        <v>243</v>
      </c>
      <c r="T61" s="86"/>
      <c r="U61" s="86"/>
      <c r="V61" s="90" t="s">
        <v>254</v>
      </c>
      <c r="W61" s="88">
        <v>43724.744409722225</v>
      </c>
      <c r="X61" s="92">
        <v>43724</v>
      </c>
      <c r="Y61" s="94" t="s">
        <v>266</v>
      </c>
      <c r="Z61" s="90" t="s">
        <v>276</v>
      </c>
      <c r="AA61" s="86"/>
      <c r="AB61" s="86"/>
      <c r="AC61" s="94" t="s">
        <v>287</v>
      </c>
      <c r="AD61" s="86"/>
      <c r="AE61" s="86" t="b">
        <v>0</v>
      </c>
      <c r="AF61" s="86">
        <v>0</v>
      </c>
      <c r="AG61" s="94" t="s">
        <v>288</v>
      </c>
      <c r="AH61" s="86" t="b">
        <v>1</v>
      </c>
      <c r="AI61" s="86" t="s">
        <v>289</v>
      </c>
      <c r="AJ61" s="86"/>
      <c r="AK61" s="94" t="s">
        <v>290</v>
      </c>
      <c r="AL61" s="86" t="b">
        <v>0</v>
      </c>
      <c r="AM61" s="86">
        <v>0</v>
      </c>
      <c r="AN61" s="94" t="s">
        <v>288</v>
      </c>
      <c r="AO61" s="86" t="s">
        <v>296</v>
      </c>
      <c r="AP61" s="86" t="b">
        <v>0</v>
      </c>
      <c r="AQ61" s="94" t="s">
        <v>287</v>
      </c>
      <c r="AR61" s="86" t="s">
        <v>176</v>
      </c>
      <c r="AS61" s="86">
        <v>0</v>
      </c>
      <c r="AT61" s="86">
        <v>0</v>
      </c>
      <c r="AU61" s="86"/>
      <c r="AV61" s="86"/>
      <c r="AW61" s="86"/>
      <c r="AX61" s="86"/>
      <c r="AY61" s="86"/>
      <c r="AZ61" s="86"/>
      <c r="BA61" s="86"/>
      <c r="BB61" s="86"/>
      <c r="BC61">
        <v>1</v>
      </c>
      <c r="BD61" s="85" t="str">
        <f>REPLACE(INDEX(GroupVertices[Group],MATCH(Edges[[#This Row],[Vertex 1]],GroupVertices[Vertex],0)),1,1,"")</f>
        <v>2</v>
      </c>
      <c r="BE61" s="85" t="str">
        <f>REPLACE(INDEX(GroupVertices[Group],MATCH(Edges[[#This Row],[Vertex 2]],GroupVertices[Vertex],0)),1,1,"")</f>
        <v>2</v>
      </c>
      <c r="BF61" s="51"/>
      <c r="BG61" s="52"/>
      <c r="BH61" s="51"/>
      <c r="BI61" s="52"/>
      <c r="BJ61" s="51"/>
      <c r="BK61" s="52"/>
      <c r="BL61" s="51"/>
      <c r="BM61" s="52"/>
      <c r="BN61" s="51"/>
    </row>
    <row r="62" spans="1:66" ht="15">
      <c r="A62" s="84" t="s">
        <v>220</v>
      </c>
      <c r="B62" s="84" t="s">
        <v>228</v>
      </c>
      <c r="C62" s="53" t="s">
        <v>636</v>
      </c>
      <c r="D62" s="54">
        <v>3</v>
      </c>
      <c r="E62" s="65" t="s">
        <v>132</v>
      </c>
      <c r="F62" s="55">
        <v>32</v>
      </c>
      <c r="G62" s="53"/>
      <c r="H62" s="57"/>
      <c r="I62" s="56"/>
      <c r="J62" s="56"/>
      <c r="K62" s="36" t="s">
        <v>65</v>
      </c>
      <c r="L62" s="83">
        <v>62</v>
      </c>
      <c r="M62" s="83"/>
      <c r="N62" s="63"/>
      <c r="O62" s="86" t="s">
        <v>230</v>
      </c>
      <c r="P62" s="88">
        <v>43724.744409722225</v>
      </c>
      <c r="Q62" s="86" t="s">
        <v>235</v>
      </c>
      <c r="R62" s="90" t="s">
        <v>240</v>
      </c>
      <c r="S62" s="86" t="s">
        <v>243</v>
      </c>
      <c r="T62" s="86"/>
      <c r="U62" s="86"/>
      <c r="V62" s="90" t="s">
        <v>254</v>
      </c>
      <c r="W62" s="88">
        <v>43724.744409722225</v>
      </c>
      <c r="X62" s="92">
        <v>43724</v>
      </c>
      <c r="Y62" s="94" t="s">
        <v>266</v>
      </c>
      <c r="Z62" s="90" t="s">
        <v>276</v>
      </c>
      <c r="AA62" s="86"/>
      <c r="AB62" s="86"/>
      <c r="AC62" s="94" t="s">
        <v>287</v>
      </c>
      <c r="AD62" s="86"/>
      <c r="AE62" s="86" t="b">
        <v>0</v>
      </c>
      <c r="AF62" s="86">
        <v>0</v>
      </c>
      <c r="AG62" s="94" t="s">
        <v>288</v>
      </c>
      <c r="AH62" s="86" t="b">
        <v>1</v>
      </c>
      <c r="AI62" s="86" t="s">
        <v>289</v>
      </c>
      <c r="AJ62" s="86"/>
      <c r="AK62" s="94" t="s">
        <v>290</v>
      </c>
      <c r="AL62" s="86" t="b">
        <v>0</v>
      </c>
      <c r="AM62" s="86">
        <v>0</v>
      </c>
      <c r="AN62" s="94" t="s">
        <v>288</v>
      </c>
      <c r="AO62" s="86" t="s">
        <v>296</v>
      </c>
      <c r="AP62" s="86" t="b">
        <v>0</v>
      </c>
      <c r="AQ62" s="94" t="s">
        <v>287</v>
      </c>
      <c r="AR62" s="86" t="s">
        <v>176</v>
      </c>
      <c r="AS62" s="86">
        <v>0</v>
      </c>
      <c r="AT62" s="86">
        <v>0</v>
      </c>
      <c r="AU62" s="86"/>
      <c r="AV62" s="86"/>
      <c r="AW62" s="86"/>
      <c r="AX62" s="86"/>
      <c r="AY62" s="86"/>
      <c r="AZ62" s="86"/>
      <c r="BA62" s="86"/>
      <c r="BB62" s="86"/>
      <c r="BC62">
        <v>1</v>
      </c>
      <c r="BD62" s="85" t="str">
        <f>REPLACE(INDEX(GroupVertices[Group],MATCH(Edges[[#This Row],[Vertex 1]],GroupVertices[Vertex],0)),1,1,"")</f>
        <v>2</v>
      </c>
      <c r="BE62" s="85" t="str">
        <f>REPLACE(INDEX(GroupVertices[Group],MATCH(Edges[[#This Row],[Vertex 2]],GroupVertices[Vertex],0)),1,1,"")</f>
        <v>2</v>
      </c>
      <c r="BF62" s="51">
        <v>0</v>
      </c>
      <c r="BG62" s="52">
        <v>0</v>
      </c>
      <c r="BH62" s="51">
        <v>0</v>
      </c>
      <c r="BI62" s="52">
        <v>0</v>
      </c>
      <c r="BJ62" s="51">
        <v>0</v>
      </c>
      <c r="BK62" s="52">
        <v>0</v>
      </c>
      <c r="BL62" s="51">
        <v>26</v>
      </c>
      <c r="BM62" s="52">
        <v>100</v>
      </c>
      <c r="BN62" s="51">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ErrorMessage="1" sqref="N2:N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Color" prompt="To select an optional edge color, right-click and select Select Color on the right-click menu." sqref="C3:C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Opacity" prompt="Enter an optional edge opacity between 0 (transparent) and 100 (opaque)." errorTitle="Invalid Edge Opacity" error="The optional edge opacity must be a whole number between 0 and 10." sqref="F3:F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showErrorMessage="1" promptTitle="Vertex 1 Name" prompt="Enter the name of the edge's first vertex." sqref="A3:A62"/>
    <dataValidation allowBlank="1" showInputMessage="1" showErrorMessage="1" promptTitle="Vertex 2 Name" prompt="Enter the name of the edge's second vertex." sqref="B3:B62"/>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
  </dataValidations>
  <hyperlinks>
    <hyperlink ref="R3" r:id="rId1" display="https://nodexlgraphgallery.org/Pages/Graph.aspx?graphID=209203"/>
    <hyperlink ref="R4" r:id="rId2" display="https://nodexlgraphgallery.org/Pages/Graph.aspx?graphID=209203"/>
    <hyperlink ref="R5" r:id="rId3" display="https://nodexlgraphgallery.org/Pages/Graph.aspx?graphID=209203"/>
    <hyperlink ref="R6" r:id="rId4" display="https://nodexlgraphgallery.org/Pages/Graph.aspx?graphID=209203"/>
    <hyperlink ref="R7" r:id="rId5" display="https://nodexlgraphgallery.org/Pages/Graph.aspx?graphID=209203"/>
    <hyperlink ref="R8" r:id="rId6" display="https://nodexlgraphgallery.org/Pages/Graph.aspx?graphID=209203"/>
    <hyperlink ref="R9" r:id="rId7" display="https://nodexlgraphgallery.org/Pages/Graph.aspx?graphID=209203"/>
    <hyperlink ref="R10" r:id="rId8" display="https://nodexlgraphgallery.org/Pages/Graph.aspx?graphID=209203"/>
    <hyperlink ref="R11" r:id="rId9" display="https://nodexlgraphgallery.org/Pages/Graph.aspx?graphID=209203"/>
    <hyperlink ref="R12" r:id="rId10" display="https://nodexlgraphgallery.org/Pages/Graph.aspx?graphID=209203"/>
    <hyperlink ref="R13" r:id="rId11" display="https://nodexlgraphgallery.org/Pages/Graph.aspx?graphID=209203"/>
    <hyperlink ref="R14" r:id="rId12" display="https://nodexlgraphgallery.org/Pages/Graph.aspx?graphID=209203"/>
    <hyperlink ref="R15" r:id="rId13" display="https://nodexlgraphgallery.org/Pages/Graph.aspx?graphID=209203"/>
    <hyperlink ref="R16" r:id="rId14" display="https://nodexlgraphgallery.org/Pages/Graph.aspx?graphID=209203"/>
    <hyperlink ref="R17" r:id="rId15" display="https://nodexlgraphgallery.org/Pages/Graph.aspx?graphID=209203"/>
    <hyperlink ref="R18" r:id="rId16" display="https://nodexlgraphgallery.org/Pages/Graph.aspx?graphID=209203"/>
    <hyperlink ref="R19" r:id="rId17" display="https://nodexlgraphgallery.org/Pages/Graph.aspx?graphID=209203"/>
    <hyperlink ref="R20" r:id="rId18" display="https://nodexlgraphgallery.org/Pages/Graph.aspx?graphID=209203"/>
    <hyperlink ref="R21" r:id="rId19" display="https://nodexlgraphgallery.org/Pages/Graph.aspx?graphID=209203"/>
    <hyperlink ref="R22" r:id="rId20" display="https://nodexlgraphgallery.org/Pages/Graph.aspx?graphID=209203"/>
    <hyperlink ref="R23" r:id="rId21" display="https://nodexlgraphgallery.org/Pages/Graph.aspx?graphID=209203"/>
    <hyperlink ref="R24" r:id="rId22" display="https://nodexlgraphgallery.org/Pages/Graph.aspx?graphID=209203"/>
    <hyperlink ref="R25" r:id="rId23" display="https://nodexlgraphgallery.org/Pages/Graph.aspx?graphID=209203"/>
    <hyperlink ref="R26" r:id="rId24" display="https://nodexlgraphgallery.org/Pages/Graph.aspx?graphID=209203"/>
    <hyperlink ref="R27" r:id="rId25" display="https://nodexlgraphgallery.org/Pages/Graph.aspx?graphID=209203"/>
    <hyperlink ref="R28" r:id="rId26" display="https://nodexlgraphgallery.org/Pages/Graph.aspx?graphID=209203"/>
    <hyperlink ref="R29" r:id="rId27" display="https://nodexlgraphgallery.org/Pages/Graph.aspx?graphID=209203"/>
    <hyperlink ref="R30" r:id="rId28" display="https://nodexlgraphgallery.org/Pages/Graph.aspx?graphID=209203"/>
    <hyperlink ref="R31" r:id="rId29" display="https://nodexlgraphgallery.org/Pages/Graph.aspx?graphID=209203"/>
    <hyperlink ref="R32" r:id="rId30" display="https://nodexlgraphgallery.org/Pages/Graph.aspx?graphID=209203"/>
    <hyperlink ref="R33" r:id="rId31" display="https://nodexlgraphgallery.org/Pages/Graph.aspx?graphID=209203"/>
    <hyperlink ref="R34" r:id="rId32" display="https://nodexlgraphgallery.org/Pages/Graph.aspx?graphID=209203"/>
    <hyperlink ref="R35" r:id="rId33" display="https://nodexlgraphgallery.org/Pages/Graph.aspx?graphID=209203"/>
    <hyperlink ref="R36" r:id="rId34" display="https://nodexlgraphgallery.org/Pages/Graph.aspx?graphID=209203"/>
    <hyperlink ref="R37" r:id="rId35" display="https://nodexlgraphgallery.org/Pages/Graph.aspx?graphID=209203"/>
    <hyperlink ref="R38" r:id="rId36" display="https://nodexlgraphgallery.org/Pages/Graph.aspx?graphID=209203"/>
    <hyperlink ref="R39" r:id="rId37" display="https://nodexlgraphgallery.org/Pages/Graph.aspx?graphID=209203"/>
    <hyperlink ref="R40" r:id="rId38" display="https://nodexlgraphgallery.org/Pages/Graph.aspx?graphID=209203"/>
    <hyperlink ref="R41" r:id="rId39" display="https://nodexlgraphgallery.org/Pages/Graph.aspx?graphID=209203"/>
    <hyperlink ref="R42" r:id="rId40" display="https://nodexlgraphgallery.org/Pages/Graph.aspx?graphID=209203"/>
    <hyperlink ref="R43" r:id="rId41" display="https://nodexlgraphgallery.org/Pages/Graph.aspx?graphID=209203"/>
    <hyperlink ref="R44" r:id="rId42" display="https://nodexlgraphgallery.org/Pages/Graph.aspx?graphID=209203"/>
    <hyperlink ref="R45" r:id="rId43" display="https://nodexlgraphgallery.org/Pages/Graph.aspx?graphID=209203"/>
    <hyperlink ref="R46" r:id="rId44" display="https://nodexlgraphgallery.org/Pages/Graph.aspx?graphID=209203"/>
    <hyperlink ref="R47" r:id="rId45" display="https://nodexlgraphgallery.org/Pages/Graph.aspx?graphID=209203"/>
    <hyperlink ref="R48" r:id="rId46" display="https://nodexlgraphgallery.org/Pages/Graph.aspx?graphID=209203"/>
    <hyperlink ref="R49" r:id="rId47" display="https://nodexlgraphgallery.org/Pages/Graph.aspx?graphID=209203"/>
    <hyperlink ref="R51" r:id="rId48" display="https://nodexlgraphgallery.org/Pages/Graph.aspx?graphID=209203"/>
    <hyperlink ref="R52" r:id="rId49" display="https://nodexlgraphgallery.org/Pages/Graph.aspx?graphID=209203"/>
    <hyperlink ref="R53" r:id="rId50" display="https://nodexlgraphgallery.org/Pages/Graph.aspx?graphID=209203"/>
    <hyperlink ref="R54" r:id="rId51" display="https://nodexlgraphgallery.org/Pages/Graph.aspx?graphID=209203"/>
    <hyperlink ref="R58" r:id="rId52" display="https://nodexlgraphgallery.org/Pages/Graph.aspx?graphID=209203"/>
    <hyperlink ref="R59" r:id="rId53" display="https://twitter.com/nodexl/status/1171136120303710208"/>
    <hyperlink ref="R60" r:id="rId54" display="https://lionessmagazine.com/4-sales-cycle-tips-from-dc-startup-week/?utm_campaign=meetedgar&amp;utm_medium=social&amp;utm_source=meetedgar.com"/>
    <hyperlink ref="R61" r:id="rId55" display="https://twitter.com/LionessMagazine/status/1172736891323654146"/>
    <hyperlink ref="R62" r:id="rId56" display="https://twitter.com/LionessMagazine/status/1172736891323654146"/>
    <hyperlink ref="V3" r:id="rId57" display="http://pbs.twimg.com/profile_images/1145333260416929794/aPh03sJi_normal.jpg"/>
    <hyperlink ref="V4" r:id="rId58" display="http://pbs.twimg.com/profile_images/1145333260416929794/aPh03sJi_normal.jpg"/>
    <hyperlink ref="V5" r:id="rId59" display="http://pbs.twimg.com/profile_images/1145333260416929794/aPh03sJi_normal.jpg"/>
    <hyperlink ref="V6" r:id="rId60" display="http://pbs.twimg.com/profile_images/1145333260416929794/aPh03sJi_normal.jpg"/>
    <hyperlink ref="V7" r:id="rId61" display="http://pbs.twimg.com/profile_images/1145333260416929794/aPh03sJi_normal.jpg"/>
    <hyperlink ref="V8" r:id="rId62" display="http://pbs.twimg.com/profile_images/1145333260416929794/aPh03sJi_normal.jpg"/>
    <hyperlink ref="V9" r:id="rId63" display="http://pbs.twimg.com/profile_images/1145333260416929794/aPh03sJi_normal.jpg"/>
    <hyperlink ref="V10" r:id="rId64" display="http://pbs.twimg.com/profile_images/1145333260416929794/aPh03sJi_normal.jpg"/>
    <hyperlink ref="V11" r:id="rId65" display="http://pbs.twimg.com/profile_images/1145333260416929794/aPh03sJi_normal.jpg"/>
    <hyperlink ref="V12" r:id="rId66" display="http://pbs.twimg.com/profile_images/1145333260416929794/aPh03sJi_normal.jpg"/>
    <hyperlink ref="V13" r:id="rId67" display="http://pbs.twimg.com/profile_images/1145333260416929794/aPh03sJi_normal.jpg"/>
    <hyperlink ref="V14" r:id="rId68" display="http://pbs.twimg.com/profile_images/849132774661308416/pa2Uplq1_normal.jpg"/>
    <hyperlink ref="V15" r:id="rId69" display="http://pbs.twimg.com/profile_images/1085994913769111553/dD2ITOEw_normal.jpg"/>
    <hyperlink ref="V16" r:id="rId70" display="http://pbs.twimg.com/profile_images/1112733580948635648/s-8d1avb_normal.jpg"/>
    <hyperlink ref="V17" r:id="rId71" display="http://pbs.twimg.com/profile_images/1001347678721134592/O1UO2_hW_normal.jpg"/>
    <hyperlink ref="V18" r:id="rId72" display="http://pbs.twimg.com/profile_images/849132774661308416/pa2Uplq1_normal.jpg"/>
    <hyperlink ref="V19" r:id="rId73" display="http://pbs.twimg.com/profile_images/1085994913769111553/dD2ITOEw_normal.jpg"/>
    <hyperlink ref="V20" r:id="rId74" display="http://pbs.twimg.com/profile_images/1112733580948635648/s-8d1avb_normal.jpg"/>
    <hyperlink ref="V21" r:id="rId75" display="http://pbs.twimg.com/profile_images/1001347678721134592/O1UO2_hW_normal.jpg"/>
    <hyperlink ref="V22" r:id="rId76" display="http://pbs.twimg.com/profile_images/849132774661308416/pa2Uplq1_normal.jpg"/>
    <hyperlink ref="V23" r:id="rId77" display="http://pbs.twimg.com/profile_images/1085994913769111553/dD2ITOEw_normal.jpg"/>
    <hyperlink ref="V24" r:id="rId78" display="http://pbs.twimg.com/profile_images/1085994913769111553/dD2ITOEw_normal.jpg"/>
    <hyperlink ref="V25" r:id="rId79" display="http://pbs.twimg.com/profile_images/1085994913769111553/dD2ITOEw_normal.jpg"/>
    <hyperlink ref="V26" r:id="rId80" display="http://pbs.twimg.com/profile_images/1085994913769111553/dD2ITOEw_normal.jpg"/>
    <hyperlink ref="V27" r:id="rId81" display="http://pbs.twimg.com/profile_images/1085994913769111553/dD2ITOEw_normal.jpg"/>
    <hyperlink ref="V28" r:id="rId82" display="http://pbs.twimg.com/profile_images/1085994913769111553/dD2ITOEw_normal.jpg"/>
    <hyperlink ref="V29" r:id="rId83" display="http://pbs.twimg.com/profile_images/1085994913769111553/dD2ITOEw_normal.jpg"/>
    <hyperlink ref="V30" r:id="rId84" display="http://pbs.twimg.com/profile_images/1085994913769111553/dD2ITOEw_normal.jpg"/>
    <hyperlink ref="V31" r:id="rId85" display="http://pbs.twimg.com/profile_images/1112733580948635648/s-8d1avb_normal.jpg"/>
    <hyperlink ref="V32" r:id="rId86" display="http://pbs.twimg.com/profile_images/1001347678721134592/O1UO2_hW_normal.jpg"/>
    <hyperlink ref="V33" r:id="rId87" display="http://pbs.twimg.com/profile_images/849132774661308416/pa2Uplq1_normal.jpg"/>
    <hyperlink ref="V34" r:id="rId88" display="http://pbs.twimg.com/profile_images/1112733580948635648/s-8d1avb_normal.jpg"/>
    <hyperlink ref="V35" r:id="rId89" display="http://pbs.twimg.com/profile_images/1001347678721134592/O1UO2_hW_normal.jpg"/>
    <hyperlink ref="V36" r:id="rId90" display="http://pbs.twimg.com/profile_images/849132774661308416/pa2Uplq1_normal.jpg"/>
    <hyperlink ref="V37" r:id="rId91" display="http://pbs.twimg.com/profile_images/1112733580948635648/s-8d1avb_normal.jpg"/>
    <hyperlink ref="V38" r:id="rId92" display="http://pbs.twimg.com/profile_images/1001347678721134592/O1UO2_hW_normal.jpg"/>
    <hyperlink ref="V39" r:id="rId93" display="http://pbs.twimg.com/profile_images/849132774661308416/pa2Uplq1_normal.jpg"/>
    <hyperlink ref="V40" r:id="rId94" display="http://pbs.twimg.com/profile_images/1112733580948635648/s-8d1avb_normal.jpg"/>
    <hyperlink ref="V41" r:id="rId95" display="http://pbs.twimg.com/profile_images/1001347678721134592/O1UO2_hW_normal.jpg"/>
    <hyperlink ref="V42" r:id="rId96" display="http://pbs.twimg.com/profile_images/849132774661308416/pa2Uplq1_normal.jpg"/>
    <hyperlink ref="V43" r:id="rId97" display="http://pbs.twimg.com/profile_images/1112733580948635648/s-8d1avb_normal.jpg"/>
    <hyperlink ref="V44" r:id="rId98" display="http://pbs.twimg.com/profile_images/1112733580948635648/s-8d1avb_normal.jpg"/>
    <hyperlink ref="V45" r:id="rId99" display="http://pbs.twimg.com/profile_images/1112733580948635648/s-8d1avb_normal.jpg"/>
    <hyperlink ref="V46" r:id="rId100" display="http://pbs.twimg.com/profile_images/1112733580948635648/s-8d1avb_normal.jpg"/>
    <hyperlink ref="V47" r:id="rId101" display="http://pbs.twimg.com/profile_images/1001347678721134592/O1UO2_hW_normal.jpg"/>
    <hyperlink ref="V48" r:id="rId102" display="http://pbs.twimg.com/profile_images/849132774661308416/pa2Uplq1_normal.jpg"/>
    <hyperlink ref="V49" r:id="rId103" display="http://pbs.twimg.com/profile_images/1001347678721134592/O1UO2_hW_normal.jpg"/>
    <hyperlink ref="V50" r:id="rId104" display="http://pbs.twimg.com/profile_images/663792433935814656/rtqXyrRv_normal.jpg"/>
    <hyperlink ref="V51" r:id="rId105" display="http://pbs.twimg.com/profile_images/1001347678721134592/O1UO2_hW_normal.jpg"/>
    <hyperlink ref="V52" r:id="rId106" display="http://pbs.twimg.com/profile_images/849132774661308416/pa2Uplq1_normal.jpg"/>
    <hyperlink ref="V53" r:id="rId107" display="http://pbs.twimg.com/profile_images/1001347678721134592/O1UO2_hW_normal.jpg"/>
    <hyperlink ref="V54" r:id="rId108" display="http://pbs.twimg.com/profile_images/1001347678721134592/O1UO2_hW_normal.jpg"/>
    <hyperlink ref="V55" r:id="rId109" display="http://pbs.twimg.com/profile_images/1001347678721134592/O1UO2_hW_normal.jpg"/>
    <hyperlink ref="V56" r:id="rId110" display="http://pbs.twimg.com/profile_images/1001347678721134592/O1UO2_hW_normal.jpg"/>
    <hyperlink ref="V57" r:id="rId111" display="http://pbs.twimg.com/profile_images/1001347678721134592/O1UO2_hW_normal.jpg"/>
    <hyperlink ref="V58" r:id="rId112" display="http://pbs.twimg.com/profile_images/849132774661308416/pa2Uplq1_normal.jpg"/>
    <hyperlink ref="V59" r:id="rId113" display="http://pbs.twimg.com/profile_images/760216952870670336/k9Jg4x8V_normal.jpg"/>
    <hyperlink ref="V60" r:id="rId114" display="http://pbs.twimg.com/profile_images/992517433276612609/s6t06rRD_normal.jpg"/>
    <hyperlink ref="V61" r:id="rId115" display="http://pbs.twimg.com/profile_images/760216952870670336/k9Jg4x8V_normal.jpg"/>
    <hyperlink ref="V62" r:id="rId116" display="http://pbs.twimg.com/profile_images/760216952870670336/k9Jg4x8V_normal.jpg"/>
    <hyperlink ref="Z3" r:id="rId117" display="https://twitter.com/jacqartdata/status/1171717353035522048"/>
    <hyperlink ref="Z4" r:id="rId118" display="https://twitter.com/jacqartdata/status/1171717353035522048"/>
    <hyperlink ref="Z5" r:id="rId119" display="https://twitter.com/jacqartdata/status/1171717353035522048"/>
    <hyperlink ref="Z6" r:id="rId120" display="https://twitter.com/jacqartdata/status/1171717353035522048"/>
    <hyperlink ref="Z7" r:id="rId121" display="https://twitter.com/jacqartdata/status/1171717353035522048"/>
    <hyperlink ref="Z8" r:id="rId122" display="https://twitter.com/jacqartdata/status/1171717353035522048"/>
    <hyperlink ref="Z9" r:id="rId123" display="https://twitter.com/jacqartdata/status/1171717353035522048"/>
    <hyperlink ref="Z10" r:id="rId124" display="https://twitter.com/jacqartdata/status/1171717353035522048"/>
    <hyperlink ref="Z11" r:id="rId125" display="https://twitter.com/jacqartdata/status/1171717353035522048"/>
    <hyperlink ref="Z12" r:id="rId126" display="https://twitter.com/jacqartdata/status/1171717353035522048"/>
    <hyperlink ref="Z13" r:id="rId127" display="https://twitter.com/jacqartdata/status/1171717353035522048"/>
    <hyperlink ref="Z14" r:id="rId128" display="https://twitter.com/nodexl/status/1171136120303710208"/>
    <hyperlink ref="Z15" r:id="rId129" display="https://twitter.com/theadamgabriel/status/1171170139884142593"/>
    <hyperlink ref="Z16" r:id="rId130" display="https://twitter.com/kirkdborne/status/1171421592590671873"/>
    <hyperlink ref="Z17" r:id="rId131" display="https://twitter.com/startupsbot/status/1171136142814482432"/>
    <hyperlink ref="Z18" r:id="rId132" display="https://twitter.com/nodexl/status/1171136120303710208"/>
    <hyperlink ref="Z19" r:id="rId133" display="https://twitter.com/theadamgabriel/status/1171170139884142593"/>
    <hyperlink ref="Z20" r:id="rId134" display="https://twitter.com/kirkdborne/status/1171421592590671873"/>
    <hyperlink ref="Z21" r:id="rId135" display="https://twitter.com/startupsbot/status/1171136142814482432"/>
    <hyperlink ref="Z22" r:id="rId136" display="https://twitter.com/nodexl/status/1171136120303710208"/>
    <hyperlink ref="Z23" r:id="rId137" display="https://twitter.com/theadamgabriel/status/1171170139884142593"/>
    <hyperlink ref="Z24" r:id="rId138" display="https://twitter.com/theadamgabriel/status/1171170139884142593"/>
    <hyperlink ref="Z25" r:id="rId139" display="https://twitter.com/theadamgabriel/status/1171170139884142593"/>
    <hyperlink ref="Z26" r:id="rId140" display="https://twitter.com/theadamgabriel/status/1171170139884142593"/>
    <hyperlink ref="Z27" r:id="rId141" display="https://twitter.com/theadamgabriel/status/1171170139884142593"/>
    <hyperlink ref="Z28" r:id="rId142" display="https://twitter.com/theadamgabriel/status/1171170139884142593"/>
    <hyperlink ref="Z29" r:id="rId143" display="https://twitter.com/theadamgabriel/status/1171170139884142593"/>
    <hyperlink ref="Z30" r:id="rId144" display="https://twitter.com/theadamgabriel/status/1171170139884142593"/>
    <hyperlink ref="Z31" r:id="rId145" display="https://twitter.com/kirkdborne/status/1171421592590671873"/>
    <hyperlink ref="Z32" r:id="rId146" display="https://twitter.com/startupsbot/status/1171136142814482432"/>
    <hyperlink ref="Z33" r:id="rId147" display="https://twitter.com/nodexl/status/1171136120303710208"/>
    <hyperlink ref="Z34" r:id="rId148" display="https://twitter.com/kirkdborne/status/1171421592590671873"/>
    <hyperlink ref="Z35" r:id="rId149" display="https://twitter.com/startupsbot/status/1171136142814482432"/>
    <hyperlink ref="Z36" r:id="rId150" display="https://twitter.com/nodexl/status/1171136120303710208"/>
    <hyperlink ref="Z37" r:id="rId151" display="https://twitter.com/kirkdborne/status/1171421592590671873"/>
    <hyperlink ref="Z38" r:id="rId152" display="https://twitter.com/startupsbot/status/1171136142814482432"/>
    <hyperlink ref="Z39" r:id="rId153" display="https://twitter.com/nodexl/status/1171136120303710208"/>
    <hyperlink ref="Z40" r:id="rId154" display="https://twitter.com/kirkdborne/status/1171421592590671873"/>
    <hyperlink ref="Z41" r:id="rId155" display="https://twitter.com/startupsbot/status/1171136142814482432"/>
    <hyperlink ref="Z42" r:id="rId156" display="https://twitter.com/nodexl/status/1171136120303710208"/>
    <hyperlink ref="Z43" r:id="rId157" display="https://twitter.com/kirkdborne/status/1171421592590671873"/>
    <hyperlink ref="Z44" r:id="rId158" display="https://twitter.com/kirkdborne/status/1171421592590671873"/>
    <hyperlink ref="Z45" r:id="rId159" display="https://twitter.com/kirkdborne/status/1171421592590671873"/>
    <hyperlink ref="Z46" r:id="rId160" display="https://twitter.com/kirkdborne/status/1171421592590671873"/>
    <hyperlink ref="Z47" r:id="rId161" display="https://twitter.com/startupsbot/status/1171136142814482432"/>
    <hyperlink ref="Z48" r:id="rId162" display="https://twitter.com/nodexl/status/1171136120303710208"/>
    <hyperlink ref="Z49" r:id="rId163" display="https://twitter.com/startupsbot/status/1171136142814482432"/>
    <hyperlink ref="Z50" r:id="rId164" display="https://twitter.com/rlingle/status/1171422121530155009"/>
    <hyperlink ref="Z51" r:id="rId165" display="https://twitter.com/startupsbot/status/1171422154392399872"/>
    <hyperlink ref="Z52" r:id="rId166" display="https://twitter.com/nodexl/status/1171136120303710208"/>
    <hyperlink ref="Z53" r:id="rId167" display="https://twitter.com/startupsbot/status/1171136142814482432"/>
    <hyperlink ref="Z54" r:id="rId168" display="https://twitter.com/startupsbot/status/1171136142814482432"/>
    <hyperlink ref="Z55" r:id="rId169" display="https://twitter.com/startupsbot/status/1173655076608413696"/>
    <hyperlink ref="Z56" r:id="rId170" display="https://twitter.com/startupsbot/status/1173655076608413696"/>
    <hyperlink ref="Z57" r:id="rId171" display="https://twitter.com/startupsbot/status/1173655076608413696"/>
    <hyperlink ref="Z58" r:id="rId172" display="https://twitter.com/nodexl/status/1171136120303710208"/>
    <hyperlink ref="Z59" r:id="rId173" display="https://twitter.com/sohookd/status/1173655053820923905"/>
    <hyperlink ref="Z60" r:id="rId174" display="https://twitter.com/lionessmagazine/status/1172601124190347264"/>
    <hyperlink ref="Z61" r:id="rId175" display="https://twitter.com/sohookd/status/1173655775782342658"/>
    <hyperlink ref="Z62" r:id="rId176" display="https://twitter.com/sohookd/status/1173655775782342658"/>
  </hyperlinks>
  <printOptions/>
  <pageMargins left="0.7" right="0.7" top="0.75" bottom="0.75" header="0.3" footer="0.3"/>
  <pageSetup horizontalDpi="600" verticalDpi="600" orientation="portrait" r:id="rId180"/>
  <legacyDrawing r:id="rId178"/>
  <tableParts>
    <tablePart r:id="rId17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596</v>
      </c>
      <c r="B1" s="13" t="s">
        <v>597</v>
      </c>
      <c r="C1" s="13" t="s">
        <v>590</v>
      </c>
      <c r="D1" s="13" t="s">
        <v>591</v>
      </c>
      <c r="E1" s="13" t="s">
        <v>598</v>
      </c>
      <c r="F1" s="13" t="s">
        <v>144</v>
      </c>
      <c r="G1" s="13" t="s">
        <v>599</v>
      </c>
      <c r="H1" s="13" t="s">
        <v>600</v>
      </c>
      <c r="I1" s="13" t="s">
        <v>601</v>
      </c>
      <c r="J1" s="13" t="s">
        <v>602</v>
      </c>
      <c r="K1" s="13" t="s">
        <v>603</v>
      </c>
      <c r="L1" s="13" t="s">
        <v>604</v>
      </c>
    </row>
    <row r="2" spans="1:12" ht="15">
      <c r="A2" s="93" t="s">
        <v>504</v>
      </c>
      <c r="B2" s="93" t="s">
        <v>215</v>
      </c>
      <c r="C2" s="93">
        <v>7</v>
      </c>
      <c r="D2" s="133">
        <v>0.005974184852207728</v>
      </c>
      <c r="E2" s="133">
        <v>1.0851716097368123</v>
      </c>
      <c r="F2" s="93" t="s">
        <v>592</v>
      </c>
      <c r="G2" s="93" t="b">
        <v>0</v>
      </c>
      <c r="H2" s="93" t="b">
        <v>0</v>
      </c>
      <c r="I2" s="93" t="b">
        <v>0</v>
      </c>
      <c r="J2" s="93" t="b">
        <v>0</v>
      </c>
      <c r="K2" s="93" t="b">
        <v>0</v>
      </c>
      <c r="L2" s="93" t="b">
        <v>0</v>
      </c>
    </row>
    <row r="3" spans="1:12" ht="15">
      <c r="A3" s="93" t="s">
        <v>215</v>
      </c>
      <c r="B3" s="93" t="s">
        <v>227</v>
      </c>
      <c r="C3" s="93">
        <v>7</v>
      </c>
      <c r="D3" s="133">
        <v>0.005974184852207728</v>
      </c>
      <c r="E3" s="133">
        <v>1.3862016054007935</v>
      </c>
      <c r="F3" s="93" t="s">
        <v>592</v>
      </c>
      <c r="G3" s="93" t="b">
        <v>0</v>
      </c>
      <c r="H3" s="93" t="b">
        <v>0</v>
      </c>
      <c r="I3" s="93" t="b">
        <v>0</v>
      </c>
      <c r="J3" s="93" t="b">
        <v>0</v>
      </c>
      <c r="K3" s="93" t="b">
        <v>0</v>
      </c>
      <c r="L3" s="93" t="b">
        <v>0</v>
      </c>
    </row>
    <row r="4" spans="1:12" ht="15">
      <c r="A4" s="93" t="s">
        <v>227</v>
      </c>
      <c r="B4" s="93" t="s">
        <v>217</v>
      </c>
      <c r="C4" s="93">
        <v>7</v>
      </c>
      <c r="D4" s="133">
        <v>0.005974184852207728</v>
      </c>
      <c r="E4" s="133">
        <v>1.4953460748258616</v>
      </c>
      <c r="F4" s="93" t="s">
        <v>592</v>
      </c>
      <c r="G4" s="93" t="b">
        <v>0</v>
      </c>
      <c r="H4" s="93" t="b">
        <v>0</v>
      </c>
      <c r="I4" s="93" t="b">
        <v>0</v>
      </c>
      <c r="J4" s="93" t="b">
        <v>0</v>
      </c>
      <c r="K4" s="93" t="b">
        <v>0</v>
      </c>
      <c r="L4" s="93" t="b">
        <v>0</v>
      </c>
    </row>
    <row r="5" spans="1:12" ht="15">
      <c r="A5" s="93" t="s">
        <v>217</v>
      </c>
      <c r="B5" s="93" t="s">
        <v>226</v>
      </c>
      <c r="C5" s="93">
        <v>7</v>
      </c>
      <c r="D5" s="133">
        <v>0.005974184852207728</v>
      </c>
      <c r="E5" s="133">
        <v>1.3862016054007935</v>
      </c>
      <c r="F5" s="93" t="s">
        <v>592</v>
      </c>
      <c r="G5" s="93" t="b">
        <v>0</v>
      </c>
      <c r="H5" s="93" t="b">
        <v>0</v>
      </c>
      <c r="I5" s="93" t="b">
        <v>0</v>
      </c>
      <c r="J5" s="93" t="b">
        <v>0</v>
      </c>
      <c r="K5" s="93" t="b">
        <v>0</v>
      </c>
      <c r="L5" s="93" t="b">
        <v>0</v>
      </c>
    </row>
    <row r="6" spans="1:12" ht="15">
      <c r="A6" s="93" t="s">
        <v>226</v>
      </c>
      <c r="B6" s="93" t="s">
        <v>225</v>
      </c>
      <c r="C6" s="93">
        <v>7</v>
      </c>
      <c r="D6" s="133">
        <v>0.005974184852207728</v>
      </c>
      <c r="E6" s="133">
        <v>1.4953460748258616</v>
      </c>
      <c r="F6" s="93" t="s">
        <v>592</v>
      </c>
      <c r="G6" s="93" t="b">
        <v>0</v>
      </c>
      <c r="H6" s="93" t="b">
        <v>0</v>
      </c>
      <c r="I6" s="93" t="b">
        <v>0</v>
      </c>
      <c r="J6" s="93" t="b">
        <v>0</v>
      </c>
      <c r="K6" s="93" t="b">
        <v>0</v>
      </c>
      <c r="L6" s="93" t="b">
        <v>0</v>
      </c>
    </row>
    <row r="7" spans="1:12" ht="15">
      <c r="A7" s="93" t="s">
        <v>225</v>
      </c>
      <c r="B7" s="93" t="s">
        <v>224</v>
      </c>
      <c r="C7" s="93">
        <v>7</v>
      </c>
      <c r="D7" s="133">
        <v>0.005974184852207728</v>
      </c>
      <c r="E7" s="133">
        <v>1.4953460748258616</v>
      </c>
      <c r="F7" s="93" t="s">
        <v>592</v>
      </c>
      <c r="G7" s="93" t="b">
        <v>0</v>
      </c>
      <c r="H7" s="93" t="b">
        <v>0</v>
      </c>
      <c r="I7" s="93" t="b">
        <v>0</v>
      </c>
      <c r="J7" s="93" t="b">
        <v>0</v>
      </c>
      <c r="K7" s="93" t="b">
        <v>0</v>
      </c>
      <c r="L7" s="93" t="b">
        <v>0</v>
      </c>
    </row>
    <row r="8" spans="1:12" ht="15">
      <c r="A8" s="93" t="s">
        <v>224</v>
      </c>
      <c r="B8" s="93" t="s">
        <v>216</v>
      </c>
      <c r="C8" s="93">
        <v>7</v>
      </c>
      <c r="D8" s="133">
        <v>0.005974184852207728</v>
      </c>
      <c r="E8" s="133">
        <v>1.4953460748258616</v>
      </c>
      <c r="F8" s="93" t="s">
        <v>592</v>
      </c>
      <c r="G8" s="93" t="b">
        <v>0</v>
      </c>
      <c r="H8" s="93" t="b">
        <v>0</v>
      </c>
      <c r="I8" s="93" t="b">
        <v>0</v>
      </c>
      <c r="J8" s="93" t="b">
        <v>0</v>
      </c>
      <c r="K8" s="93" t="b">
        <v>0</v>
      </c>
      <c r="L8" s="93" t="b">
        <v>0</v>
      </c>
    </row>
    <row r="9" spans="1:12" ht="15">
      <c r="A9" s="93" t="s">
        <v>216</v>
      </c>
      <c r="B9" s="93" t="s">
        <v>218</v>
      </c>
      <c r="C9" s="93">
        <v>7</v>
      </c>
      <c r="D9" s="133">
        <v>0.005974184852207728</v>
      </c>
      <c r="E9" s="133">
        <v>1.4953460748258616</v>
      </c>
      <c r="F9" s="93" t="s">
        <v>592</v>
      </c>
      <c r="G9" s="93" t="b">
        <v>0</v>
      </c>
      <c r="H9" s="93" t="b">
        <v>0</v>
      </c>
      <c r="I9" s="93" t="b">
        <v>0</v>
      </c>
      <c r="J9" s="93" t="b">
        <v>0</v>
      </c>
      <c r="K9" s="93" t="b">
        <v>0</v>
      </c>
      <c r="L9" s="93" t="b">
        <v>0</v>
      </c>
    </row>
    <row r="10" spans="1:12" ht="15">
      <c r="A10" s="93" t="s">
        <v>218</v>
      </c>
      <c r="B10" s="93" t="s">
        <v>223</v>
      </c>
      <c r="C10" s="93">
        <v>7</v>
      </c>
      <c r="D10" s="133">
        <v>0.005974184852207728</v>
      </c>
      <c r="E10" s="133">
        <v>1.4953460748258616</v>
      </c>
      <c r="F10" s="93" t="s">
        <v>592</v>
      </c>
      <c r="G10" s="93" t="b">
        <v>0</v>
      </c>
      <c r="H10" s="93" t="b">
        <v>0</v>
      </c>
      <c r="I10" s="93" t="b">
        <v>0</v>
      </c>
      <c r="J10" s="93" t="b">
        <v>0</v>
      </c>
      <c r="K10" s="93" t="b">
        <v>0</v>
      </c>
      <c r="L10" s="93" t="b">
        <v>0</v>
      </c>
    </row>
    <row r="11" spans="1:12" ht="15">
      <c r="A11" s="93" t="s">
        <v>223</v>
      </c>
      <c r="B11" s="93" t="s">
        <v>220</v>
      </c>
      <c r="C11" s="93">
        <v>7</v>
      </c>
      <c r="D11" s="133">
        <v>0.005974184852207728</v>
      </c>
      <c r="E11" s="133">
        <v>1.3404441148401183</v>
      </c>
      <c r="F11" s="93" t="s">
        <v>592</v>
      </c>
      <c r="G11" s="93" t="b">
        <v>0</v>
      </c>
      <c r="H11" s="93" t="b">
        <v>0</v>
      </c>
      <c r="I11" s="93" t="b">
        <v>0</v>
      </c>
      <c r="J11" s="93" t="b">
        <v>0</v>
      </c>
      <c r="K11" s="93" t="b">
        <v>0</v>
      </c>
      <c r="L11" s="93" t="b">
        <v>0</v>
      </c>
    </row>
    <row r="12" spans="1:12" ht="15">
      <c r="A12" s="93" t="s">
        <v>220</v>
      </c>
      <c r="B12" s="93" t="s">
        <v>222</v>
      </c>
      <c r="C12" s="93">
        <v>7</v>
      </c>
      <c r="D12" s="133">
        <v>0.005974184852207728</v>
      </c>
      <c r="E12" s="133">
        <v>1.3404441148401183</v>
      </c>
      <c r="F12" s="93" t="s">
        <v>592</v>
      </c>
      <c r="G12" s="93" t="b">
        <v>0</v>
      </c>
      <c r="H12" s="93" t="b">
        <v>0</v>
      </c>
      <c r="I12" s="93" t="b">
        <v>0</v>
      </c>
      <c r="J12" s="93" t="b">
        <v>0</v>
      </c>
      <c r="K12" s="93" t="b">
        <v>0</v>
      </c>
      <c r="L12" s="93" t="b">
        <v>0</v>
      </c>
    </row>
    <row r="13" spans="1:12" ht="15">
      <c r="A13" s="93" t="s">
        <v>222</v>
      </c>
      <c r="B13" s="93" t="s">
        <v>505</v>
      </c>
      <c r="C13" s="93">
        <v>7</v>
      </c>
      <c r="D13" s="133">
        <v>0.005974184852207728</v>
      </c>
      <c r="E13" s="133">
        <v>1.3862016054007935</v>
      </c>
      <c r="F13" s="93" t="s">
        <v>592</v>
      </c>
      <c r="G13" s="93" t="b">
        <v>0</v>
      </c>
      <c r="H13" s="93" t="b">
        <v>0</v>
      </c>
      <c r="I13" s="93" t="b">
        <v>0</v>
      </c>
      <c r="J13" s="93" t="b">
        <v>1</v>
      </c>
      <c r="K13" s="93" t="b">
        <v>0</v>
      </c>
      <c r="L13" s="93" t="b">
        <v>0</v>
      </c>
    </row>
    <row r="14" spans="1:12" ht="15">
      <c r="A14" s="93" t="s">
        <v>505</v>
      </c>
      <c r="B14" s="93" t="s">
        <v>572</v>
      </c>
      <c r="C14" s="93">
        <v>7</v>
      </c>
      <c r="D14" s="133">
        <v>0.005974184852207728</v>
      </c>
      <c r="E14" s="133">
        <v>1.3862016054007935</v>
      </c>
      <c r="F14" s="93" t="s">
        <v>592</v>
      </c>
      <c r="G14" s="93" t="b">
        <v>1</v>
      </c>
      <c r="H14" s="93" t="b">
        <v>0</v>
      </c>
      <c r="I14" s="93" t="b">
        <v>0</v>
      </c>
      <c r="J14" s="93" t="b">
        <v>0</v>
      </c>
      <c r="K14" s="93" t="b">
        <v>0</v>
      </c>
      <c r="L14" s="93" t="b">
        <v>0</v>
      </c>
    </row>
    <row r="15" spans="1:12" ht="15">
      <c r="A15" s="93" t="s">
        <v>572</v>
      </c>
      <c r="B15" s="93" t="s">
        <v>504</v>
      </c>
      <c r="C15" s="93">
        <v>7</v>
      </c>
      <c r="D15" s="133">
        <v>0.005974184852207728</v>
      </c>
      <c r="E15" s="133">
        <v>1.2990514296818934</v>
      </c>
      <c r="F15" s="93" t="s">
        <v>592</v>
      </c>
      <c r="G15" s="93" t="b">
        <v>0</v>
      </c>
      <c r="H15" s="93" t="b">
        <v>0</v>
      </c>
      <c r="I15" s="93" t="b">
        <v>0</v>
      </c>
      <c r="J15" s="93" t="b">
        <v>0</v>
      </c>
      <c r="K15" s="93" t="b">
        <v>0</v>
      </c>
      <c r="L15" s="93" t="b">
        <v>0</v>
      </c>
    </row>
    <row r="16" spans="1:12" ht="15">
      <c r="A16" s="93" t="s">
        <v>504</v>
      </c>
      <c r="B16" s="93" t="s">
        <v>573</v>
      </c>
      <c r="C16" s="93">
        <v>7</v>
      </c>
      <c r="D16" s="133">
        <v>0.005974184852207728</v>
      </c>
      <c r="E16" s="133">
        <v>1.1943160791618803</v>
      </c>
      <c r="F16" s="93" t="s">
        <v>592</v>
      </c>
      <c r="G16" s="93" t="b">
        <v>0</v>
      </c>
      <c r="H16" s="93" t="b">
        <v>0</v>
      </c>
      <c r="I16" s="93" t="b">
        <v>0</v>
      </c>
      <c r="J16" s="93" t="b">
        <v>0</v>
      </c>
      <c r="K16" s="93" t="b">
        <v>0</v>
      </c>
      <c r="L16" s="93" t="b">
        <v>0</v>
      </c>
    </row>
    <row r="17" spans="1:12" ht="15">
      <c r="A17" s="93" t="s">
        <v>573</v>
      </c>
      <c r="B17" s="93" t="s">
        <v>574</v>
      </c>
      <c r="C17" s="93">
        <v>7</v>
      </c>
      <c r="D17" s="133">
        <v>0.005974184852207728</v>
      </c>
      <c r="E17" s="133">
        <v>1.4953460748258616</v>
      </c>
      <c r="F17" s="93" t="s">
        <v>592</v>
      </c>
      <c r="G17" s="93" t="b">
        <v>0</v>
      </c>
      <c r="H17" s="93" t="b">
        <v>0</v>
      </c>
      <c r="I17" s="93" t="b">
        <v>0</v>
      </c>
      <c r="J17" s="93" t="b">
        <v>0</v>
      </c>
      <c r="K17" s="93" t="b">
        <v>0</v>
      </c>
      <c r="L17" s="93" t="b">
        <v>0</v>
      </c>
    </row>
    <row r="18" spans="1:12" ht="15">
      <c r="A18" s="93" t="s">
        <v>574</v>
      </c>
      <c r="B18" s="93" t="s">
        <v>575</v>
      </c>
      <c r="C18" s="93">
        <v>7</v>
      </c>
      <c r="D18" s="133">
        <v>0.005974184852207728</v>
      </c>
      <c r="E18" s="133">
        <v>1.4953460748258616</v>
      </c>
      <c r="F18" s="93" t="s">
        <v>592</v>
      </c>
      <c r="G18" s="93" t="b">
        <v>0</v>
      </c>
      <c r="H18" s="93" t="b">
        <v>0</v>
      </c>
      <c r="I18" s="93" t="b">
        <v>0</v>
      </c>
      <c r="J18" s="93" t="b">
        <v>0</v>
      </c>
      <c r="K18" s="93" t="b">
        <v>0</v>
      </c>
      <c r="L18" s="93" t="b">
        <v>0</v>
      </c>
    </row>
    <row r="19" spans="1:12" ht="15">
      <c r="A19" s="93" t="s">
        <v>575</v>
      </c>
      <c r="B19" s="93" t="s">
        <v>576</v>
      </c>
      <c r="C19" s="93">
        <v>5</v>
      </c>
      <c r="D19" s="133">
        <v>0.007443971322221876</v>
      </c>
      <c r="E19" s="133">
        <v>1.4953460748258616</v>
      </c>
      <c r="F19" s="93" t="s">
        <v>592</v>
      </c>
      <c r="G19" s="93" t="b">
        <v>0</v>
      </c>
      <c r="H19" s="93" t="b">
        <v>0</v>
      </c>
      <c r="I19" s="93" t="b">
        <v>0</v>
      </c>
      <c r="J19" s="93" t="b">
        <v>0</v>
      </c>
      <c r="K19" s="93" t="b">
        <v>0</v>
      </c>
      <c r="L19" s="93" t="b">
        <v>0</v>
      </c>
    </row>
    <row r="20" spans="1:12" ht="15">
      <c r="A20" s="93" t="s">
        <v>576</v>
      </c>
      <c r="B20" s="93" t="s">
        <v>577</v>
      </c>
      <c r="C20" s="93">
        <v>5</v>
      </c>
      <c r="D20" s="133">
        <v>0.007443971322221876</v>
      </c>
      <c r="E20" s="133">
        <v>1.6414741105040995</v>
      </c>
      <c r="F20" s="93" t="s">
        <v>592</v>
      </c>
      <c r="G20" s="93" t="b">
        <v>0</v>
      </c>
      <c r="H20" s="93" t="b">
        <v>0</v>
      </c>
      <c r="I20" s="93" t="b">
        <v>0</v>
      </c>
      <c r="J20" s="93" t="b">
        <v>0</v>
      </c>
      <c r="K20" s="93" t="b">
        <v>0</v>
      </c>
      <c r="L20" s="93" t="b">
        <v>0</v>
      </c>
    </row>
    <row r="21" spans="1:12" ht="15">
      <c r="A21" s="93" t="s">
        <v>577</v>
      </c>
      <c r="B21" s="93" t="s">
        <v>578</v>
      </c>
      <c r="C21" s="93">
        <v>5</v>
      </c>
      <c r="D21" s="133">
        <v>0.007443971322221876</v>
      </c>
      <c r="E21" s="133">
        <v>1.6414741105040995</v>
      </c>
      <c r="F21" s="93" t="s">
        <v>592</v>
      </c>
      <c r="G21" s="93" t="b">
        <v>0</v>
      </c>
      <c r="H21" s="93" t="b">
        <v>0</v>
      </c>
      <c r="I21" s="93" t="b">
        <v>0</v>
      </c>
      <c r="J21" s="93" t="b">
        <v>0</v>
      </c>
      <c r="K21" s="93" t="b">
        <v>0</v>
      </c>
      <c r="L21" s="93" t="b">
        <v>0</v>
      </c>
    </row>
    <row r="22" spans="1:12" ht="15">
      <c r="A22" s="93" t="s">
        <v>217</v>
      </c>
      <c r="B22" s="93" t="s">
        <v>215</v>
      </c>
      <c r="C22" s="93">
        <v>2</v>
      </c>
      <c r="D22" s="133">
        <v>0.00643793643038473</v>
      </c>
      <c r="E22" s="133">
        <v>0.7329890916254498</v>
      </c>
      <c r="F22" s="93" t="s">
        <v>592</v>
      </c>
      <c r="G22" s="93" t="b">
        <v>0</v>
      </c>
      <c r="H22" s="93" t="b">
        <v>0</v>
      </c>
      <c r="I22" s="93" t="b">
        <v>0</v>
      </c>
      <c r="J22" s="93" t="b">
        <v>0</v>
      </c>
      <c r="K22" s="93" t="b">
        <v>0</v>
      </c>
      <c r="L22" s="93" t="b">
        <v>0</v>
      </c>
    </row>
    <row r="23" spans="1:12" ht="15">
      <c r="A23" s="93" t="s">
        <v>215</v>
      </c>
      <c r="B23" s="93" t="s">
        <v>504</v>
      </c>
      <c r="C23" s="93">
        <v>2</v>
      </c>
      <c r="D23" s="133">
        <v>0.00643793643038473</v>
      </c>
      <c r="E23" s="133">
        <v>0.6458389159065496</v>
      </c>
      <c r="F23" s="93" t="s">
        <v>592</v>
      </c>
      <c r="G23" s="93" t="b">
        <v>0</v>
      </c>
      <c r="H23" s="93" t="b">
        <v>0</v>
      </c>
      <c r="I23" s="93" t="b">
        <v>0</v>
      </c>
      <c r="J23" s="93" t="b">
        <v>0</v>
      </c>
      <c r="K23" s="93" t="b">
        <v>0</v>
      </c>
      <c r="L23" s="93" t="b">
        <v>0</v>
      </c>
    </row>
    <row r="24" spans="1:12" ht="15">
      <c r="A24" s="93" t="s">
        <v>575</v>
      </c>
      <c r="B24" s="93" t="s">
        <v>579</v>
      </c>
      <c r="C24" s="93">
        <v>2</v>
      </c>
      <c r="D24" s="133">
        <v>0.00643793643038473</v>
      </c>
      <c r="E24" s="133">
        <v>1.4953460748258616</v>
      </c>
      <c r="F24" s="93" t="s">
        <v>592</v>
      </c>
      <c r="G24" s="93" t="b">
        <v>0</v>
      </c>
      <c r="H24" s="93" t="b">
        <v>0</v>
      </c>
      <c r="I24" s="93" t="b">
        <v>0</v>
      </c>
      <c r="J24" s="93" t="b">
        <v>0</v>
      </c>
      <c r="K24" s="93" t="b">
        <v>0</v>
      </c>
      <c r="L24" s="93" t="b">
        <v>0</v>
      </c>
    </row>
    <row r="25" spans="1:12" ht="15">
      <c r="A25" s="93" t="s">
        <v>580</v>
      </c>
      <c r="B25" s="93" t="s">
        <v>581</v>
      </c>
      <c r="C25" s="93">
        <v>2</v>
      </c>
      <c r="D25" s="133">
        <v>0.00643793643038473</v>
      </c>
      <c r="E25" s="133">
        <v>2.0394141191761372</v>
      </c>
      <c r="F25" s="93" t="s">
        <v>592</v>
      </c>
      <c r="G25" s="93" t="b">
        <v>1</v>
      </c>
      <c r="H25" s="93" t="b">
        <v>0</v>
      </c>
      <c r="I25" s="93" t="b">
        <v>0</v>
      </c>
      <c r="J25" s="93" t="b">
        <v>0</v>
      </c>
      <c r="K25" s="93" t="b">
        <v>0</v>
      </c>
      <c r="L25" s="93" t="b">
        <v>0</v>
      </c>
    </row>
    <row r="26" spans="1:12" ht="15">
      <c r="A26" s="93" t="s">
        <v>581</v>
      </c>
      <c r="B26" s="93" t="s">
        <v>582</v>
      </c>
      <c r="C26" s="93">
        <v>2</v>
      </c>
      <c r="D26" s="133">
        <v>0.00643793643038473</v>
      </c>
      <c r="E26" s="133">
        <v>2.0394141191761372</v>
      </c>
      <c r="F26" s="93" t="s">
        <v>592</v>
      </c>
      <c r="G26" s="93" t="b">
        <v>0</v>
      </c>
      <c r="H26" s="93" t="b">
        <v>0</v>
      </c>
      <c r="I26" s="93" t="b">
        <v>0</v>
      </c>
      <c r="J26" s="93" t="b">
        <v>0</v>
      </c>
      <c r="K26" s="93" t="b">
        <v>0</v>
      </c>
      <c r="L26" s="93" t="b">
        <v>0</v>
      </c>
    </row>
    <row r="27" spans="1:12" ht="15">
      <c r="A27" s="93" t="s">
        <v>582</v>
      </c>
      <c r="B27" s="93" t="s">
        <v>583</v>
      </c>
      <c r="C27" s="93">
        <v>2</v>
      </c>
      <c r="D27" s="133">
        <v>0.00643793643038473</v>
      </c>
      <c r="E27" s="133">
        <v>2.0394141191761372</v>
      </c>
      <c r="F27" s="93" t="s">
        <v>592</v>
      </c>
      <c r="G27" s="93" t="b">
        <v>0</v>
      </c>
      <c r="H27" s="93" t="b">
        <v>0</v>
      </c>
      <c r="I27" s="93" t="b">
        <v>0</v>
      </c>
      <c r="J27" s="93" t="b">
        <v>0</v>
      </c>
      <c r="K27" s="93" t="b">
        <v>0</v>
      </c>
      <c r="L27" s="93" t="b">
        <v>0</v>
      </c>
    </row>
    <row r="28" spans="1:12" ht="15">
      <c r="A28" s="93" t="s">
        <v>583</v>
      </c>
      <c r="B28" s="93" t="s">
        <v>509</v>
      </c>
      <c r="C28" s="93">
        <v>2</v>
      </c>
      <c r="D28" s="133">
        <v>0.00643793643038473</v>
      </c>
      <c r="E28" s="133">
        <v>1.863322860120456</v>
      </c>
      <c r="F28" s="93" t="s">
        <v>592</v>
      </c>
      <c r="G28" s="93" t="b">
        <v>0</v>
      </c>
      <c r="H28" s="93" t="b">
        <v>0</v>
      </c>
      <c r="I28" s="93" t="b">
        <v>0</v>
      </c>
      <c r="J28" s="93" t="b">
        <v>0</v>
      </c>
      <c r="K28" s="93" t="b">
        <v>0</v>
      </c>
      <c r="L28" s="93" t="b">
        <v>0</v>
      </c>
    </row>
    <row r="29" spans="1:12" ht="15">
      <c r="A29" s="93" t="s">
        <v>509</v>
      </c>
      <c r="B29" s="93" t="s">
        <v>490</v>
      </c>
      <c r="C29" s="93">
        <v>2</v>
      </c>
      <c r="D29" s="133">
        <v>0.00643793643038473</v>
      </c>
      <c r="E29" s="133">
        <v>1.863322860120456</v>
      </c>
      <c r="F29" s="93" t="s">
        <v>592</v>
      </c>
      <c r="G29" s="93" t="b">
        <v>0</v>
      </c>
      <c r="H29" s="93" t="b">
        <v>0</v>
      </c>
      <c r="I29" s="93" t="b">
        <v>0</v>
      </c>
      <c r="J29" s="93" t="b">
        <v>0</v>
      </c>
      <c r="K29" s="93" t="b">
        <v>0</v>
      </c>
      <c r="L29" s="93" t="b">
        <v>0</v>
      </c>
    </row>
    <row r="30" spans="1:12" ht="15">
      <c r="A30" s="93" t="s">
        <v>490</v>
      </c>
      <c r="B30" s="93" t="s">
        <v>584</v>
      </c>
      <c r="C30" s="93">
        <v>2</v>
      </c>
      <c r="D30" s="133">
        <v>0.00643793643038473</v>
      </c>
      <c r="E30" s="133">
        <v>2.0394141191761372</v>
      </c>
      <c r="F30" s="93" t="s">
        <v>592</v>
      </c>
      <c r="G30" s="93" t="b">
        <v>0</v>
      </c>
      <c r="H30" s="93" t="b">
        <v>0</v>
      </c>
      <c r="I30" s="93" t="b">
        <v>0</v>
      </c>
      <c r="J30" s="93" t="b">
        <v>0</v>
      </c>
      <c r="K30" s="93" t="b">
        <v>0</v>
      </c>
      <c r="L30" s="93" t="b">
        <v>0</v>
      </c>
    </row>
    <row r="31" spans="1:12" ht="15">
      <c r="A31" s="93" t="s">
        <v>584</v>
      </c>
      <c r="B31" s="93" t="s">
        <v>505</v>
      </c>
      <c r="C31" s="93">
        <v>2</v>
      </c>
      <c r="D31" s="133">
        <v>0.00643793643038473</v>
      </c>
      <c r="E31" s="133">
        <v>1.3862016054007935</v>
      </c>
      <c r="F31" s="93" t="s">
        <v>592</v>
      </c>
      <c r="G31" s="93" t="b">
        <v>0</v>
      </c>
      <c r="H31" s="93" t="b">
        <v>0</v>
      </c>
      <c r="I31" s="93" t="b">
        <v>0</v>
      </c>
      <c r="J31" s="93" t="b">
        <v>1</v>
      </c>
      <c r="K31" s="93" t="b">
        <v>0</v>
      </c>
      <c r="L31" s="93" t="b">
        <v>0</v>
      </c>
    </row>
    <row r="32" spans="1:12" ht="15">
      <c r="A32" s="93" t="s">
        <v>505</v>
      </c>
      <c r="B32" s="93" t="s">
        <v>585</v>
      </c>
      <c r="C32" s="93">
        <v>2</v>
      </c>
      <c r="D32" s="133">
        <v>0.00643793643038473</v>
      </c>
      <c r="E32" s="133">
        <v>1.3862016054007935</v>
      </c>
      <c r="F32" s="93" t="s">
        <v>592</v>
      </c>
      <c r="G32" s="93" t="b">
        <v>1</v>
      </c>
      <c r="H32" s="93" t="b">
        <v>0</v>
      </c>
      <c r="I32" s="93" t="b">
        <v>0</v>
      </c>
      <c r="J32" s="93" t="b">
        <v>0</v>
      </c>
      <c r="K32" s="93" t="b">
        <v>0</v>
      </c>
      <c r="L32" s="93" t="b">
        <v>0</v>
      </c>
    </row>
    <row r="33" spans="1:12" ht="15">
      <c r="A33" s="93" t="s">
        <v>585</v>
      </c>
      <c r="B33" s="93" t="s">
        <v>511</v>
      </c>
      <c r="C33" s="93">
        <v>2</v>
      </c>
      <c r="D33" s="133">
        <v>0.00643793643038473</v>
      </c>
      <c r="E33" s="133">
        <v>1.738384123512156</v>
      </c>
      <c r="F33" s="93" t="s">
        <v>592</v>
      </c>
      <c r="G33" s="93" t="b">
        <v>0</v>
      </c>
      <c r="H33" s="93" t="b">
        <v>0</v>
      </c>
      <c r="I33" s="93" t="b">
        <v>0</v>
      </c>
      <c r="J33" s="93" t="b">
        <v>0</v>
      </c>
      <c r="K33" s="93" t="b">
        <v>0</v>
      </c>
      <c r="L33" s="93" t="b">
        <v>0</v>
      </c>
    </row>
    <row r="34" spans="1:12" ht="15">
      <c r="A34" s="93" t="s">
        <v>511</v>
      </c>
      <c r="B34" s="93" t="s">
        <v>511</v>
      </c>
      <c r="C34" s="93">
        <v>2</v>
      </c>
      <c r="D34" s="133">
        <v>0.00643793643038473</v>
      </c>
      <c r="E34" s="133">
        <v>1.4373541278481747</v>
      </c>
      <c r="F34" s="93" t="s">
        <v>592</v>
      </c>
      <c r="G34" s="93" t="b">
        <v>0</v>
      </c>
      <c r="H34" s="93" t="b">
        <v>0</v>
      </c>
      <c r="I34" s="93" t="b">
        <v>0</v>
      </c>
      <c r="J34" s="93" t="b">
        <v>0</v>
      </c>
      <c r="K34" s="93" t="b">
        <v>0</v>
      </c>
      <c r="L34" s="93" t="b">
        <v>0</v>
      </c>
    </row>
    <row r="35" spans="1:12" ht="15">
      <c r="A35" s="93" t="s">
        <v>511</v>
      </c>
      <c r="B35" s="93" t="s">
        <v>586</v>
      </c>
      <c r="C35" s="93">
        <v>2</v>
      </c>
      <c r="D35" s="133">
        <v>0.00643793643038473</v>
      </c>
      <c r="E35" s="133">
        <v>1.738384123512156</v>
      </c>
      <c r="F35" s="93" t="s">
        <v>592</v>
      </c>
      <c r="G35" s="93" t="b">
        <v>0</v>
      </c>
      <c r="H35" s="93" t="b">
        <v>0</v>
      </c>
      <c r="I35" s="93" t="b">
        <v>0</v>
      </c>
      <c r="J35" s="93" t="b">
        <v>0</v>
      </c>
      <c r="K35" s="93" t="b">
        <v>0</v>
      </c>
      <c r="L35" s="93" t="b">
        <v>0</v>
      </c>
    </row>
    <row r="36" spans="1:12" ht="15">
      <c r="A36" s="93" t="s">
        <v>586</v>
      </c>
      <c r="B36" s="93" t="s">
        <v>587</v>
      </c>
      <c r="C36" s="93">
        <v>2</v>
      </c>
      <c r="D36" s="133">
        <v>0.00643793643038473</v>
      </c>
      <c r="E36" s="133">
        <v>2.0394141191761372</v>
      </c>
      <c r="F36" s="93" t="s">
        <v>592</v>
      </c>
      <c r="G36" s="93" t="b">
        <v>0</v>
      </c>
      <c r="H36" s="93" t="b">
        <v>0</v>
      </c>
      <c r="I36" s="93" t="b">
        <v>0</v>
      </c>
      <c r="J36" s="93" t="b">
        <v>1</v>
      </c>
      <c r="K36" s="93" t="b">
        <v>0</v>
      </c>
      <c r="L36" s="93" t="b">
        <v>0</v>
      </c>
    </row>
    <row r="37" spans="1:12" ht="15">
      <c r="A37" s="93" t="s">
        <v>587</v>
      </c>
      <c r="B37" s="93" t="s">
        <v>588</v>
      </c>
      <c r="C37" s="93">
        <v>2</v>
      </c>
      <c r="D37" s="133">
        <v>0.00643793643038473</v>
      </c>
      <c r="E37" s="133">
        <v>2.0394141191761372</v>
      </c>
      <c r="F37" s="93" t="s">
        <v>592</v>
      </c>
      <c r="G37" s="93" t="b">
        <v>1</v>
      </c>
      <c r="H37" s="93" t="b">
        <v>0</v>
      </c>
      <c r="I37" s="93" t="b">
        <v>0</v>
      </c>
      <c r="J37" s="93" t="b">
        <v>0</v>
      </c>
      <c r="K37" s="93" t="b">
        <v>0</v>
      </c>
      <c r="L37" s="93" t="b">
        <v>0</v>
      </c>
    </row>
    <row r="38" spans="1:12" ht="15">
      <c r="A38" s="93" t="s">
        <v>588</v>
      </c>
      <c r="B38" s="93" t="s">
        <v>220</v>
      </c>
      <c r="C38" s="93">
        <v>2</v>
      </c>
      <c r="D38" s="133">
        <v>0.00643793643038473</v>
      </c>
      <c r="E38" s="133">
        <v>1.3404441148401183</v>
      </c>
      <c r="F38" s="93" t="s">
        <v>592</v>
      </c>
      <c r="G38" s="93" t="b">
        <v>0</v>
      </c>
      <c r="H38" s="93" t="b">
        <v>0</v>
      </c>
      <c r="I38" s="93" t="b">
        <v>0</v>
      </c>
      <c r="J38" s="93" t="b">
        <v>0</v>
      </c>
      <c r="K38" s="93" t="b">
        <v>0</v>
      </c>
      <c r="L38" s="93" t="b">
        <v>0</v>
      </c>
    </row>
    <row r="39" spans="1:12" ht="15">
      <c r="A39" s="93" t="s">
        <v>220</v>
      </c>
      <c r="B39" s="93" t="s">
        <v>589</v>
      </c>
      <c r="C39" s="93">
        <v>2</v>
      </c>
      <c r="D39" s="133">
        <v>0.00643793643038473</v>
      </c>
      <c r="E39" s="133">
        <v>1.3404441148401183</v>
      </c>
      <c r="F39" s="93" t="s">
        <v>592</v>
      </c>
      <c r="G39" s="93" t="b">
        <v>0</v>
      </c>
      <c r="H39" s="93" t="b">
        <v>0</v>
      </c>
      <c r="I39" s="93" t="b">
        <v>0</v>
      </c>
      <c r="J39" s="93" t="b">
        <v>0</v>
      </c>
      <c r="K39" s="93" t="b">
        <v>0</v>
      </c>
      <c r="L39" s="93" t="b">
        <v>0</v>
      </c>
    </row>
    <row r="40" spans="1:12" ht="15">
      <c r="A40" s="93" t="s">
        <v>589</v>
      </c>
      <c r="B40" s="93" t="s">
        <v>504</v>
      </c>
      <c r="C40" s="93">
        <v>2</v>
      </c>
      <c r="D40" s="133">
        <v>0.00643793643038473</v>
      </c>
      <c r="E40" s="133">
        <v>1.2990514296818934</v>
      </c>
      <c r="F40" s="93" t="s">
        <v>592</v>
      </c>
      <c r="G40" s="93" t="b">
        <v>0</v>
      </c>
      <c r="H40" s="93" t="b">
        <v>0</v>
      </c>
      <c r="I40" s="93" t="b">
        <v>0</v>
      </c>
      <c r="J40" s="93" t="b">
        <v>0</v>
      </c>
      <c r="K40" s="93" t="b">
        <v>0</v>
      </c>
      <c r="L40" s="93" t="b">
        <v>0</v>
      </c>
    </row>
    <row r="41" spans="1:12" ht="15">
      <c r="A41" s="93" t="s">
        <v>504</v>
      </c>
      <c r="B41" s="93" t="s">
        <v>215</v>
      </c>
      <c r="C41" s="93">
        <v>7</v>
      </c>
      <c r="D41" s="133">
        <v>0.0024752660295354095</v>
      </c>
      <c r="E41" s="133">
        <v>0.9378520932511555</v>
      </c>
      <c r="F41" s="93" t="s">
        <v>468</v>
      </c>
      <c r="G41" s="93" t="b">
        <v>0</v>
      </c>
      <c r="H41" s="93" t="b">
        <v>0</v>
      </c>
      <c r="I41" s="93" t="b">
        <v>0</v>
      </c>
      <c r="J41" s="93" t="b">
        <v>0</v>
      </c>
      <c r="K41" s="93" t="b">
        <v>0</v>
      </c>
      <c r="L41" s="93" t="b">
        <v>0</v>
      </c>
    </row>
    <row r="42" spans="1:12" ht="15">
      <c r="A42" s="93" t="s">
        <v>215</v>
      </c>
      <c r="B42" s="93" t="s">
        <v>227</v>
      </c>
      <c r="C42" s="93">
        <v>7</v>
      </c>
      <c r="D42" s="133">
        <v>0.0024752660295354095</v>
      </c>
      <c r="E42" s="133">
        <v>1.2388820889151366</v>
      </c>
      <c r="F42" s="93" t="s">
        <v>468</v>
      </c>
      <c r="G42" s="93" t="b">
        <v>0</v>
      </c>
      <c r="H42" s="93" t="b">
        <v>0</v>
      </c>
      <c r="I42" s="93" t="b">
        <v>0</v>
      </c>
      <c r="J42" s="93" t="b">
        <v>0</v>
      </c>
      <c r="K42" s="93" t="b">
        <v>0</v>
      </c>
      <c r="L42" s="93" t="b">
        <v>0</v>
      </c>
    </row>
    <row r="43" spans="1:12" ht="15">
      <c r="A43" s="93" t="s">
        <v>227</v>
      </c>
      <c r="B43" s="93" t="s">
        <v>217</v>
      </c>
      <c r="C43" s="93">
        <v>7</v>
      </c>
      <c r="D43" s="133">
        <v>0.0024752660295354095</v>
      </c>
      <c r="E43" s="133">
        <v>1.3480265583402047</v>
      </c>
      <c r="F43" s="93" t="s">
        <v>468</v>
      </c>
      <c r="G43" s="93" t="b">
        <v>0</v>
      </c>
      <c r="H43" s="93" t="b">
        <v>0</v>
      </c>
      <c r="I43" s="93" t="b">
        <v>0</v>
      </c>
      <c r="J43" s="93" t="b">
        <v>0</v>
      </c>
      <c r="K43" s="93" t="b">
        <v>0</v>
      </c>
      <c r="L43" s="93" t="b">
        <v>0</v>
      </c>
    </row>
    <row r="44" spans="1:12" ht="15">
      <c r="A44" s="93" t="s">
        <v>217</v>
      </c>
      <c r="B44" s="93" t="s">
        <v>226</v>
      </c>
      <c r="C44" s="93">
        <v>7</v>
      </c>
      <c r="D44" s="133">
        <v>0.0024752660295354095</v>
      </c>
      <c r="E44" s="133">
        <v>1.2388820889151366</v>
      </c>
      <c r="F44" s="93" t="s">
        <v>468</v>
      </c>
      <c r="G44" s="93" t="b">
        <v>0</v>
      </c>
      <c r="H44" s="93" t="b">
        <v>0</v>
      </c>
      <c r="I44" s="93" t="b">
        <v>0</v>
      </c>
      <c r="J44" s="93" t="b">
        <v>0</v>
      </c>
      <c r="K44" s="93" t="b">
        <v>0</v>
      </c>
      <c r="L44" s="93" t="b">
        <v>0</v>
      </c>
    </row>
    <row r="45" spans="1:12" ht="15">
      <c r="A45" s="93" t="s">
        <v>226</v>
      </c>
      <c r="B45" s="93" t="s">
        <v>225</v>
      </c>
      <c r="C45" s="93">
        <v>7</v>
      </c>
      <c r="D45" s="133">
        <v>0.0024752660295354095</v>
      </c>
      <c r="E45" s="133">
        <v>1.3480265583402047</v>
      </c>
      <c r="F45" s="93" t="s">
        <v>468</v>
      </c>
      <c r="G45" s="93" t="b">
        <v>0</v>
      </c>
      <c r="H45" s="93" t="b">
        <v>0</v>
      </c>
      <c r="I45" s="93" t="b">
        <v>0</v>
      </c>
      <c r="J45" s="93" t="b">
        <v>0</v>
      </c>
      <c r="K45" s="93" t="b">
        <v>0</v>
      </c>
      <c r="L45" s="93" t="b">
        <v>0</v>
      </c>
    </row>
    <row r="46" spans="1:12" ht="15">
      <c r="A46" s="93" t="s">
        <v>225</v>
      </c>
      <c r="B46" s="93" t="s">
        <v>224</v>
      </c>
      <c r="C46" s="93">
        <v>7</v>
      </c>
      <c r="D46" s="133">
        <v>0.0024752660295354095</v>
      </c>
      <c r="E46" s="133">
        <v>1.3480265583402047</v>
      </c>
      <c r="F46" s="93" t="s">
        <v>468</v>
      </c>
      <c r="G46" s="93" t="b">
        <v>0</v>
      </c>
      <c r="H46" s="93" t="b">
        <v>0</v>
      </c>
      <c r="I46" s="93" t="b">
        <v>0</v>
      </c>
      <c r="J46" s="93" t="b">
        <v>0</v>
      </c>
      <c r="K46" s="93" t="b">
        <v>0</v>
      </c>
      <c r="L46" s="93" t="b">
        <v>0</v>
      </c>
    </row>
    <row r="47" spans="1:12" ht="15">
      <c r="A47" s="93" t="s">
        <v>224</v>
      </c>
      <c r="B47" s="93" t="s">
        <v>216</v>
      </c>
      <c r="C47" s="93">
        <v>7</v>
      </c>
      <c r="D47" s="133">
        <v>0.0024752660295354095</v>
      </c>
      <c r="E47" s="133">
        <v>1.3480265583402047</v>
      </c>
      <c r="F47" s="93" t="s">
        <v>468</v>
      </c>
      <c r="G47" s="93" t="b">
        <v>0</v>
      </c>
      <c r="H47" s="93" t="b">
        <v>0</v>
      </c>
      <c r="I47" s="93" t="b">
        <v>0</v>
      </c>
      <c r="J47" s="93" t="b">
        <v>0</v>
      </c>
      <c r="K47" s="93" t="b">
        <v>0</v>
      </c>
      <c r="L47" s="93" t="b">
        <v>0</v>
      </c>
    </row>
    <row r="48" spans="1:12" ht="15">
      <c r="A48" s="93" t="s">
        <v>216</v>
      </c>
      <c r="B48" s="93" t="s">
        <v>218</v>
      </c>
      <c r="C48" s="93">
        <v>7</v>
      </c>
      <c r="D48" s="133">
        <v>0.0024752660295354095</v>
      </c>
      <c r="E48" s="133">
        <v>1.3480265583402047</v>
      </c>
      <c r="F48" s="93" t="s">
        <v>468</v>
      </c>
      <c r="G48" s="93" t="b">
        <v>0</v>
      </c>
      <c r="H48" s="93" t="b">
        <v>0</v>
      </c>
      <c r="I48" s="93" t="b">
        <v>0</v>
      </c>
      <c r="J48" s="93" t="b">
        <v>0</v>
      </c>
      <c r="K48" s="93" t="b">
        <v>0</v>
      </c>
      <c r="L48" s="93" t="b">
        <v>0</v>
      </c>
    </row>
    <row r="49" spans="1:12" ht="15">
      <c r="A49" s="93" t="s">
        <v>218</v>
      </c>
      <c r="B49" s="93" t="s">
        <v>223</v>
      </c>
      <c r="C49" s="93">
        <v>7</v>
      </c>
      <c r="D49" s="133">
        <v>0.0024752660295354095</v>
      </c>
      <c r="E49" s="133">
        <v>1.3480265583402047</v>
      </c>
      <c r="F49" s="93" t="s">
        <v>468</v>
      </c>
      <c r="G49" s="93" t="b">
        <v>0</v>
      </c>
      <c r="H49" s="93" t="b">
        <v>0</v>
      </c>
      <c r="I49" s="93" t="b">
        <v>0</v>
      </c>
      <c r="J49" s="93" t="b">
        <v>0</v>
      </c>
      <c r="K49" s="93" t="b">
        <v>0</v>
      </c>
      <c r="L49" s="93" t="b">
        <v>0</v>
      </c>
    </row>
    <row r="50" spans="1:12" ht="15">
      <c r="A50" s="93" t="s">
        <v>223</v>
      </c>
      <c r="B50" s="93" t="s">
        <v>220</v>
      </c>
      <c r="C50" s="93">
        <v>7</v>
      </c>
      <c r="D50" s="133">
        <v>0.0024752660295354095</v>
      </c>
      <c r="E50" s="133">
        <v>1.290034611362518</v>
      </c>
      <c r="F50" s="93" t="s">
        <v>468</v>
      </c>
      <c r="G50" s="93" t="b">
        <v>0</v>
      </c>
      <c r="H50" s="93" t="b">
        <v>0</v>
      </c>
      <c r="I50" s="93" t="b">
        <v>0</v>
      </c>
      <c r="J50" s="93" t="b">
        <v>0</v>
      </c>
      <c r="K50" s="93" t="b">
        <v>0</v>
      </c>
      <c r="L50" s="93" t="b">
        <v>0</v>
      </c>
    </row>
    <row r="51" spans="1:12" ht="15">
      <c r="A51" s="93" t="s">
        <v>220</v>
      </c>
      <c r="B51" s="93" t="s">
        <v>222</v>
      </c>
      <c r="C51" s="93">
        <v>7</v>
      </c>
      <c r="D51" s="133">
        <v>0.0024752660295354095</v>
      </c>
      <c r="E51" s="133">
        <v>1.290034611362518</v>
      </c>
      <c r="F51" s="93" t="s">
        <v>468</v>
      </c>
      <c r="G51" s="93" t="b">
        <v>0</v>
      </c>
      <c r="H51" s="93" t="b">
        <v>0</v>
      </c>
      <c r="I51" s="93" t="b">
        <v>0</v>
      </c>
      <c r="J51" s="93" t="b">
        <v>0</v>
      </c>
      <c r="K51" s="93" t="b">
        <v>0</v>
      </c>
      <c r="L51" s="93" t="b">
        <v>0</v>
      </c>
    </row>
    <row r="52" spans="1:12" ht="15">
      <c r="A52" s="93" t="s">
        <v>222</v>
      </c>
      <c r="B52" s="93" t="s">
        <v>505</v>
      </c>
      <c r="C52" s="93">
        <v>7</v>
      </c>
      <c r="D52" s="133">
        <v>0.0024752660295354095</v>
      </c>
      <c r="E52" s="133">
        <v>1.290034611362518</v>
      </c>
      <c r="F52" s="93" t="s">
        <v>468</v>
      </c>
      <c r="G52" s="93" t="b">
        <v>0</v>
      </c>
      <c r="H52" s="93" t="b">
        <v>0</v>
      </c>
      <c r="I52" s="93" t="b">
        <v>0</v>
      </c>
      <c r="J52" s="93" t="b">
        <v>1</v>
      </c>
      <c r="K52" s="93" t="b">
        <v>0</v>
      </c>
      <c r="L52" s="93" t="b">
        <v>0</v>
      </c>
    </row>
    <row r="53" spans="1:12" ht="15">
      <c r="A53" s="93" t="s">
        <v>505</v>
      </c>
      <c r="B53" s="93" t="s">
        <v>572</v>
      </c>
      <c r="C53" s="93">
        <v>7</v>
      </c>
      <c r="D53" s="133">
        <v>0.0024752660295354095</v>
      </c>
      <c r="E53" s="133">
        <v>1.290034611362518</v>
      </c>
      <c r="F53" s="93" t="s">
        <v>468</v>
      </c>
      <c r="G53" s="93" t="b">
        <v>1</v>
      </c>
      <c r="H53" s="93" t="b">
        <v>0</v>
      </c>
      <c r="I53" s="93" t="b">
        <v>0</v>
      </c>
      <c r="J53" s="93" t="b">
        <v>0</v>
      </c>
      <c r="K53" s="93" t="b">
        <v>0</v>
      </c>
      <c r="L53" s="93" t="b">
        <v>0</v>
      </c>
    </row>
    <row r="54" spans="1:12" ht="15">
      <c r="A54" s="93" t="s">
        <v>572</v>
      </c>
      <c r="B54" s="93" t="s">
        <v>504</v>
      </c>
      <c r="C54" s="93">
        <v>7</v>
      </c>
      <c r="D54" s="133">
        <v>0.0024752660295354095</v>
      </c>
      <c r="E54" s="133">
        <v>1.1931245983544616</v>
      </c>
      <c r="F54" s="93" t="s">
        <v>468</v>
      </c>
      <c r="G54" s="93" t="b">
        <v>0</v>
      </c>
      <c r="H54" s="93" t="b">
        <v>0</v>
      </c>
      <c r="I54" s="93" t="b">
        <v>0</v>
      </c>
      <c r="J54" s="93" t="b">
        <v>0</v>
      </c>
      <c r="K54" s="93" t="b">
        <v>0</v>
      </c>
      <c r="L54" s="93" t="b">
        <v>0</v>
      </c>
    </row>
    <row r="55" spans="1:12" ht="15">
      <c r="A55" s="93" t="s">
        <v>504</v>
      </c>
      <c r="B55" s="93" t="s">
        <v>573</v>
      </c>
      <c r="C55" s="93">
        <v>7</v>
      </c>
      <c r="D55" s="133">
        <v>0.0024752660295354095</v>
      </c>
      <c r="E55" s="133">
        <v>1.0469965626762237</v>
      </c>
      <c r="F55" s="93" t="s">
        <v>468</v>
      </c>
      <c r="G55" s="93" t="b">
        <v>0</v>
      </c>
      <c r="H55" s="93" t="b">
        <v>0</v>
      </c>
      <c r="I55" s="93" t="b">
        <v>0</v>
      </c>
      <c r="J55" s="93" t="b">
        <v>0</v>
      </c>
      <c r="K55" s="93" t="b">
        <v>0</v>
      </c>
      <c r="L55" s="93" t="b">
        <v>0</v>
      </c>
    </row>
    <row r="56" spans="1:12" ht="15">
      <c r="A56" s="93" t="s">
        <v>573</v>
      </c>
      <c r="B56" s="93" t="s">
        <v>574</v>
      </c>
      <c r="C56" s="93">
        <v>7</v>
      </c>
      <c r="D56" s="133">
        <v>0.0024752660295354095</v>
      </c>
      <c r="E56" s="133">
        <v>1.3480265583402047</v>
      </c>
      <c r="F56" s="93" t="s">
        <v>468</v>
      </c>
      <c r="G56" s="93" t="b">
        <v>0</v>
      </c>
      <c r="H56" s="93" t="b">
        <v>0</v>
      </c>
      <c r="I56" s="93" t="b">
        <v>0</v>
      </c>
      <c r="J56" s="93" t="b">
        <v>0</v>
      </c>
      <c r="K56" s="93" t="b">
        <v>0</v>
      </c>
      <c r="L56" s="93" t="b">
        <v>0</v>
      </c>
    </row>
    <row r="57" spans="1:12" ht="15">
      <c r="A57" s="93" t="s">
        <v>574</v>
      </c>
      <c r="B57" s="93" t="s">
        <v>575</v>
      </c>
      <c r="C57" s="93">
        <v>7</v>
      </c>
      <c r="D57" s="133">
        <v>0.0024752660295354095</v>
      </c>
      <c r="E57" s="133">
        <v>1.3480265583402047</v>
      </c>
      <c r="F57" s="93" t="s">
        <v>468</v>
      </c>
      <c r="G57" s="93" t="b">
        <v>0</v>
      </c>
      <c r="H57" s="93" t="b">
        <v>0</v>
      </c>
      <c r="I57" s="93" t="b">
        <v>0</v>
      </c>
      <c r="J57" s="93" t="b">
        <v>0</v>
      </c>
      <c r="K57" s="93" t="b">
        <v>0</v>
      </c>
      <c r="L57" s="93" t="b">
        <v>0</v>
      </c>
    </row>
    <row r="58" spans="1:12" ht="15">
      <c r="A58" s="93" t="s">
        <v>575</v>
      </c>
      <c r="B58" s="93" t="s">
        <v>576</v>
      </c>
      <c r="C58" s="93">
        <v>5</v>
      </c>
      <c r="D58" s="133">
        <v>0.006223170202924536</v>
      </c>
      <c r="E58" s="133">
        <v>1.3480265583402047</v>
      </c>
      <c r="F58" s="93" t="s">
        <v>468</v>
      </c>
      <c r="G58" s="93" t="b">
        <v>0</v>
      </c>
      <c r="H58" s="93" t="b">
        <v>0</v>
      </c>
      <c r="I58" s="93" t="b">
        <v>0</v>
      </c>
      <c r="J58" s="93" t="b">
        <v>0</v>
      </c>
      <c r="K58" s="93" t="b">
        <v>0</v>
      </c>
      <c r="L58" s="93" t="b">
        <v>0</v>
      </c>
    </row>
    <row r="59" spans="1:12" ht="15">
      <c r="A59" s="93" t="s">
        <v>576</v>
      </c>
      <c r="B59" s="93" t="s">
        <v>577</v>
      </c>
      <c r="C59" s="93">
        <v>5</v>
      </c>
      <c r="D59" s="133">
        <v>0.006223170202924536</v>
      </c>
      <c r="E59" s="133">
        <v>1.4941545940184429</v>
      </c>
      <c r="F59" s="93" t="s">
        <v>468</v>
      </c>
      <c r="G59" s="93" t="b">
        <v>0</v>
      </c>
      <c r="H59" s="93" t="b">
        <v>0</v>
      </c>
      <c r="I59" s="93" t="b">
        <v>0</v>
      </c>
      <c r="J59" s="93" t="b">
        <v>0</v>
      </c>
      <c r="K59" s="93" t="b">
        <v>0</v>
      </c>
      <c r="L59" s="93" t="b">
        <v>0</v>
      </c>
    </row>
    <row r="60" spans="1:12" ht="15">
      <c r="A60" s="93" t="s">
        <v>577</v>
      </c>
      <c r="B60" s="93" t="s">
        <v>578</v>
      </c>
      <c r="C60" s="93">
        <v>5</v>
      </c>
      <c r="D60" s="133">
        <v>0.006223170202924536</v>
      </c>
      <c r="E60" s="133">
        <v>1.4941545940184429</v>
      </c>
      <c r="F60" s="93" t="s">
        <v>468</v>
      </c>
      <c r="G60" s="93" t="b">
        <v>0</v>
      </c>
      <c r="H60" s="93" t="b">
        <v>0</v>
      </c>
      <c r="I60" s="93" t="b">
        <v>0</v>
      </c>
      <c r="J60" s="93" t="b">
        <v>0</v>
      </c>
      <c r="K60" s="93" t="b">
        <v>0</v>
      </c>
      <c r="L60" s="93" t="b">
        <v>0</v>
      </c>
    </row>
    <row r="61" spans="1:12" ht="15">
      <c r="A61" s="93" t="s">
        <v>217</v>
      </c>
      <c r="B61" s="93" t="s">
        <v>215</v>
      </c>
      <c r="C61" s="93">
        <v>2</v>
      </c>
      <c r="D61" s="133">
        <v>0.007342195016194664</v>
      </c>
      <c r="E61" s="133">
        <v>0.585669575139793</v>
      </c>
      <c r="F61" s="93" t="s">
        <v>468</v>
      </c>
      <c r="G61" s="93" t="b">
        <v>0</v>
      </c>
      <c r="H61" s="93" t="b">
        <v>0</v>
      </c>
      <c r="I61" s="93" t="b">
        <v>0</v>
      </c>
      <c r="J61" s="93" t="b">
        <v>0</v>
      </c>
      <c r="K61" s="93" t="b">
        <v>0</v>
      </c>
      <c r="L61" s="93" t="b">
        <v>0</v>
      </c>
    </row>
    <row r="62" spans="1:12" ht="15">
      <c r="A62" s="93" t="s">
        <v>215</v>
      </c>
      <c r="B62" s="93" t="s">
        <v>504</v>
      </c>
      <c r="C62" s="93">
        <v>2</v>
      </c>
      <c r="D62" s="133">
        <v>0.007342195016194664</v>
      </c>
      <c r="E62" s="133">
        <v>0.5399120845791179</v>
      </c>
      <c r="F62" s="93" t="s">
        <v>468</v>
      </c>
      <c r="G62" s="93" t="b">
        <v>0</v>
      </c>
      <c r="H62" s="93" t="b">
        <v>0</v>
      </c>
      <c r="I62" s="93" t="b">
        <v>0</v>
      </c>
      <c r="J62" s="93" t="b">
        <v>0</v>
      </c>
      <c r="K62" s="93" t="b">
        <v>0</v>
      </c>
      <c r="L62" s="93" t="b">
        <v>0</v>
      </c>
    </row>
    <row r="63" spans="1:12" ht="15">
      <c r="A63" s="93" t="s">
        <v>575</v>
      </c>
      <c r="B63" s="93" t="s">
        <v>579</v>
      </c>
      <c r="C63" s="93">
        <v>2</v>
      </c>
      <c r="D63" s="133">
        <v>0.007342195016194664</v>
      </c>
      <c r="E63" s="133">
        <v>1.3480265583402047</v>
      </c>
      <c r="F63" s="93" t="s">
        <v>468</v>
      </c>
      <c r="G63" s="93" t="b">
        <v>0</v>
      </c>
      <c r="H63" s="93" t="b">
        <v>0</v>
      </c>
      <c r="I63" s="93" t="b">
        <v>0</v>
      </c>
      <c r="J63" s="93" t="b">
        <v>0</v>
      </c>
      <c r="K63" s="93" t="b">
        <v>0</v>
      </c>
      <c r="L63"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616</v>
      </c>
      <c r="B2" s="136" t="s">
        <v>617</v>
      </c>
      <c r="C2" s="67" t="s">
        <v>618</v>
      </c>
    </row>
    <row r="3" spans="1:3" ht="15">
      <c r="A3" s="135" t="s">
        <v>468</v>
      </c>
      <c r="B3" s="135" t="s">
        <v>468</v>
      </c>
      <c r="C3" s="36">
        <v>49</v>
      </c>
    </row>
    <row r="4" spans="1:3" ht="15">
      <c r="A4" s="135" t="s">
        <v>468</v>
      </c>
      <c r="B4" s="135" t="s">
        <v>469</v>
      </c>
      <c r="C4" s="36">
        <v>7</v>
      </c>
    </row>
    <row r="5" spans="1:3" ht="15">
      <c r="A5" s="135" t="s">
        <v>469</v>
      </c>
      <c r="B5" s="135" t="s">
        <v>468</v>
      </c>
      <c r="C5" s="36">
        <v>1</v>
      </c>
    </row>
    <row r="6" spans="1:3" ht="15">
      <c r="A6" s="135" t="s">
        <v>469</v>
      </c>
      <c r="B6" s="135" t="s">
        <v>469</v>
      </c>
      <c r="C6"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623</v>
      </c>
      <c r="B1" s="13" t="s">
        <v>17</v>
      </c>
    </row>
    <row r="2" spans="1:2" ht="15">
      <c r="A2" s="85" t="s">
        <v>624</v>
      </c>
      <c r="B2" s="85" t="s">
        <v>630</v>
      </c>
    </row>
    <row r="3" spans="1:2" ht="15">
      <c r="A3" s="85" t="s">
        <v>625</v>
      </c>
      <c r="B3" s="85" t="s">
        <v>631</v>
      </c>
    </row>
    <row r="4" spans="1:2" ht="15">
      <c r="A4" s="85" t="s">
        <v>626</v>
      </c>
      <c r="B4" s="85" t="s">
        <v>632</v>
      </c>
    </row>
    <row r="5" spans="1:2" ht="15">
      <c r="A5" s="85" t="s">
        <v>627</v>
      </c>
      <c r="B5" s="85" t="s">
        <v>633</v>
      </c>
    </row>
    <row r="6" spans="1:2" ht="15">
      <c r="A6" s="85" t="s">
        <v>628</v>
      </c>
      <c r="B6" s="85" t="s">
        <v>634</v>
      </c>
    </row>
    <row r="7" spans="1:2" ht="15">
      <c r="A7" s="85" t="s">
        <v>629</v>
      </c>
      <c r="B7" s="85" t="s">
        <v>631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635</v>
      </c>
      <c r="B1" s="13" t="s">
        <v>34</v>
      </c>
    </row>
    <row r="2" spans="1:2" ht="15">
      <c r="A2" s="127" t="s">
        <v>220</v>
      </c>
      <c r="B2" s="85">
        <v>50</v>
      </c>
    </row>
    <row r="3" spans="1:2" ht="15">
      <c r="A3" s="127" t="s">
        <v>218</v>
      </c>
      <c r="B3" s="85">
        <v>39.2</v>
      </c>
    </row>
    <row r="4" spans="1:2" ht="15">
      <c r="A4" s="127" t="s">
        <v>216</v>
      </c>
      <c r="B4" s="85">
        <v>13.2</v>
      </c>
    </row>
    <row r="5" spans="1:2" ht="15">
      <c r="A5" s="127" t="s">
        <v>217</v>
      </c>
      <c r="B5" s="85">
        <v>13.2</v>
      </c>
    </row>
    <row r="6" spans="1:2" ht="15">
      <c r="A6" s="127" t="s">
        <v>215</v>
      </c>
      <c r="B6" s="85">
        <v>13.2</v>
      </c>
    </row>
    <row r="7" spans="1:2" ht="15">
      <c r="A7" s="127" t="s">
        <v>214</v>
      </c>
      <c r="B7" s="85">
        <v>13.2</v>
      </c>
    </row>
    <row r="8" spans="1:2" ht="15">
      <c r="A8" s="127" t="s">
        <v>227</v>
      </c>
      <c r="B8" s="85">
        <v>0</v>
      </c>
    </row>
    <row r="9" spans="1:2" ht="15">
      <c r="A9" s="127" t="s">
        <v>221</v>
      </c>
      <c r="B9" s="85">
        <v>0</v>
      </c>
    </row>
    <row r="10" spans="1:2" ht="15">
      <c r="A10" s="127" t="s">
        <v>228</v>
      </c>
      <c r="B10" s="85">
        <v>0</v>
      </c>
    </row>
    <row r="11" spans="1:2" ht="15">
      <c r="A11" s="127" t="s">
        <v>219</v>
      </c>
      <c r="B11"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642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298</v>
      </c>
      <c r="AF2" s="13" t="s">
        <v>299</v>
      </c>
      <c r="AG2" s="13" t="s">
        <v>300</v>
      </c>
      <c r="AH2" s="13" t="s">
        <v>301</v>
      </c>
      <c r="AI2" s="13" t="s">
        <v>302</v>
      </c>
      <c r="AJ2" s="13" t="s">
        <v>303</v>
      </c>
      <c r="AK2" s="13" t="s">
        <v>304</v>
      </c>
      <c r="AL2" s="13" t="s">
        <v>305</v>
      </c>
      <c r="AM2" s="13" t="s">
        <v>306</v>
      </c>
      <c r="AN2" s="13" t="s">
        <v>307</v>
      </c>
      <c r="AO2" s="13" t="s">
        <v>308</v>
      </c>
      <c r="AP2" s="13" t="s">
        <v>309</v>
      </c>
      <c r="AQ2" s="13" t="s">
        <v>310</v>
      </c>
      <c r="AR2" s="13" t="s">
        <v>311</v>
      </c>
      <c r="AS2" s="13" t="s">
        <v>312</v>
      </c>
      <c r="AT2" s="13" t="s">
        <v>194</v>
      </c>
      <c r="AU2" s="13" t="s">
        <v>313</v>
      </c>
      <c r="AV2" s="13" t="s">
        <v>314</v>
      </c>
      <c r="AW2" s="13" t="s">
        <v>315</v>
      </c>
      <c r="AX2" s="13" t="s">
        <v>316</v>
      </c>
      <c r="AY2" s="13" t="s">
        <v>317</v>
      </c>
      <c r="AZ2" s="13" t="s">
        <v>318</v>
      </c>
      <c r="BA2" s="13" t="s">
        <v>472</v>
      </c>
      <c r="BB2" s="130" t="s">
        <v>546</v>
      </c>
      <c r="BC2" s="130" t="s">
        <v>548</v>
      </c>
      <c r="BD2" s="130" t="s">
        <v>549</v>
      </c>
      <c r="BE2" s="130" t="s">
        <v>550</v>
      </c>
      <c r="BF2" s="130" t="s">
        <v>551</v>
      </c>
      <c r="BG2" s="130" t="s">
        <v>554</v>
      </c>
      <c r="BH2" s="130" t="s">
        <v>555</v>
      </c>
      <c r="BI2" s="130" t="s">
        <v>561</v>
      </c>
      <c r="BJ2" s="130" t="s">
        <v>564</v>
      </c>
      <c r="BK2" s="130" t="s">
        <v>569</v>
      </c>
      <c r="BL2" s="130" t="s">
        <v>605</v>
      </c>
      <c r="BM2" s="130" t="s">
        <v>606</v>
      </c>
      <c r="BN2" s="130" t="s">
        <v>607</v>
      </c>
      <c r="BO2" s="130" t="s">
        <v>608</v>
      </c>
      <c r="BP2" s="130" t="s">
        <v>609</v>
      </c>
      <c r="BQ2" s="130" t="s">
        <v>610</v>
      </c>
      <c r="BR2" s="130" t="s">
        <v>611</v>
      </c>
      <c r="BS2" s="130" t="s">
        <v>612</v>
      </c>
      <c r="BT2" s="130" t="s">
        <v>614</v>
      </c>
      <c r="BU2" s="3"/>
      <c r="BV2" s="3"/>
    </row>
    <row r="3" spans="1:74" ht="41.45" customHeight="1">
      <c r="A3" s="50" t="s">
        <v>214</v>
      </c>
      <c r="C3" s="53"/>
      <c r="D3" s="53" t="s">
        <v>64</v>
      </c>
      <c r="E3" s="54">
        <v>183.22508127724993</v>
      </c>
      <c r="F3" s="55">
        <v>99.75135045977486</v>
      </c>
      <c r="G3" s="114" t="s">
        <v>248</v>
      </c>
      <c r="H3" s="53"/>
      <c r="I3" s="57" t="s">
        <v>214</v>
      </c>
      <c r="J3" s="56"/>
      <c r="K3" s="56"/>
      <c r="L3" s="116" t="s">
        <v>414</v>
      </c>
      <c r="M3" s="59">
        <v>83.86660343903344</v>
      </c>
      <c r="N3" s="60">
        <v>5135.01904296875</v>
      </c>
      <c r="O3" s="60">
        <v>3092.048583984375</v>
      </c>
      <c r="P3" s="58"/>
      <c r="Q3" s="61"/>
      <c r="R3" s="61"/>
      <c r="S3" s="51"/>
      <c r="T3" s="51">
        <v>0</v>
      </c>
      <c r="U3" s="51">
        <v>11</v>
      </c>
      <c r="V3" s="52">
        <v>13.2</v>
      </c>
      <c r="W3" s="52">
        <v>0.058824</v>
      </c>
      <c r="X3" s="52">
        <v>0.104414</v>
      </c>
      <c r="Y3" s="52">
        <v>1.551185</v>
      </c>
      <c r="Z3" s="52">
        <v>0.37272727272727274</v>
      </c>
      <c r="AA3" s="52">
        <v>0</v>
      </c>
      <c r="AB3" s="62">
        <v>3</v>
      </c>
      <c r="AC3" s="62"/>
      <c r="AD3" s="63"/>
      <c r="AE3" s="85" t="s">
        <v>214</v>
      </c>
      <c r="AF3" s="85">
        <v>3472</v>
      </c>
      <c r="AG3" s="85">
        <v>2056</v>
      </c>
      <c r="AH3" s="85">
        <v>22784</v>
      </c>
      <c r="AI3" s="85">
        <v>21396</v>
      </c>
      <c r="AJ3" s="85"/>
      <c r="AK3" s="85" t="s">
        <v>333</v>
      </c>
      <c r="AL3" s="85" t="s">
        <v>347</v>
      </c>
      <c r="AM3" s="89" t="s">
        <v>359</v>
      </c>
      <c r="AN3" s="85"/>
      <c r="AO3" s="87">
        <v>42922.32377314815</v>
      </c>
      <c r="AP3" s="89" t="s">
        <v>372</v>
      </c>
      <c r="AQ3" s="85" t="b">
        <v>1</v>
      </c>
      <c r="AR3" s="85" t="b">
        <v>0</v>
      </c>
      <c r="AS3" s="85" t="b">
        <v>0</v>
      </c>
      <c r="AT3" s="85"/>
      <c r="AU3" s="85">
        <v>46</v>
      </c>
      <c r="AV3" s="85"/>
      <c r="AW3" s="85" t="b">
        <v>0</v>
      </c>
      <c r="AX3" s="85" t="s">
        <v>398</v>
      </c>
      <c r="AY3" s="89" t="s">
        <v>399</v>
      </c>
      <c r="AZ3" s="85" t="s">
        <v>66</v>
      </c>
      <c r="BA3" s="85" t="str">
        <f>REPLACE(INDEX(GroupVertices[Group],MATCH(Vertices[[#This Row],[Vertex]],GroupVertices[Vertex],0)),1,1,"")</f>
        <v>1</v>
      </c>
      <c r="BB3" s="51" t="s">
        <v>236</v>
      </c>
      <c r="BC3" s="51" t="s">
        <v>236</v>
      </c>
      <c r="BD3" s="51" t="s">
        <v>241</v>
      </c>
      <c r="BE3" s="51" t="s">
        <v>241</v>
      </c>
      <c r="BF3" s="51" t="s">
        <v>245</v>
      </c>
      <c r="BG3" s="51" t="s">
        <v>245</v>
      </c>
      <c r="BH3" s="131" t="s">
        <v>556</v>
      </c>
      <c r="BI3" s="131" t="s">
        <v>556</v>
      </c>
      <c r="BJ3" s="131" t="s">
        <v>565</v>
      </c>
      <c r="BK3" s="131" t="s">
        <v>565</v>
      </c>
      <c r="BL3" s="131">
        <v>2</v>
      </c>
      <c r="BM3" s="134">
        <v>9.090909090909092</v>
      </c>
      <c r="BN3" s="131">
        <v>0</v>
      </c>
      <c r="BO3" s="134">
        <v>0</v>
      </c>
      <c r="BP3" s="131">
        <v>0</v>
      </c>
      <c r="BQ3" s="134">
        <v>0</v>
      </c>
      <c r="BR3" s="131">
        <v>20</v>
      </c>
      <c r="BS3" s="134">
        <v>90.9090909090909</v>
      </c>
      <c r="BT3" s="131">
        <v>22</v>
      </c>
      <c r="BU3" s="3"/>
      <c r="BV3" s="3"/>
    </row>
    <row r="4" spans="1:77" ht="41.45" customHeight="1">
      <c r="A4" s="14" t="s">
        <v>215</v>
      </c>
      <c r="C4" s="15"/>
      <c r="D4" s="15" t="s">
        <v>64</v>
      </c>
      <c r="E4" s="95">
        <v>259.5297764560599</v>
      </c>
      <c r="F4" s="81">
        <v>98.85744917735352</v>
      </c>
      <c r="G4" s="114" t="s">
        <v>249</v>
      </c>
      <c r="H4" s="15"/>
      <c r="I4" s="16" t="s">
        <v>215</v>
      </c>
      <c r="J4" s="66"/>
      <c r="K4" s="66"/>
      <c r="L4" s="116" t="s">
        <v>415</v>
      </c>
      <c r="M4" s="96">
        <v>381.77410416065317</v>
      </c>
      <c r="N4" s="97">
        <v>4105.95751953125</v>
      </c>
      <c r="O4" s="97">
        <v>4108.92041015625</v>
      </c>
      <c r="P4" s="77"/>
      <c r="Q4" s="98"/>
      <c r="R4" s="98"/>
      <c r="S4" s="99"/>
      <c r="T4" s="51">
        <v>5</v>
      </c>
      <c r="U4" s="51">
        <v>10</v>
      </c>
      <c r="V4" s="52">
        <v>13.2</v>
      </c>
      <c r="W4" s="52">
        <v>0.058824</v>
      </c>
      <c r="X4" s="52">
        <v>0.104414</v>
      </c>
      <c r="Y4" s="52">
        <v>1.551185</v>
      </c>
      <c r="Z4" s="52">
        <v>0.33636363636363636</v>
      </c>
      <c r="AA4" s="52">
        <v>0.36363636363636365</v>
      </c>
      <c r="AB4" s="82">
        <v>4</v>
      </c>
      <c r="AC4" s="82"/>
      <c r="AD4" s="100"/>
      <c r="AE4" s="85" t="s">
        <v>319</v>
      </c>
      <c r="AF4" s="85">
        <v>3885</v>
      </c>
      <c r="AG4" s="85">
        <v>9282</v>
      </c>
      <c r="AH4" s="85">
        <v>8705</v>
      </c>
      <c r="AI4" s="85">
        <v>34187</v>
      </c>
      <c r="AJ4" s="85"/>
      <c r="AK4" s="85" t="s">
        <v>334</v>
      </c>
      <c r="AL4" s="85" t="s">
        <v>348</v>
      </c>
      <c r="AM4" s="89" t="s">
        <v>360</v>
      </c>
      <c r="AN4" s="85"/>
      <c r="AO4" s="87">
        <v>40122.1453587963</v>
      </c>
      <c r="AP4" s="89" t="s">
        <v>373</v>
      </c>
      <c r="AQ4" s="85" t="b">
        <v>0</v>
      </c>
      <c r="AR4" s="85" t="b">
        <v>0</v>
      </c>
      <c r="AS4" s="85" t="b">
        <v>1</v>
      </c>
      <c r="AT4" s="85"/>
      <c r="AU4" s="85">
        <v>863</v>
      </c>
      <c r="AV4" s="89" t="s">
        <v>385</v>
      </c>
      <c r="AW4" s="85" t="b">
        <v>1</v>
      </c>
      <c r="AX4" s="85" t="s">
        <v>398</v>
      </c>
      <c r="AY4" s="89" t="s">
        <v>400</v>
      </c>
      <c r="AZ4" s="85" t="s">
        <v>66</v>
      </c>
      <c r="BA4" s="85" t="str">
        <f>REPLACE(INDEX(GroupVertices[Group],MATCH(Vertices[[#This Row],[Vertex]],GroupVertices[Vertex],0)),1,1,"")</f>
        <v>1</v>
      </c>
      <c r="BB4" s="51" t="s">
        <v>236</v>
      </c>
      <c r="BC4" s="51" t="s">
        <v>236</v>
      </c>
      <c r="BD4" s="51" t="s">
        <v>241</v>
      </c>
      <c r="BE4" s="51" t="s">
        <v>241</v>
      </c>
      <c r="BF4" s="51" t="s">
        <v>552</v>
      </c>
      <c r="BG4" s="51" t="s">
        <v>552</v>
      </c>
      <c r="BH4" s="131" t="s">
        <v>556</v>
      </c>
      <c r="BI4" s="131" t="s">
        <v>556</v>
      </c>
      <c r="BJ4" s="131" t="s">
        <v>565</v>
      </c>
      <c r="BK4" s="131" t="s">
        <v>565</v>
      </c>
      <c r="BL4" s="131">
        <v>2</v>
      </c>
      <c r="BM4" s="134">
        <v>9.090909090909092</v>
      </c>
      <c r="BN4" s="131">
        <v>0</v>
      </c>
      <c r="BO4" s="134">
        <v>0</v>
      </c>
      <c r="BP4" s="131">
        <v>0</v>
      </c>
      <c r="BQ4" s="134">
        <v>0</v>
      </c>
      <c r="BR4" s="131">
        <v>20</v>
      </c>
      <c r="BS4" s="134">
        <v>90.9090909090909</v>
      </c>
      <c r="BT4" s="131">
        <v>22</v>
      </c>
      <c r="BU4" s="2"/>
      <c r="BV4" s="3"/>
      <c r="BW4" s="3"/>
      <c r="BX4" s="3"/>
      <c r="BY4" s="3"/>
    </row>
    <row r="5" spans="1:77" ht="41.45" customHeight="1">
      <c r="A5" s="14" t="s">
        <v>222</v>
      </c>
      <c r="C5" s="15"/>
      <c r="D5" s="15" t="s">
        <v>64</v>
      </c>
      <c r="E5" s="95">
        <v>297.3970110133824</v>
      </c>
      <c r="F5" s="81">
        <v>98.41383860459362</v>
      </c>
      <c r="G5" s="114" t="s">
        <v>391</v>
      </c>
      <c r="H5" s="15"/>
      <c r="I5" s="16" t="s">
        <v>222</v>
      </c>
      <c r="J5" s="66"/>
      <c r="K5" s="66"/>
      <c r="L5" s="116" t="s">
        <v>416</v>
      </c>
      <c r="M5" s="96">
        <v>529.6147210424313</v>
      </c>
      <c r="N5" s="97">
        <v>7841.970703125</v>
      </c>
      <c r="O5" s="97">
        <v>5455.98388671875</v>
      </c>
      <c r="P5" s="77"/>
      <c r="Q5" s="98"/>
      <c r="R5" s="98"/>
      <c r="S5" s="99"/>
      <c r="T5" s="51">
        <v>5</v>
      </c>
      <c r="U5" s="51">
        <v>0</v>
      </c>
      <c r="V5" s="52">
        <v>0</v>
      </c>
      <c r="W5" s="52">
        <v>0.04</v>
      </c>
      <c r="X5" s="52">
        <v>0.06327</v>
      </c>
      <c r="Y5" s="52">
        <v>0.753382</v>
      </c>
      <c r="Z5" s="52">
        <v>0.8</v>
      </c>
      <c r="AA5" s="52">
        <v>0</v>
      </c>
      <c r="AB5" s="82">
        <v>5</v>
      </c>
      <c r="AC5" s="82"/>
      <c r="AD5" s="100"/>
      <c r="AE5" s="85" t="s">
        <v>320</v>
      </c>
      <c r="AF5" s="85">
        <v>5173</v>
      </c>
      <c r="AG5" s="85">
        <v>12868</v>
      </c>
      <c r="AH5" s="85">
        <v>5586</v>
      </c>
      <c r="AI5" s="85">
        <v>489</v>
      </c>
      <c r="AJ5" s="85"/>
      <c r="AK5" s="85" t="s">
        <v>335</v>
      </c>
      <c r="AL5" s="85" t="s">
        <v>349</v>
      </c>
      <c r="AM5" s="89" t="s">
        <v>361</v>
      </c>
      <c r="AN5" s="85"/>
      <c r="AO5" s="87">
        <v>41045.76113425926</v>
      </c>
      <c r="AP5" s="89" t="s">
        <v>374</v>
      </c>
      <c r="AQ5" s="85" t="b">
        <v>0</v>
      </c>
      <c r="AR5" s="85" t="b">
        <v>0</v>
      </c>
      <c r="AS5" s="85" t="b">
        <v>1</v>
      </c>
      <c r="AT5" s="85"/>
      <c r="AU5" s="85">
        <v>303</v>
      </c>
      <c r="AV5" s="89" t="s">
        <v>386</v>
      </c>
      <c r="AW5" s="85" t="b">
        <v>0</v>
      </c>
      <c r="AX5" s="85" t="s">
        <v>398</v>
      </c>
      <c r="AY5" s="89" t="s">
        <v>401</v>
      </c>
      <c r="AZ5" s="85" t="s">
        <v>65</v>
      </c>
      <c r="BA5" s="85" t="str">
        <f>REPLACE(INDEX(GroupVertices[Group],MATCH(Vertices[[#This Row],[Vertex]],GroupVertices[Vertex],0)),1,1,"")</f>
        <v>1</v>
      </c>
      <c r="BB5" s="51"/>
      <c r="BC5" s="51"/>
      <c r="BD5" s="51"/>
      <c r="BE5" s="51"/>
      <c r="BF5" s="51"/>
      <c r="BG5" s="51"/>
      <c r="BH5" s="51"/>
      <c r="BI5" s="51"/>
      <c r="BJ5" s="51"/>
      <c r="BK5" s="51"/>
      <c r="BL5" s="51"/>
      <c r="BM5" s="52"/>
      <c r="BN5" s="51"/>
      <c r="BO5" s="52"/>
      <c r="BP5" s="51"/>
      <c r="BQ5" s="52"/>
      <c r="BR5" s="51"/>
      <c r="BS5" s="52"/>
      <c r="BT5" s="51"/>
      <c r="BU5" s="2"/>
      <c r="BV5" s="3"/>
      <c r="BW5" s="3"/>
      <c r="BX5" s="3"/>
      <c r="BY5" s="3"/>
    </row>
    <row r="6" spans="1:77" ht="41.45" customHeight="1">
      <c r="A6" s="14" t="s">
        <v>220</v>
      </c>
      <c r="C6" s="15"/>
      <c r="D6" s="15" t="s">
        <v>64</v>
      </c>
      <c r="E6" s="95">
        <v>162</v>
      </c>
      <c r="F6" s="81">
        <v>100</v>
      </c>
      <c r="G6" s="114" t="s">
        <v>254</v>
      </c>
      <c r="H6" s="15"/>
      <c r="I6" s="16" t="s">
        <v>220</v>
      </c>
      <c r="J6" s="66"/>
      <c r="K6" s="66"/>
      <c r="L6" s="116" t="s">
        <v>417</v>
      </c>
      <c r="M6" s="96">
        <v>1</v>
      </c>
      <c r="N6" s="97">
        <v>8920.4853515625</v>
      </c>
      <c r="O6" s="97">
        <v>8097.2294921875</v>
      </c>
      <c r="P6" s="77"/>
      <c r="Q6" s="98"/>
      <c r="R6" s="98"/>
      <c r="S6" s="99"/>
      <c r="T6" s="51">
        <v>5</v>
      </c>
      <c r="U6" s="51">
        <v>3</v>
      </c>
      <c r="V6" s="52">
        <v>50</v>
      </c>
      <c r="W6" s="52">
        <v>0.047619</v>
      </c>
      <c r="X6" s="52">
        <v>0.065308</v>
      </c>
      <c r="Y6" s="52">
        <v>1.228881</v>
      </c>
      <c r="Z6" s="52">
        <v>0.38095238095238093</v>
      </c>
      <c r="AA6" s="52">
        <v>0.14285714285714285</v>
      </c>
      <c r="AB6" s="82">
        <v>6</v>
      </c>
      <c r="AC6" s="82"/>
      <c r="AD6" s="100"/>
      <c r="AE6" s="85" t="s">
        <v>321</v>
      </c>
      <c r="AF6" s="85">
        <v>114</v>
      </c>
      <c r="AG6" s="85">
        <v>46</v>
      </c>
      <c r="AH6" s="85">
        <v>261</v>
      </c>
      <c r="AI6" s="85">
        <v>156</v>
      </c>
      <c r="AJ6" s="85"/>
      <c r="AK6" s="85" t="s">
        <v>336</v>
      </c>
      <c r="AL6" s="85" t="s">
        <v>349</v>
      </c>
      <c r="AM6" s="89" t="s">
        <v>362</v>
      </c>
      <c r="AN6" s="85"/>
      <c r="AO6" s="87">
        <v>42504.91856481481</v>
      </c>
      <c r="AP6" s="89" t="s">
        <v>375</v>
      </c>
      <c r="AQ6" s="85" t="b">
        <v>1</v>
      </c>
      <c r="AR6" s="85" t="b">
        <v>0</v>
      </c>
      <c r="AS6" s="85" t="b">
        <v>0</v>
      </c>
      <c r="AT6" s="85"/>
      <c r="AU6" s="85">
        <v>1</v>
      </c>
      <c r="AV6" s="85"/>
      <c r="AW6" s="85" t="b">
        <v>0</v>
      </c>
      <c r="AX6" s="85" t="s">
        <v>398</v>
      </c>
      <c r="AY6" s="89" t="s">
        <v>402</v>
      </c>
      <c r="AZ6" s="85" t="s">
        <v>66</v>
      </c>
      <c r="BA6" s="85" t="str">
        <f>REPLACE(INDEX(GroupVertices[Group],MATCH(Vertices[[#This Row],[Vertex]],GroupVertices[Vertex],0)),1,1,"")</f>
        <v>2</v>
      </c>
      <c r="BB6" s="51" t="s">
        <v>547</v>
      </c>
      <c r="BC6" s="51" t="s">
        <v>547</v>
      </c>
      <c r="BD6" s="51" t="s">
        <v>243</v>
      </c>
      <c r="BE6" s="51" t="s">
        <v>243</v>
      </c>
      <c r="BF6" s="51" t="s">
        <v>245</v>
      </c>
      <c r="BG6" s="51" t="s">
        <v>245</v>
      </c>
      <c r="BH6" s="131" t="s">
        <v>557</v>
      </c>
      <c r="BI6" s="131" t="s">
        <v>562</v>
      </c>
      <c r="BJ6" s="131" t="s">
        <v>566</v>
      </c>
      <c r="BK6" s="131" t="s">
        <v>566</v>
      </c>
      <c r="BL6" s="131">
        <v>3</v>
      </c>
      <c r="BM6" s="134">
        <v>6.122448979591836</v>
      </c>
      <c r="BN6" s="131">
        <v>0</v>
      </c>
      <c r="BO6" s="134">
        <v>0</v>
      </c>
      <c r="BP6" s="131">
        <v>0</v>
      </c>
      <c r="BQ6" s="134">
        <v>0</v>
      </c>
      <c r="BR6" s="131">
        <v>46</v>
      </c>
      <c r="BS6" s="134">
        <v>93.87755102040816</v>
      </c>
      <c r="BT6" s="131">
        <v>49</v>
      </c>
      <c r="BU6" s="2"/>
      <c r="BV6" s="3"/>
      <c r="BW6" s="3"/>
      <c r="BX6" s="3"/>
      <c r="BY6" s="3"/>
    </row>
    <row r="7" spans="1:77" ht="41.45" customHeight="1">
      <c r="A7" s="14" t="s">
        <v>223</v>
      </c>
      <c r="C7" s="15"/>
      <c r="D7" s="15" t="s">
        <v>64</v>
      </c>
      <c r="E7" s="95">
        <v>214.8092693868293</v>
      </c>
      <c r="F7" s="81">
        <v>99.38134509917117</v>
      </c>
      <c r="G7" s="114" t="s">
        <v>392</v>
      </c>
      <c r="H7" s="15"/>
      <c r="I7" s="16" t="s">
        <v>223</v>
      </c>
      <c r="J7" s="66"/>
      <c r="K7" s="66"/>
      <c r="L7" s="116" t="s">
        <v>418</v>
      </c>
      <c r="M7" s="96">
        <v>207.17705661622202</v>
      </c>
      <c r="N7" s="97">
        <v>3839.9541015625</v>
      </c>
      <c r="O7" s="97">
        <v>9526.2822265625</v>
      </c>
      <c r="P7" s="77"/>
      <c r="Q7" s="98"/>
      <c r="R7" s="98"/>
      <c r="S7" s="99"/>
      <c r="T7" s="51">
        <v>5</v>
      </c>
      <c r="U7" s="51">
        <v>0</v>
      </c>
      <c r="V7" s="52">
        <v>0</v>
      </c>
      <c r="W7" s="52">
        <v>0.04</v>
      </c>
      <c r="X7" s="52">
        <v>0.06327</v>
      </c>
      <c r="Y7" s="52">
        <v>0.753382</v>
      </c>
      <c r="Z7" s="52">
        <v>0.8</v>
      </c>
      <c r="AA7" s="52">
        <v>0</v>
      </c>
      <c r="AB7" s="82">
        <v>7</v>
      </c>
      <c r="AC7" s="82"/>
      <c r="AD7" s="100"/>
      <c r="AE7" s="85" t="s">
        <v>322</v>
      </c>
      <c r="AF7" s="85">
        <v>1986</v>
      </c>
      <c r="AG7" s="85">
        <v>5047</v>
      </c>
      <c r="AH7" s="85">
        <v>6605</v>
      </c>
      <c r="AI7" s="85">
        <v>5129</v>
      </c>
      <c r="AJ7" s="85"/>
      <c r="AK7" s="85" t="s">
        <v>337</v>
      </c>
      <c r="AL7" s="85" t="s">
        <v>350</v>
      </c>
      <c r="AM7" s="89" t="s">
        <v>363</v>
      </c>
      <c r="AN7" s="85"/>
      <c r="AO7" s="87">
        <v>41451.28060185185</v>
      </c>
      <c r="AP7" s="89" t="s">
        <v>376</v>
      </c>
      <c r="AQ7" s="85" t="b">
        <v>0</v>
      </c>
      <c r="AR7" s="85" t="b">
        <v>0</v>
      </c>
      <c r="AS7" s="85" t="b">
        <v>1</v>
      </c>
      <c r="AT7" s="85"/>
      <c r="AU7" s="85">
        <v>353</v>
      </c>
      <c r="AV7" s="89" t="s">
        <v>387</v>
      </c>
      <c r="AW7" s="85" t="b">
        <v>0</v>
      </c>
      <c r="AX7" s="85" t="s">
        <v>398</v>
      </c>
      <c r="AY7" s="89" t="s">
        <v>403</v>
      </c>
      <c r="AZ7" s="85" t="s">
        <v>65</v>
      </c>
      <c r="BA7" s="85" t="str">
        <f>REPLACE(INDEX(GroupVertices[Group],MATCH(Vertices[[#This Row],[Vertex]],GroupVertices[Vertex],0)),1,1,"")</f>
        <v>1</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41.45" customHeight="1">
      <c r="A8" s="14" t="s">
        <v>218</v>
      </c>
      <c r="C8" s="15"/>
      <c r="D8" s="15" t="s">
        <v>64</v>
      </c>
      <c r="E8" s="95">
        <v>210.8916051311777</v>
      </c>
      <c r="F8" s="81">
        <v>99.42724011380975</v>
      </c>
      <c r="G8" s="114" t="s">
        <v>252</v>
      </c>
      <c r="H8" s="15"/>
      <c r="I8" s="16" t="s">
        <v>218</v>
      </c>
      <c r="J8" s="66"/>
      <c r="K8" s="66"/>
      <c r="L8" s="116" t="s">
        <v>419</v>
      </c>
      <c r="M8" s="96">
        <v>191.88177807100737</v>
      </c>
      <c r="N8" s="97">
        <v>3418.982666015625</v>
      </c>
      <c r="O8" s="97">
        <v>6125.6396484375</v>
      </c>
      <c r="P8" s="77"/>
      <c r="Q8" s="98"/>
      <c r="R8" s="98"/>
      <c r="S8" s="99"/>
      <c r="T8" s="51">
        <v>4</v>
      </c>
      <c r="U8" s="51">
        <v>11</v>
      </c>
      <c r="V8" s="52">
        <v>39.2</v>
      </c>
      <c r="W8" s="52">
        <v>0.0625</v>
      </c>
      <c r="X8" s="52">
        <v>0.105984</v>
      </c>
      <c r="Y8" s="52">
        <v>1.749587</v>
      </c>
      <c r="Z8" s="52">
        <v>0.2878787878787879</v>
      </c>
      <c r="AA8" s="52">
        <v>0.25</v>
      </c>
      <c r="AB8" s="82">
        <v>8</v>
      </c>
      <c r="AC8" s="82"/>
      <c r="AD8" s="100"/>
      <c r="AE8" s="85" t="s">
        <v>323</v>
      </c>
      <c r="AF8" s="85">
        <v>0</v>
      </c>
      <c r="AG8" s="85">
        <v>4676</v>
      </c>
      <c r="AH8" s="85">
        <v>854958</v>
      </c>
      <c r="AI8" s="85">
        <v>0</v>
      </c>
      <c r="AJ8" s="85"/>
      <c r="AK8" s="85" t="s">
        <v>338</v>
      </c>
      <c r="AL8" s="85" t="s">
        <v>351</v>
      </c>
      <c r="AM8" s="85"/>
      <c r="AN8" s="85"/>
      <c r="AO8" s="87">
        <v>43060.79902777778</v>
      </c>
      <c r="AP8" s="89" t="s">
        <v>377</v>
      </c>
      <c r="AQ8" s="85" t="b">
        <v>0</v>
      </c>
      <c r="AR8" s="85" t="b">
        <v>0</v>
      </c>
      <c r="AS8" s="85" t="b">
        <v>0</v>
      </c>
      <c r="AT8" s="85"/>
      <c r="AU8" s="85">
        <v>191</v>
      </c>
      <c r="AV8" s="89" t="s">
        <v>386</v>
      </c>
      <c r="AW8" s="85" t="b">
        <v>0</v>
      </c>
      <c r="AX8" s="85" t="s">
        <v>398</v>
      </c>
      <c r="AY8" s="89" t="s">
        <v>404</v>
      </c>
      <c r="AZ8" s="85" t="s">
        <v>66</v>
      </c>
      <c r="BA8" s="85" t="str">
        <f>REPLACE(INDEX(GroupVertices[Group],MATCH(Vertices[[#This Row],[Vertex]],GroupVertices[Vertex],0)),1,1,"")</f>
        <v>1</v>
      </c>
      <c r="BB8" s="51" t="s">
        <v>236</v>
      </c>
      <c r="BC8" s="51" t="s">
        <v>236</v>
      </c>
      <c r="BD8" s="51" t="s">
        <v>241</v>
      </c>
      <c r="BE8" s="51" t="s">
        <v>241</v>
      </c>
      <c r="BF8" s="51" t="s">
        <v>245</v>
      </c>
      <c r="BG8" s="51" t="s">
        <v>245</v>
      </c>
      <c r="BH8" s="131" t="s">
        <v>558</v>
      </c>
      <c r="BI8" s="131" t="s">
        <v>563</v>
      </c>
      <c r="BJ8" s="131" t="s">
        <v>565</v>
      </c>
      <c r="BK8" s="131" t="s">
        <v>570</v>
      </c>
      <c r="BL8" s="131">
        <v>6</v>
      </c>
      <c r="BM8" s="134">
        <v>8.695652173913043</v>
      </c>
      <c r="BN8" s="131">
        <v>0</v>
      </c>
      <c r="BO8" s="134">
        <v>0</v>
      </c>
      <c r="BP8" s="131">
        <v>0</v>
      </c>
      <c r="BQ8" s="134">
        <v>0</v>
      </c>
      <c r="BR8" s="131">
        <v>63</v>
      </c>
      <c r="BS8" s="134">
        <v>91.30434782608695</v>
      </c>
      <c r="BT8" s="131">
        <v>69</v>
      </c>
      <c r="BU8" s="2"/>
      <c r="BV8" s="3"/>
      <c r="BW8" s="3"/>
      <c r="BX8" s="3"/>
      <c r="BY8" s="3"/>
    </row>
    <row r="9" spans="1:77" ht="41.45" customHeight="1">
      <c r="A9" s="14" t="s">
        <v>216</v>
      </c>
      <c r="C9" s="15"/>
      <c r="D9" s="15" t="s">
        <v>64</v>
      </c>
      <c r="E9" s="95">
        <v>413.3957761032284</v>
      </c>
      <c r="F9" s="81">
        <v>97.05492557007959</v>
      </c>
      <c r="G9" s="114" t="s">
        <v>250</v>
      </c>
      <c r="H9" s="15"/>
      <c r="I9" s="16" t="s">
        <v>216</v>
      </c>
      <c r="J9" s="66"/>
      <c r="K9" s="66"/>
      <c r="L9" s="116" t="s">
        <v>420</v>
      </c>
      <c r="M9" s="96">
        <v>982.4951383448105</v>
      </c>
      <c r="N9" s="97">
        <v>5972.755859375</v>
      </c>
      <c r="O9" s="97">
        <v>4695.57861328125</v>
      </c>
      <c r="P9" s="77"/>
      <c r="Q9" s="98"/>
      <c r="R9" s="98"/>
      <c r="S9" s="99"/>
      <c r="T9" s="51">
        <v>4</v>
      </c>
      <c r="U9" s="51">
        <v>10</v>
      </c>
      <c r="V9" s="52">
        <v>13.2</v>
      </c>
      <c r="W9" s="52">
        <v>0.058824</v>
      </c>
      <c r="X9" s="52">
        <v>0.104414</v>
      </c>
      <c r="Y9" s="52">
        <v>1.551185</v>
      </c>
      <c r="Z9" s="52">
        <v>0.34545454545454546</v>
      </c>
      <c r="AA9" s="52">
        <v>0.2727272727272727</v>
      </c>
      <c r="AB9" s="82">
        <v>9</v>
      </c>
      <c r="AC9" s="82"/>
      <c r="AD9" s="100"/>
      <c r="AE9" s="85" t="s">
        <v>324</v>
      </c>
      <c r="AF9" s="85">
        <v>139</v>
      </c>
      <c r="AG9" s="85">
        <v>23853</v>
      </c>
      <c r="AH9" s="85">
        <v>29218</v>
      </c>
      <c r="AI9" s="85">
        <v>15975</v>
      </c>
      <c r="AJ9" s="85"/>
      <c r="AK9" s="85" t="s">
        <v>339</v>
      </c>
      <c r="AL9" s="85" t="s">
        <v>352</v>
      </c>
      <c r="AM9" s="89" t="s">
        <v>364</v>
      </c>
      <c r="AN9" s="85"/>
      <c r="AO9" s="87">
        <v>40857.05613425926</v>
      </c>
      <c r="AP9" s="89" t="s">
        <v>378</v>
      </c>
      <c r="AQ9" s="85" t="b">
        <v>0</v>
      </c>
      <c r="AR9" s="85" t="b">
        <v>0</v>
      </c>
      <c r="AS9" s="85" t="b">
        <v>1</v>
      </c>
      <c r="AT9" s="85"/>
      <c r="AU9" s="85">
        <v>370</v>
      </c>
      <c r="AV9" s="89" t="s">
        <v>386</v>
      </c>
      <c r="AW9" s="85" t="b">
        <v>0</v>
      </c>
      <c r="AX9" s="85" t="s">
        <v>398</v>
      </c>
      <c r="AY9" s="89" t="s">
        <v>405</v>
      </c>
      <c r="AZ9" s="85" t="s">
        <v>66</v>
      </c>
      <c r="BA9" s="85" t="str">
        <f>REPLACE(INDEX(GroupVertices[Group],MATCH(Vertices[[#This Row],[Vertex]],GroupVertices[Vertex],0)),1,1,"")</f>
        <v>1</v>
      </c>
      <c r="BB9" s="51" t="s">
        <v>236</v>
      </c>
      <c r="BC9" s="51" t="s">
        <v>236</v>
      </c>
      <c r="BD9" s="51" t="s">
        <v>241</v>
      </c>
      <c r="BE9" s="51" t="s">
        <v>241</v>
      </c>
      <c r="BF9" s="51" t="s">
        <v>245</v>
      </c>
      <c r="BG9" s="51" t="s">
        <v>245</v>
      </c>
      <c r="BH9" s="131" t="s">
        <v>556</v>
      </c>
      <c r="BI9" s="131" t="s">
        <v>556</v>
      </c>
      <c r="BJ9" s="131" t="s">
        <v>565</v>
      </c>
      <c r="BK9" s="131" t="s">
        <v>565</v>
      </c>
      <c r="BL9" s="131">
        <v>2</v>
      </c>
      <c r="BM9" s="134">
        <v>9.090909090909092</v>
      </c>
      <c r="BN9" s="131">
        <v>0</v>
      </c>
      <c r="BO9" s="134">
        <v>0</v>
      </c>
      <c r="BP9" s="131">
        <v>0</v>
      </c>
      <c r="BQ9" s="134">
        <v>0</v>
      </c>
      <c r="BR9" s="131">
        <v>20</v>
      </c>
      <c r="BS9" s="134">
        <v>90.9090909090909</v>
      </c>
      <c r="BT9" s="131">
        <v>22</v>
      </c>
      <c r="BU9" s="2"/>
      <c r="BV9" s="3"/>
      <c r="BW9" s="3"/>
      <c r="BX9" s="3"/>
      <c r="BY9" s="3"/>
    </row>
    <row r="10" spans="1:77" ht="41.45" customHeight="1">
      <c r="A10" s="14" t="s">
        <v>224</v>
      </c>
      <c r="C10" s="15"/>
      <c r="D10" s="15" t="s">
        <v>64</v>
      </c>
      <c r="E10" s="95">
        <v>174.04866554096625</v>
      </c>
      <c r="F10" s="81">
        <v>99.85885118139458</v>
      </c>
      <c r="G10" s="114" t="s">
        <v>393</v>
      </c>
      <c r="H10" s="15"/>
      <c r="I10" s="16" t="s">
        <v>224</v>
      </c>
      <c r="J10" s="66"/>
      <c r="K10" s="66"/>
      <c r="L10" s="116" t="s">
        <v>421</v>
      </c>
      <c r="M10" s="96">
        <v>48.04019628056575</v>
      </c>
      <c r="N10" s="97">
        <v>1784.5001220703125</v>
      </c>
      <c r="O10" s="97">
        <v>3251.20849609375</v>
      </c>
      <c r="P10" s="77"/>
      <c r="Q10" s="98"/>
      <c r="R10" s="98"/>
      <c r="S10" s="99"/>
      <c r="T10" s="51">
        <v>5</v>
      </c>
      <c r="U10" s="51">
        <v>0</v>
      </c>
      <c r="V10" s="52">
        <v>0</v>
      </c>
      <c r="W10" s="52">
        <v>0.04</v>
      </c>
      <c r="X10" s="52">
        <v>0.06327</v>
      </c>
      <c r="Y10" s="52">
        <v>0.753382</v>
      </c>
      <c r="Z10" s="52">
        <v>0.8</v>
      </c>
      <c r="AA10" s="52">
        <v>0</v>
      </c>
      <c r="AB10" s="82">
        <v>10</v>
      </c>
      <c r="AC10" s="82"/>
      <c r="AD10" s="100"/>
      <c r="AE10" s="85" t="s">
        <v>325</v>
      </c>
      <c r="AF10" s="85">
        <v>806</v>
      </c>
      <c r="AG10" s="85">
        <v>1187</v>
      </c>
      <c r="AH10" s="85">
        <v>10785</v>
      </c>
      <c r="AI10" s="85">
        <v>5733</v>
      </c>
      <c r="AJ10" s="85"/>
      <c r="AK10" s="85" t="s">
        <v>340</v>
      </c>
      <c r="AL10" s="85" t="s">
        <v>353</v>
      </c>
      <c r="AM10" s="89" t="s">
        <v>365</v>
      </c>
      <c r="AN10" s="85"/>
      <c r="AO10" s="87">
        <v>40050.81804398148</v>
      </c>
      <c r="AP10" s="89" t="s">
        <v>379</v>
      </c>
      <c r="AQ10" s="85" t="b">
        <v>0</v>
      </c>
      <c r="AR10" s="85" t="b">
        <v>0</v>
      </c>
      <c r="AS10" s="85" t="b">
        <v>0</v>
      </c>
      <c r="AT10" s="85"/>
      <c r="AU10" s="85">
        <v>260</v>
      </c>
      <c r="AV10" s="89" t="s">
        <v>388</v>
      </c>
      <c r="AW10" s="85" t="b">
        <v>0</v>
      </c>
      <c r="AX10" s="85" t="s">
        <v>398</v>
      </c>
      <c r="AY10" s="89" t="s">
        <v>406</v>
      </c>
      <c r="AZ10" s="85" t="s">
        <v>65</v>
      </c>
      <c r="BA10" s="85" t="str">
        <f>REPLACE(INDEX(GroupVertices[Group],MATCH(Vertices[[#This Row],[Vertex]],GroupVertices[Vertex],0)),1,1,"")</f>
        <v>1</v>
      </c>
      <c r="BB10" s="51"/>
      <c r="BC10" s="51"/>
      <c r="BD10" s="51"/>
      <c r="BE10" s="51"/>
      <c r="BF10" s="51"/>
      <c r="BG10" s="51"/>
      <c r="BH10" s="51"/>
      <c r="BI10" s="51"/>
      <c r="BJ10" s="51"/>
      <c r="BK10" s="51"/>
      <c r="BL10" s="51"/>
      <c r="BM10" s="52"/>
      <c r="BN10" s="51"/>
      <c r="BO10" s="52"/>
      <c r="BP10" s="51"/>
      <c r="BQ10" s="52"/>
      <c r="BR10" s="51"/>
      <c r="BS10" s="52"/>
      <c r="BT10" s="51"/>
      <c r="BU10" s="2"/>
      <c r="BV10" s="3"/>
      <c r="BW10" s="3"/>
      <c r="BX10" s="3"/>
      <c r="BY10" s="3"/>
    </row>
    <row r="11" spans="1:77" ht="41.45" customHeight="1">
      <c r="A11" s="14" t="s">
        <v>225</v>
      </c>
      <c r="C11" s="15"/>
      <c r="D11" s="15" t="s">
        <v>64</v>
      </c>
      <c r="E11" s="95">
        <v>1000</v>
      </c>
      <c r="F11" s="81">
        <v>90.18292029194673</v>
      </c>
      <c r="G11" s="114" t="s">
        <v>394</v>
      </c>
      <c r="H11" s="15"/>
      <c r="I11" s="16" t="s">
        <v>225</v>
      </c>
      <c r="J11" s="66"/>
      <c r="K11" s="66"/>
      <c r="L11" s="116" t="s">
        <v>422</v>
      </c>
      <c r="M11" s="96">
        <v>3272.7054307038884</v>
      </c>
      <c r="N11" s="97">
        <v>3367.0146484375</v>
      </c>
      <c r="O11" s="97">
        <v>817.6830444335938</v>
      </c>
      <c r="P11" s="77"/>
      <c r="Q11" s="98"/>
      <c r="R11" s="98"/>
      <c r="S11" s="99"/>
      <c r="T11" s="51">
        <v>5</v>
      </c>
      <c r="U11" s="51">
        <v>0</v>
      </c>
      <c r="V11" s="52">
        <v>0</v>
      </c>
      <c r="W11" s="52">
        <v>0.04</v>
      </c>
      <c r="X11" s="52">
        <v>0.06327</v>
      </c>
      <c r="Y11" s="52">
        <v>0.753382</v>
      </c>
      <c r="Z11" s="52">
        <v>0.8</v>
      </c>
      <c r="AA11" s="52">
        <v>0</v>
      </c>
      <c r="AB11" s="82">
        <v>11</v>
      </c>
      <c r="AC11" s="82"/>
      <c r="AD11" s="100"/>
      <c r="AE11" s="85" t="s">
        <v>326</v>
      </c>
      <c r="AF11" s="85">
        <v>75829</v>
      </c>
      <c r="AG11" s="85">
        <v>79404</v>
      </c>
      <c r="AH11" s="85">
        <v>124009</v>
      </c>
      <c r="AI11" s="85">
        <v>176314</v>
      </c>
      <c r="AJ11" s="85"/>
      <c r="AK11" s="85" t="s">
        <v>341</v>
      </c>
      <c r="AL11" s="85" t="s">
        <v>349</v>
      </c>
      <c r="AM11" s="89" t="s">
        <v>366</v>
      </c>
      <c r="AN11" s="85"/>
      <c r="AO11" s="87">
        <v>42113.76375</v>
      </c>
      <c r="AP11" s="89" t="s">
        <v>380</v>
      </c>
      <c r="AQ11" s="85" t="b">
        <v>1</v>
      </c>
      <c r="AR11" s="85" t="b">
        <v>0</v>
      </c>
      <c r="AS11" s="85" t="b">
        <v>1</v>
      </c>
      <c r="AT11" s="85"/>
      <c r="AU11" s="85">
        <v>5470</v>
      </c>
      <c r="AV11" s="89" t="s">
        <v>386</v>
      </c>
      <c r="AW11" s="85" t="b">
        <v>0</v>
      </c>
      <c r="AX11" s="85" t="s">
        <v>398</v>
      </c>
      <c r="AY11" s="89" t="s">
        <v>407</v>
      </c>
      <c r="AZ11" s="85" t="s">
        <v>65</v>
      </c>
      <c r="BA11" s="85" t="str">
        <f>REPLACE(INDEX(GroupVertices[Group],MATCH(Vertices[[#This Row],[Vertex]],GroupVertices[Vertex],0)),1,1,"")</f>
        <v>1</v>
      </c>
      <c r="BB11" s="51"/>
      <c r="BC11" s="51"/>
      <c r="BD11" s="51"/>
      <c r="BE11" s="51"/>
      <c r="BF11" s="51"/>
      <c r="BG11" s="51"/>
      <c r="BH11" s="51"/>
      <c r="BI11" s="51"/>
      <c r="BJ11" s="51"/>
      <c r="BK11" s="51"/>
      <c r="BL11" s="51"/>
      <c r="BM11" s="52"/>
      <c r="BN11" s="51"/>
      <c r="BO11" s="52"/>
      <c r="BP11" s="51"/>
      <c r="BQ11" s="52"/>
      <c r="BR11" s="51"/>
      <c r="BS11" s="52"/>
      <c r="BT11" s="51"/>
      <c r="BU11" s="2"/>
      <c r="BV11" s="3"/>
      <c r="BW11" s="3"/>
      <c r="BX11" s="3"/>
      <c r="BY11" s="3"/>
    </row>
    <row r="12" spans="1:77" ht="41.45" customHeight="1">
      <c r="A12" s="14" t="s">
        <v>226</v>
      </c>
      <c r="C12" s="15"/>
      <c r="D12" s="15" t="s">
        <v>64</v>
      </c>
      <c r="E12" s="95">
        <v>696.7030923158346</v>
      </c>
      <c r="F12" s="81">
        <v>93.73601088614902</v>
      </c>
      <c r="G12" s="114" t="s">
        <v>395</v>
      </c>
      <c r="H12" s="15"/>
      <c r="I12" s="16" t="s">
        <v>226</v>
      </c>
      <c r="J12" s="66"/>
      <c r="K12" s="66"/>
      <c r="L12" s="116" t="s">
        <v>423</v>
      </c>
      <c r="M12" s="96">
        <v>2088.5787720094017</v>
      </c>
      <c r="N12" s="97">
        <v>6336.79150390625</v>
      </c>
      <c r="O12" s="97">
        <v>708.105712890625</v>
      </c>
      <c r="P12" s="77"/>
      <c r="Q12" s="98"/>
      <c r="R12" s="98"/>
      <c r="S12" s="99"/>
      <c r="T12" s="51">
        <v>5</v>
      </c>
      <c r="U12" s="51">
        <v>0</v>
      </c>
      <c r="V12" s="52">
        <v>0</v>
      </c>
      <c r="W12" s="52">
        <v>0.04</v>
      </c>
      <c r="X12" s="52">
        <v>0.06327</v>
      </c>
      <c r="Y12" s="52">
        <v>0.753382</v>
      </c>
      <c r="Z12" s="52">
        <v>0.8</v>
      </c>
      <c r="AA12" s="52">
        <v>0</v>
      </c>
      <c r="AB12" s="82">
        <v>12</v>
      </c>
      <c r="AC12" s="82"/>
      <c r="AD12" s="100"/>
      <c r="AE12" s="85" t="s">
        <v>327</v>
      </c>
      <c r="AF12" s="85">
        <v>933</v>
      </c>
      <c r="AG12" s="85">
        <v>50682</v>
      </c>
      <c r="AH12" s="85">
        <v>16724</v>
      </c>
      <c r="AI12" s="85">
        <v>7082</v>
      </c>
      <c r="AJ12" s="85"/>
      <c r="AK12" s="85" t="s">
        <v>342</v>
      </c>
      <c r="AL12" s="85" t="s">
        <v>354</v>
      </c>
      <c r="AM12" s="89" t="s">
        <v>367</v>
      </c>
      <c r="AN12" s="85"/>
      <c r="AO12" s="87">
        <v>39765.96344907407</v>
      </c>
      <c r="AP12" s="89" t="s">
        <v>381</v>
      </c>
      <c r="AQ12" s="85" t="b">
        <v>0</v>
      </c>
      <c r="AR12" s="85" t="b">
        <v>0</v>
      </c>
      <c r="AS12" s="85" t="b">
        <v>0</v>
      </c>
      <c r="AT12" s="85"/>
      <c r="AU12" s="85">
        <v>2031</v>
      </c>
      <c r="AV12" s="89" t="s">
        <v>386</v>
      </c>
      <c r="AW12" s="85" t="b">
        <v>1</v>
      </c>
      <c r="AX12" s="85" t="s">
        <v>398</v>
      </c>
      <c r="AY12" s="89" t="s">
        <v>408</v>
      </c>
      <c r="AZ12" s="85" t="s">
        <v>65</v>
      </c>
      <c r="BA12" s="85" t="str">
        <f>REPLACE(INDEX(GroupVertices[Group],MATCH(Vertices[[#This Row],[Vertex]],GroupVertices[Vertex],0)),1,1,"")</f>
        <v>1</v>
      </c>
      <c r="BB12" s="51"/>
      <c r="BC12" s="51"/>
      <c r="BD12" s="51"/>
      <c r="BE12" s="51"/>
      <c r="BF12" s="51"/>
      <c r="BG12" s="51"/>
      <c r="BH12" s="51"/>
      <c r="BI12" s="51"/>
      <c r="BJ12" s="51"/>
      <c r="BK12" s="51"/>
      <c r="BL12" s="51"/>
      <c r="BM12" s="52"/>
      <c r="BN12" s="51"/>
      <c r="BO12" s="52"/>
      <c r="BP12" s="51"/>
      <c r="BQ12" s="52"/>
      <c r="BR12" s="51"/>
      <c r="BS12" s="52"/>
      <c r="BT12" s="51"/>
      <c r="BU12" s="2"/>
      <c r="BV12" s="3"/>
      <c r="BW12" s="3"/>
      <c r="BX12" s="3"/>
      <c r="BY12" s="3"/>
    </row>
    <row r="13" spans="1:77" ht="41.45" customHeight="1">
      <c r="A13" s="14" t="s">
        <v>217</v>
      </c>
      <c r="C13" s="15"/>
      <c r="D13" s="15" t="s">
        <v>64</v>
      </c>
      <c r="E13" s="95">
        <v>1000</v>
      </c>
      <c r="F13" s="81">
        <v>70</v>
      </c>
      <c r="G13" s="114" t="s">
        <v>251</v>
      </c>
      <c r="H13" s="15"/>
      <c r="I13" s="16" t="s">
        <v>217</v>
      </c>
      <c r="J13" s="66"/>
      <c r="K13" s="66"/>
      <c r="L13" s="116" t="s">
        <v>424</v>
      </c>
      <c r="M13" s="96">
        <v>9999</v>
      </c>
      <c r="N13" s="97">
        <v>5142.16552734375</v>
      </c>
      <c r="O13" s="97">
        <v>6286.72900390625</v>
      </c>
      <c r="P13" s="77"/>
      <c r="Q13" s="98"/>
      <c r="R13" s="98"/>
      <c r="S13" s="99"/>
      <c r="T13" s="51">
        <v>4</v>
      </c>
      <c r="U13" s="51">
        <v>10</v>
      </c>
      <c r="V13" s="52">
        <v>13.2</v>
      </c>
      <c r="W13" s="52">
        <v>0.058824</v>
      </c>
      <c r="X13" s="52">
        <v>0.104414</v>
      </c>
      <c r="Y13" s="52">
        <v>1.551185</v>
      </c>
      <c r="Z13" s="52">
        <v>0.34545454545454546</v>
      </c>
      <c r="AA13" s="52">
        <v>0.2727272727272727</v>
      </c>
      <c r="AB13" s="82">
        <v>13</v>
      </c>
      <c r="AC13" s="82"/>
      <c r="AD13" s="100"/>
      <c r="AE13" s="85" t="s">
        <v>328</v>
      </c>
      <c r="AF13" s="85">
        <v>16340</v>
      </c>
      <c r="AG13" s="85">
        <v>242556</v>
      </c>
      <c r="AH13" s="85">
        <v>107824</v>
      </c>
      <c r="AI13" s="85">
        <v>191401</v>
      </c>
      <c r="AJ13" s="85"/>
      <c r="AK13" s="85" t="s">
        <v>343</v>
      </c>
      <c r="AL13" s="85" t="s">
        <v>355</v>
      </c>
      <c r="AM13" s="89" t="s">
        <v>368</v>
      </c>
      <c r="AN13" s="85"/>
      <c r="AO13" s="87">
        <v>40991.69116898148</v>
      </c>
      <c r="AP13" s="89" t="s">
        <v>382</v>
      </c>
      <c r="AQ13" s="85" t="b">
        <v>0</v>
      </c>
      <c r="AR13" s="85" t="b">
        <v>0</v>
      </c>
      <c r="AS13" s="85" t="b">
        <v>0</v>
      </c>
      <c r="AT13" s="85"/>
      <c r="AU13" s="85">
        <v>7939</v>
      </c>
      <c r="AV13" s="89" t="s">
        <v>386</v>
      </c>
      <c r="AW13" s="85" t="b">
        <v>1</v>
      </c>
      <c r="AX13" s="85" t="s">
        <v>398</v>
      </c>
      <c r="AY13" s="89" t="s">
        <v>409</v>
      </c>
      <c r="AZ13" s="85" t="s">
        <v>66</v>
      </c>
      <c r="BA13" s="85" t="str">
        <f>REPLACE(INDEX(GroupVertices[Group],MATCH(Vertices[[#This Row],[Vertex]],GroupVertices[Vertex],0)),1,1,"")</f>
        <v>1</v>
      </c>
      <c r="BB13" s="51" t="s">
        <v>236</v>
      </c>
      <c r="BC13" s="51" t="s">
        <v>236</v>
      </c>
      <c r="BD13" s="51" t="s">
        <v>241</v>
      </c>
      <c r="BE13" s="51" t="s">
        <v>241</v>
      </c>
      <c r="BF13" s="51" t="s">
        <v>245</v>
      </c>
      <c r="BG13" s="51" t="s">
        <v>245</v>
      </c>
      <c r="BH13" s="131" t="s">
        <v>556</v>
      </c>
      <c r="BI13" s="131" t="s">
        <v>556</v>
      </c>
      <c r="BJ13" s="131" t="s">
        <v>565</v>
      </c>
      <c r="BK13" s="131" t="s">
        <v>565</v>
      </c>
      <c r="BL13" s="131">
        <v>2</v>
      </c>
      <c r="BM13" s="134">
        <v>9.090909090909092</v>
      </c>
      <c r="BN13" s="131">
        <v>0</v>
      </c>
      <c r="BO13" s="134">
        <v>0</v>
      </c>
      <c r="BP13" s="131">
        <v>0</v>
      </c>
      <c r="BQ13" s="134">
        <v>0</v>
      </c>
      <c r="BR13" s="131">
        <v>20</v>
      </c>
      <c r="BS13" s="134">
        <v>90.9090909090909</v>
      </c>
      <c r="BT13" s="131">
        <v>22</v>
      </c>
      <c r="BU13" s="2"/>
      <c r="BV13" s="3"/>
      <c r="BW13" s="3"/>
      <c r="BX13" s="3"/>
      <c r="BY13" s="3"/>
    </row>
    <row r="14" spans="1:77" ht="41.45" customHeight="1">
      <c r="A14" s="14" t="s">
        <v>227</v>
      </c>
      <c r="C14" s="15"/>
      <c r="D14" s="15" t="s">
        <v>64</v>
      </c>
      <c r="E14" s="95">
        <v>172.88709392877846</v>
      </c>
      <c r="F14" s="81">
        <v>99.87245886767556</v>
      </c>
      <c r="G14" s="114" t="s">
        <v>396</v>
      </c>
      <c r="H14" s="15"/>
      <c r="I14" s="16" t="s">
        <v>227</v>
      </c>
      <c r="J14" s="66"/>
      <c r="K14" s="66"/>
      <c r="L14" s="116" t="s">
        <v>425</v>
      </c>
      <c r="M14" s="96">
        <v>43.505208032658444</v>
      </c>
      <c r="N14" s="97">
        <v>6287.44921875</v>
      </c>
      <c r="O14" s="97">
        <v>9262.4306640625</v>
      </c>
      <c r="P14" s="77"/>
      <c r="Q14" s="98"/>
      <c r="R14" s="98"/>
      <c r="S14" s="99"/>
      <c r="T14" s="51">
        <v>5</v>
      </c>
      <c r="U14" s="51">
        <v>0</v>
      </c>
      <c r="V14" s="52">
        <v>0</v>
      </c>
      <c r="W14" s="52">
        <v>0.04</v>
      </c>
      <c r="X14" s="52">
        <v>0.06327</v>
      </c>
      <c r="Y14" s="52">
        <v>0.753382</v>
      </c>
      <c r="Z14" s="52">
        <v>0.8</v>
      </c>
      <c r="AA14" s="52">
        <v>0</v>
      </c>
      <c r="AB14" s="82">
        <v>14</v>
      </c>
      <c r="AC14" s="82"/>
      <c r="AD14" s="100"/>
      <c r="AE14" s="85" t="s">
        <v>329</v>
      </c>
      <c r="AF14" s="85">
        <v>261</v>
      </c>
      <c r="AG14" s="85">
        <v>1077</v>
      </c>
      <c r="AH14" s="85">
        <v>2124</v>
      </c>
      <c r="AI14" s="85">
        <v>1087</v>
      </c>
      <c r="AJ14" s="85"/>
      <c r="AK14" s="85" t="s">
        <v>344</v>
      </c>
      <c r="AL14" s="85" t="s">
        <v>356</v>
      </c>
      <c r="AM14" s="89" t="s">
        <v>369</v>
      </c>
      <c r="AN14" s="85"/>
      <c r="AO14" s="87">
        <v>41842.77379629629</v>
      </c>
      <c r="AP14" s="89" t="s">
        <v>383</v>
      </c>
      <c r="AQ14" s="85" t="b">
        <v>1</v>
      </c>
      <c r="AR14" s="85" t="b">
        <v>0</v>
      </c>
      <c r="AS14" s="85" t="b">
        <v>1</v>
      </c>
      <c r="AT14" s="85"/>
      <c r="AU14" s="85">
        <v>41</v>
      </c>
      <c r="AV14" s="89" t="s">
        <v>386</v>
      </c>
      <c r="AW14" s="85" t="b">
        <v>0</v>
      </c>
      <c r="AX14" s="85" t="s">
        <v>398</v>
      </c>
      <c r="AY14" s="89" t="s">
        <v>410</v>
      </c>
      <c r="AZ14" s="85" t="s">
        <v>65</v>
      </c>
      <c r="BA14" s="85"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41.45" customHeight="1">
      <c r="A15" s="14" t="s">
        <v>219</v>
      </c>
      <c r="C15" s="15"/>
      <c r="D15" s="15" t="s">
        <v>64</v>
      </c>
      <c r="E15" s="95">
        <v>174.12258373446912</v>
      </c>
      <c r="F15" s="81">
        <v>99.85798523772216</v>
      </c>
      <c r="G15" s="114" t="s">
        <v>253</v>
      </c>
      <c r="H15" s="15"/>
      <c r="I15" s="16" t="s">
        <v>219</v>
      </c>
      <c r="J15" s="66"/>
      <c r="K15" s="66"/>
      <c r="L15" s="116" t="s">
        <v>426</v>
      </c>
      <c r="M15" s="96">
        <v>48.32878644179621</v>
      </c>
      <c r="N15" s="97">
        <v>243.15306091308594</v>
      </c>
      <c r="O15" s="97">
        <v>8594.90625</v>
      </c>
      <c r="P15" s="77"/>
      <c r="Q15" s="98"/>
      <c r="R15" s="98"/>
      <c r="S15" s="99"/>
      <c r="T15" s="51">
        <v>2</v>
      </c>
      <c r="U15" s="51">
        <v>1</v>
      </c>
      <c r="V15" s="52">
        <v>0</v>
      </c>
      <c r="W15" s="52">
        <v>0.034483</v>
      </c>
      <c r="X15" s="52">
        <v>0.014566</v>
      </c>
      <c r="Y15" s="52">
        <v>0.476396</v>
      </c>
      <c r="Z15" s="52">
        <v>0</v>
      </c>
      <c r="AA15" s="52">
        <v>0</v>
      </c>
      <c r="AB15" s="82">
        <v>15</v>
      </c>
      <c r="AC15" s="82"/>
      <c r="AD15" s="100"/>
      <c r="AE15" s="85" t="s">
        <v>330</v>
      </c>
      <c r="AF15" s="85">
        <v>1080</v>
      </c>
      <c r="AG15" s="85">
        <v>1194</v>
      </c>
      <c r="AH15" s="85">
        <v>13870</v>
      </c>
      <c r="AI15" s="85">
        <v>3332</v>
      </c>
      <c r="AJ15" s="85"/>
      <c r="AK15" s="85" t="s">
        <v>345</v>
      </c>
      <c r="AL15" s="85" t="s">
        <v>357</v>
      </c>
      <c r="AM15" s="89" t="s">
        <v>370</v>
      </c>
      <c r="AN15" s="85"/>
      <c r="AO15" s="87">
        <v>39898.82958333333</v>
      </c>
      <c r="AP15" s="89" t="s">
        <v>384</v>
      </c>
      <c r="AQ15" s="85" t="b">
        <v>0</v>
      </c>
      <c r="AR15" s="85" t="b">
        <v>0</v>
      </c>
      <c r="AS15" s="85" t="b">
        <v>0</v>
      </c>
      <c r="AT15" s="85"/>
      <c r="AU15" s="85">
        <v>473</v>
      </c>
      <c r="AV15" s="89" t="s">
        <v>389</v>
      </c>
      <c r="AW15" s="85" t="b">
        <v>0</v>
      </c>
      <c r="AX15" s="85" t="s">
        <v>398</v>
      </c>
      <c r="AY15" s="89" t="s">
        <v>411</v>
      </c>
      <c r="AZ15" s="85" t="s">
        <v>66</v>
      </c>
      <c r="BA15" s="85" t="str">
        <f>REPLACE(INDEX(GroupVertices[Group],MATCH(Vertices[[#This Row],[Vertex]],GroupVertices[Vertex],0)),1,1,"")</f>
        <v>1</v>
      </c>
      <c r="BB15" s="51" t="s">
        <v>237</v>
      </c>
      <c r="BC15" s="51" t="s">
        <v>237</v>
      </c>
      <c r="BD15" s="51" t="s">
        <v>242</v>
      </c>
      <c r="BE15" s="51" t="s">
        <v>242</v>
      </c>
      <c r="BF15" s="51" t="s">
        <v>553</v>
      </c>
      <c r="BG15" s="51" t="s">
        <v>553</v>
      </c>
      <c r="BH15" s="131" t="s">
        <v>559</v>
      </c>
      <c r="BI15" s="131" t="s">
        <v>559</v>
      </c>
      <c r="BJ15" s="131" t="s">
        <v>567</v>
      </c>
      <c r="BK15" s="131" t="s">
        <v>567</v>
      </c>
      <c r="BL15" s="131">
        <v>1</v>
      </c>
      <c r="BM15" s="134">
        <v>4.166666666666667</v>
      </c>
      <c r="BN15" s="131">
        <v>0</v>
      </c>
      <c r="BO15" s="134">
        <v>0</v>
      </c>
      <c r="BP15" s="131">
        <v>0</v>
      </c>
      <c r="BQ15" s="134">
        <v>0</v>
      </c>
      <c r="BR15" s="131">
        <v>23</v>
      </c>
      <c r="BS15" s="134">
        <v>95.83333333333333</v>
      </c>
      <c r="BT15" s="131">
        <v>24</v>
      </c>
      <c r="BU15" s="2"/>
      <c r="BV15" s="3"/>
      <c r="BW15" s="3"/>
      <c r="BX15" s="3"/>
      <c r="BY15" s="3"/>
    </row>
    <row r="16" spans="1:77" ht="41.45" customHeight="1">
      <c r="A16" s="14" t="s">
        <v>221</v>
      </c>
      <c r="C16" s="15"/>
      <c r="D16" s="15" t="s">
        <v>64</v>
      </c>
      <c r="E16" s="95">
        <v>185.96005443685576</v>
      </c>
      <c r="F16" s="81">
        <v>99.71931054389509</v>
      </c>
      <c r="G16" s="114" t="s">
        <v>255</v>
      </c>
      <c r="H16" s="15"/>
      <c r="I16" s="16" t="s">
        <v>221</v>
      </c>
      <c r="J16" s="66"/>
      <c r="K16" s="66"/>
      <c r="L16" s="116" t="s">
        <v>427</v>
      </c>
      <c r="M16" s="96">
        <v>94.54443940456063</v>
      </c>
      <c r="N16" s="97">
        <v>8920.4853515625</v>
      </c>
      <c r="O16" s="97">
        <v>1901.7708740234375</v>
      </c>
      <c r="P16" s="77"/>
      <c r="Q16" s="98"/>
      <c r="R16" s="98"/>
      <c r="S16" s="99"/>
      <c r="T16" s="51">
        <v>2</v>
      </c>
      <c r="U16" s="51">
        <v>1</v>
      </c>
      <c r="V16" s="52">
        <v>0</v>
      </c>
      <c r="W16" s="52">
        <v>0.029412</v>
      </c>
      <c r="X16" s="52">
        <v>0.008976</v>
      </c>
      <c r="Y16" s="52">
        <v>0.520382</v>
      </c>
      <c r="Z16" s="52">
        <v>0</v>
      </c>
      <c r="AA16" s="52">
        <v>0</v>
      </c>
      <c r="AB16" s="82">
        <v>16</v>
      </c>
      <c r="AC16" s="82"/>
      <c r="AD16" s="100"/>
      <c r="AE16" s="85" t="s">
        <v>331</v>
      </c>
      <c r="AF16" s="85">
        <v>2023</v>
      </c>
      <c r="AG16" s="85">
        <v>2315</v>
      </c>
      <c r="AH16" s="85">
        <v>15444</v>
      </c>
      <c r="AI16" s="85">
        <v>1564</v>
      </c>
      <c r="AJ16" s="85"/>
      <c r="AK16" s="85" t="s">
        <v>346</v>
      </c>
      <c r="AL16" s="85" t="s">
        <v>358</v>
      </c>
      <c r="AM16" s="89" t="s">
        <v>371</v>
      </c>
      <c r="AN16" s="85"/>
      <c r="AO16" s="87">
        <v>40707.6478587963</v>
      </c>
      <c r="AP16" s="85"/>
      <c r="AQ16" s="85" t="b">
        <v>0</v>
      </c>
      <c r="AR16" s="85" t="b">
        <v>0</v>
      </c>
      <c r="AS16" s="85" t="b">
        <v>1</v>
      </c>
      <c r="AT16" s="85"/>
      <c r="AU16" s="85">
        <v>693</v>
      </c>
      <c r="AV16" s="89" t="s">
        <v>390</v>
      </c>
      <c r="AW16" s="85" t="b">
        <v>0</v>
      </c>
      <c r="AX16" s="85" t="s">
        <v>398</v>
      </c>
      <c r="AY16" s="89" t="s">
        <v>412</v>
      </c>
      <c r="AZ16" s="85" t="s">
        <v>66</v>
      </c>
      <c r="BA16" s="85" t="str">
        <f>REPLACE(INDEX(GroupVertices[Group],MATCH(Vertices[[#This Row],[Vertex]],GroupVertices[Vertex],0)),1,1,"")</f>
        <v>2</v>
      </c>
      <c r="BB16" s="51" t="s">
        <v>239</v>
      </c>
      <c r="BC16" s="51" t="s">
        <v>239</v>
      </c>
      <c r="BD16" s="51" t="s">
        <v>244</v>
      </c>
      <c r="BE16" s="51" t="s">
        <v>244</v>
      </c>
      <c r="BF16" s="51"/>
      <c r="BG16" s="51"/>
      <c r="BH16" s="131" t="s">
        <v>560</v>
      </c>
      <c r="BI16" s="131" t="s">
        <v>560</v>
      </c>
      <c r="BJ16" s="131" t="s">
        <v>568</v>
      </c>
      <c r="BK16" s="131" t="s">
        <v>568</v>
      </c>
      <c r="BL16" s="131">
        <v>0</v>
      </c>
      <c r="BM16" s="134">
        <v>0</v>
      </c>
      <c r="BN16" s="131">
        <v>0</v>
      </c>
      <c r="BO16" s="134">
        <v>0</v>
      </c>
      <c r="BP16" s="131">
        <v>0</v>
      </c>
      <c r="BQ16" s="134">
        <v>0</v>
      </c>
      <c r="BR16" s="131">
        <v>40</v>
      </c>
      <c r="BS16" s="134">
        <v>100</v>
      </c>
      <c r="BT16" s="131">
        <v>40</v>
      </c>
      <c r="BU16" s="2"/>
      <c r="BV16" s="3"/>
      <c r="BW16" s="3"/>
      <c r="BX16" s="3"/>
      <c r="BY16" s="3"/>
    </row>
    <row r="17" spans="1:77" ht="41.45" customHeight="1">
      <c r="A17" s="101" t="s">
        <v>228</v>
      </c>
      <c r="C17" s="102"/>
      <c r="D17" s="102" t="s">
        <v>64</v>
      </c>
      <c r="E17" s="103">
        <v>162.0527987096449</v>
      </c>
      <c r="F17" s="104">
        <v>99.99938146880541</v>
      </c>
      <c r="G17" s="115" t="s">
        <v>397</v>
      </c>
      <c r="H17" s="102"/>
      <c r="I17" s="105" t="s">
        <v>228</v>
      </c>
      <c r="J17" s="106"/>
      <c r="K17" s="106"/>
      <c r="L17" s="117" t="s">
        <v>428</v>
      </c>
      <c r="M17" s="107">
        <v>1.206135829450332</v>
      </c>
      <c r="N17" s="108">
        <v>8920.4853515625</v>
      </c>
      <c r="O17" s="108">
        <v>4999.5</v>
      </c>
      <c r="P17" s="109"/>
      <c r="Q17" s="110"/>
      <c r="R17" s="110"/>
      <c r="S17" s="111"/>
      <c r="T17" s="51">
        <v>1</v>
      </c>
      <c r="U17" s="51">
        <v>0</v>
      </c>
      <c r="V17" s="52">
        <v>0</v>
      </c>
      <c r="W17" s="52">
        <v>0.029412</v>
      </c>
      <c r="X17" s="52">
        <v>0.007891</v>
      </c>
      <c r="Y17" s="52">
        <v>0.29922</v>
      </c>
      <c r="Z17" s="52">
        <v>0</v>
      </c>
      <c r="AA17" s="52">
        <v>0</v>
      </c>
      <c r="AB17" s="112">
        <v>17</v>
      </c>
      <c r="AC17" s="112"/>
      <c r="AD17" s="113"/>
      <c r="AE17" s="85" t="s">
        <v>332</v>
      </c>
      <c r="AF17" s="85">
        <v>25</v>
      </c>
      <c r="AG17" s="85">
        <v>51</v>
      </c>
      <c r="AH17" s="85">
        <v>6</v>
      </c>
      <c r="AI17" s="85">
        <v>1</v>
      </c>
      <c r="AJ17" s="85"/>
      <c r="AK17" s="85"/>
      <c r="AL17" s="85"/>
      <c r="AM17" s="85"/>
      <c r="AN17" s="85"/>
      <c r="AO17" s="87">
        <v>40878.73706018519</v>
      </c>
      <c r="AP17" s="85"/>
      <c r="AQ17" s="85" t="b">
        <v>1</v>
      </c>
      <c r="AR17" s="85" t="b">
        <v>0</v>
      </c>
      <c r="AS17" s="85" t="b">
        <v>0</v>
      </c>
      <c r="AT17" s="85"/>
      <c r="AU17" s="85">
        <v>0</v>
      </c>
      <c r="AV17" s="89" t="s">
        <v>386</v>
      </c>
      <c r="AW17" s="85" t="b">
        <v>0</v>
      </c>
      <c r="AX17" s="85" t="s">
        <v>398</v>
      </c>
      <c r="AY17" s="89" t="s">
        <v>413</v>
      </c>
      <c r="AZ17" s="85" t="s">
        <v>65</v>
      </c>
      <c r="BA17" s="85"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7"/>
    <dataValidation allowBlank="1" showInputMessage="1" promptTitle="Vertex Tooltip" prompt="Enter optional text that will pop up when the mouse is hovered over the vertex." errorTitle="Invalid Vertex Image Key" sqref="L3:L1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7"/>
    <dataValidation allowBlank="1" showInputMessage="1" promptTitle="Vertex Label Fill Color" prompt="To select an optional fill color for the Label shape, right-click and select Select Color on the right-click menu." sqref="J3:J17"/>
    <dataValidation allowBlank="1" showInputMessage="1" promptTitle="Vertex Image File" prompt="Enter the path to an image file.  Hover over the column header for examples." errorTitle="Invalid Vertex Image Key" sqref="G3:G17"/>
    <dataValidation allowBlank="1" showInputMessage="1" promptTitle="Vertex Color" prompt="To select an optional vertex color, right-click and select Select Color on the right-click menu." sqref="C3:C17"/>
    <dataValidation allowBlank="1" showInputMessage="1" promptTitle="Vertex Opacity" prompt="Enter an optional vertex opacity between 0 (transparent) and 100 (opaque)." errorTitle="Invalid Vertex Opacity" error="The optional vertex opacity must be a whole number between 0 and 10." sqref="F3:F17"/>
    <dataValidation type="list" allowBlank="1" showInputMessage="1" showErrorMessage="1" promptTitle="Vertex Shape" prompt="Select an optional vertex shape." errorTitle="Invalid Vertex Shape" error="You have entered an invalid vertex shape.  Try selecting from the drop-down list instead." sqref="D3:D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7">
      <formula1>ValidVertexLabelPositions</formula1>
    </dataValidation>
    <dataValidation allowBlank="1" showInputMessage="1" showErrorMessage="1" promptTitle="Vertex Name" prompt="Enter the name of the vertex." sqref="A3:A17"/>
  </dataValidations>
  <hyperlinks>
    <hyperlink ref="AM3" r:id="rId1" display="https://t.co/211uQICY1z"/>
    <hyperlink ref="AM4" r:id="rId2" display="https://t.co/eUJLtrtePs"/>
    <hyperlink ref="AM5" r:id="rId3" display="https://t.co/CPSRkBLIJe"/>
    <hyperlink ref="AM6" r:id="rId4" display="https://t.co/seVNv6Qwc9"/>
    <hyperlink ref="AM7" r:id="rId5" display="http://t.co/FPdTto09QA"/>
    <hyperlink ref="AM9" r:id="rId6" display="https://t.co/wq4ztuKD3Z"/>
    <hyperlink ref="AM10" r:id="rId7" display="https://t.co/UQgxdjHKxl"/>
    <hyperlink ref="AM11" r:id="rId8" display="https://t.co/q6G9yPsOq6"/>
    <hyperlink ref="AM12" r:id="rId9" display="http://t.co/0q9p4zuiW5"/>
    <hyperlink ref="AM13" r:id="rId10" display="https://t.co/tWlmeuTlR7"/>
    <hyperlink ref="AM14" r:id="rId11" display="https://t.co/9xtEfNfrJv"/>
    <hyperlink ref="AM15" r:id="rId12" display="https://t.co/Ss3qHRfxe3"/>
    <hyperlink ref="AM16" r:id="rId13" display="https://t.co/qVRNBxCTbH"/>
    <hyperlink ref="AP3" r:id="rId14" display="https://pbs.twimg.com/profile_banners/882868276384104448/1561896378"/>
    <hyperlink ref="AP4" r:id="rId15" display="https://pbs.twimg.com/profile_banners/87606674/1405285356"/>
    <hyperlink ref="AP5" r:id="rId16" display="https://pbs.twimg.com/profile_banners/582050434/1537420165"/>
    <hyperlink ref="AP6" r:id="rId17" display="https://pbs.twimg.com/profile_banners/731605693585719296/1470081568"/>
    <hyperlink ref="AP7" r:id="rId18" display="https://pbs.twimg.com/profile_banners/1547508074/1551921063"/>
    <hyperlink ref="AP8" r:id="rId19" display="https://pbs.twimg.com/profile_banners/933050026774839296/1540153828"/>
    <hyperlink ref="AP9" r:id="rId20" display="https://pbs.twimg.com/profile_banners/408898240/1531047876"/>
    <hyperlink ref="AP10" r:id="rId21" display="https://pbs.twimg.com/profile_banners/68785836/1525997020"/>
    <hyperlink ref="AP11" r:id="rId22" display="https://pbs.twimg.com/profile_banners/3184054019/1490822854"/>
    <hyperlink ref="AP12" r:id="rId23" display="https://pbs.twimg.com/profile_banners/17375116/1556652886"/>
    <hyperlink ref="AP13" r:id="rId24" display="https://pbs.twimg.com/profile_banners/534563976/1540268609"/>
    <hyperlink ref="AP14" r:id="rId25" display="https://pbs.twimg.com/profile_banners/2670237320/1557420947"/>
    <hyperlink ref="AP15" r:id="rId26" display="https://pbs.twimg.com/profile_banners/26833196/1470934268"/>
    <hyperlink ref="AV4" r:id="rId27" display="http://abs.twimg.com/images/themes/theme19/bg.gif"/>
    <hyperlink ref="AV5" r:id="rId28" display="http://abs.twimg.com/images/themes/theme1/bg.png"/>
    <hyperlink ref="AV7" r:id="rId29" display="http://abs.twimg.com/images/themes/theme9/bg.gif"/>
    <hyperlink ref="AV8" r:id="rId30" display="http://abs.twimg.com/images/themes/theme1/bg.png"/>
    <hyperlink ref="AV9" r:id="rId31" display="http://abs.twimg.com/images/themes/theme1/bg.png"/>
    <hyperlink ref="AV10" r:id="rId32" display="http://abs.twimg.com/images/themes/theme15/bg.png"/>
    <hyperlink ref="AV11" r:id="rId33" display="http://abs.twimg.com/images/themes/theme1/bg.png"/>
    <hyperlink ref="AV12" r:id="rId34" display="http://abs.twimg.com/images/themes/theme1/bg.png"/>
    <hyperlink ref="AV13" r:id="rId35" display="http://abs.twimg.com/images/themes/theme1/bg.png"/>
    <hyperlink ref="AV14" r:id="rId36" display="http://abs.twimg.com/images/themes/theme1/bg.png"/>
    <hyperlink ref="AV15" r:id="rId37" display="http://abs.twimg.com/images/themes/theme10/bg.gif"/>
    <hyperlink ref="AV16" r:id="rId38" display="http://abs.twimg.com/images/themes/theme14/bg.gif"/>
    <hyperlink ref="AV17" r:id="rId39" display="http://abs.twimg.com/images/themes/theme1/bg.png"/>
    <hyperlink ref="G3" r:id="rId40" display="http://pbs.twimg.com/profile_images/1145333260416929794/aPh03sJi_normal.jpg"/>
    <hyperlink ref="G4" r:id="rId41" display="http://pbs.twimg.com/profile_images/849132774661308416/pa2Uplq1_normal.jpg"/>
    <hyperlink ref="G5" r:id="rId42" display="http://pbs.twimg.com/profile_images/1042428658928033793/sAPHJtcm_normal.jpg"/>
    <hyperlink ref="G6" r:id="rId43" display="http://pbs.twimg.com/profile_images/760216952870670336/k9Jg4x8V_normal.jpg"/>
    <hyperlink ref="G7" r:id="rId44" display="http://pbs.twimg.com/profile_images/1103462427973177344/WPLnQjod_normal.png"/>
    <hyperlink ref="G8" r:id="rId45" display="http://pbs.twimg.com/profile_images/1001347678721134592/O1UO2_hW_normal.jpg"/>
    <hyperlink ref="G9" r:id="rId46" display="http://pbs.twimg.com/profile_images/1085994913769111553/dD2ITOEw_normal.jpg"/>
    <hyperlink ref="G10" r:id="rId47" display="http://pbs.twimg.com/profile_images/1035536924696502273/73EPX73F_normal.jpg"/>
    <hyperlink ref="G11" r:id="rId48" display="http://pbs.twimg.com/profile_images/1145670709190025216/fwg9l5Py_normal.jpg"/>
    <hyperlink ref="G12" r:id="rId49" display="http://pbs.twimg.com/profile_images/1123309632326393860/TdrhAEp5_normal.png"/>
    <hyperlink ref="G13" r:id="rId50" display="http://pbs.twimg.com/profile_images/1112733580948635648/s-8d1avb_normal.jpg"/>
    <hyperlink ref="G14" r:id="rId51" display="http://pbs.twimg.com/profile_images/1126530586779295747/WdkaPplw_normal.png"/>
    <hyperlink ref="G15" r:id="rId52" display="http://pbs.twimg.com/profile_images/663792433935814656/rtqXyrRv_normal.jpg"/>
    <hyperlink ref="G16" r:id="rId53" display="http://pbs.twimg.com/profile_images/992517433276612609/s6t06rRD_normal.jpg"/>
    <hyperlink ref="G17" r:id="rId54" display="http://pbs.twimg.com/profile_images/472067240175894528/bDmns0lj_normal.jpeg"/>
    <hyperlink ref="AY3" r:id="rId55" display="https://twitter.com/jacqartdata"/>
    <hyperlink ref="AY4" r:id="rId56" display="https://twitter.com/nodexl"/>
    <hyperlink ref="AY5" r:id="rId57" display="https://twitter.com/sparklabscyber"/>
    <hyperlink ref="AY6" r:id="rId58" display="https://twitter.com/sohookd"/>
    <hyperlink ref="AY7" r:id="rId59" display="https://twitter.com/vinettaproject"/>
    <hyperlink ref="AY8" r:id="rId60" display="https://twitter.com/startupsbot"/>
    <hyperlink ref="AY9" r:id="rId61" display="https://twitter.com/theadamgabriel"/>
    <hyperlink ref="AY10" r:id="rId62" display="https://twitter.com/waynechenny"/>
    <hyperlink ref="AY11" r:id="rId63" display="https://twitter.com/thesiliconhill"/>
    <hyperlink ref="AY12" r:id="rId64" display="https://twitter.com/boozallen"/>
    <hyperlink ref="AY13" r:id="rId65" display="https://twitter.com/kirkdborne"/>
    <hyperlink ref="AY14" r:id="rId66" display="https://twitter.com/dcstartupweek"/>
    <hyperlink ref="AY15" r:id="rId67" display="https://twitter.com/rlingle"/>
    <hyperlink ref="AY16" r:id="rId68" display="https://twitter.com/lionessmagazine"/>
    <hyperlink ref="AY17" r:id="rId69" display="https://twitter.com/b_j_wiley"/>
  </hyperlinks>
  <printOptions/>
  <pageMargins left="0.7" right="0.7" top="0.75" bottom="0.75" header="0.3" footer="0.3"/>
  <pageSetup horizontalDpi="600" verticalDpi="600" orientation="portrait" r:id="rId74"/>
  <drawing r:id="rId73"/>
  <legacyDrawing r:id="rId71"/>
  <tableParts>
    <tablePart r:id="rId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481</v>
      </c>
      <c r="Z2" s="13" t="s">
        <v>486</v>
      </c>
      <c r="AA2" s="13" t="s">
        <v>496</v>
      </c>
      <c r="AB2" s="13" t="s">
        <v>512</v>
      </c>
      <c r="AC2" s="13" t="s">
        <v>528</v>
      </c>
      <c r="AD2" s="13" t="s">
        <v>536</v>
      </c>
      <c r="AE2" s="13" t="s">
        <v>537</v>
      </c>
      <c r="AF2" s="13" t="s">
        <v>543</v>
      </c>
      <c r="AG2" s="67" t="s">
        <v>605</v>
      </c>
      <c r="AH2" s="67" t="s">
        <v>606</v>
      </c>
      <c r="AI2" s="67" t="s">
        <v>607</v>
      </c>
      <c r="AJ2" s="67" t="s">
        <v>608</v>
      </c>
      <c r="AK2" s="67" t="s">
        <v>609</v>
      </c>
      <c r="AL2" s="67" t="s">
        <v>610</v>
      </c>
      <c r="AM2" s="67" t="s">
        <v>611</v>
      </c>
      <c r="AN2" s="67" t="s">
        <v>612</v>
      </c>
      <c r="AO2" s="67" t="s">
        <v>615</v>
      </c>
    </row>
    <row r="3" spans="1:41" ht="15">
      <c r="A3" s="128" t="s">
        <v>468</v>
      </c>
      <c r="B3" s="129" t="s">
        <v>470</v>
      </c>
      <c r="C3" s="129" t="s">
        <v>56</v>
      </c>
      <c r="D3" s="120"/>
      <c r="E3" s="119"/>
      <c r="F3" s="121" t="s">
        <v>638</v>
      </c>
      <c r="G3" s="122"/>
      <c r="H3" s="122"/>
      <c r="I3" s="123">
        <v>3</v>
      </c>
      <c r="J3" s="124"/>
      <c r="K3" s="51">
        <v>12</v>
      </c>
      <c r="L3" s="51">
        <v>47</v>
      </c>
      <c r="M3" s="51">
        <v>2</v>
      </c>
      <c r="N3" s="51">
        <v>49</v>
      </c>
      <c r="O3" s="51">
        <v>1</v>
      </c>
      <c r="P3" s="52">
        <v>0.14634146341463414</v>
      </c>
      <c r="Q3" s="52">
        <v>0.2553191489361702</v>
      </c>
      <c r="R3" s="51">
        <v>1</v>
      </c>
      <c r="S3" s="51">
        <v>0</v>
      </c>
      <c r="T3" s="51">
        <v>12</v>
      </c>
      <c r="U3" s="51">
        <v>49</v>
      </c>
      <c r="V3" s="51">
        <v>2</v>
      </c>
      <c r="W3" s="52">
        <v>1.263889</v>
      </c>
      <c r="X3" s="52">
        <v>0.3560606060606061</v>
      </c>
      <c r="Y3" s="85" t="s">
        <v>237</v>
      </c>
      <c r="Z3" s="85" t="s">
        <v>242</v>
      </c>
      <c r="AA3" s="85" t="s">
        <v>497</v>
      </c>
      <c r="AB3" s="93" t="s">
        <v>513</v>
      </c>
      <c r="AC3" s="93" t="s">
        <v>529</v>
      </c>
      <c r="AD3" s="93"/>
      <c r="AE3" s="93" t="s">
        <v>538</v>
      </c>
      <c r="AF3" s="93" t="s">
        <v>544</v>
      </c>
      <c r="AG3" s="131">
        <v>15</v>
      </c>
      <c r="AH3" s="134">
        <v>8.287292817679559</v>
      </c>
      <c r="AI3" s="131">
        <v>0</v>
      </c>
      <c r="AJ3" s="134">
        <v>0</v>
      </c>
      <c r="AK3" s="131">
        <v>0</v>
      </c>
      <c r="AL3" s="134">
        <v>0</v>
      </c>
      <c r="AM3" s="131">
        <v>166</v>
      </c>
      <c r="AN3" s="134">
        <v>91.71270718232044</v>
      </c>
      <c r="AO3" s="131">
        <v>181</v>
      </c>
    </row>
    <row r="4" spans="1:41" ht="15">
      <c r="A4" s="128" t="s">
        <v>469</v>
      </c>
      <c r="B4" s="129" t="s">
        <v>471</v>
      </c>
      <c r="C4" s="129" t="s">
        <v>56</v>
      </c>
      <c r="D4" s="125"/>
      <c r="E4" s="102"/>
      <c r="F4" s="105" t="s">
        <v>639</v>
      </c>
      <c r="G4" s="109"/>
      <c r="H4" s="109"/>
      <c r="I4" s="126">
        <v>4</v>
      </c>
      <c r="J4" s="112"/>
      <c r="K4" s="51">
        <v>3</v>
      </c>
      <c r="L4" s="51">
        <v>3</v>
      </c>
      <c r="M4" s="51">
        <v>0</v>
      </c>
      <c r="N4" s="51">
        <v>3</v>
      </c>
      <c r="O4" s="51">
        <v>1</v>
      </c>
      <c r="P4" s="52">
        <v>0</v>
      </c>
      <c r="Q4" s="52">
        <v>0</v>
      </c>
      <c r="R4" s="51">
        <v>1</v>
      </c>
      <c r="S4" s="51">
        <v>0</v>
      </c>
      <c r="T4" s="51">
        <v>3</v>
      </c>
      <c r="U4" s="51">
        <v>3</v>
      </c>
      <c r="V4" s="51">
        <v>2</v>
      </c>
      <c r="W4" s="52">
        <v>0.888889</v>
      </c>
      <c r="X4" s="52">
        <v>0.3333333333333333</v>
      </c>
      <c r="Y4" s="85" t="s">
        <v>482</v>
      </c>
      <c r="Z4" s="85" t="s">
        <v>487</v>
      </c>
      <c r="AA4" s="85" t="s">
        <v>245</v>
      </c>
      <c r="AB4" s="93" t="s">
        <v>514</v>
      </c>
      <c r="AC4" s="93" t="s">
        <v>288</v>
      </c>
      <c r="AD4" s="93"/>
      <c r="AE4" s="93" t="s">
        <v>539</v>
      </c>
      <c r="AF4" s="93" t="s">
        <v>545</v>
      </c>
      <c r="AG4" s="131">
        <v>3</v>
      </c>
      <c r="AH4" s="134">
        <v>3.3707865168539324</v>
      </c>
      <c r="AI4" s="131">
        <v>0</v>
      </c>
      <c r="AJ4" s="134">
        <v>0</v>
      </c>
      <c r="AK4" s="131">
        <v>0</v>
      </c>
      <c r="AL4" s="134">
        <v>0</v>
      </c>
      <c r="AM4" s="131">
        <v>86</v>
      </c>
      <c r="AN4" s="134">
        <v>96.62921348314607</v>
      </c>
      <c r="AO4" s="131">
        <v>89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468</v>
      </c>
      <c r="B2" s="93" t="s">
        <v>218</v>
      </c>
      <c r="C2" s="85">
        <f>VLOOKUP(GroupVertices[[#This Row],[Vertex]],Vertices[],MATCH("ID",Vertices[[#Headers],[Vertex]:[Vertex Content Word Count]],0),FALSE)</f>
        <v>8</v>
      </c>
    </row>
    <row r="3" spans="1:3" ht="15">
      <c r="A3" s="85" t="s">
        <v>468</v>
      </c>
      <c r="B3" s="93" t="s">
        <v>219</v>
      </c>
      <c r="C3" s="85">
        <f>VLOOKUP(GroupVertices[[#This Row],[Vertex]],Vertices[],MATCH("ID",Vertices[[#Headers],[Vertex]:[Vertex Content Word Count]],0),FALSE)</f>
        <v>15</v>
      </c>
    </row>
    <row r="4" spans="1:3" ht="15">
      <c r="A4" s="85" t="s">
        <v>468</v>
      </c>
      <c r="B4" s="93" t="s">
        <v>227</v>
      </c>
      <c r="C4" s="85">
        <f>VLOOKUP(GroupVertices[[#This Row],[Vertex]],Vertices[],MATCH("ID",Vertices[[#Headers],[Vertex]:[Vertex Content Word Count]],0),FALSE)</f>
        <v>14</v>
      </c>
    </row>
    <row r="5" spans="1:3" ht="15">
      <c r="A5" s="85" t="s">
        <v>468</v>
      </c>
      <c r="B5" s="93" t="s">
        <v>215</v>
      </c>
      <c r="C5" s="85">
        <f>VLOOKUP(GroupVertices[[#This Row],[Vertex]],Vertices[],MATCH("ID",Vertices[[#Headers],[Vertex]:[Vertex Content Word Count]],0),FALSE)</f>
        <v>4</v>
      </c>
    </row>
    <row r="6" spans="1:3" ht="15">
      <c r="A6" s="85" t="s">
        <v>468</v>
      </c>
      <c r="B6" s="93" t="s">
        <v>217</v>
      </c>
      <c r="C6" s="85">
        <f>VLOOKUP(GroupVertices[[#This Row],[Vertex]],Vertices[],MATCH("ID",Vertices[[#Headers],[Vertex]:[Vertex Content Word Count]],0),FALSE)</f>
        <v>13</v>
      </c>
    </row>
    <row r="7" spans="1:3" ht="15">
      <c r="A7" s="85" t="s">
        <v>468</v>
      </c>
      <c r="B7" s="93" t="s">
        <v>216</v>
      </c>
      <c r="C7" s="85">
        <f>VLOOKUP(GroupVertices[[#This Row],[Vertex]],Vertices[],MATCH("ID",Vertices[[#Headers],[Vertex]:[Vertex Content Word Count]],0),FALSE)</f>
        <v>9</v>
      </c>
    </row>
    <row r="8" spans="1:3" ht="15">
      <c r="A8" s="85" t="s">
        <v>468</v>
      </c>
      <c r="B8" s="93" t="s">
        <v>214</v>
      </c>
      <c r="C8" s="85">
        <f>VLOOKUP(GroupVertices[[#This Row],[Vertex]],Vertices[],MATCH("ID",Vertices[[#Headers],[Vertex]:[Vertex Content Word Count]],0),FALSE)</f>
        <v>3</v>
      </c>
    </row>
    <row r="9" spans="1:3" ht="15">
      <c r="A9" s="85" t="s">
        <v>468</v>
      </c>
      <c r="B9" s="93" t="s">
        <v>226</v>
      </c>
      <c r="C9" s="85">
        <f>VLOOKUP(GroupVertices[[#This Row],[Vertex]],Vertices[],MATCH("ID",Vertices[[#Headers],[Vertex]:[Vertex Content Word Count]],0),FALSE)</f>
        <v>12</v>
      </c>
    </row>
    <row r="10" spans="1:3" ht="15">
      <c r="A10" s="85" t="s">
        <v>468</v>
      </c>
      <c r="B10" s="93" t="s">
        <v>225</v>
      </c>
      <c r="C10" s="85">
        <f>VLOOKUP(GroupVertices[[#This Row],[Vertex]],Vertices[],MATCH("ID",Vertices[[#Headers],[Vertex]:[Vertex Content Word Count]],0),FALSE)</f>
        <v>11</v>
      </c>
    </row>
    <row r="11" spans="1:3" ht="15">
      <c r="A11" s="85" t="s">
        <v>468</v>
      </c>
      <c r="B11" s="93" t="s">
        <v>224</v>
      </c>
      <c r="C11" s="85">
        <f>VLOOKUP(GroupVertices[[#This Row],[Vertex]],Vertices[],MATCH("ID",Vertices[[#Headers],[Vertex]:[Vertex Content Word Count]],0),FALSE)</f>
        <v>10</v>
      </c>
    </row>
    <row r="12" spans="1:3" ht="15">
      <c r="A12" s="85" t="s">
        <v>468</v>
      </c>
      <c r="B12" s="93" t="s">
        <v>223</v>
      </c>
      <c r="C12" s="85">
        <f>VLOOKUP(GroupVertices[[#This Row],[Vertex]],Vertices[],MATCH("ID",Vertices[[#Headers],[Vertex]:[Vertex Content Word Count]],0),FALSE)</f>
        <v>7</v>
      </c>
    </row>
    <row r="13" spans="1:3" ht="15">
      <c r="A13" s="85" t="s">
        <v>468</v>
      </c>
      <c r="B13" s="93" t="s">
        <v>222</v>
      </c>
      <c r="C13" s="85">
        <f>VLOOKUP(GroupVertices[[#This Row],[Vertex]],Vertices[],MATCH("ID",Vertices[[#Headers],[Vertex]:[Vertex Content Word Count]],0),FALSE)</f>
        <v>5</v>
      </c>
    </row>
    <row r="14" spans="1:3" ht="15">
      <c r="A14" s="85" t="s">
        <v>469</v>
      </c>
      <c r="B14" s="93" t="s">
        <v>220</v>
      </c>
      <c r="C14" s="85">
        <f>VLOOKUP(GroupVertices[[#This Row],[Vertex]],Vertices[],MATCH("ID",Vertices[[#Headers],[Vertex]:[Vertex Content Word Count]],0),FALSE)</f>
        <v>6</v>
      </c>
    </row>
    <row r="15" spans="1:3" ht="15">
      <c r="A15" s="85" t="s">
        <v>469</v>
      </c>
      <c r="B15" s="93" t="s">
        <v>228</v>
      </c>
      <c r="C15" s="85">
        <f>VLOOKUP(GroupVertices[[#This Row],[Vertex]],Vertices[],MATCH("ID",Vertices[[#Headers],[Vertex]:[Vertex Content Word Count]],0),FALSE)</f>
        <v>17</v>
      </c>
    </row>
    <row r="16" spans="1:3" ht="15">
      <c r="A16" s="85" t="s">
        <v>469</v>
      </c>
      <c r="B16" s="93" t="s">
        <v>221</v>
      </c>
      <c r="C16" s="85">
        <f>VLOOKUP(GroupVertices[[#This Row],[Vertex]],Vertices[],MATCH("ID",Vertices[[#Headers],[Vertex]:[Vertex Content Word Count]],0),FALSE)</f>
        <v>16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619</v>
      </c>
      <c r="B2" s="36" t="s">
        <v>429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9</v>
      </c>
      <c r="L2" s="39">
        <f>MIN(Vertices[Closeness Centrality])</f>
        <v>0.029412</v>
      </c>
      <c r="M2" s="40">
        <f>COUNTIF(Vertices[Closeness Centrality],"&gt;= "&amp;L2)-COUNTIF(Vertices[Closeness Centrality],"&gt;="&amp;L3)</f>
        <v>2</v>
      </c>
      <c r="N2" s="39">
        <f>MIN(Vertices[Eigenvector Centrality])</f>
        <v>0.007891</v>
      </c>
      <c r="O2" s="40">
        <f>COUNTIF(Vertices[Eigenvector Centrality],"&gt;= "&amp;N2)-COUNTIF(Vertices[Eigenvector Centrality],"&gt;="&amp;N3)</f>
        <v>2</v>
      </c>
      <c r="P2" s="39">
        <f>MIN(Vertices[PageRank])</f>
        <v>0.29922</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0.2</v>
      </c>
      <c r="I3" s="42">
        <f>COUNTIF(Vertices[Out-Degree],"&gt;= "&amp;H3)-COUNTIF(Vertices[Out-Degree],"&gt;="&amp;H4)</f>
        <v>0</v>
      </c>
      <c r="J3" s="41">
        <f aca="true" t="shared" si="4" ref="J3:J26">J2+($J$57-$J$2)/BinDivisor</f>
        <v>0.9090909090909091</v>
      </c>
      <c r="K3" s="42">
        <f>COUNTIF(Vertices[Betweenness Centrality],"&gt;= "&amp;J3)-COUNTIF(Vertices[Betweenness Centrality],"&gt;="&amp;J4)</f>
        <v>0</v>
      </c>
      <c r="L3" s="41">
        <f aca="true" t="shared" si="5" ref="L3:L26">L2+($L$57-$L$2)/BinDivisor</f>
        <v>0.0300136</v>
      </c>
      <c r="M3" s="42">
        <f>COUNTIF(Vertices[Closeness Centrality],"&gt;= "&amp;L3)-COUNTIF(Vertices[Closeness Centrality],"&gt;="&amp;L4)</f>
        <v>0</v>
      </c>
      <c r="N3" s="41">
        <f aca="true" t="shared" si="6" ref="N3:N26">N2+($N$57-$N$2)/BinDivisor</f>
        <v>0.00967450909090909</v>
      </c>
      <c r="O3" s="42">
        <f>COUNTIF(Vertices[Eigenvector Centrality],"&gt;= "&amp;N3)-COUNTIF(Vertices[Eigenvector Centrality],"&gt;="&amp;N4)</f>
        <v>0</v>
      </c>
      <c r="P3" s="41">
        <f aca="true" t="shared" si="7" ref="P3:P26">P2+($P$57-$P$2)/BinDivisor</f>
        <v>0.3255903090909091</v>
      </c>
      <c r="Q3" s="42">
        <f>COUNTIF(Vertices[PageRank],"&gt;= "&amp;P3)-COUNTIF(Vertices[PageRank],"&gt;="&amp;P4)</f>
        <v>0</v>
      </c>
      <c r="R3" s="41">
        <f aca="true" t="shared" si="8" ref="R3:R26">R2+($R$57-$R$2)/BinDivisor</f>
        <v>0.014545454545454545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15</v>
      </c>
      <c r="D4" s="34">
        <f t="shared" si="1"/>
        <v>0</v>
      </c>
      <c r="E4" s="3">
        <f>COUNTIF(Vertices[Degree],"&gt;= "&amp;D4)-COUNTIF(Vertices[Degree],"&gt;="&amp;D5)</f>
        <v>0</v>
      </c>
      <c r="F4" s="39">
        <f t="shared" si="2"/>
        <v>0.18181818181818182</v>
      </c>
      <c r="G4" s="40">
        <f>COUNTIF(Vertices[In-Degree],"&gt;= "&amp;F4)-COUNTIF(Vertices[In-Degree],"&gt;="&amp;F5)</f>
        <v>0</v>
      </c>
      <c r="H4" s="39">
        <f t="shared" si="3"/>
        <v>0.4</v>
      </c>
      <c r="I4" s="40">
        <f>COUNTIF(Vertices[Out-Degree],"&gt;= "&amp;H4)-COUNTIF(Vertices[Out-Degree],"&gt;="&amp;H5)</f>
        <v>0</v>
      </c>
      <c r="J4" s="39">
        <f t="shared" si="4"/>
        <v>1.8181818181818181</v>
      </c>
      <c r="K4" s="40">
        <f>COUNTIF(Vertices[Betweenness Centrality],"&gt;= "&amp;J4)-COUNTIF(Vertices[Betweenness Centrality],"&gt;="&amp;J5)</f>
        <v>0</v>
      </c>
      <c r="L4" s="39">
        <f t="shared" si="5"/>
        <v>0.030615200000000002</v>
      </c>
      <c r="M4" s="40">
        <f>COUNTIF(Vertices[Closeness Centrality],"&gt;= "&amp;L4)-COUNTIF(Vertices[Closeness Centrality],"&gt;="&amp;L5)</f>
        <v>0</v>
      </c>
      <c r="N4" s="39">
        <f t="shared" si="6"/>
        <v>0.011458018181818182</v>
      </c>
      <c r="O4" s="40">
        <f>COUNTIF(Vertices[Eigenvector Centrality],"&gt;= "&amp;N4)-COUNTIF(Vertices[Eigenvector Centrality],"&gt;="&amp;N5)</f>
        <v>0</v>
      </c>
      <c r="P4" s="39">
        <f t="shared" si="7"/>
        <v>0.3519606181818182</v>
      </c>
      <c r="Q4" s="40">
        <f>COUNTIF(Vertices[PageRank],"&gt;= "&amp;P4)-COUNTIF(Vertices[PageRank],"&gt;="&amp;P5)</f>
        <v>0</v>
      </c>
      <c r="R4" s="39">
        <f t="shared" si="8"/>
        <v>0.02909090909090909</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0.2727272727272727</v>
      </c>
      <c r="G5" s="42">
        <f>COUNTIF(Vertices[In-Degree],"&gt;= "&amp;F5)-COUNTIF(Vertices[In-Degree],"&gt;="&amp;F6)</f>
        <v>0</v>
      </c>
      <c r="H5" s="41">
        <f t="shared" si="3"/>
        <v>0.6000000000000001</v>
      </c>
      <c r="I5" s="42">
        <f>COUNTIF(Vertices[Out-Degree],"&gt;= "&amp;H5)-COUNTIF(Vertices[Out-Degree],"&gt;="&amp;H6)</f>
        <v>0</v>
      </c>
      <c r="J5" s="41">
        <f t="shared" si="4"/>
        <v>2.727272727272727</v>
      </c>
      <c r="K5" s="42">
        <f>COUNTIF(Vertices[Betweenness Centrality],"&gt;= "&amp;J5)-COUNTIF(Vertices[Betweenness Centrality],"&gt;="&amp;J6)</f>
        <v>0</v>
      </c>
      <c r="L5" s="41">
        <f t="shared" si="5"/>
        <v>0.031216800000000003</v>
      </c>
      <c r="M5" s="42">
        <f>COUNTIF(Vertices[Closeness Centrality],"&gt;= "&amp;L5)-COUNTIF(Vertices[Closeness Centrality],"&gt;="&amp;L6)</f>
        <v>0</v>
      </c>
      <c r="N5" s="41">
        <f t="shared" si="6"/>
        <v>0.013241527272727274</v>
      </c>
      <c r="O5" s="42">
        <f>COUNTIF(Vertices[Eigenvector Centrality],"&gt;= "&amp;N5)-COUNTIF(Vertices[Eigenvector Centrality],"&gt;="&amp;N6)</f>
        <v>1</v>
      </c>
      <c r="P5" s="41">
        <f t="shared" si="7"/>
        <v>0.37833092727272727</v>
      </c>
      <c r="Q5" s="42">
        <f>COUNTIF(Vertices[PageRank],"&gt;= "&amp;P5)-COUNTIF(Vertices[PageRank],"&gt;="&amp;P6)</f>
        <v>0</v>
      </c>
      <c r="R5" s="41">
        <f t="shared" si="8"/>
        <v>0.04363636363636364</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0.36363636363636365</v>
      </c>
      <c r="G6" s="40">
        <f>COUNTIF(Vertices[In-Degree],"&gt;= "&amp;F6)-COUNTIF(Vertices[In-Degree],"&gt;="&amp;F7)</f>
        <v>0</v>
      </c>
      <c r="H6" s="39">
        <f t="shared" si="3"/>
        <v>0.8</v>
      </c>
      <c r="I6" s="40">
        <f>COUNTIF(Vertices[Out-Degree],"&gt;= "&amp;H6)-COUNTIF(Vertices[Out-Degree],"&gt;="&amp;H7)</f>
        <v>0</v>
      </c>
      <c r="J6" s="39">
        <f t="shared" si="4"/>
        <v>3.6363636363636362</v>
      </c>
      <c r="K6" s="40">
        <f>COUNTIF(Vertices[Betweenness Centrality],"&gt;= "&amp;J6)-COUNTIF(Vertices[Betweenness Centrality],"&gt;="&amp;J7)</f>
        <v>0</v>
      </c>
      <c r="L6" s="39">
        <f t="shared" si="5"/>
        <v>0.031818400000000004</v>
      </c>
      <c r="M6" s="40">
        <f>COUNTIF(Vertices[Closeness Centrality],"&gt;= "&amp;L6)-COUNTIF(Vertices[Closeness Centrality],"&gt;="&amp;L7)</f>
        <v>0</v>
      </c>
      <c r="N6" s="39">
        <f t="shared" si="6"/>
        <v>0.015025036363636366</v>
      </c>
      <c r="O6" s="40">
        <f>COUNTIF(Vertices[Eigenvector Centrality],"&gt;= "&amp;N6)-COUNTIF(Vertices[Eigenvector Centrality],"&gt;="&amp;N7)</f>
        <v>0</v>
      </c>
      <c r="P6" s="39">
        <f t="shared" si="7"/>
        <v>0.40470123636363636</v>
      </c>
      <c r="Q6" s="40">
        <f>COUNTIF(Vertices[PageRank],"&gt;= "&amp;P6)-COUNTIF(Vertices[PageRank],"&gt;="&amp;P7)</f>
        <v>0</v>
      </c>
      <c r="R6" s="39">
        <f t="shared" si="8"/>
        <v>0.05818181818181818</v>
      </c>
      <c r="S6" s="45">
        <f>COUNTIF(Vertices[Clustering Coefficient],"&gt;= "&amp;R6)-COUNTIF(Vertices[Clustering Coefficient],"&gt;="&amp;R7)</f>
        <v>0</v>
      </c>
      <c r="T6" s="39" t="e">
        <f ca="1" t="shared" si="9"/>
        <v>#REF!</v>
      </c>
      <c r="U6" s="40" t="e">
        <f ca="1" t="shared" si="0"/>
        <v>#REF!</v>
      </c>
    </row>
    <row r="7" spans="1:21" ht="15">
      <c r="A7" s="36" t="s">
        <v>149</v>
      </c>
      <c r="B7" s="36">
        <v>5</v>
      </c>
      <c r="D7" s="34">
        <f t="shared" si="1"/>
        <v>0</v>
      </c>
      <c r="E7" s="3">
        <f>COUNTIF(Vertices[Degree],"&gt;= "&amp;D7)-COUNTIF(Vertices[Degree],"&gt;="&amp;D8)</f>
        <v>0</v>
      </c>
      <c r="F7" s="41">
        <f t="shared" si="2"/>
        <v>0.4545454545454546</v>
      </c>
      <c r="G7" s="42">
        <f>COUNTIF(Vertices[In-Degree],"&gt;= "&amp;F7)-COUNTIF(Vertices[In-Degree],"&gt;="&amp;F8)</f>
        <v>0</v>
      </c>
      <c r="H7" s="41">
        <f t="shared" si="3"/>
        <v>1</v>
      </c>
      <c r="I7" s="42">
        <f>COUNTIF(Vertices[Out-Degree],"&gt;= "&amp;H7)-COUNTIF(Vertices[Out-Degree],"&gt;="&amp;H8)</f>
        <v>2</v>
      </c>
      <c r="J7" s="41">
        <f t="shared" si="4"/>
        <v>4.545454545454545</v>
      </c>
      <c r="K7" s="42">
        <f>COUNTIF(Vertices[Betweenness Centrality],"&gt;= "&amp;J7)-COUNTIF(Vertices[Betweenness Centrality],"&gt;="&amp;J8)</f>
        <v>0</v>
      </c>
      <c r="L7" s="41">
        <f t="shared" si="5"/>
        <v>0.032420000000000004</v>
      </c>
      <c r="M7" s="42">
        <f>COUNTIF(Vertices[Closeness Centrality],"&gt;= "&amp;L7)-COUNTIF(Vertices[Closeness Centrality],"&gt;="&amp;L8)</f>
        <v>0</v>
      </c>
      <c r="N7" s="41">
        <f t="shared" si="6"/>
        <v>0.016808545454545458</v>
      </c>
      <c r="O7" s="42">
        <f>COUNTIF(Vertices[Eigenvector Centrality],"&gt;= "&amp;N7)-COUNTIF(Vertices[Eigenvector Centrality],"&gt;="&amp;N8)</f>
        <v>0</v>
      </c>
      <c r="P7" s="41">
        <f t="shared" si="7"/>
        <v>0.43107154545454546</v>
      </c>
      <c r="Q7" s="42">
        <f>COUNTIF(Vertices[PageRank],"&gt;= "&amp;P7)-COUNTIF(Vertices[PageRank],"&gt;="&amp;P8)</f>
        <v>0</v>
      </c>
      <c r="R7" s="41">
        <f t="shared" si="8"/>
        <v>0.07272727272727272</v>
      </c>
      <c r="S7" s="46">
        <f>COUNTIF(Vertices[Clustering Coefficient],"&gt;= "&amp;R7)-COUNTIF(Vertices[Clustering Coefficient],"&gt;="&amp;R8)</f>
        <v>0</v>
      </c>
      <c r="T7" s="41" t="e">
        <f ca="1" t="shared" si="9"/>
        <v>#REF!</v>
      </c>
      <c r="U7" s="42" t="e">
        <f ca="1" t="shared" si="0"/>
        <v>#REF!</v>
      </c>
    </row>
    <row r="8" spans="1:21" ht="15">
      <c r="A8" s="36" t="s">
        <v>150</v>
      </c>
      <c r="B8" s="36">
        <v>60</v>
      </c>
      <c r="D8" s="34">
        <f t="shared" si="1"/>
        <v>0</v>
      </c>
      <c r="E8" s="3">
        <f>COUNTIF(Vertices[Degree],"&gt;= "&amp;D8)-COUNTIF(Vertices[Degree],"&gt;="&amp;D9)</f>
        <v>0</v>
      </c>
      <c r="F8" s="39">
        <f t="shared" si="2"/>
        <v>0.5454545454545455</v>
      </c>
      <c r="G8" s="40">
        <f>COUNTIF(Vertices[In-Degree],"&gt;= "&amp;F8)-COUNTIF(Vertices[In-Degree],"&gt;="&amp;F9)</f>
        <v>0</v>
      </c>
      <c r="H8" s="39">
        <f t="shared" si="3"/>
        <v>1.2</v>
      </c>
      <c r="I8" s="40">
        <f>COUNTIF(Vertices[Out-Degree],"&gt;= "&amp;H8)-COUNTIF(Vertices[Out-Degree],"&gt;="&amp;H9)</f>
        <v>0</v>
      </c>
      <c r="J8" s="39">
        <f t="shared" si="4"/>
        <v>5.454545454545454</v>
      </c>
      <c r="K8" s="40">
        <f>COUNTIF(Vertices[Betweenness Centrality],"&gt;= "&amp;J8)-COUNTIF(Vertices[Betweenness Centrality],"&gt;="&amp;J9)</f>
        <v>0</v>
      </c>
      <c r="L8" s="39">
        <f t="shared" si="5"/>
        <v>0.033021600000000005</v>
      </c>
      <c r="M8" s="40">
        <f>COUNTIF(Vertices[Closeness Centrality],"&gt;= "&amp;L8)-COUNTIF(Vertices[Closeness Centrality],"&gt;="&amp;L9)</f>
        <v>0</v>
      </c>
      <c r="N8" s="39">
        <f t="shared" si="6"/>
        <v>0.01859205454545455</v>
      </c>
      <c r="O8" s="40">
        <f>COUNTIF(Vertices[Eigenvector Centrality],"&gt;= "&amp;N8)-COUNTIF(Vertices[Eigenvector Centrality],"&gt;="&amp;N9)</f>
        <v>0</v>
      </c>
      <c r="P8" s="39">
        <f t="shared" si="7"/>
        <v>0.45744185454545455</v>
      </c>
      <c r="Q8" s="40">
        <f>COUNTIF(Vertices[PageRank],"&gt;= "&amp;P8)-COUNTIF(Vertices[PageRank],"&gt;="&amp;P9)</f>
        <v>1</v>
      </c>
      <c r="R8" s="39">
        <f t="shared" si="8"/>
        <v>0.08727272727272727</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0.6363636363636365</v>
      </c>
      <c r="G9" s="42">
        <f>COUNTIF(Vertices[In-Degree],"&gt;= "&amp;F9)-COUNTIF(Vertices[In-Degree],"&gt;="&amp;F10)</f>
        <v>0</v>
      </c>
      <c r="H9" s="41">
        <f t="shared" si="3"/>
        <v>1.4</v>
      </c>
      <c r="I9" s="42">
        <f>COUNTIF(Vertices[Out-Degree],"&gt;= "&amp;H9)-COUNTIF(Vertices[Out-Degree],"&gt;="&amp;H10)</f>
        <v>0</v>
      </c>
      <c r="J9" s="41">
        <f t="shared" si="4"/>
        <v>6.363636363636363</v>
      </c>
      <c r="K9" s="42">
        <f>COUNTIF(Vertices[Betweenness Centrality],"&gt;= "&amp;J9)-COUNTIF(Vertices[Betweenness Centrality],"&gt;="&amp;J10)</f>
        <v>0</v>
      </c>
      <c r="L9" s="41">
        <f t="shared" si="5"/>
        <v>0.033623200000000006</v>
      </c>
      <c r="M9" s="42">
        <f>COUNTIF(Vertices[Closeness Centrality],"&gt;= "&amp;L9)-COUNTIF(Vertices[Closeness Centrality],"&gt;="&amp;L10)</f>
        <v>0</v>
      </c>
      <c r="N9" s="41">
        <f t="shared" si="6"/>
        <v>0.02037556363636364</v>
      </c>
      <c r="O9" s="42">
        <f>COUNTIF(Vertices[Eigenvector Centrality],"&gt;= "&amp;N9)-COUNTIF(Vertices[Eigenvector Centrality],"&gt;="&amp;N10)</f>
        <v>0</v>
      </c>
      <c r="P9" s="41">
        <f t="shared" si="7"/>
        <v>0.48381216363636365</v>
      </c>
      <c r="Q9" s="42">
        <f>COUNTIF(Vertices[PageRank],"&gt;= "&amp;P9)-COUNTIF(Vertices[PageRank],"&gt;="&amp;P10)</f>
        <v>0</v>
      </c>
      <c r="R9" s="41">
        <f t="shared" si="8"/>
        <v>0.10181818181818181</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1.5999999999999999</v>
      </c>
      <c r="I10" s="40">
        <f>COUNTIF(Vertices[Out-Degree],"&gt;= "&amp;H10)-COUNTIF(Vertices[Out-Degree],"&gt;="&amp;H11)</f>
        <v>0</v>
      </c>
      <c r="J10" s="39">
        <f t="shared" si="4"/>
        <v>7.2727272727272725</v>
      </c>
      <c r="K10" s="40">
        <f>COUNTIF(Vertices[Betweenness Centrality],"&gt;= "&amp;J10)-COUNTIF(Vertices[Betweenness Centrality],"&gt;="&amp;J11)</f>
        <v>0</v>
      </c>
      <c r="L10" s="39">
        <f t="shared" si="5"/>
        <v>0.03422480000000001</v>
      </c>
      <c r="M10" s="40">
        <f>COUNTIF(Vertices[Closeness Centrality],"&gt;= "&amp;L10)-COUNTIF(Vertices[Closeness Centrality],"&gt;="&amp;L11)</f>
        <v>1</v>
      </c>
      <c r="N10" s="39">
        <f t="shared" si="6"/>
        <v>0.022159072727272733</v>
      </c>
      <c r="O10" s="40">
        <f>COUNTIF(Vertices[Eigenvector Centrality],"&gt;= "&amp;N10)-COUNTIF(Vertices[Eigenvector Centrality],"&gt;="&amp;N11)</f>
        <v>0</v>
      </c>
      <c r="P10" s="39">
        <f t="shared" si="7"/>
        <v>0.5101824727272727</v>
      </c>
      <c r="Q10" s="40">
        <f>COUNTIF(Vertices[PageRank],"&gt;= "&amp;P10)-COUNTIF(Vertices[PageRank],"&gt;="&amp;P11)</f>
        <v>1</v>
      </c>
      <c r="R10" s="39">
        <f t="shared" si="8"/>
        <v>0.11636363636363635</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0.8181818181818183</v>
      </c>
      <c r="G11" s="42">
        <f>COUNTIF(Vertices[In-Degree],"&gt;= "&amp;F11)-COUNTIF(Vertices[In-Degree],"&gt;="&amp;F12)</f>
        <v>0</v>
      </c>
      <c r="H11" s="41">
        <f t="shared" si="3"/>
        <v>1.7999999999999998</v>
      </c>
      <c r="I11" s="42">
        <f>COUNTIF(Vertices[Out-Degree],"&gt;= "&amp;H11)-COUNTIF(Vertices[Out-Degree],"&gt;="&amp;H12)</f>
        <v>0</v>
      </c>
      <c r="J11" s="41">
        <f t="shared" si="4"/>
        <v>8.181818181818182</v>
      </c>
      <c r="K11" s="42">
        <f>COUNTIF(Vertices[Betweenness Centrality],"&gt;= "&amp;J11)-COUNTIF(Vertices[Betweenness Centrality],"&gt;="&amp;J12)</f>
        <v>0</v>
      </c>
      <c r="L11" s="41">
        <f t="shared" si="5"/>
        <v>0.03482640000000001</v>
      </c>
      <c r="M11" s="42">
        <f>COUNTIF(Vertices[Closeness Centrality],"&gt;= "&amp;L11)-COUNTIF(Vertices[Closeness Centrality],"&gt;="&amp;L12)</f>
        <v>0</v>
      </c>
      <c r="N11" s="41">
        <f t="shared" si="6"/>
        <v>0.023942581818181825</v>
      </c>
      <c r="O11" s="42">
        <f>COUNTIF(Vertices[Eigenvector Centrality],"&gt;= "&amp;N11)-COUNTIF(Vertices[Eigenvector Centrality],"&gt;="&amp;N12)</f>
        <v>0</v>
      </c>
      <c r="P11" s="41">
        <f t="shared" si="7"/>
        <v>0.5365527818181818</v>
      </c>
      <c r="Q11" s="42">
        <f>COUNTIF(Vertices[PageRank],"&gt;= "&amp;P11)-COUNTIF(Vertices[PageRank],"&gt;="&amp;P12)</f>
        <v>0</v>
      </c>
      <c r="R11" s="41">
        <f t="shared" si="8"/>
        <v>0.1309090909090909</v>
      </c>
      <c r="S11" s="46">
        <f>COUNTIF(Vertices[Clustering Coefficient],"&gt;= "&amp;R11)-COUNTIF(Vertices[Clustering Coefficient],"&gt;="&amp;R12)</f>
        <v>0</v>
      </c>
      <c r="T11" s="41" t="e">
        <f ca="1" t="shared" si="9"/>
        <v>#REF!</v>
      </c>
      <c r="U11" s="42" t="e">
        <f ca="1" t="shared" si="0"/>
        <v>#REF!</v>
      </c>
    </row>
    <row r="12" spans="1:21" ht="15">
      <c r="A12" s="36" t="s">
        <v>170</v>
      </c>
      <c r="B12" s="36">
        <v>0.14583333333333334</v>
      </c>
      <c r="D12" s="34">
        <f t="shared" si="1"/>
        <v>0</v>
      </c>
      <c r="E12" s="3">
        <f>COUNTIF(Vertices[Degree],"&gt;= "&amp;D12)-COUNTIF(Vertices[Degree],"&gt;="&amp;D13)</f>
        <v>0</v>
      </c>
      <c r="F12" s="39">
        <f t="shared" si="2"/>
        <v>0.9090909090909093</v>
      </c>
      <c r="G12" s="40">
        <f>COUNTIF(Vertices[In-Degree],"&gt;= "&amp;F12)-COUNTIF(Vertices[In-Degree],"&gt;="&amp;F13)</f>
        <v>0</v>
      </c>
      <c r="H12" s="39">
        <f t="shared" si="3"/>
        <v>1.9999999999999998</v>
      </c>
      <c r="I12" s="40">
        <f>COUNTIF(Vertices[Out-Degree],"&gt;= "&amp;H12)-COUNTIF(Vertices[Out-Degree],"&gt;="&amp;H13)</f>
        <v>0</v>
      </c>
      <c r="J12" s="39">
        <f t="shared" si="4"/>
        <v>9.09090909090909</v>
      </c>
      <c r="K12" s="40">
        <f>COUNTIF(Vertices[Betweenness Centrality],"&gt;= "&amp;J12)-COUNTIF(Vertices[Betweenness Centrality],"&gt;="&amp;J13)</f>
        <v>0</v>
      </c>
      <c r="L12" s="39">
        <f t="shared" si="5"/>
        <v>0.03542800000000001</v>
      </c>
      <c r="M12" s="40">
        <f>COUNTIF(Vertices[Closeness Centrality],"&gt;= "&amp;L12)-COUNTIF(Vertices[Closeness Centrality],"&gt;="&amp;L13)</f>
        <v>0</v>
      </c>
      <c r="N12" s="39">
        <f t="shared" si="6"/>
        <v>0.025726090909090917</v>
      </c>
      <c r="O12" s="40">
        <f>COUNTIF(Vertices[Eigenvector Centrality],"&gt;= "&amp;N12)-COUNTIF(Vertices[Eigenvector Centrality],"&gt;="&amp;N13)</f>
        <v>0</v>
      </c>
      <c r="P12" s="39">
        <f t="shared" si="7"/>
        <v>0.5629230909090909</v>
      </c>
      <c r="Q12" s="40">
        <f>COUNTIF(Vertices[PageRank],"&gt;= "&amp;P12)-COUNTIF(Vertices[PageRank],"&gt;="&amp;P13)</f>
        <v>0</v>
      </c>
      <c r="R12" s="39">
        <f t="shared" si="8"/>
        <v>0.14545454545454545</v>
      </c>
      <c r="S12" s="45">
        <f>COUNTIF(Vertices[Clustering Coefficient],"&gt;= "&amp;R12)-COUNTIF(Vertices[Clustering Coefficient],"&gt;="&amp;R13)</f>
        <v>0</v>
      </c>
      <c r="T12" s="39" t="e">
        <f ca="1" t="shared" si="9"/>
        <v>#REF!</v>
      </c>
      <c r="U12" s="40" t="e">
        <f ca="1" t="shared" si="0"/>
        <v>#REF!</v>
      </c>
    </row>
    <row r="13" spans="1:21" ht="15">
      <c r="A13" s="36" t="s">
        <v>171</v>
      </c>
      <c r="B13" s="36">
        <v>0.2545454545454545</v>
      </c>
      <c r="D13" s="34">
        <f t="shared" si="1"/>
        <v>0</v>
      </c>
      <c r="E13" s="3">
        <f>COUNTIF(Vertices[Degree],"&gt;= "&amp;D13)-COUNTIF(Vertices[Degree],"&gt;="&amp;D14)</f>
        <v>0</v>
      </c>
      <c r="F13" s="41">
        <f t="shared" si="2"/>
        <v>1.0000000000000002</v>
      </c>
      <c r="G13" s="42">
        <f>COUNTIF(Vertices[In-Degree],"&gt;= "&amp;F13)-COUNTIF(Vertices[In-Degree],"&gt;="&amp;F14)</f>
        <v>1</v>
      </c>
      <c r="H13" s="41">
        <f t="shared" si="3"/>
        <v>2.1999999999999997</v>
      </c>
      <c r="I13" s="42">
        <f>COUNTIF(Vertices[Out-Degree],"&gt;= "&amp;H13)-COUNTIF(Vertices[Out-Degree],"&gt;="&amp;H14)</f>
        <v>0</v>
      </c>
      <c r="J13" s="41">
        <f t="shared" si="4"/>
        <v>9.999999999999998</v>
      </c>
      <c r="K13" s="42">
        <f>COUNTIF(Vertices[Betweenness Centrality],"&gt;= "&amp;J13)-COUNTIF(Vertices[Betweenness Centrality],"&gt;="&amp;J14)</f>
        <v>0</v>
      </c>
      <c r="L13" s="41">
        <f t="shared" si="5"/>
        <v>0.03602960000000001</v>
      </c>
      <c r="M13" s="42">
        <f>COUNTIF(Vertices[Closeness Centrality],"&gt;= "&amp;L13)-COUNTIF(Vertices[Closeness Centrality],"&gt;="&amp;L14)</f>
        <v>0</v>
      </c>
      <c r="N13" s="41">
        <f t="shared" si="6"/>
        <v>0.02750960000000001</v>
      </c>
      <c r="O13" s="42">
        <f>COUNTIF(Vertices[Eigenvector Centrality],"&gt;= "&amp;N13)-COUNTIF(Vertices[Eigenvector Centrality],"&gt;="&amp;N14)</f>
        <v>0</v>
      </c>
      <c r="P13" s="41">
        <f t="shared" si="7"/>
        <v>0.5892934</v>
      </c>
      <c r="Q13" s="42">
        <f>COUNTIF(Vertices[PageRank],"&gt;= "&amp;P13)-COUNTIF(Vertices[PageRank],"&gt;="&amp;P14)</f>
        <v>0</v>
      </c>
      <c r="R13" s="41">
        <f t="shared" si="8"/>
        <v>0.16</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1.090909090909091</v>
      </c>
      <c r="G14" s="40">
        <f>COUNTIF(Vertices[In-Degree],"&gt;= "&amp;F14)-COUNTIF(Vertices[In-Degree],"&gt;="&amp;F15)</f>
        <v>0</v>
      </c>
      <c r="H14" s="39">
        <f t="shared" si="3"/>
        <v>2.4</v>
      </c>
      <c r="I14" s="40">
        <f>COUNTIF(Vertices[Out-Degree],"&gt;= "&amp;H14)-COUNTIF(Vertices[Out-Degree],"&gt;="&amp;H15)</f>
        <v>0</v>
      </c>
      <c r="J14" s="39">
        <f t="shared" si="4"/>
        <v>10.909090909090907</v>
      </c>
      <c r="K14" s="40">
        <f>COUNTIF(Vertices[Betweenness Centrality],"&gt;= "&amp;J14)-COUNTIF(Vertices[Betweenness Centrality],"&gt;="&amp;J15)</f>
        <v>0</v>
      </c>
      <c r="L14" s="39">
        <f t="shared" si="5"/>
        <v>0.03663120000000001</v>
      </c>
      <c r="M14" s="40">
        <f>COUNTIF(Vertices[Closeness Centrality],"&gt;= "&amp;L14)-COUNTIF(Vertices[Closeness Centrality],"&gt;="&amp;L15)</f>
        <v>0</v>
      </c>
      <c r="N14" s="39">
        <f t="shared" si="6"/>
        <v>0.0292931090909091</v>
      </c>
      <c r="O14" s="40">
        <f>COUNTIF(Vertices[Eigenvector Centrality],"&gt;= "&amp;N14)-COUNTIF(Vertices[Eigenvector Centrality],"&gt;="&amp;N15)</f>
        <v>0</v>
      </c>
      <c r="P14" s="39">
        <f t="shared" si="7"/>
        <v>0.6156637090909091</v>
      </c>
      <c r="Q14" s="40">
        <f>COUNTIF(Vertices[PageRank],"&gt;= "&amp;P14)-COUNTIF(Vertices[PageRank],"&gt;="&amp;P15)</f>
        <v>0</v>
      </c>
      <c r="R14" s="39">
        <f t="shared" si="8"/>
        <v>0.17454545454545456</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1.1818181818181819</v>
      </c>
      <c r="G15" s="42">
        <f>COUNTIF(Vertices[In-Degree],"&gt;= "&amp;F15)-COUNTIF(Vertices[In-Degree],"&gt;="&amp;F16)</f>
        <v>0</v>
      </c>
      <c r="H15" s="41">
        <f t="shared" si="3"/>
        <v>2.6</v>
      </c>
      <c r="I15" s="42">
        <f>COUNTIF(Vertices[Out-Degree],"&gt;= "&amp;H15)-COUNTIF(Vertices[Out-Degree],"&gt;="&amp;H16)</f>
        <v>0</v>
      </c>
      <c r="J15" s="41">
        <f t="shared" si="4"/>
        <v>11.818181818181815</v>
      </c>
      <c r="K15" s="42">
        <f>COUNTIF(Vertices[Betweenness Centrality],"&gt;= "&amp;J15)-COUNTIF(Vertices[Betweenness Centrality],"&gt;="&amp;J16)</f>
        <v>0</v>
      </c>
      <c r="L15" s="41">
        <f t="shared" si="5"/>
        <v>0.03723280000000001</v>
      </c>
      <c r="M15" s="42">
        <f>COUNTIF(Vertices[Closeness Centrality],"&gt;= "&amp;L15)-COUNTIF(Vertices[Closeness Centrality],"&gt;="&amp;L16)</f>
        <v>0</v>
      </c>
      <c r="N15" s="41">
        <f t="shared" si="6"/>
        <v>0.031076618181818193</v>
      </c>
      <c r="O15" s="42">
        <f>COUNTIF(Vertices[Eigenvector Centrality],"&gt;= "&amp;N15)-COUNTIF(Vertices[Eigenvector Centrality],"&gt;="&amp;N16)</f>
        <v>0</v>
      </c>
      <c r="P15" s="41">
        <f t="shared" si="7"/>
        <v>0.6420340181818182</v>
      </c>
      <c r="Q15" s="42">
        <f>COUNTIF(Vertices[PageRank],"&gt;= "&amp;P15)-COUNTIF(Vertices[PageRank],"&gt;="&amp;P16)</f>
        <v>0</v>
      </c>
      <c r="R15" s="41">
        <f t="shared" si="8"/>
        <v>0.18909090909090912</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1.2727272727272727</v>
      </c>
      <c r="G16" s="40">
        <f>COUNTIF(Vertices[In-Degree],"&gt;= "&amp;F16)-COUNTIF(Vertices[In-Degree],"&gt;="&amp;F17)</f>
        <v>0</v>
      </c>
      <c r="H16" s="39">
        <f t="shared" si="3"/>
        <v>2.8000000000000003</v>
      </c>
      <c r="I16" s="40">
        <f>COUNTIF(Vertices[Out-Degree],"&gt;= "&amp;H16)-COUNTIF(Vertices[Out-Degree],"&gt;="&amp;H17)</f>
        <v>0</v>
      </c>
      <c r="J16" s="39">
        <f t="shared" si="4"/>
        <v>12.727272727272723</v>
      </c>
      <c r="K16" s="40">
        <f>COUNTIF(Vertices[Betweenness Centrality],"&gt;= "&amp;J16)-COUNTIF(Vertices[Betweenness Centrality],"&gt;="&amp;J17)</f>
        <v>4</v>
      </c>
      <c r="L16" s="39">
        <f t="shared" si="5"/>
        <v>0.03783440000000001</v>
      </c>
      <c r="M16" s="40">
        <f>COUNTIF(Vertices[Closeness Centrality],"&gt;= "&amp;L16)-COUNTIF(Vertices[Closeness Centrality],"&gt;="&amp;L17)</f>
        <v>0</v>
      </c>
      <c r="N16" s="39">
        <f t="shared" si="6"/>
        <v>0.03286012727272728</v>
      </c>
      <c r="O16" s="40">
        <f>COUNTIF(Vertices[Eigenvector Centrality],"&gt;= "&amp;N16)-COUNTIF(Vertices[Eigenvector Centrality],"&gt;="&amp;N17)</f>
        <v>0</v>
      </c>
      <c r="P16" s="39">
        <f t="shared" si="7"/>
        <v>0.6684043272727272</v>
      </c>
      <c r="Q16" s="40">
        <f>COUNTIF(Vertices[PageRank],"&gt;= "&amp;P16)-COUNTIF(Vertices[PageRank],"&gt;="&amp;P17)</f>
        <v>0</v>
      </c>
      <c r="R16" s="39">
        <f t="shared" si="8"/>
        <v>0.20363636363636367</v>
      </c>
      <c r="S16" s="45">
        <f>COUNTIF(Vertices[Clustering Coefficient],"&gt;= "&amp;R16)-COUNTIF(Vertices[Clustering Coefficient],"&gt;="&amp;R17)</f>
        <v>0</v>
      </c>
      <c r="T16" s="39" t="e">
        <f ca="1" t="shared" si="9"/>
        <v>#REF!</v>
      </c>
      <c r="U16" s="40" t="e">
        <f ca="1" t="shared" si="0"/>
        <v>#REF!</v>
      </c>
    </row>
    <row r="17" spans="1:21" ht="15">
      <c r="A17" s="36" t="s">
        <v>154</v>
      </c>
      <c r="B17" s="36">
        <v>15</v>
      </c>
      <c r="D17" s="34">
        <f t="shared" si="1"/>
        <v>0</v>
      </c>
      <c r="E17" s="3">
        <f>COUNTIF(Vertices[Degree],"&gt;= "&amp;D17)-COUNTIF(Vertices[Degree],"&gt;="&amp;D18)</f>
        <v>0</v>
      </c>
      <c r="F17" s="41">
        <f t="shared" si="2"/>
        <v>1.3636363636363635</v>
      </c>
      <c r="G17" s="42">
        <f>COUNTIF(Vertices[In-Degree],"&gt;= "&amp;F17)-COUNTIF(Vertices[In-Degree],"&gt;="&amp;F18)</f>
        <v>0</v>
      </c>
      <c r="H17" s="41">
        <f t="shared" si="3"/>
        <v>3.0000000000000004</v>
      </c>
      <c r="I17" s="42">
        <f>COUNTIF(Vertices[Out-Degree],"&gt;= "&amp;H17)-COUNTIF(Vertices[Out-Degree],"&gt;="&amp;H18)</f>
        <v>1</v>
      </c>
      <c r="J17" s="41">
        <f t="shared" si="4"/>
        <v>13.636363636363631</v>
      </c>
      <c r="K17" s="42">
        <f>COUNTIF(Vertices[Betweenness Centrality],"&gt;= "&amp;J17)-COUNTIF(Vertices[Betweenness Centrality],"&gt;="&amp;J18)</f>
        <v>0</v>
      </c>
      <c r="L17" s="41">
        <f t="shared" si="5"/>
        <v>0.03843600000000001</v>
      </c>
      <c r="M17" s="42">
        <f>COUNTIF(Vertices[Closeness Centrality],"&gt;= "&amp;L17)-COUNTIF(Vertices[Closeness Centrality],"&gt;="&amp;L18)</f>
        <v>0</v>
      </c>
      <c r="N17" s="41">
        <f t="shared" si="6"/>
        <v>0.03464363636363637</v>
      </c>
      <c r="O17" s="42">
        <f>COUNTIF(Vertices[Eigenvector Centrality],"&gt;= "&amp;N17)-COUNTIF(Vertices[Eigenvector Centrality],"&gt;="&amp;N18)</f>
        <v>0</v>
      </c>
      <c r="P17" s="41">
        <f t="shared" si="7"/>
        <v>0.6947746363636363</v>
      </c>
      <c r="Q17" s="42">
        <f>COUNTIF(Vertices[PageRank],"&gt;= "&amp;P17)-COUNTIF(Vertices[PageRank],"&gt;="&amp;P18)</f>
        <v>0</v>
      </c>
      <c r="R17" s="41">
        <f t="shared" si="8"/>
        <v>0.21818181818181823</v>
      </c>
      <c r="S17" s="46">
        <f>COUNTIF(Vertices[Clustering Coefficient],"&gt;= "&amp;R17)-COUNTIF(Vertices[Clustering Coefficient],"&gt;="&amp;R18)</f>
        <v>0</v>
      </c>
      <c r="T17" s="41" t="e">
        <f ca="1" t="shared" si="9"/>
        <v>#REF!</v>
      </c>
      <c r="U17" s="42" t="e">
        <f ca="1" t="shared" si="0"/>
        <v>#REF!</v>
      </c>
    </row>
    <row r="18" spans="1:21" ht="15">
      <c r="A18" s="36" t="s">
        <v>155</v>
      </c>
      <c r="B18" s="36">
        <v>60</v>
      </c>
      <c r="D18" s="34">
        <f t="shared" si="1"/>
        <v>0</v>
      </c>
      <c r="E18" s="3">
        <f>COUNTIF(Vertices[Degree],"&gt;= "&amp;D18)-COUNTIF(Vertices[Degree],"&gt;="&amp;D19)</f>
        <v>0</v>
      </c>
      <c r="F18" s="39">
        <f t="shared" si="2"/>
        <v>1.4545454545454544</v>
      </c>
      <c r="G18" s="40">
        <f>COUNTIF(Vertices[In-Degree],"&gt;= "&amp;F18)-COUNTIF(Vertices[In-Degree],"&gt;="&amp;F19)</f>
        <v>0</v>
      </c>
      <c r="H18" s="39">
        <f t="shared" si="3"/>
        <v>3.2000000000000006</v>
      </c>
      <c r="I18" s="40">
        <f>COUNTIF(Vertices[Out-Degree],"&gt;= "&amp;H18)-COUNTIF(Vertices[Out-Degree],"&gt;="&amp;H19)</f>
        <v>0</v>
      </c>
      <c r="J18" s="39">
        <f t="shared" si="4"/>
        <v>14.54545454545454</v>
      </c>
      <c r="K18" s="40">
        <f>COUNTIF(Vertices[Betweenness Centrality],"&gt;= "&amp;J18)-COUNTIF(Vertices[Betweenness Centrality],"&gt;="&amp;J19)</f>
        <v>0</v>
      </c>
      <c r="L18" s="39">
        <f t="shared" si="5"/>
        <v>0.03903760000000001</v>
      </c>
      <c r="M18" s="40">
        <f>COUNTIF(Vertices[Closeness Centrality],"&gt;= "&amp;L18)-COUNTIF(Vertices[Closeness Centrality],"&gt;="&amp;L19)</f>
        <v>0</v>
      </c>
      <c r="N18" s="39">
        <f t="shared" si="6"/>
        <v>0.03642714545454546</v>
      </c>
      <c r="O18" s="40">
        <f>COUNTIF(Vertices[Eigenvector Centrality],"&gt;= "&amp;N18)-COUNTIF(Vertices[Eigenvector Centrality],"&gt;="&amp;N19)</f>
        <v>0</v>
      </c>
      <c r="P18" s="39">
        <f t="shared" si="7"/>
        <v>0.7211449454545454</v>
      </c>
      <c r="Q18" s="40">
        <f>COUNTIF(Vertices[PageRank],"&gt;= "&amp;P18)-COUNTIF(Vertices[PageRank],"&gt;="&amp;P19)</f>
        <v>0</v>
      </c>
      <c r="R18" s="39">
        <f t="shared" si="8"/>
        <v>0.23272727272727278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1.5454545454545452</v>
      </c>
      <c r="G19" s="42">
        <f>COUNTIF(Vertices[In-Degree],"&gt;= "&amp;F19)-COUNTIF(Vertices[In-Degree],"&gt;="&amp;F20)</f>
        <v>0</v>
      </c>
      <c r="H19" s="41">
        <f t="shared" si="3"/>
        <v>3.400000000000001</v>
      </c>
      <c r="I19" s="42">
        <f>COUNTIF(Vertices[Out-Degree],"&gt;= "&amp;H19)-COUNTIF(Vertices[Out-Degree],"&gt;="&amp;H20)</f>
        <v>0</v>
      </c>
      <c r="J19" s="41">
        <f t="shared" si="4"/>
        <v>15.454545454545448</v>
      </c>
      <c r="K19" s="42">
        <f>COUNTIF(Vertices[Betweenness Centrality],"&gt;= "&amp;J19)-COUNTIF(Vertices[Betweenness Centrality],"&gt;="&amp;J20)</f>
        <v>0</v>
      </c>
      <c r="L19" s="41">
        <f t="shared" si="5"/>
        <v>0.03963920000000001</v>
      </c>
      <c r="M19" s="42">
        <f>COUNTIF(Vertices[Closeness Centrality],"&gt;= "&amp;L19)-COUNTIF(Vertices[Closeness Centrality],"&gt;="&amp;L20)</f>
        <v>6</v>
      </c>
      <c r="N19" s="41">
        <f t="shared" si="6"/>
        <v>0.038210654545454546</v>
      </c>
      <c r="O19" s="42">
        <f>COUNTIF(Vertices[Eigenvector Centrality],"&gt;= "&amp;N19)-COUNTIF(Vertices[Eigenvector Centrality],"&gt;="&amp;N20)</f>
        <v>0</v>
      </c>
      <c r="P19" s="41">
        <f t="shared" si="7"/>
        <v>0.7475152545454545</v>
      </c>
      <c r="Q19" s="42">
        <f>COUNTIF(Vertices[PageRank],"&gt;= "&amp;P19)-COUNTIF(Vertices[PageRank],"&gt;="&amp;P20)</f>
        <v>6</v>
      </c>
      <c r="R19" s="41">
        <f t="shared" si="8"/>
        <v>0.24727272727272734</v>
      </c>
      <c r="S19" s="46">
        <f>COUNTIF(Vertices[Clustering Coefficient],"&gt;= "&amp;R19)-COUNTIF(Vertices[Clustering Coefficient],"&gt;="&amp;R20)</f>
        <v>0</v>
      </c>
      <c r="T19" s="41" t="e">
        <f ca="1" t="shared" si="9"/>
        <v>#REF!</v>
      </c>
      <c r="U19" s="42" t="e">
        <f ca="1" t="shared" si="0"/>
        <v>#REF!</v>
      </c>
    </row>
    <row r="20" spans="1:21" ht="15">
      <c r="A20" s="36" t="s">
        <v>156</v>
      </c>
      <c r="B20" s="36">
        <v>3</v>
      </c>
      <c r="D20" s="34">
        <f t="shared" si="1"/>
        <v>0</v>
      </c>
      <c r="E20" s="3">
        <f>COUNTIF(Vertices[Degree],"&gt;= "&amp;D20)-COUNTIF(Vertices[Degree],"&gt;="&amp;D21)</f>
        <v>0</v>
      </c>
      <c r="F20" s="39">
        <f t="shared" si="2"/>
        <v>1.636363636363636</v>
      </c>
      <c r="G20" s="40">
        <f>COUNTIF(Vertices[In-Degree],"&gt;= "&amp;F20)-COUNTIF(Vertices[In-Degree],"&gt;="&amp;F21)</f>
        <v>0</v>
      </c>
      <c r="H20" s="39">
        <f t="shared" si="3"/>
        <v>3.600000000000001</v>
      </c>
      <c r="I20" s="40">
        <f>COUNTIF(Vertices[Out-Degree],"&gt;= "&amp;H20)-COUNTIF(Vertices[Out-Degree],"&gt;="&amp;H21)</f>
        <v>0</v>
      </c>
      <c r="J20" s="39">
        <f t="shared" si="4"/>
        <v>16.363636363636356</v>
      </c>
      <c r="K20" s="40">
        <f>COUNTIF(Vertices[Betweenness Centrality],"&gt;= "&amp;J20)-COUNTIF(Vertices[Betweenness Centrality],"&gt;="&amp;J21)</f>
        <v>0</v>
      </c>
      <c r="L20" s="39">
        <f t="shared" si="5"/>
        <v>0.040240800000000014</v>
      </c>
      <c r="M20" s="40">
        <f>COUNTIF(Vertices[Closeness Centrality],"&gt;= "&amp;L20)-COUNTIF(Vertices[Closeness Centrality],"&gt;="&amp;L21)</f>
        <v>0</v>
      </c>
      <c r="N20" s="39">
        <f t="shared" si="6"/>
        <v>0.039994163636363635</v>
      </c>
      <c r="O20" s="40">
        <f>COUNTIF(Vertices[Eigenvector Centrality],"&gt;= "&amp;N20)-COUNTIF(Vertices[Eigenvector Centrality],"&gt;="&amp;N21)</f>
        <v>0</v>
      </c>
      <c r="P20" s="39">
        <f t="shared" si="7"/>
        <v>0.7738855636363636</v>
      </c>
      <c r="Q20" s="40">
        <f>COUNTIF(Vertices[PageRank],"&gt;= "&amp;P20)-COUNTIF(Vertices[PageRank],"&gt;="&amp;P21)</f>
        <v>0</v>
      </c>
      <c r="R20" s="39">
        <f t="shared" si="8"/>
        <v>0.2618181818181819</v>
      </c>
      <c r="S20" s="45">
        <f>COUNTIF(Vertices[Clustering Coefficient],"&gt;= "&amp;R20)-COUNTIF(Vertices[Clustering Coefficient],"&gt;="&amp;R21)</f>
        <v>0</v>
      </c>
      <c r="T20" s="39" t="e">
        <f ca="1" t="shared" si="9"/>
        <v>#REF!</v>
      </c>
      <c r="U20" s="40" t="e">
        <f ca="1" t="shared" si="0"/>
        <v>#REF!</v>
      </c>
    </row>
    <row r="21" spans="1:21" ht="15">
      <c r="A21" s="36" t="s">
        <v>157</v>
      </c>
      <c r="B21" s="36">
        <v>1.564444</v>
      </c>
      <c r="D21" s="34">
        <f t="shared" si="1"/>
        <v>0</v>
      </c>
      <c r="E21" s="3">
        <f>COUNTIF(Vertices[Degree],"&gt;= "&amp;D21)-COUNTIF(Vertices[Degree],"&gt;="&amp;D22)</f>
        <v>0</v>
      </c>
      <c r="F21" s="41">
        <f t="shared" si="2"/>
        <v>1.7272727272727268</v>
      </c>
      <c r="G21" s="42">
        <f>COUNTIF(Vertices[In-Degree],"&gt;= "&amp;F21)-COUNTIF(Vertices[In-Degree],"&gt;="&amp;F22)</f>
        <v>0</v>
      </c>
      <c r="H21" s="41">
        <f t="shared" si="3"/>
        <v>3.800000000000001</v>
      </c>
      <c r="I21" s="42">
        <f>COUNTIF(Vertices[Out-Degree],"&gt;= "&amp;H21)-COUNTIF(Vertices[Out-Degree],"&gt;="&amp;H22)</f>
        <v>0</v>
      </c>
      <c r="J21" s="41">
        <f t="shared" si="4"/>
        <v>17.272727272727266</v>
      </c>
      <c r="K21" s="42">
        <f>COUNTIF(Vertices[Betweenness Centrality],"&gt;= "&amp;J21)-COUNTIF(Vertices[Betweenness Centrality],"&gt;="&amp;J22)</f>
        <v>0</v>
      </c>
      <c r="L21" s="41">
        <f t="shared" si="5"/>
        <v>0.040842400000000015</v>
      </c>
      <c r="M21" s="42">
        <f>COUNTIF(Vertices[Closeness Centrality],"&gt;= "&amp;L21)-COUNTIF(Vertices[Closeness Centrality],"&gt;="&amp;L22)</f>
        <v>0</v>
      </c>
      <c r="N21" s="41">
        <f t="shared" si="6"/>
        <v>0.04177767272727272</v>
      </c>
      <c r="O21" s="42">
        <f>COUNTIF(Vertices[Eigenvector Centrality],"&gt;= "&amp;N21)-COUNTIF(Vertices[Eigenvector Centrality],"&gt;="&amp;N22)</f>
        <v>0</v>
      </c>
      <c r="P21" s="41">
        <f t="shared" si="7"/>
        <v>0.8002558727272727</v>
      </c>
      <c r="Q21" s="42">
        <f>COUNTIF(Vertices[PageRank],"&gt;= "&amp;P21)-COUNTIF(Vertices[PageRank],"&gt;="&amp;P22)</f>
        <v>0</v>
      </c>
      <c r="R21" s="41">
        <f t="shared" si="8"/>
        <v>0.2763636363636364</v>
      </c>
      <c r="S21" s="46">
        <f>COUNTIF(Vertices[Clustering Coefficient],"&gt;= "&amp;R21)-COUNTIF(Vertices[Clustering Coefficient],"&gt;="&amp;R22)</f>
        <v>1</v>
      </c>
      <c r="T21" s="41" t="e">
        <f ca="1" t="shared" si="9"/>
        <v>#REF!</v>
      </c>
      <c r="U21" s="42" t="e">
        <f ca="1" t="shared" si="0"/>
        <v>#REF!</v>
      </c>
    </row>
    <row r="22" spans="1:21" ht="15">
      <c r="A22" s="137"/>
      <c r="B22" s="137"/>
      <c r="D22" s="34">
        <f t="shared" si="1"/>
        <v>0</v>
      </c>
      <c r="E22" s="3">
        <f>COUNTIF(Vertices[Degree],"&gt;= "&amp;D22)-COUNTIF(Vertices[Degree],"&gt;="&amp;D23)</f>
        <v>0</v>
      </c>
      <c r="F22" s="39">
        <f t="shared" si="2"/>
        <v>1.8181818181818177</v>
      </c>
      <c r="G22" s="40">
        <f>COUNTIF(Vertices[In-Degree],"&gt;= "&amp;F22)-COUNTIF(Vertices[In-Degree],"&gt;="&amp;F23)</f>
        <v>0</v>
      </c>
      <c r="H22" s="39">
        <f t="shared" si="3"/>
        <v>4.000000000000001</v>
      </c>
      <c r="I22" s="40">
        <f>COUNTIF(Vertices[Out-Degree],"&gt;= "&amp;H22)-COUNTIF(Vertices[Out-Degree],"&gt;="&amp;H23)</f>
        <v>0</v>
      </c>
      <c r="J22" s="39">
        <f t="shared" si="4"/>
        <v>18.181818181818176</v>
      </c>
      <c r="K22" s="40">
        <f>COUNTIF(Vertices[Betweenness Centrality],"&gt;= "&amp;J22)-COUNTIF(Vertices[Betweenness Centrality],"&gt;="&amp;J23)</f>
        <v>0</v>
      </c>
      <c r="L22" s="39">
        <f t="shared" si="5"/>
        <v>0.041444000000000016</v>
      </c>
      <c r="M22" s="40">
        <f>COUNTIF(Vertices[Closeness Centrality],"&gt;= "&amp;L22)-COUNTIF(Vertices[Closeness Centrality],"&gt;="&amp;L23)</f>
        <v>0</v>
      </c>
      <c r="N22" s="39">
        <f t="shared" si="6"/>
        <v>0.04356118181818181</v>
      </c>
      <c r="O22" s="40">
        <f>COUNTIF(Vertices[Eigenvector Centrality],"&gt;= "&amp;N22)-COUNTIF(Vertices[Eigenvector Centrality],"&gt;="&amp;N23)</f>
        <v>0</v>
      </c>
      <c r="P22" s="39">
        <f t="shared" si="7"/>
        <v>0.8266261818181818</v>
      </c>
      <c r="Q22" s="40">
        <f>COUNTIF(Vertices[PageRank],"&gt;= "&amp;P22)-COUNTIF(Vertices[PageRank],"&gt;="&amp;P23)</f>
        <v>0</v>
      </c>
      <c r="R22" s="39">
        <f t="shared" si="8"/>
        <v>0.29090909090909095</v>
      </c>
      <c r="S22" s="45">
        <f>COUNTIF(Vertices[Clustering Coefficient],"&gt;= "&amp;R22)-COUNTIF(Vertices[Clustering Coefficient],"&gt;="&amp;R23)</f>
        <v>0</v>
      </c>
      <c r="T22" s="39" t="e">
        <f ca="1" t="shared" si="9"/>
        <v>#REF!</v>
      </c>
      <c r="U22" s="40" t="e">
        <f ca="1" t="shared" si="0"/>
        <v>#REF!</v>
      </c>
    </row>
    <row r="23" spans="1:21" ht="15">
      <c r="A23" s="36" t="s">
        <v>158</v>
      </c>
      <c r="B23" s="36">
        <v>0.2619047619047619</v>
      </c>
      <c r="D23" s="34">
        <f t="shared" si="1"/>
        <v>0</v>
      </c>
      <c r="E23" s="3">
        <f>COUNTIF(Vertices[Degree],"&gt;= "&amp;D23)-COUNTIF(Vertices[Degree],"&gt;="&amp;D24)</f>
        <v>0</v>
      </c>
      <c r="F23" s="41">
        <f t="shared" si="2"/>
        <v>1.9090909090909085</v>
      </c>
      <c r="G23" s="42">
        <f>COUNTIF(Vertices[In-Degree],"&gt;= "&amp;F23)-COUNTIF(Vertices[In-Degree],"&gt;="&amp;F24)</f>
        <v>0</v>
      </c>
      <c r="H23" s="41">
        <f t="shared" si="3"/>
        <v>4.200000000000001</v>
      </c>
      <c r="I23" s="42">
        <f>COUNTIF(Vertices[Out-Degree],"&gt;= "&amp;H23)-COUNTIF(Vertices[Out-Degree],"&gt;="&amp;H24)</f>
        <v>0</v>
      </c>
      <c r="J23" s="41">
        <f t="shared" si="4"/>
        <v>19.090909090909086</v>
      </c>
      <c r="K23" s="42">
        <f>COUNTIF(Vertices[Betweenness Centrality],"&gt;= "&amp;J23)-COUNTIF(Vertices[Betweenness Centrality],"&gt;="&amp;J24)</f>
        <v>0</v>
      </c>
      <c r="L23" s="41">
        <f t="shared" si="5"/>
        <v>0.042045600000000016</v>
      </c>
      <c r="M23" s="42">
        <f>COUNTIF(Vertices[Closeness Centrality],"&gt;= "&amp;L23)-COUNTIF(Vertices[Closeness Centrality],"&gt;="&amp;L24)</f>
        <v>0</v>
      </c>
      <c r="N23" s="41">
        <f t="shared" si="6"/>
        <v>0.0453446909090909</v>
      </c>
      <c r="O23" s="42">
        <f>COUNTIF(Vertices[Eigenvector Centrality],"&gt;= "&amp;N23)-COUNTIF(Vertices[Eigenvector Centrality],"&gt;="&amp;N24)</f>
        <v>0</v>
      </c>
      <c r="P23" s="41">
        <f t="shared" si="7"/>
        <v>0.8529964909090909</v>
      </c>
      <c r="Q23" s="42">
        <f>COUNTIF(Vertices[PageRank],"&gt;= "&amp;P23)-COUNTIF(Vertices[PageRank],"&gt;="&amp;P24)</f>
        <v>0</v>
      </c>
      <c r="R23" s="41">
        <f t="shared" si="8"/>
        <v>0.3054545454545455</v>
      </c>
      <c r="S23" s="46">
        <f>COUNTIF(Vertices[Clustering Coefficient],"&gt;= "&amp;R23)-COUNTIF(Vertices[Clustering Coefficient],"&gt;="&amp;R24)</f>
        <v>0</v>
      </c>
      <c r="T23" s="41" t="e">
        <f ca="1" t="shared" si="9"/>
        <v>#REF!</v>
      </c>
      <c r="U23" s="42" t="e">
        <f ca="1" t="shared" si="0"/>
        <v>#REF!</v>
      </c>
    </row>
    <row r="24" spans="1:21" ht="15">
      <c r="A24" s="36" t="s">
        <v>620</v>
      </c>
      <c r="B24" s="36">
        <v>0.188611</v>
      </c>
      <c r="D24" s="34">
        <f t="shared" si="1"/>
        <v>0</v>
      </c>
      <c r="E24" s="3">
        <f>COUNTIF(Vertices[Degree],"&gt;= "&amp;D24)-COUNTIF(Vertices[Degree],"&gt;="&amp;D25)</f>
        <v>0</v>
      </c>
      <c r="F24" s="39">
        <f t="shared" si="2"/>
        <v>1.9999999999999993</v>
      </c>
      <c r="G24" s="40">
        <f>COUNTIF(Vertices[In-Degree],"&gt;= "&amp;F24)-COUNTIF(Vertices[In-Degree],"&gt;="&amp;F25)</f>
        <v>2</v>
      </c>
      <c r="H24" s="39">
        <f t="shared" si="3"/>
        <v>4.400000000000001</v>
      </c>
      <c r="I24" s="40">
        <f>COUNTIF(Vertices[Out-Degree],"&gt;= "&amp;H24)-COUNTIF(Vertices[Out-Degree],"&gt;="&amp;H25)</f>
        <v>0</v>
      </c>
      <c r="J24" s="39">
        <f t="shared" si="4"/>
        <v>19.999999999999996</v>
      </c>
      <c r="K24" s="40">
        <f>COUNTIF(Vertices[Betweenness Centrality],"&gt;= "&amp;J24)-COUNTIF(Vertices[Betweenness Centrality],"&gt;="&amp;J25)</f>
        <v>0</v>
      </c>
      <c r="L24" s="39">
        <f t="shared" si="5"/>
        <v>0.04264720000000002</v>
      </c>
      <c r="M24" s="40">
        <f>COUNTIF(Vertices[Closeness Centrality],"&gt;= "&amp;L24)-COUNTIF(Vertices[Closeness Centrality],"&gt;="&amp;L25)</f>
        <v>0</v>
      </c>
      <c r="N24" s="39">
        <f t="shared" si="6"/>
        <v>0.04712819999999999</v>
      </c>
      <c r="O24" s="40">
        <f>COUNTIF(Vertices[Eigenvector Centrality],"&gt;= "&amp;N24)-COUNTIF(Vertices[Eigenvector Centrality],"&gt;="&amp;N25)</f>
        <v>0</v>
      </c>
      <c r="P24" s="39">
        <f t="shared" si="7"/>
        <v>0.8793668</v>
      </c>
      <c r="Q24" s="40">
        <f>COUNTIF(Vertices[PageRank],"&gt;= "&amp;P24)-COUNTIF(Vertices[PageRank],"&gt;="&amp;P25)</f>
        <v>0</v>
      </c>
      <c r="R24" s="39">
        <f t="shared" si="8"/>
        <v>0.32</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2.0909090909090904</v>
      </c>
      <c r="G25" s="42">
        <f>COUNTIF(Vertices[In-Degree],"&gt;= "&amp;F25)-COUNTIF(Vertices[In-Degree],"&gt;="&amp;F26)</f>
        <v>0</v>
      </c>
      <c r="H25" s="41">
        <f t="shared" si="3"/>
        <v>4.600000000000001</v>
      </c>
      <c r="I25" s="42">
        <f>COUNTIF(Vertices[Out-Degree],"&gt;= "&amp;H25)-COUNTIF(Vertices[Out-Degree],"&gt;="&amp;H26)</f>
        <v>0</v>
      </c>
      <c r="J25" s="41">
        <f t="shared" si="4"/>
        <v>20.909090909090907</v>
      </c>
      <c r="K25" s="42">
        <f>COUNTIF(Vertices[Betweenness Centrality],"&gt;= "&amp;J25)-COUNTIF(Vertices[Betweenness Centrality],"&gt;="&amp;J26)</f>
        <v>0</v>
      </c>
      <c r="L25" s="41">
        <f t="shared" si="5"/>
        <v>0.04324880000000002</v>
      </c>
      <c r="M25" s="42">
        <f>COUNTIF(Vertices[Closeness Centrality],"&gt;= "&amp;L25)-COUNTIF(Vertices[Closeness Centrality],"&gt;="&amp;L26)</f>
        <v>0</v>
      </c>
      <c r="N25" s="41">
        <f t="shared" si="6"/>
        <v>0.04891170909090908</v>
      </c>
      <c r="O25" s="42">
        <f>COUNTIF(Vertices[Eigenvector Centrality],"&gt;= "&amp;N25)-COUNTIF(Vertices[Eigenvector Centrality],"&gt;="&amp;N26)</f>
        <v>0</v>
      </c>
      <c r="P25" s="41">
        <f t="shared" si="7"/>
        <v>0.9057371090909091</v>
      </c>
      <c r="Q25" s="42">
        <f>COUNTIF(Vertices[PageRank],"&gt;= "&amp;P25)-COUNTIF(Vertices[PageRank],"&gt;="&amp;P26)</f>
        <v>0</v>
      </c>
      <c r="R25" s="41">
        <f t="shared" si="8"/>
        <v>0.33454545454545453</v>
      </c>
      <c r="S25" s="46">
        <f>COUNTIF(Vertices[Clustering Coefficient],"&gt;= "&amp;R25)-COUNTIF(Vertices[Clustering Coefficient],"&gt;="&amp;R26)</f>
        <v>3</v>
      </c>
      <c r="T25" s="41" t="e">
        <f ca="1" t="shared" si="9"/>
        <v>#REF!</v>
      </c>
      <c r="U25" s="42" t="e">
        <f ca="1" t="shared" si="0"/>
        <v>#REF!</v>
      </c>
    </row>
    <row r="26" spans="1:21" ht="15">
      <c r="A26" s="36" t="s">
        <v>621</v>
      </c>
      <c r="B26" s="36" t="s">
        <v>622</v>
      </c>
      <c r="D26" s="34">
        <f t="shared" si="1"/>
        <v>0</v>
      </c>
      <c r="E26" s="3">
        <f>COUNTIF(Vertices[Degree],"&gt;= "&amp;D26)-COUNTIF(Vertices[Degree],"&gt;="&amp;D28)</f>
        <v>0</v>
      </c>
      <c r="F26" s="39">
        <f t="shared" si="2"/>
        <v>2.181818181818181</v>
      </c>
      <c r="G26" s="40">
        <f>COUNTIF(Vertices[In-Degree],"&gt;= "&amp;F26)-COUNTIF(Vertices[In-Degree],"&gt;="&amp;F28)</f>
        <v>0</v>
      </c>
      <c r="H26" s="39">
        <f t="shared" si="3"/>
        <v>4.800000000000002</v>
      </c>
      <c r="I26" s="40">
        <f>COUNTIF(Vertices[Out-Degree],"&gt;= "&amp;H26)-COUNTIF(Vertices[Out-Degree],"&gt;="&amp;H28)</f>
        <v>0</v>
      </c>
      <c r="J26" s="39">
        <f t="shared" si="4"/>
        <v>21.818181818181817</v>
      </c>
      <c r="K26" s="40">
        <f>COUNTIF(Vertices[Betweenness Centrality],"&gt;= "&amp;J26)-COUNTIF(Vertices[Betweenness Centrality],"&gt;="&amp;J28)</f>
        <v>0</v>
      </c>
      <c r="L26" s="39">
        <f t="shared" si="5"/>
        <v>0.04385040000000002</v>
      </c>
      <c r="M26" s="40">
        <f>COUNTIF(Vertices[Closeness Centrality],"&gt;= "&amp;L26)-COUNTIF(Vertices[Closeness Centrality],"&gt;="&amp;L28)</f>
        <v>0</v>
      </c>
      <c r="N26" s="39">
        <f t="shared" si="6"/>
        <v>0.050695218181818165</v>
      </c>
      <c r="O26" s="40">
        <f>COUNTIF(Vertices[Eigenvector Centrality],"&gt;= "&amp;N26)-COUNTIF(Vertices[Eigenvector Centrality],"&gt;="&amp;N28)</f>
        <v>0</v>
      </c>
      <c r="P26" s="39">
        <f t="shared" si="7"/>
        <v>0.9321074181818182</v>
      </c>
      <c r="Q26" s="40">
        <f>COUNTIF(Vertices[PageRank],"&gt;= "&amp;P26)-COUNTIF(Vertices[PageRank],"&gt;="&amp;P28)</f>
        <v>0</v>
      </c>
      <c r="R26" s="39">
        <f t="shared" si="8"/>
        <v>0.34909090909090906</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-11</v>
      </c>
      <c r="H27" s="78"/>
      <c r="I27" s="79">
        <f>COUNTIF(Vertices[Out-Degree],"&gt;= "&amp;H27)-COUNTIF(Vertices[Out-Degree],"&gt;="&amp;H28)</f>
        <v>-5</v>
      </c>
      <c r="J27" s="78"/>
      <c r="K27" s="79">
        <f>COUNTIF(Vertices[Betweenness Centrality],"&gt;= "&amp;J27)-COUNTIF(Vertices[Betweenness Centrality],"&gt;="&amp;J28)</f>
        <v>-2</v>
      </c>
      <c r="L27" s="78"/>
      <c r="M27" s="79">
        <f>COUNTIF(Vertices[Closeness Centrality],"&gt;= "&amp;L27)-COUNTIF(Vertices[Closeness Centrality],"&gt;="&amp;L28)</f>
        <v>-6</v>
      </c>
      <c r="N27" s="78"/>
      <c r="O27" s="79">
        <f>COUNTIF(Vertices[Eigenvector Centrality],"&gt;= "&amp;N27)-COUNTIF(Vertices[Eigenvector Centrality],"&gt;="&amp;N28)</f>
        <v>-12</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5.000000000000002</v>
      </c>
      <c r="I28" s="42">
        <f>COUNTIF(Vertices[Out-Degree],"&gt;= "&amp;H28)-COUNTIF(Vertices[Out-Degree],"&gt;="&amp;H40)</f>
        <v>0</v>
      </c>
      <c r="J28" s="41">
        <f>J26+($J$57-$J$2)/BinDivisor</f>
        <v>22.727272727272727</v>
      </c>
      <c r="K28" s="42">
        <f>COUNTIF(Vertices[Betweenness Centrality],"&gt;= "&amp;J28)-COUNTIF(Vertices[Betweenness Centrality],"&gt;="&amp;J40)</f>
        <v>0</v>
      </c>
      <c r="L28" s="41">
        <f>L26+($L$57-$L$2)/BinDivisor</f>
        <v>0.04445200000000002</v>
      </c>
      <c r="M28" s="42">
        <f>COUNTIF(Vertices[Closeness Centrality],"&gt;= "&amp;L28)-COUNTIF(Vertices[Closeness Centrality],"&gt;="&amp;L40)</f>
        <v>0</v>
      </c>
      <c r="N28" s="41">
        <f>N26+($N$57-$N$2)/BinDivisor</f>
        <v>0.05247872727272725</v>
      </c>
      <c r="O28" s="42">
        <f>COUNTIF(Vertices[Eigenvector Centrality],"&gt;= "&amp;N28)-COUNTIF(Vertices[Eigenvector Centrality],"&gt;="&amp;N40)</f>
        <v>0</v>
      </c>
      <c r="P28" s="41">
        <f>P26+($P$57-$P$2)/BinDivisor</f>
        <v>0.9584777272727273</v>
      </c>
      <c r="Q28" s="42">
        <f>COUNTIF(Vertices[PageRank],"&gt;= "&amp;P28)-COUNTIF(Vertices[PageRank],"&gt;="&amp;P40)</f>
        <v>0</v>
      </c>
      <c r="R28" s="41">
        <f>R26+($R$57-$R$2)/BinDivisor</f>
        <v>0.3636363636363636</v>
      </c>
      <c r="S28" s="46">
        <f>COUNTIF(Vertices[Clustering Coefficient],"&gt;= "&amp;R28)-COUNTIF(Vertices[Clustering Coefficient],"&gt;="&amp;R40)</f>
        <v>1</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-11</v>
      </c>
      <c r="H38" s="78"/>
      <c r="I38" s="79">
        <f>COUNTIF(Vertices[Out-Degree],"&gt;= "&amp;H38)-COUNTIF(Vertices[Out-Degree],"&gt;="&amp;H40)</f>
        <v>-5</v>
      </c>
      <c r="J38" s="78"/>
      <c r="K38" s="79">
        <f>COUNTIF(Vertices[Betweenness Centrality],"&gt;= "&amp;J38)-COUNTIF(Vertices[Betweenness Centrality],"&gt;="&amp;J40)</f>
        <v>-2</v>
      </c>
      <c r="L38" s="78"/>
      <c r="M38" s="79">
        <f>COUNTIF(Vertices[Closeness Centrality],"&gt;= "&amp;L38)-COUNTIF(Vertices[Closeness Centrality],"&gt;="&amp;L40)</f>
        <v>-6</v>
      </c>
      <c r="N38" s="78"/>
      <c r="O38" s="79">
        <f>COUNTIF(Vertices[Eigenvector Centrality],"&gt;= "&amp;N38)-COUNTIF(Vertices[Eigenvector Centrality],"&gt;="&amp;N40)</f>
        <v>-12</v>
      </c>
      <c r="P38" s="78"/>
      <c r="Q38" s="79">
        <f>COUNTIF(Vertices[Eigenvector Centrality],"&gt;= "&amp;P38)-COUNTIF(Vertices[Eigenvector Centrality],"&gt;="&amp;P40)</f>
        <v>0</v>
      </c>
      <c r="R38" s="78"/>
      <c r="S38" s="80">
        <f>COUNTIF(Vertices[Clustering Coefficient],"&gt;= "&amp;R38)-COUNTIF(Vertices[Clustering Coefficient],"&gt;="&amp;R40)</f>
        <v>-7</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-11</v>
      </c>
      <c r="H39" s="78"/>
      <c r="I39" s="79">
        <f>COUNTIF(Vertices[Out-Degree],"&gt;= "&amp;H39)-COUNTIF(Vertices[Out-Degree],"&gt;="&amp;H40)</f>
        <v>-5</v>
      </c>
      <c r="J39" s="78"/>
      <c r="K39" s="79">
        <f>COUNTIF(Vertices[Betweenness Centrality],"&gt;= "&amp;J39)-COUNTIF(Vertices[Betweenness Centrality],"&gt;="&amp;J40)</f>
        <v>-2</v>
      </c>
      <c r="L39" s="78"/>
      <c r="M39" s="79">
        <f>COUNTIF(Vertices[Closeness Centrality],"&gt;= "&amp;L39)-COUNTIF(Vertices[Closeness Centrality],"&gt;="&amp;L40)</f>
        <v>-6</v>
      </c>
      <c r="N39" s="78"/>
      <c r="O39" s="79">
        <f>COUNTIF(Vertices[Eigenvector Centrality],"&gt;= "&amp;N39)-COUNTIF(Vertices[Eigenvector Centrality],"&gt;="&amp;N40)</f>
        <v>-12</v>
      </c>
      <c r="P39" s="78"/>
      <c r="Q39" s="79">
        <f>COUNTIF(Vertices[Eigenvector Centrality],"&gt;= "&amp;P39)-COUNTIF(Vertices[Eigenvector Centrality],"&gt;="&amp;P40)</f>
        <v>0</v>
      </c>
      <c r="R39" s="78"/>
      <c r="S39" s="80">
        <f>COUNTIF(Vertices[Clustering Coefficient],"&gt;= "&amp;R39)-COUNTIF(Vertices[Clustering Coefficient],"&gt;="&amp;R40)</f>
        <v>-7</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5.200000000000002</v>
      </c>
      <c r="I40" s="40">
        <f>COUNTIF(Vertices[Out-Degree],"&gt;= "&amp;H40)-COUNTIF(Vertices[Out-Degree],"&gt;="&amp;H41)</f>
        <v>0</v>
      </c>
      <c r="J40" s="39">
        <f>J28+($J$57-$J$2)/BinDivisor</f>
        <v>23.636363636363637</v>
      </c>
      <c r="K40" s="40">
        <f>COUNTIF(Vertices[Betweenness Centrality],"&gt;= "&amp;J40)-COUNTIF(Vertices[Betweenness Centrality],"&gt;="&amp;J41)</f>
        <v>0</v>
      </c>
      <c r="L40" s="39">
        <f>L28+($L$57-$L$2)/BinDivisor</f>
        <v>0.04505360000000002</v>
      </c>
      <c r="M40" s="40">
        <f>COUNTIF(Vertices[Closeness Centrality],"&gt;= "&amp;L40)-COUNTIF(Vertices[Closeness Centrality],"&gt;="&amp;L41)</f>
        <v>0</v>
      </c>
      <c r="N40" s="39">
        <f>N28+($N$57-$N$2)/BinDivisor</f>
        <v>0.05426223636363634</v>
      </c>
      <c r="O40" s="40">
        <f>COUNTIF(Vertices[Eigenvector Centrality],"&gt;= "&amp;N40)-COUNTIF(Vertices[Eigenvector Centrality],"&gt;="&amp;N41)</f>
        <v>0</v>
      </c>
      <c r="P40" s="39">
        <f>P28+($P$57-$P$2)/BinDivisor</f>
        <v>0.9848480363636364</v>
      </c>
      <c r="Q40" s="40">
        <f>COUNTIF(Vertices[PageRank],"&gt;= "&amp;P40)-COUNTIF(Vertices[PageRank],"&gt;="&amp;P41)</f>
        <v>0</v>
      </c>
      <c r="R40" s="39">
        <f>R28+($R$57-$R$2)/BinDivisor</f>
        <v>0.3781818181818181</v>
      </c>
      <c r="S40" s="45">
        <f>COUNTIF(Vertices[Clustering Coefficient],"&gt;= "&amp;R40)-COUNTIF(Vertices[Clustering Coefficient],"&gt;="&amp;R41)</f>
        <v>1</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5.400000000000002</v>
      </c>
      <c r="I41" s="42">
        <f>COUNTIF(Vertices[Out-Degree],"&gt;= "&amp;H41)-COUNTIF(Vertices[Out-Degree],"&gt;="&amp;H42)</f>
        <v>0</v>
      </c>
      <c r="J41" s="41">
        <f aca="true" t="shared" si="13" ref="J41:J56">J40+($J$57-$J$2)/BinDivisor</f>
        <v>24.545454545454547</v>
      </c>
      <c r="K41" s="42">
        <f>COUNTIF(Vertices[Betweenness Centrality],"&gt;= "&amp;J41)-COUNTIF(Vertices[Betweenness Centrality],"&gt;="&amp;J42)</f>
        <v>0</v>
      </c>
      <c r="L41" s="41">
        <f aca="true" t="shared" si="14" ref="L41:L56">L40+($L$57-$L$2)/BinDivisor</f>
        <v>0.04565520000000002</v>
      </c>
      <c r="M41" s="42">
        <f>COUNTIF(Vertices[Closeness Centrality],"&gt;= "&amp;L41)-COUNTIF(Vertices[Closeness Centrality],"&gt;="&amp;L42)</f>
        <v>0</v>
      </c>
      <c r="N41" s="41">
        <f aca="true" t="shared" si="15" ref="N41:N56">N40+($N$57-$N$2)/BinDivisor</f>
        <v>0.05604574545454543</v>
      </c>
      <c r="O41" s="42">
        <f>COUNTIF(Vertices[Eigenvector Centrality],"&gt;= "&amp;N41)-COUNTIF(Vertices[Eigenvector Centrality],"&gt;="&amp;N42)</f>
        <v>0</v>
      </c>
      <c r="P41" s="41">
        <f aca="true" t="shared" si="16" ref="P41:P56">P40+($P$57-$P$2)/BinDivisor</f>
        <v>1.0112183454545454</v>
      </c>
      <c r="Q41" s="42">
        <f>COUNTIF(Vertices[PageRank],"&gt;= "&amp;P41)-COUNTIF(Vertices[PageRank],"&gt;="&amp;P42)</f>
        <v>0</v>
      </c>
      <c r="R41" s="41">
        <f aca="true" t="shared" si="17" ref="R41:R56">R40+($R$57-$R$2)/BinDivisor</f>
        <v>0.39272727272727265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5.600000000000002</v>
      </c>
      <c r="I42" s="40">
        <f>COUNTIF(Vertices[Out-Degree],"&gt;= "&amp;H42)-COUNTIF(Vertices[Out-Degree],"&gt;="&amp;H43)</f>
        <v>0</v>
      </c>
      <c r="J42" s="39">
        <f t="shared" si="13"/>
        <v>25.454545454545457</v>
      </c>
      <c r="K42" s="40">
        <f>COUNTIF(Vertices[Betweenness Centrality],"&gt;= "&amp;J42)-COUNTIF(Vertices[Betweenness Centrality],"&gt;="&amp;J43)</f>
        <v>0</v>
      </c>
      <c r="L42" s="39">
        <f t="shared" si="14"/>
        <v>0.04625680000000002</v>
      </c>
      <c r="M42" s="40">
        <f>COUNTIF(Vertices[Closeness Centrality],"&gt;= "&amp;L42)-COUNTIF(Vertices[Closeness Centrality],"&gt;="&amp;L43)</f>
        <v>0</v>
      </c>
      <c r="N42" s="39">
        <f t="shared" si="15"/>
        <v>0.05782925454545452</v>
      </c>
      <c r="O42" s="40">
        <f>COUNTIF(Vertices[Eigenvector Centrality],"&gt;= "&amp;N42)-COUNTIF(Vertices[Eigenvector Centrality],"&gt;="&amp;N43)</f>
        <v>0</v>
      </c>
      <c r="P42" s="39">
        <f t="shared" si="16"/>
        <v>1.0375886545454545</v>
      </c>
      <c r="Q42" s="40">
        <f>COUNTIF(Vertices[PageRank],"&gt;= "&amp;P42)-COUNTIF(Vertices[PageRank],"&gt;="&amp;P43)</f>
        <v>0</v>
      </c>
      <c r="R42" s="39">
        <f t="shared" si="17"/>
        <v>0.4072727272727272</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5.8000000000000025</v>
      </c>
      <c r="I43" s="42">
        <f>COUNTIF(Vertices[Out-Degree],"&gt;= "&amp;H43)-COUNTIF(Vertices[Out-Degree],"&gt;="&amp;H44)</f>
        <v>0</v>
      </c>
      <c r="J43" s="41">
        <f t="shared" si="13"/>
        <v>26.363636363636367</v>
      </c>
      <c r="K43" s="42">
        <f>COUNTIF(Vertices[Betweenness Centrality],"&gt;= "&amp;J43)-COUNTIF(Vertices[Betweenness Centrality],"&gt;="&amp;J44)</f>
        <v>0</v>
      </c>
      <c r="L43" s="41">
        <f t="shared" si="14"/>
        <v>0.04685840000000002</v>
      </c>
      <c r="M43" s="42">
        <f>COUNTIF(Vertices[Closeness Centrality],"&gt;= "&amp;L43)-COUNTIF(Vertices[Closeness Centrality],"&gt;="&amp;L44)</f>
        <v>0</v>
      </c>
      <c r="N43" s="41">
        <f t="shared" si="15"/>
        <v>0.05961276363636361</v>
      </c>
      <c r="O43" s="42">
        <f>COUNTIF(Vertices[Eigenvector Centrality],"&gt;= "&amp;N43)-COUNTIF(Vertices[Eigenvector Centrality],"&gt;="&amp;N44)</f>
        <v>0</v>
      </c>
      <c r="P43" s="41">
        <f t="shared" si="16"/>
        <v>1.0639589636363636</v>
      </c>
      <c r="Q43" s="42">
        <f>COUNTIF(Vertices[PageRank],"&gt;= "&amp;P43)-COUNTIF(Vertices[PageRank],"&gt;="&amp;P44)</f>
        <v>0</v>
      </c>
      <c r="R43" s="41">
        <f t="shared" si="17"/>
        <v>0.4218181818181817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6.000000000000003</v>
      </c>
      <c r="I44" s="40">
        <f>COUNTIF(Vertices[Out-Degree],"&gt;= "&amp;H44)-COUNTIF(Vertices[Out-Degree],"&gt;="&amp;H45)</f>
        <v>0</v>
      </c>
      <c r="J44" s="39">
        <f t="shared" si="13"/>
        <v>27.272727272727277</v>
      </c>
      <c r="K44" s="40">
        <f>COUNTIF(Vertices[Betweenness Centrality],"&gt;= "&amp;J44)-COUNTIF(Vertices[Betweenness Centrality],"&gt;="&amp;J45)</f>
        <v>0</v>
      </c>
      <c r="L44" s="39">
        <f t="shared" si="14"/>
        <v>0.04746000000000002</v>
      </c>
      <c r="M44" s="40">
        <f>COUNTIF(Vertices[Closeness Centrality],"&gt;= "&amp;L44)-COUNTIF(Vertices[Closeness Centrality],"&gt;="&amp;L45)</f>
        <v>1</v>
      </c>
      <c r="N44" s="39">
        <f t="shared" si="15"/>
        <v>0.061396272727272695</v>
      </c>
      <c r="O44" s="40">
        <f>COUNTIF(Vertices[Eigenvector Centrality],"&gt;= "&amp;N44)-COUNTIF(Vertices[Eigenvector Centrality],"&gt;="&amp;N45)</f>
        <v>0</v>
      </c>
      <c r="P44" s="39">
        <f t="shared" si="16"/>
        <v>1.0903292727272726</v>
      </c>
      <c r="Q44" s="40">
        <f>COUNTIF(Vertices[PageRank],"&gt;= "&amp;P44)-COUNTIF(Vertices[PageRank],"&gt;="&amp;P45)</f>
        <v>0</v>
      </c>
      <c r="R44" s="39">
        <f t="shared" si="17"/>
        <v>0.43636363636363623</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6.200000000000003</v>
      </c>
      <c r="I45" s="42">
        <f>COUNTIF(Vertices[Out-Degree],"&gt;= "&amp;H45)-COUNTIF(Vertices[Out-Degree],"&gt;="&amp;H46)</f>
        <v>0</v>
      </c>
      <c r="J45" s="41">
        <f t="shared" si="13"/>
        <v>28.181818181818187</v>
      </c>
      <c r="K45" s="42">
        <f>COUNTIF(Vertices[Betweenness Centrality],"&gt;= "&amp;J45)-COUNTIF(Vertices[Betweenness Centrality],"&gt;="&amp;J46)</f>
        <v>0</v>
      </c>
      <c r="L45" s="41">
        <f t="shared" si="14"/>
        <v>0.048061600000000024</v>
      </c>
      <c r="M45" s="42">
        <f>COUNTIF(Vertices[Closeness Centrality],"&gt;= "&amp;L45)-COUNTIF(Vertices[Closeness Centrality],"&gt;="&amp;L46)</f>
        <v>0</v>
      </c>
      <c r="N45" s="41">
        <f t="shared" si="15"/>
        <v>0.06317978181818179</v>
      </c>
      <c r="O45" s="42">
        <f>COUNTIF(Vertices[Eigenvector Centrality],"&gt;= "&amp;N45)-COUNTIF(Vertices[Eigenvector Centrality],"&gt;="&amp;N46)</f>
        <v>6</v>
      </c>
      <c r="P45" s="41">
        <f t="shared" si="16"/>
        <v>1.1166995818181817</v>
      </c>
      <c r="Q45" s="42">
        <f>COUNTIF(Vertices[PageRank],"&gt;= "&amp;P45)-COUNTIF(Vertices[PageRank],"&gt;="&amp;P46)</f>
        <v>0</v>
      </c>
      <c r="R45" s="41">
        <f t="shared" si="17"/>
        <v>0.45090909090909076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6.400000000000003</v>
      </c>
      <c r="I46" s="40">
        <f>COUNTIF(Vertices[Out-Degree],"&gt;= "&amp;H46)-COUNTIF(Vertices[Out-Degree],"&gt;="&amp;H47)</f>
        <v>0</v>
      </c>
      <c r="J46" s="39">
        <f t="shared" si="13"/>
        <v>29.090909090909097</v>
      </c>
      <c r="K46" s="40">
        <f>COUNTIF(Vertices[Betweenness Centrality],"&gt;= "&amp;J46)-COUNTIF(Vertices[Betweenness Centrality],"&gt;="&amp;J47)</f>
        <v>0</v>
      </c>
      <c r="L46" s="39">
        <f t="shared" si="14"/>
        <v>0.048663200000000024</v>
      </c>
      <c r="M46" s="40">
        <f>COUNTIF(Vertices[Closeness Centrality],"&gt;= "&amp;L46)-COUNTIF(Vertices[Closeness Centrality],"&gt;="&amp;L47)</f>
        <v>0</v>
      </c>
      <c r="N46" s="39">
        <f t="shared" si="15"/>
        <v>0.06496329090909088</v>
      </c>
      <c r="O46" s="40">
        <f>COUNTIF(Vertices[Eigenvector Centrality],"&gt;= "&amp;N46)-COUNTIF(Vertices[Eigenvector Centrality],"&gt;="&amp;N47)</f>
        <v>1</v>
      </c>
      <c r="P46" s="39">
        <f t="shared" si="16"/>
        <v>1.1430698909090908</v>
      </c>
      <c r="Q46" s="40">
        <f>COUNTIF(Vertices[PageRank],"&gt;= "&amp;P46)-COUNTIF(Vertices[PageRank],"&gt;="&amp;P47)</f>
        <v>0</v>
      </c>
      <c r="R46" s="39">
        <f t="shared" si="17"/>
        <v>0.4654545454545453</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0</v>
      </c>
      <c r="H47" s="41">
        <f t="shared" si="12"/>
        <v>6.600000000000003</v>
      </c>
      <c r="I47" s="42">
        <f>COUNTIF(Vertices[Out-Degree],"&gt;= "&amp;H47)-COUNTIF(Vertices[Out-Degree],"&gt;="&amp;H48)</f>
        <v>0</v>
      </c>
      <c r="J47" s="41">
        <f t="shared" si="13"/>
        <v>30.000000000000007</v>
      </c>
      <c r="K47" s="42">
        <f>COUNTIF(Vertices[Betweenness Centrality],"&gt;= "&amp;J47)-COUNTIF(Vertices[Betweenness Centrality],"&gt;="&amp;J48)</f>
        <v>0</v>
      </c>
      <c r="L47" s="41">
        <f t="shared" si="14"/>
        <v>0.049264800000000025</v>
      </c>
      <c r="M47" s="42">
        <f>COUNTIF(Vertices[Closeness Centrality],"&gt;= "&amp;L47)-COUNTIF(Vertices[Closeness Centrality],"&gt;="&amp;L48)</f>
        <v>0</v>
      </c>
      <c r="N47" s="41">
        <f t="shared" si="15"/>
        <v>0.06674679999999997</v>
      </c>
      <c r="O47" s="42">
        <f>COUNTIF(Vertices[Eigenvector Centrality],"&gt;= "&amp;N47)-COUNTIF(Vertices[Eigenvector Centrality],"&gt;="&amp;N48)</f>
        <v>0</v>
      </c>
      <c r="P47" s="41">
        <f t="shared" si="16"/>
        <v>1.1694402</v>
      </c>
      <c r="Q47" s="42">
        <f>COUNTIF(Vertices[PageRank],"&gt;= "&amp;P47)-COUNTIF(Vertices[PageRank],"&gt;="&amp;P48)</f>
        <v>0</v>
      </c>
      <c r="R47" s="41">
        <f t="shared" si="17"/>
        <v>0.4799999999999998</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6.800000000000003</v>
      </c>
      <c r="I48" s="40">
        <f>COUNTIF(Vertices[Out-Degree],"&gt;= "&amp;H48)-COUNTIF(Vertices[Out-Degree],"&gt;="&amp;H49)</f>
        <v>0</v>
      </c>
      <c r="J48" s="39">
        <f t="shared" si="13"/>
        <v>30.909090909090917</v>
      </c>
      <c r="K48" s="40">
        <f>COUNTIF(Vertices[Betweenness Centrality],"&gt;= "&amp;J48)-COUNTIF(Vertices[Betweenness Centrality],"&gt;="&amp;J49)</f>
        <v>0</v>
      </c>
      <c r="L48" s="39">
        <f t="shared" si="14"/>
        <v>0.049866400000000026</v>
      </c>
      <c r="M48" s="40">
        <f>COUNTIF(Vertices[Closeness Centrality],"&gt;= "&amp;L48)-COUNTIF(Vertices[Closeness Centrality],"&gt;="&amp;L49)</f>
        <v>0</v>
      </c>
      <c r="N48" s="39">
        <f t="shared" si="15"/>
        <v>0.06853030909090906</v>
      </c>
      <c r="O48" s="40">
        <f>COUNTIF(Vertices[Eigenvector Centrality],"&gt;= "&amp;N48)-COUNTIF(Vertices[Eigenvector Centrality],"&gt;="&amp;N49)</f>
        <v>0</v>
      </c>
      <c r="P48" s="39">
        <f t="shared" si="16"/>
        <v>1.195810509090909</v>
      </c>
      <c r="Q48" s="40">
        <f>COUNTIF(Vertices[PageRank],"&gt;= "&amp;P48)-COUNTIF(Vertices[PageRank],"&gt;="&amp;P49)</f>
        <v>0</v>
      </c>
      <c r="R48" s="39">
        <f t="shared" si="17"/>
        <v>0.49454545454545434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7.0000000000000036</v>
      </c>
      <c r="I49" s="42">
        <f>COUNTIF(Vertices[Out-Degree],"&gt;= "&amp;H49)-COUNTIF(Vertices[Out-Degree],"&gt;="&amp;H50)</f>
        <v>0</v>
      </c>
      <c r="J49" s="41">
        <f t="shared" si="13"/>
        <v>31.818181818181827</v>
      </c>
      <c r="K49" s="42">
        <f>COUNTIF(Vertices[Betweenness Centrality],"&gt;= "&amp;J49)-COUNTIF(Vertices[Betweenness Centrality],"&gt;="&amp;J50)</f>
        <v>0</v>
      </c>
      <c r="L49" s="41">
        <f t="shared" si="14"/>
        <v>0.05046800000000003</v>
      </c>
      <c r="M49" s="42">
        <f>COUNTIF(Vertices[Closeness Centrality],"&gt;= "&amp;L49)-COUNTIF(Vertices[Closeness Centrality],"&gt;="&amp;L50)</f>
        <v>0</v>
      </c>
      <c r="N49" s="41">
        <f t="shared" si="15"/>
        <v>0.07031381818181814</v>
      </c>
      <c r="O49" s="42">
        <f>COUNTIF(Vertices[Eigenvector Centrality],"&gt;= "&amp;N49)-COUNTIF(Vertices[Eigenvector Centrality],"&gt;="&amp;N50)</f>
        <v>0</v>
      </c>
      <c r="P49" s="41">
        <f t="shared" si="16"/>
        <v>1.2221808181818181</v>
      </c>
      <c r="Q49" s="42">
        <f>COUNTIF(Vertices[PageRank],"&gt;= "&amp;P49)-COUNTIF(Vertices[PageRank],"&gt;="&amp;P50)</f>
        <v>1</v>
      </c>
      <c r="R49" s="41">
        <f t="shared" si="17"/>
        <v>0.5090909090909089</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7.200000000000004</v>
      </c>
      <c r="I50" s="40">
        <f>COUNTIF(Vertices[Out-Degree],"&gt;= "&amp;H50)-COUNTIF(Vertices[Out-Degree],"&gt;="&amp;H51)</f>
        <v>0</v>
      </c>
      <c r="J50" s="39">
        <f t="shared" si="13"/>
        <v>32.727272727272734</v>
      </c>
      <c r="K50" s="40">
        <f>COUNTIF(Vertices[Betweenness Centrality],"&gt;= "&amp;J50)-COUNTIF(Vertices[Betweenness Centrality],"&gt;="&amp;J51)</f>
        <v>0</v>
      </c>
      <c r="L50" s="39">
        <f t="shared" si="14"/>
        <v>0.05106960000000003</v>
      </c>
      <c r="M50" s="40">
        <f>COUNTIF(Vertices[Closeness Centrality],"&gt;= "&amp;L50)-COUNTIF(Vertices[Closeness Centrality],"&gt;="&amp;L51)</f>
        <v>0</v>
      </c>
      <c r="N50" s="39">
        <f t="shared" si="15"/>
        <v>0.07209732727272723</v>
      </c>
      <c r="O50" s="40">
        <f>COUNTIF(Vertices[Eigenvector Centrality],"&gt;= "&amp;N50)-COUNTIF(Vertices[Eigenvector Centrality],"&gt;="&amp;N51)</f>
        <v>0</v>
      </c>
      <c r="P50" s="39">
        <f t="shared" si="16"/>
        <v>1.2485511272727272</v>
      </c>
      <c r="Q50" s="40">
        <f>COUNTIF(Vertices[PageRank],"&gt;= "&amp;P50)-COUNTIF(Vertices[PageRank],"&gt;="&amp;P51)</f>
        <v>0</v>
      </c>
      <c r="R50" s="39">
        <f t="shared" si="17"/>
        <v>0.5236363636363635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7.400000000000004</v>
      </c>
      <c r="I51" s="42">
        <f>COUNTIF(Vertices[Out-Degree],"&gt;= "&amp;H51)-COUNTIF(Vertices[Out-Degree],"&gt;="&amp;H52)</f>
        <v>0</v>
      </c>
      <c r="J51" s="41">
        <f t="shared" si="13"/>
        <v>33.63636363636364</v>
      </c>
      <c r="K51" s="42">
        <f>COUNTIF(Vertices[Betweenness Centrality],"&gt;= "&amp;J51)-COUNTIF(Vertices[Betweenness Centrality],"&gt;="&amp;J52)</f>
        <v>0</v>
      </c>
      <c r="L51" s="41">
        <f t="shared" si="14"/>
        <v>0.05167120000000003</v>
      </c>
      <c r="M51" s="42">
        <f>COUNTIF(Vertices[Closeness Centrality],"&gt;= "&amp;L51)-COUNTIF(Vertices[Closeness Centrality],"&gt;="&amp;L52)</f>
        <v>0</v>
      </c>
      <c r="N51" s="41">
        <f t="shared" si="15"/>
        <v>0.07388083636363632</v>
      </c>
      <c r="O51" s="42">
        <f>COUNTIF(Vertices[Eigenvector Centrality],"&gt;= "&amp;N51)-COUNTIF(Vertices[Eigenvector Centrality],"&gt;="&amp;N52)</f>
        <v>0</v>
      </c>
      <c r="P51" s="41">
        <f t="shared" si="16"/>
        <v>1.2749214363636363</v>
      </c>
      <c r="Q51" s="42">
        <f>COUNTIF(Vertices[PageRank],"&gt;= "&amp;P51)-COUNTIF(Vertices[PageRank],"&gt;="&amp;P52)</f>
        <v>0</v>
      </c>
      <c r="R51" s="41">
        <f t="shared" si="17"/>
        <v>0.538181818181818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7.600000000000004</v>
      </c>
      <c r="I52" s="40">
        <f>COUNTIF(Vertices[Out-Degree],"&gt;= "&amp;H52)-COUNTIF(Vertices[Out-Degree],"&gt;="&amp;H53)</f>
        <v>0</v>
      </c>
      <c r="J52" s="39">
        <f t="shared" si="13"/>
        <v>34.54545454545455</v>
      </c>
      <c r="K52" s="40">
        <f>COUNTIF(Vertices[Betweenness Centrality],"&gt;= "&amp;J52)-COUNTIF(Vertices[Betweenness Centrality],"&gt;="&amp;J53)</f>
        <v>0</v>
      </c>
      <c r="L52" s="39">
        <f t="shared" si="14"/>
        <v>0.05227280000000003</v>
      </c>
      <c r="M52" s="40">
        <f>COUNTIF(Vertices[Closeness Centrality],"&gt;= "&amp;L52)-COUNTIF(Vertices[Closeness Centrality],"&gt;="&amp;L53)</f>
        <v>0</v>
      </c>
      <c r="N52" s="39">
        <f t="shared" si="15"/>
        <v>0.07566434545454541</v>
      </c>
      <c r="O52" s="40">
        <f>COUNTIF(Vertices[Eigenvector Centrality],"&gt;= "&amp;N52)-COUNTIF(Vertices[Eigenvector Centrality],"&gt;="&amp;N53)</f>
        <v>0</v>
      </c>
      <c r="P52" s="39">
        <f t="shared" si="16"/>
        <v>1.3012917454545454</v>
      </c>
      <c r="Q52" s="40">
        <f>COUNTIF(Vertices[PageRank],"&gt;= "&amp;P52)-COUNTIF(Vertices[PageRank],"&gt;="&amp;P53)</f>
        <v>0</v>
      </c>
      <c r="R52" s="39">
        <f t="shared" si="17"/>
        <v>0.5527272727272725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7.800000000000004</v>
      </c>
      <c r="I53" s="42">
        <f>COUNTIF(Vertices[Out-Degree],"&gt;= "&amp;H53)-COUNTIF(Vertices[Out-Degree],"&gt;="&amp;H54)</f>
        <v>0</v>
      </c>
      <c r="J53" s="41">
        <f t="shared" si="13"/>
        <v>35.45454545454545</v>
      </c>
      <c r="K53" s="42">
        <f>COUNTIF(Vertices[Betweenness Centrality],"&gt;= "&amp;J53)-COUNTIF(Vertices[Betweenness Centrality],"&gt;="&amp;J54)</f>
        <v>0</v>
      </c>
      <c r="L53" s="41">
        <f t="shared" si="14"/>
        <v>0.05287440000000003</v>
      </c>
      <c r="M53" s="42">
        <f>COUNTIF(Vertices[Closeness Centrality],"&gt;= "&amp;L53)-COUNTIF(Vertices[Closeness Centrality],"&gt;="&amp;L54)</f>
        <v>0</v>
      </c>
      <c r="N53" s="41">
        <f t="shared" si="15"/>
        <v>0.0774478545454545</v>
      </c>
      <c r="O53" s="42">
        <f>COUNTIF(Vertices[Eigenvector Centrality],"&gt;= "&amp;N53)-COUNTIF(Vertices[Eigenvector Centrality],"&gt;="&amp;N54)</f>
        <v>0</v>
      </c>
      <c r="P53" s="41">
        <f t="shared" si="16"/>
        <v>1.3276620545454545</v>
      </c>
      <c r="Q53" s="42">
        <f>COUNTIF(Vertices[PageRank],"&gt;= "&amp;P53)-COUNTIF(Vertices[PageRank],"&gt;="&amp;P54)</f>
        <v>0</v>
      </c>
      <c r="R53" s="41">
        <f t="shared" si="17"/>
        <v>0.567272727272727</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8.000000000000004</v>
      </c>
      <c r="I54" s="40">
        <f>COUNTIF(Vertices[Out-Degree],"&gt;= "&amp;H54)-COUNTIF(Vertices[Out-Degree],"&gt;="&amp;H55)</f>
        <v>0</v>
      </c>
      <c r="J54" s="39">
        <f t="shared" si="13"/>
        <v>36.36363636363636</v>
      </c>
      <c r="K54" s="40">
        <f>COUNTIF(Vertices[Betweenness Centrality],"&gt;= "&amp;J54)-COUNTIF(Vertices[Betweenness Centrality],"&gt;="&amp;J55)</f>
        <v>0</v>
      </c>
      <c r="L54" s="39">
        <f t="shared" si="14"/>
        <v>0.05347600000000003</v>
      </c>
      <c r="M54" s="40">
        <f>COUNTIF(Vertices[Closeness Centrality],"&gt;= "&amp;L54)-COUNTIF(Vertices[Closeness Centrality],"&gt;="&amp;L55)</f>
        <v>0</v>
      </c>
      <c r="N54" s="39">
        <f t="shared" si="15"/>
        <v>0.07923136363636359</v>
      </c>
      <c r="O54" s="40">
        <f>COUNTIF(Vertices[Eigenvector Centrality],"&gt;= "&amp;N54)-COUNTIF(Vertices[Eigenvector Centrality],"&gt;="&amp;N55)</f>
        <v>0</v>
      </c>
      <c r="P54" s="39">
        <f t="shared" si="16"/>
        <v>1.3540323636363636</v>
      </c>
      <c r="Q54" s="40">
        <f>COUNTIF(Vertices[PageRank],"&gt;= "&amp;P54)-COUNTIF(Vertices[PageRank],"&gt;="&amp;P55)</f>
        <v>0</v>
      </c>
      <c r="R54" s="39">
        <f t="shared" si="17"/>
        <v>0.5818181818181816</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8.200000000000003</v>
      </c>
      <c r="I55" s="42">
        <f>COUNTIF(Vertices[Out-Degree],"&gt;= "&amp;H55)-COUNTIF(Vertices[Out-Degree],"&gt;="&amp;H56)</f>
        <v>0</v>
      </c>
      <c r="J55" s="41">
        <f t="shared" si="13"/>
        <v>37.272727272727266</v>
      </c>
      <c r="K55" s="42">
        <f>COUNTIF(Vertices[Betweenness Centrality],"&gt;= "&amp;J55)-COUNTIF(Vertices[Betweenness Centrality],"&gt;="&amp;J56)</f>
        <v>0</v>
      </c>
      <c r="L55" s="41">
        <f t="shared" si="14"/>
        <v>0.05407760000000003</v>
      </c>
      <c r="M55" s="42">
        <f>COUNTIF(Vertices[Closeness Centrality],"&gt;= "&amp;L55)-COUNTIF(Vertices[Closeness Centrality],"&gt;="&amp;L56)</f>
        <v>0</v>
      </c>
      <c r="N55" s="41">
        <f t="shared" si="15"/>
        <v>0.08101487272727267</v>
      </c>
      <c r="O55" s="42">
        <f>COUNTIF(Vertices[Eigenvector Centrality],"&gt;= "&amp;N55)-COUNTIF(Vertices[Eigenvector Centrality],"&gt;="&amp;N56)</f>
        <v>0</v>
      </c>
      <c r="P55" s="41">
        <f t="shared" si="16"/>
        <v>1.3804026727272727</v>
      </c>
      <c r="Q55" s="42">
        <f>COUNTIF(Vertices[PageRank],"&gt;= "&amp;P55)-COUNTIF(Vertices[PageRank],"&gt;="&amp;P56)</f>
        <v>0</v>
      </c>
      <c r="R55" s="41">
        <f t="shared" si="17"/>
        <v>0.5963636363636361</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3</v>
      </c>
      <c r="H56" s="39">
        <f t="shared" si="12"/>
        <v>8.400000000000002</v>
      </c>
      <c r="I56" s="40">
        <f>COUNTIF(Vertices[Out-Degree],"&gt;= "&amp;H56)-COUNTIF(Vertices[Out-Degree],"&gt;="&amp;H57)</f>
        <v>3</v>
      </c>
      <c r="J56" s="39">
        <f t="shared" si="13"/>
        <v>38.18181818181817</v>
      </c>
      <c r="K56" s="40">
        <f>COUNTIF(Vertices[Betweenness Centrality],"&gt;= "&amp;J56)-COUNTIF(Vertices[Betweenness Centrality],"&gt;="&amp;J57)</f>
        <v>1</v>
      </c>
      <c r="L56" s="39">
        <f t="shared" si="14"/>
        <v>0.05467920000000003</v>
      </c>
      <c r="M56" s="40">
        <f>COUNTIF(Vertices[Closeness Centrality],"&gt;= "&amp;L56)-COUNTIF(Vertices[Closeness Centrality],"&gt;="&amp;L57)</f>
        <v>4</v>
      </c>
      <c r="N56" s="39">
        <f t="shared" si="15"/>
        <v>0.08279838181818176</v>
      </c>
      <c r="O56" s="40">
        <f>COUNTIF(Vertices[Eigenvector Centrality],"&gt;= "&amp;N56)-COUNTIF(Vertices[Eigenvector Centrality],"&gt;="&amp;N57)</f>
        <v>4</v>
      </c>
      <c r="P56" s="39">
        <f t="shared" si="16"/>
        <v>1.4067729818181818</v>
      </c>
      <c r="Q56" s="40">
        <f>COUNTIF(Vertices[PageRank],"&gt;= "&amp;P56)-COUNTIF(Vertices[PageRank],"&gt;="&amp;P57)</f>
        <v>4</v>
      </c>
      <c r="R56" s="39">
        <f t="shared" si="17"/>
        <v>0.6109090909090906</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8</v>
      </c>
      <c r="H57" s="43">
        <f>MAX(Vertices[Out-Degree])</f>
        <v>11</v>
      </c>
      <c r="I57" s="44">
        <f>COUNTIF(Vertices[Out-Degree],"&gt;= "&amp;H57)-COUNTIF(Vertices[Out-Degree],"&gt;="&amp;H58)</f>
        <v>2</v>
      </c>
      <c r="J57" s="43">
        <f>MAX(Vertices[Betweenness Centrality])</f>
        <v>50</v>
      </c>
      <c r="K57" s="44">
        <f>COUNTIF(Vertices[Betweenness Centrality],"&gt;= "&amp;J57)-COUNTIF(Vertices[Betweenness Centrality],"&gt;="&amp;J58)</f>
        <v>1</v>
      </c>
      <c r="L57" s="43">
        <f>MAX(Vertices[Closeness Centrality])</f>
        <v>0.0625</v>
      </c>
      <c r="M57" s="44">
        <f>COUNTIF(Vertices[Closeness Centrality],"&gt;= "&amp;L57)-COUNTIF(Vertices[Closeness Centrality],"&gt;="&amp;L58)</f>
        <v>1</v>
      </c>
      <c r="N57" s="43">
        <f>MAX(Vertices[Eigenvector Centrality])</f>
        <v>0.105984</v>
      </c>
      <c r="O57" s="44">
        <f>COUNTIF(Vertices[Eigenvector Centrality],"&gt;= "&amp;N57)-COUNTIF(Vertices[Eigenvector Centrality],"&gt;="&amp;N58)</f>
        <v>1</v>
      </c>
      <c r="P57" s="43">
        <f>MAX(Vertices[PageRank])</f>
        <v>1.749587</v>
      </c>
      <c r="Q57" s="44">
        <f>COUNTIF(Vertices[PageRank],"&gt;= "&amp;P57)-COUNTIF(Vertices[PageRank],"&gt;="&amp;P58)</f>
        <v>1</v>
      </c>
      <c r="R57" s="43">
        <f>MAX(Vertices[Clustering Coefficient])</f>
        <v>0.8</v>
      </c>
      <c r="S57" s="47">
        <f>COUNTIF(Vertices[Clustering Coefficient],"&gt;= "&amp;R57)-COUNTIF(Vertices[Clustering Coefficient],"&gt;="&amp;R58)</f>
        <v>6</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3.8</v>
      </c>
    </row>
    <row r="72" spans="1:2" ht="15">
      <c r="A72" s="35" t="s">
        <v>91</v>
      </c>
      <c r="B72" s="49">
        <f>_xlfn.IFERROR(MEDIAN(Vertices[In-Degree]),NoMetricMessage)</f>
        <v>5</v>
      </c>
    </row>
    <row r="83" spans="1:2" ht="15">
      <c r="A83" s="35" t="s">
        <v>94</v>
      </c>
      <c r="B83" s="48">
        <f>IF(COUNT(Vertices[Out-Degree])&gt;0,H2,NoMetricMessage)</f>
        <v>0</v>
      </c>
    </row>
    <row r="84" spans="1:2" ht="15">
      <c r="A84" s="35" t="s">
        <v>95</v>
      </c>
      <c r="B84" s="48">
        <f>IF(COUNT(Vertices[Out-Degree])&gt;0,H57,NoMetricMessage)</f>
        <v>11</v>
      </c>
    </row>
    <row r="85" spans="1:2" ht="15">
      <c r="A85" s="35" t="s">
        <v>96</v>
      </c>
      <c r="B85" s="49">
        <f>_xlfn.IFERROR(AVERAGE(Vertices[Out-Degree]),NoMetricMessage)</f>
        <v>3.8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50</v>
      </c>
    </row>
    <row r="99" spans="1:2" ht="15">
      <c r="A99" s="35" t="s">
        <v>102</v>
      </c>
      <c r="B99" s="49">
        <f>_xlfn.IFERROR(AVERAGE(Vertices[Betweenness Centrality]),NoMetricMessage)</f>
        <v>9.466666666666667</v>
      </c>
    </row>
    <row r="100" spans="1:2" ht="15">
      <c r="A100" s="35" t="s">
        <v>103</v>
      </c>
      <c r="B100" s="49">
        <f>_xlfn.IFERROR(MEDIAN(Vertices[Betweenness Centrality]),NoMetricMessage)</f>
        <v>0</v>
      </c>
    </row>
    <row r="111" spans="1:2" ht="15">
      <c r="A111" s="35" t="s">
        <v>106</v>
      </c>
      <c r="B111" s="49">
        <f>IF(COUNT(Vertices[Closeness Centrality])&gt;0,L2,NoMetricMessage)</f>
        <v>0.029412</v>
      </c>
    </row>
    <row r="112" spans="1:2" ht="15">
      <c r="A112" s="35" t="s">
        <v>107</v>
      </c>
      <c r="B112" s="49">
        <f>IF(COUNT(Vertices[Closeness Centrality])&gt;0,L57,NoMetricMessage)</f>
        <v>0.0625</v>
      </c>
    </row>
    <row r="113" spans="1:2" ht="15">
      <c r="A113" s="35" t="s">
        <v>108</v>
      </c>
      <c r="B113" s="49">
        <f>_xlfn.IFERROR(AVERAGE(Vertices[Closeness Centrality]),NoMetricMessage)</f>
        <v>0.045248133333333336</v>
      </c>
    </row>
    <row r="114" spans="1:2" ht="15">
      <c r="A114" s="35" t="s">
        <v>109</v>
      </c>
      <c r="B114" s="49">
        <f>_xlfn.IFERROR(MEDIAN(Vertices[Closeness Centrality]),NoMetricMessage)</f>
        <v>0.04</v>
      </c>
    </row>
    <row r="125" spans="1:2" ht="15">
      <c r="A125" s="35" t="s">
        <v>112</v>
      </c>
      <c r="B125" s="49">
        <f>IF(COUNT(Vertices[Eigenvector Centrality])&gt;0,N2,NoMetricMessage)</f>
        <v>0.007891</v>
      </c>
    </row>
    <row r="126" spans="1:2" ht="15">
      <c r="A126" s="35" t="s">
        <v>113</v>
      </c>
      <c r="B126" s="49">
        <f>IF(COUNT(Vertices[Eigenvector Centrality])&gt;0,N57,NoMetricMessage)</f>
        <v>0.105984</v>
      </c>
    </row>
    <row r="127" spans="1:2" ht="15">
      <c r="A127" s="35" t="s">
        <v>114</v>
      </c>
      <c r="B127" s="49">
        <f>_xlfn.IFERROR(AVERAGE(Vertices[Eigenvector Centrality]),NoMetricMessage)</f>
        <v>0.06666673333333334</v>
      </c>
    </row>
    <row r="128" spans="1:2" ht="15">
      <c r="A128" s="35" t="s">
        <v>115</v>
      </c>
      <c r="B128" s="49">
        <f>_xlfn.IFERROR(MEDIAN(Vertices[Eigenvector Centrality]),NoMetricMessage)</f>
        <v>0.06327</v>
      </c>
    </row>
    <row r="139" spans="1:2" ht="15">
      <c r="A139" s="35" t="s">
        <v>140</v>
      </c>
      <c r="B139" s="49">
        <f>IF(COUNT(Vertices[PageRank])&gt;0,P2,NoMetricMessage)</f>
        <v>0.29922</v>
      </c>
    </row>
    <row r="140" spans="1:2" ht="15">
      <c r="A140" s="35" t="s">
        <v>141</v>
      </c>
      <c r="B140" s="49">
        <f>IF(COUNT(Vertices[PageRank])&gt;0,P57,NoMetricMessage)</f>
        <v>1.749587</v>
      </c>
    </row>
    <row r="141" spans="1:2" ht="15">
      <c r="A141" s="35" t="s">
        <v>142</v>
      </c>
      <c r="B141" s="49">
        <f>_xlfn.IFERROR(AVERAGE(Vertices[PageRank]),NoMetricMessage)</f>
        <v>0.9999665333333334</v>
      </c>
    </row>
    <row r="142" spans="1:2" ht="15">
      <c r="A142" s="35" t="s">
        <v>143</v>
      </c>
      <c r="B142" s="49">
        <f>_xlfn.IFERROR(MEDIAN(Vertices[PageRank]),NoMetricMessage)</f>
        <v>0.753382</v>
      </c>
    </row>
    <row r="153" spans="1:2" ht="15">
      <c r="A153" s="35" t="s">
        <v>118</v>
      </c>
      <c r="B153" s="49">
        <f>IF(COUNT(Vertices[Clustering Coefficient])&gt;0,R2,NoMetricMessage)</f>
        <v>0</v>
      </c>
    </row>
    <row r="154" spans="1:2" ht="15">
      <c r="A154" s="35" t="s">
        <v>119</v>
      </c>
      <c r="B154" s="49">
        <f>IF(COUNT(Vertices[Clustering Coefficient])&gt;0,R57,NoMetricMessage)</f>
        <v>0.8</v>
      </c>
    </row>
    <row r="155" spans="1:2" ht="15">
      <c r="A155" s="35" t="s">
        <v>120</v>
      </c>
      <c r="B155" s="49">
        <f>_xlfn.IFERROR(AVERAGE(Vertices[Clustering Coefficient]),NoMetricMessage)</f>
        <v>0.4579220779220779</v>
      </c>
    </row>
    <row r="156" spans="1:2" ht="15">
      <c r="A156" s="35" t="s">
        <v>121</v>
      </c>
      <c r="B156" s="49">
        <f>_xlfn.IFERROR(MEDIAN(Vertices[Clustering Coefficient]),NoMetricMessage)</f>
        <v>0.37272727272727274</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429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430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431</v>
      </c>
      <c r="K7" s="13" t="s">
        <v>432</v>
      </c>
    </row>
    <row r="8" spans="1:11" ht="409.5">
      <c r="A8"/>
      <c r="B8">
        <v>2</v>
      </c>
      <c r="C8">
        <v>2</v>
      </c>
      <c r="D8" t="s">
        <v>61</v>
      </c>
      <c r="E8" t="s">
        <v>61</v>
      </c>
      <c r="H8" t="s">
        <v>73</v>
      </c>
      <c r="J8" t="s">
        <v>433</v>
      </c>
      <c r="K8" s="13" t="s">
        <v>434</v>
      </c>
    </row>
    <row r="9" spans="1:11" ht="409.5">
      <c r="A9"/>
      <c r="B9">
        <v>3</v>
      </c>
      <c r="C9">
        <v>4</v>
      </c>
      <c r="D9" t="s">
        <v>62</v>
      </c>
      <c r="E9" t="s">
        <v>62</v>
      </c>
      <c r="H9" t="s">
        <v>74</v>
      </c>
      <c r="J9" t="s">
        <v>435</v>
      </c>
      <c r="K9" s="118" t="s">
        <v>436</v>
      </c>
    </row>
    <row r="10" spans="1:11" ht="409.5">
      <c r="A10"/>
      <c r="B10">
        <v>4</v>
      </c>
      <c r="D10" t="s">
        <v>63</v>
      </c>
      <c r="E10" t="s">
        <v>63</v>
      </c>
      <c r="H10" t="s">
        <v>75</v>
      </c>
      <c r="J10" t="s">
        <v>437</v>
      </c>
      <c r="K10" s="13" t="s">
        <v>438</v>
      </c>
    </row>
    <row r="11" spans="1:11" ht="15">
      <c r="A11"/>
      <c r="B11">
        <v>5</v>
      </c>
      <c r="D11" t="s">
        <v>46</v>
      </c>
      <c r="E11">
        <v>1</v>
      </c>
      <c r="H11" t="s">
        <v>76</v>
      </c>
      <c r="J11" t="s">
        <v>439</v>
      </c>
      <c r="K11" t="s">
        <v>440</v>
      </c>
    </row>
    <row r="12" spans="1:11" ht="15">
      <c r="A12"/>
      <c r="B12"/>
      <c r="D12" t="s">
        <v>64</v>
      </c>
      <c r="E12">
        <v>2</v>
      </c>
      <c r="H12">
        <v>0</v>
      </c>
      <c r="J12" t="s">
        <v>441</v>
      </c>
      <c r="K12" t="s">
        <v>442</v>
      </c>
    </row>
    <row r="13" spans="1:11" ht="15">
      <c r="A13"/>
      <c r="B13"/>
      <c r="D13">
        <v>1</v>
      </c>
      <c r="E13">
        <v>3</v>
      </c>
      <c r="H13">
        <v>1</v>
      </c>
      <c r="J13" t="s">
        <v>443</v>
      </c>
      <c r="K13" t="s">
        <v>444</v>
      </c>
    </row>
    <row r="14" spans="4:11" ht="15">
      <c r="D14">
        <v>2</v>
      </c>
      <c r="E14">
        <v>4</v>
      </c>
      <c r="H14">
        <v>2</v>
      </c>
      <c r="J14" t="s">
        <v>445</v>
      </c>
      <c r="K14" t="s">
        <v>446</v>
      </c>
    </row>
    <row r="15" spans="4:11" ht="15">
      <c r="D15">
        <v>3</v>
      </c>
      <c r="E15">
        <v>5</v>
      </c>
      <c r="H15">
        <v>3</v>
      </c>
      <c r="J15" t="s">
        <v>447</v>
      </c>
      <c r="K15" t="s">
        <v>448</v>
      </c>
    </row>
    <row r="16" spans="4:11" ht="15">
      <c r="D16">
        <v>4</v>
      </c>
      <c r="E16">
        <v>6</v>
      </c>
      <c r="H16">
        <v>4</v>
      </c>
      <c r="J16" t="s">
        <v>449</v>
      </c>
      <c r="K16" t="s">
        <v>450</v>
      </c>
    </row>
    <row r="17" spans="4:11" ht="15">
      <c r="D17">
        <v>5</v>
      </c>
      <c r="E17">
        <v>7</v>
      </c>
      <c r="H17">
        <v>5</v>
      </c>
      <c r="J17" t="s">
        <v>451</v>
      </c>
      <c r="K17" t="s">
        <v>452</v>
      </c>
    </row>
    <row r="18" spans="4:11" ht="15">
      <c r="D18">
        <v>6</v>
      </c>
      <c r="E18">
        <v>8</v>
      </c>
      <c r="H18">
        <v>6</v>
      </c>
      <c r="J18" t="s">
        <v>453</v>
      </c>
      <c r="K18" t="s">
        <v>454</v>
      </c>
    </row>
    <row r="19" spans="4:11" ht="15">
      <c r="D19">
        <v>7</v>
      </c>
      <c r="E19">
        <v>9</v>
      </c>
      <c r="H19">
        <v>7</v>
      </c>
      <c r="J19" t="s">
        <v>455</v>
      </c>
      <c r="K19" t="s">
        <v>456</v>
      </c>
    </row>
    <row r="20" spans="4:11" ht="15">
      <c r="D20">
        <v>8</v>
      </c>
      <c r="H20">
        <v>8</v>
      </c>
      <c r="J20" t="s">
        <v>457</v>
      </c>
      <c r="K20" t="s">
        <v>458</v>
      </c>
    </row>
    <row r="21" spans="4:11" ht="409.5">
      <c r="D21">
        <v>9</v>
      </c>
      <c r="H21">
        <v>9</v>
      </c>
      <c r="J21" t="s">
        <v>459</v>
      </c>
      <c r="K21" s="13" t="s">
        <v>460</v>
      </c>
    </row>
    <row r="22" spans="4:11" ht="409.5">
      <c r="D22">
        <v>10</v>
      </c>
      <c r="J22" t="s">
        <v>461</v>
      </c>
      <c r="K22" s="13" t="s">
        <v>462</v>
      </c>
    </row>
    <row r="23" spans="4:11" ht="409.5">
      <c r="D23">
        <v>11</v>
      </c>
      <c r="J23" t="s">
        <v>463</v>
      </c>
      <c r="K23" s="13" t="s">
        <v>464</v>
      </c>
    </row>
    <row r="24" spans="10:11" ht="409.5">
      <c r="J24" t="s">
        <v>465</v>
      </c>
      <c r="K24" s="13" t="s">
        <v>643</v>
      </c>
    </row>
    <row r="25" spans="10:11" ht="15">
      <c r="J25" t="s">
        <v>466</v>
      </c>
      <c r="K25" t="b">
        <v>0</v>
      </c>
    </row>
    <row r="26" spans="10:11" ht="15">
      <c r="J26" t="s">
        <v>640</v>
      </c>
      <c r="K26" t="s">
        <v>641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475</v>
      </c>
      <c r="B1" s="13" t="s">
        <v>476</v>
      </c>
      <c r="C1" s="13" t="s">
        <v>477</v>
      </c>
      <c r="D1" s="13" t="s">
        <v>479</v>
      </c>
      <c r="E1" s="13" t="s">
        <v>478</v>
      </c>
      <c r="F1" s="13" t="s">
        <v>480</v>
      </c>
    </row>
    <row r="2" spans="1:6" ht="15">
      <c r="A2" s="89" t="s">
        <v>236</v>
      </c>
      <c r="B2" s="85">
        <v>7</v>
      </c>
      <c r="C2" s="89" t="s">
        <v>236</v>
      </c>
      <c r="D2" s="85">
        <v>7</v>
      </c>
      <c r="E2" s="89" t="s">
        <v>240</v>
      </c>
      <c r="F2" s="85">
        <v>1</v>
      </c>
    </row>
    <row r="3" spans="1:6" ht="15">
      <c r="A3" s="89" t="s">
        <v>238</v>
      </c>
      <c r="B3" s="85">
        <v>2</v>
      </c>
      <c r="C3" s="89" t="s">
        <v>238</v>
      </c>
      <c r="D3" s="85">
        <v>1</v>
      </c>
      <c r="E3" s="89" t="s">
        <v>238</v>
      </c>
      <c r="F3" s="85">
        <v>1</v>
      </c>
    </row>
    <row r="4" spans="1:6" ht="15">
      <c r="A4" s="89" t="s">
        <v>240</v>
      </c>
      <c r="B4" s="85">
        <v>1</v>
      </c>
      <c r="C4" s="85"/>
      <c r="D4" s="85"/>
      <c r="E4" s="89" t="s">
        <v>239</v>
      </c>
      <c r="F4" s="85">
        <v>1</v>
      </c>
    </row>
    <row r="5" spans="1:6" ht="15">
      <c r="A5" s="89" t="s">
        <v>239</v>
      </c>
      <c r="B5" s="85">
        <v>1</v>
      </c>
      <c r="C5" s="85"/>
      <c r="D5" s="85"/>
      <c r="E5" s="85"/>
      <c r="F5" s="85"/>
    </row>
    <row r="8" spans="1:6" ht="15" customHeight="1">
      <c r="A8" s="13" t="s">
        <v>483</v>
      </c>
      <c r="B8" s="13" t="s">
        <v>476</v>
      </c>
      <c r="C8" s="13" t="s">
        <v>484</v>
      </c>
      <c r="D8" s="13" t="s">
        <v>479</v>
      </c>
      <c r="E8" s="13" t="s">
        <v>485</v>
      </c>
      <c r="F8" s="13" t="s">
        <v>480</v>
      </c>
    </row>
    <row r="9" spans="1:6" ht="15">
      <c r="A9" s="85" t="s">
        <v>241</v>
      </c>
      <c r="B9" s="85">
        <v>7</v>
      </c>
      <c r="C9" s="85" t="s">
        <v>241</v>
      </c>
      <c r="D9" s="85">
        <v>7</v>
      </c>
      <c r="E9" s="85" t="s">
        <v>243</v>
      </c>
      <c r="F9" s="85">
        <v>2</v>
      </c>
    </row>
    <row r="10" spans="1:6" ht="15">
      <c r="A10" s="85" t="s">
        <v>243</v>
      </c>
      <c r="B10" s="85">
        <v>3</v>
      </c>
      <c r="C10" s="85" t="s">
        <v>243</v>
      </c>
      <c r="D10" s="85">
        <v>1</v>
      </c>
      <c r="E10" s="85" t="s">
        <v>244</v>
      </c>
      <c r="F10" s="85">
        <v>1</v>
      </c>
    </row>
    <row r="11" spans="1:6" ht="15">
      <c r="A11" s="85" t="s">
        <v>244</v>
      </c>
      <c r="B11" s="85">
        <v>1</v>
      </c>
      <c r="C11" s="85"/>
      <c r="D11" s="85"/>
      <c r="E11" s="85"/>
      <c r="F11" s="85"/>
    </row>
    <row r="14" spans="1:6" ht="15" customHeight="1">
      <c r="A14" s="13" t="s">
        <v>488</v>
      </c>
      <c r="B14" s="13" t="s">
        <v>476</v>
      </c>
      <c r="C14" s="13" t="s">
        <v>494</v>
      </c>
      <c r="D14" s="13" t="s">
        <v>479</v>
      </c>
      <c r="E14" s="13" t="s">
        <v>495</v>
      </c>
      <c r="F14" s="13" t="s">
        <v>480</v>
      </c>
    </row>
    <row r="15" spans="1:6" ht="15">
      <c r="A15" s="85" t="s">
        <v>245</v>
      </c>
      <c r="B15" s="85">
        <v>10</v>
      </c>
      <c r="C15" s="85" t="s">
        <v>245</v>
      </c>
      <c r="D15" s="85">
        <v>9</v>
      </c>
      <c r="E15" s="85" t="s">
        <v>245</v>
      </c>
      <c r="F15" s="85">
        <v>1</v>
      </c>
    </row>
    <row r="16" spans="1:6" ht="15">
      <c r="A16" s="85" t="s">
        <v>489</v>
      </c>
      <c r="B16" s="85">
        <v>2</v>
      </c>
      <c r="C16" s="85" t="s">
        <v>489</v>
      </c>
      <c r="D16" s="85">
        <v>2</v>
      </c>
      <c r="E16" s="85"/>
      <c r="F16" s="85"/>
    </row>
    <row r="17" spans="1:6" ht="15">
      <c r="A17" s="85" t="s">
        <v>226</v>
      </c>
      <c r="B17" s="85">
        <v>2</v>
      </c>
      <c r="C17" s="85" t="s">
        <v>226</v>
      </c>
      <c r="D17" s="85">
        <v>2</v>
      </c>
      <c r="E17" s="85"/>
      <c r="F17" s="85"/>
    </row>
    <row r="18" spans="1:6" ht="15">
      <c r="A18" s="85" t="s">
        <v>490</v>
      </c>
      <c r="B18" s="85">
        <v>2</v>
      </c>
      <c r="C18" s="85" t="s">
        <v>490</v>
      </c>
      <c r="D18" s="85">
        <v>2</v>
      </c>
      <c r="E18" s="85"/>
      <c r="F18" s="85"/>
    </row>
    <row r="19" spans="1:6" ht="15">
      <c r="A19" s="85" t="s">
        <v>491</v>
      </c>
      <c r="B19" s="85">
        <v>1</v>
      </c>
      <c r="C19" s="85" t="s">
        <v>491</v>
      </c>
      <c r="D19" s="85">
        <v>1</v>
      </c>
      <c r="E19" s="85"/>
      <c r="F19" s="85"/>
    </row>
    <row r="20" spans="1:6" ht="15">
      <c r="A20" s="85" t="s">
        <v>492</v>
      </c>
      <c r="B20" s="85">
        <v>1</v>
      </c>
      <c r="C20" s="85" t="s">
        <v>492</v>
      </c>
      <c r="D20" s="85">
        <v>1</v>
      </c>
      <c r="E20" s="85"/>
      <c r="F20" s="85"/>
    </row>
    <row r="21" spans="1:6" ht="15">
      <c r="A21" s="85" t="s">
        <v>493</v>
      </c>
      <c r="B21" s="85">
        <v>1</v>
      </c>
      <c r="C21" s="85" t="s">
        <v>493</v>
      </c>
      <c r="D21" s="85">
        <v>1</v>
      </c>
      <c r="E21" s="85"/>
      <c r="F21" s="85"/>
    </row>
    <row r="22" spans="1:6" ht="15">
      <c r="A22" s="85" t="s">
        <v>227</v>
      </c>
      <c r="B22" s="85">
        <v>1</v>
      </c>
      <c r="C22" s="85" t="s">
        <v>227</v>
      </c>
      <c r="D22" s="85">
        <v>1</v>
      </c>
      <c r="E22" s="85"/>
      <c r="F22" s="85"/>
    </row>
    <row r="25" spans="1:6" ht="15" customHeight="1">
      <c r="A25" s="13" t="s">
        <v>498</v>
      </c>
      <c r="B25" s="13" t="s">
        <v>476</v>
      </c>
      <c r="C25" s="13" t="s">
        <v>506</v>
      </c>
      <c r="D25" s="13" t="s">
        <v>479</v>
      </c>
      <c r="E25" s="13" t="s">
        <v>507</v>
      </c>
      <c r="F25" s="13" t="s">
        <v>480</v>
      </c>
    </row>
    <row r="26" spans="1:6" ht="15">
      <c r="A26" s="93" t="s">
        <v>499</v>
      </c>
      <c r="B26" s="93">
        <v>18</v>
      </c>
      <c r="C26" s="93" t="s">
        <v>504</v>
      </c>
      <c r="D26" s="93">
        <v>15</v>
      </c>
      <c r="E26" s="93" t="s">
        <v>508</v>
      </c>
      <c r="F26" s="93">
        <v>3</v>
      </c>
    </row>
    <row r="27" spans="1:6" ht="15">
      <c r="A27" s="93" t="s">
        <v>500</v>
      </c>
      <c r="B27" s="93">
        <v>0</v>
      </c>
      <c r="C27" s="93" t="s">
        <v>217</v>
      </c>
      <c r="D27" s="93">
        <v>9</v>
      </c>
      <c r="E27" s="93" t="s">
        <v>509</v>
      </c>
      <c r="F27" s="93">
        <v>2</v>
      </c>
    </row>
    <row r="28" spans="1:6" ht="15">
      <c r="A28" s="93" t="s">
        <v>501</v>
      </c>
      <c r="B28" s="93">
        <v>0</v>
      </c>
      <c r="C28" s="93" t="s">
        <v>215</v>
      </c>
      <c r="D28" s="93">
        <v>9</v>
      </c>
      <c r="E28" s="93" t="s">
        <v>510</v>
      </c>
      <c r="F28" s="93">
        <v>2</v>
      </c>
    </row>
    <row r="29" spans="1:6" ht="15">
      <c r="A29" s="93" t="s">
        <v>502</v>
      </c>
      <c r="B29" s="93">
        <v>252</v>
      </c>
      <c r="C29" s="93" t="s">
        <v>220</v>
      </c>
      <c r="D29" s="93">
        <v>8</v>
      </c>
      <c r="E29" s="93" t="s">
        <v>511</v>
      </c>
      <c r="F29" s="93">
        <v>2</v>
      </c>
    </row>
    <row r="30" spans="1:6" ht="15">
      <c r="A30" s="93" t="s">
        <v>503</v>
      </c>
      <c r="B30" s="93">
        <v>270</v>
      </c>
      <c r="C30" s="93" t="s">
        <v>505</v>
      </c>
      <c r="D30" s="93">
        <v>8</v>
      </c>
      <c r="E30" s="93" t="s">
        <v>220</v>
      </c>
      <c r="F30" s="93">
        <v>2</v>
      </c>
    </row>
    <row r="31" spans="1:6" ht="15">
      <c r="A31" s="93" t="s">
        <v>504</v>
      </c>
      <c r="B31" s="93">
        <v>16</v>
      </c>
      <c r="C31" s="93" t="s">
        <v>227</v>
      </c>
      <c r="D31" s="93">
        <v>7</v>
      </c>
      <c r="E31" s="93"/>
      <c r="F31" s="93"/>
    </row>
    <row r="32" spans="1:6" ht="15">
      <c r="A32" s="93" t="s">
        <v>220</v>
      </c>
      <c r="B32" s="93">
        <v>10</v>
      </c>
      <c r="C32" s="93" t="s">
        <v>226</v>
      </c>
      <c r="D32" s="93">
        <v>7</v>
      </c>
      <c r="E32" s="93"/>
      <c r="F32" s="93"/>
    </row>
    <row r="33" spans="1:6" ht="15">
      <c r="A33" s="93" t="s">
        <v>217</v>
      </c>
      <c r="B33" s="93">
        <v>9</v>
      </c>
      <c r="C33" s="93" t="s">
        <v>225</v>
      </c>
      <c r="D33" s="93">
        <v>7</v>
      </c>
      <c r="E33" s="93"/>
      <c r="F33" s="93"/>
    </row>
    <row r="34" spans="1:6" ht="15">
      <c r="A34" s="93" t="s">
        <v>215</v>
      </c>
      <c r="B34" s="93">
        <v>9</v>
      </c>
      <c r="C34" s="93" t="s">
        <v>224</v>
      </c>
      <c r="D34" s="93">
        <v>7</v>
      </c>
      <c r="E34" s="93"/>
      <c r="F34" s="93"/>
    </row>
    <row r="35" spans="1:6" ht="15">
      <c r="A35" s="93" t="s">
        <v>505</v>
      </c>
      <c r="B35" s="93">
        <v>9</v>
      </c>
      <c r="C35" s="93" t="s">
        <v>216</v>
      </c>
      <c r="D35" s="93">
        <v>7</v>
      </c>
      <c r="E35" s="93"/>
      <c r="F35" s="93"/>
    </row>
    <row r="38" spans="1:6" ht="15" customHeight="1">
      <c r="A38" s="13" t="s">
        <v>515</v>
      </c>
      <c r="B38" s="13" t="s">
        <v>476</v>
      </c>
      <c r="C38" s="13" t="s">
        <v>526</v>
      </c>
      <c r="D38" s="13" t="s">
        <v>479</v>
      </c>
      <c r="E38" s="85" t="s">
        <v>527</v>
      </c>
      <c r="F38" s="85" t="s">
        <v>480</v>
      </c>
    </row>
    <row r="39" spans="1:6" ht="15">
      <c r="A39" s="93" t="s">
        <v>516</v>
      </c>
      <c r="B39" s="93">
        <v>7</v>
      </c>
      <c r="C39" s="93" t="s">
        <v>516</v>
      </c>
      <c r="D39" s="93">
        <v>7</v>
      </c>
      <c r="E39" s="93"/>
      <c r="F39" s="93"/>
    </row>
    <row r="40" spans="1:6" ht="15">
      <c r="A40" s="93" t="s">
        <v>517</v>
      </c>
      <c r="B40" s="93">
        <v>7</v>
      </c>
      <c r="C40" s="93" t="s">
        <v>517</v>
      </c>
      <c r="D40" s="93">
        <v>7</v>
      </c>
      <c r="E40" s="93"/>
      <c r="F40" s="93"/>
    </row>
    <row r="41" spans="1:6" ht="15">
      <c r="A41" s="93" t="s">
        <v>518</v>
      </c>
      <c r="B41" s="93">
        <v>7</v>
      </c>
      <c r="C41" s="93" t="s">
        <v>518</v>
      </c>
      <c r="D41" s="93">
        <v>7</v>
      </c>
      <c r="E41" s="93"/>
      <c r="F41" s="93"/>
    </row>
    <row r="42" spans="1:6" ht="15">
      <c r="A42" s="93" t="s">
        <v>519</v>
      </c>
      <c r="B42" s="93">
        <v>7</v>
      </c>
      <c r="C42" s="93" t="s">
        <v>519</v>
      </c>
      <c r="D42" s="93">
        <v>7</v>
      </c>
      <c r="E42" s="93"/>
      <c r="F42" s="93"/>
    </row>
    <row r="43" spans="1:6" ht="15">
      <c r="A43" s="93" t="s">
        <v>520</v>
      </c>
      <c r="B43" s="93">
        <v>7</v>
      </c>
      <c r="C43" s="93" t="s">
        <v>520</v>
      </c>
      <c r="D43" s="93">
        <v>7</v>
      </c>
      <c r="E43" s="93"/>
      <c r="F43" s="93"/>
    </row>
    <row r="44" spans="1:6" ht="15">
      <c r="A44" s="93" t="s">
        <v>521</v>
      </c>
      <c r="B44" s="93">
        <v>7</v>
      </c>
      <c r="C44" s="93" t="s">
        <v>521</v>
      </c>
      <c r="D44" s="93">
        <v>7</v>
      </c>
      <c r="E44" s="93"/>
      <c r="F44" s="93"/>
    </row>
    <row r="45" spans="1:6" ht="15">
      <c r="A45" s="93" t="s">
        <v>522</v>
      </c>
      <c r="B45" s="93">
        <v>7</v>
      </c>
      <c r="C45" s="93" t="s">
        <v>522</v>
      </c>
      <c r="D45" s="93">
        <v>7</v>
      </c>
      <c r="E45" s="93"/>
      <c r="F45" s="93"/>
    </row>
    <row r="46" spans="1:6" ht="15">
      <c r="A46" s="93" t="s">
        <v>523</v>
      </c>
      <c r="B46" s="93">
        <v>7</v>
      </c>
      <c r="C46" s="93" t="s">
        <v>523</v>
      </c>
      <c r="D46" s="93">
        <v>7</v>
      </c>
      <c r="E46" s="93"/>
      <c r="F46" s="93"/>
    </row>
    <row r="47" spans="1:6" ht="15">
      <c r="A47" s="93" t="s">
        <v>524</v>
      </c>
      <c r="B47" s="93">
        <v>7</v>
      </c>
      <c r="C47" s="93" t="s">
        <v>524</v>
      </c>
      <c r="D47" s="93">
        <v>7</v>
      </c>
      <c r="E47" s="93"/>
      <c r="F47" s="93"/>
    </row>
    <row r="48" spans="1:6" ht="15">
      <c r="A48" s="93" t="s">
        <v>525</v>
      </c>
      <c r="B48" s="93">
        <v>7</v>
      </c>
      <c r="C48" s="93" t="s">
        <v>525</v>
      </c>
      <c r="D48" s="93">
        <v>7</v>
      </c>
      <c r="E48" s="93"/>
      <c r="F48" s="93"/>
    </row>
    <row r="51" spans="1:6" ht="15" customHeight="1">
      <c r="A51" s="85" t="s">
        <v>530</v>
      </c>
      <c r="B51" s="85" t="s">
        <v>476</v>
      </c>
      <c r="C51" s="85" t="s">
        <v>532</v>
      </c>
      <c r="D51" s="85" t="s">
        <v>479</v>
      </c>
      <c r="E51" s="85" t="s">
        <v>533</v>
      </c>
      <c r="F51" s="85" t="s">
        <v>480</v>
      </c>
    </row>
    <row r="52" spans="1:6" ht="15">
      <c r="A52" s="85"/>
      <c r="B52" s="85"/>
      <c r="C52" s="85"/>
      <c r="D52" s="85"/>
      <c r="E52" s="85"/>
      <c r="F52" s="85"/>
    </row>
    <row r="54" spans="1:6" ht="15" customHeight="1">
      <c r="A54" s="13" t="s">
        <v>531</v>
      </c>
      <c r="B54" s="13" t="s">
        <v>476</v>
      </c>
      <c r="C54" s="13" t="s">
        <v>534</v>
      </c>
      <c r="D54" s="13" t="s">
        <v>479</v>
      </c>
      <c r="E54" s="13" t="s">
        <v>535</v>
      </c>
      <c r="F54" s="13" t="s">
        <v>480</v>
      </c>
    </row>
    <row r="55" spans="1:6" ht="15">
      <c r="A55" s="85" t="s">
        <v>220</v>
      </c>
      <c r="B55" s="85">
        <v>8</v>
      </c>
      <c r="C55" s="85" t="s">
        <v>220</v>
      </c>
      <c r="D55" s="85">
        <v>6</v>
      </c>
      <c r="E55" s="85" t="s">
        <v>220</v>
      </c>
      <c r="F55" s="85">
        <v>2</v>
      </c>
    </row>
    <row r="56" spans="1:6" ht="15">
      <c r="A56" s="85" t="s">
        <v>227</v>
      </c>
      <c r="B56" s="85">
        <v>5</v>
      </c>
      <c r="C56" s="85" t="s">
        <v>227</v>
      </c>
      <c r="D56" s="85">
        <v>5</v>
      </c>
      <c r="E56" s="85" t="s">
        <v>228</v>
      </c>
      <c r="F56" s="85">
        <v>1</v>
      </c>
    </row>
    <row r="57" spans="1:6" ht="15">
      <c r="A57" s="85" t="s">
        <v>217</v>
      </c>
      <c r="B57" s="85">
        <v>5</v>
      </c>
      <c r="C57" s="85" t="s">
        <v>217</v>
      </c>
      <c r="D57" s="85">
        <v>5</v>
      </c>
      <c r="E57" s="85" t="s">
        <v>221</v>
      </c>
      <c r="F57" s="85">
        <v>1</v>
      </c>
    </row>
    <row r="58" spans="1:6" ht="15">
      <c r="A58" s="85" t="s">
        <v>226</v>
      </c>
      <c r="B58" s="85">
        <v>5</v>
      </c>
      <c r="C58" s="85" t="s">
        <v>226</v>
      </c>
      <c r="D58" s="85">
        <v>5</v>
      </c>
      <c r="E58" s="85" t="s">
        <v>215</v>
      </c>
      <c r="F58" s="85">
        <v>1</v>
      </c>
    </row>
    <row r="59" spans="1:6" ht="15">
      <c r="A59" s="85" t="s">
        <v>225</v>
      </c>
      <c r="B59" s="85">
        <v>5</v>
      </c>
      <c r="C59" s="85" t="s">
        <v>225</v>
      </c>
      <c r="D59" s="85">
        <v>5</v>
      </c>
      <c r="E59" s="85"/>
      <c r="F59" s="85"/>
    </row>
    <row r="60" spans="1:6" ht="15">
      <c r="A60" s="85" t="s">
        <v>224</v>
      </c>
      <c r="B60" s="85">
        <v>5</v>
      </c>
      <c r="C60" s="85" t="s">
        <v>224</v>
      </c>
      <c r="D60" s="85">
        <v>5</v>
      </c>
      <c r="E60" s="85"/>
      <c r="F60" s="85"/>
    </row>
    <row r="61" spans="1:6" ht="15">
      <c r="A61" s="85" t="s">
        <v>216</v>
      </c>
      <c r="B61" s="85">
        <v>5</v>
      </c>
      <c r="C61" s="85" t="s">
        <v>216</v>
      </c>
      <c r="D61" s="85">
        <v>5</v>
      </c>
      <c r="E61" s="85"/>
      <c r="F61" s="85"/>
    </row>
    <row r="62" spans="1:6" ht="15">
      <c r="A62" s="85" t="s">
        <v>218</v>
      </c>
      <c r="B62" s="85">
        <v>5</v>
      </c>
      <c r="C62" s="85" t="s">
        <v>218</v>
      </c>
      <c r="D62" s="85">
        <v>5</v>
      </c>
      <c r="E62" s="85"/>
      <c r="F62" s="85"/>
    </row>
    <row r="63" spans="1:6" ht="15">
      <c r="A63" s="85" t="s">
        <v>223</v>
      </c>
      <c r="B63" s="85">
        <v>5</v>
      </c>
      <c r="C63" s="85" t="s">
        <v>223</v>
      </c>
      <c r="D63" s="85">
        <v>5</v>
      </c>
      <c r="E63" s="85"/>
      <c r="F63" s="85"/>
    </row>
    <row r="64" spans="1:6" ht="15">
      <c r="A64" s="85" t="s">
        <v>222</v>
      </c>
      <c r="B64" s="85">
        <v>5</v>
      </c>
      <c r="C64" s="85" t="s">
        <v>222</v>
      </c>
      <c r="D64" s="85">
        <v>5</v>
      </c>
      <c r="E64" s="85"/>
      <c r="F64" s="85"/>
    </row>
    <row r="67" spans="1:6" ht="15" customHeight="1">
      <c r="A67" s="13" t="s">
        <v>540</v>
      </c>
      <c r="B67" s="13" t="s">
        <v>476</v>
      </c>
      <c r="C67" s="13" t="s">
        <v>541</v>
      </c>
      <c r="D67" s="13" t="s">
        <v>479</v>
      </c>
      <c r="E67" s="13" t="s">
        <v>542</v>
      </c>
      <c r="F67" s="13" t="s">
        <v>480</v>
      </c>
    </row>
    <row r="68" spans="1:6" ht="15">
      <c r="A68" s="127" t="s">
        <v>218</v>
      </c>
      <c r="B68" s="85">
        <v>854958</v>
      </c>
      <c r="C68" s="127" t="s">
        <v>218</v>
      </c>
      <c r="D68" s="85">
        <v>854958</v>
      </c>
      <c r="E68" s="127" t="s">
        <v>221</v>
      </c>
      <c r="F68" s="85">
        <v>15444</v>
      </c>
    </row>
    <row r="69" spans="1:6" ht="15">
      <c r="A69" s="127" t="s">
        <v>225</v>
      </c>
      <c r="B69" s="85">
        <v>124009</v>
      </c>
      <c r="C69" s="127" t="s">
        <v>225</v>
      </c>
      <c r="D69" s="85">
        <v>124009</v>
      </c>
      <c r="E69" s="127" t="s">
        <v>220</v>
      </c>
      <c r="F69" s="85">
        <v>261</v>
      </c>
    </row>
    <row r="70" spans="1:6" ht="15">
      <c r="A70" s="127" t="s">
        <v>217</v>
      </c>
      <c r="B70" s="85">
        <v>107824</v>
      </c>
      <c r="C70" s="127" t="s">
        <v>217</v>
      </c>
      <c r="D70" s="85">
        <v>107824</v>
      </c>
      <c r="E70" s="127" t="s">
        <v>228</v>
      </c>
      <c r="F70" s="85">
        <v>6</v>
      </c>
    </row>
    <row r="71" spans="1:6" ht="15">
      <c r="A71" s="127" t="s">
        <v>216</v>
      </c>
      <c r="B71" s="85">
        <v>29218</v>
      </c>
      <c r="C71" s="127" t="s">
        <v>216</v>
      </c>
      <c r="D71" s="85">
        <v>29218</v>
      </c>
      <c r="E71" s="127"/>
      <c r="F71" s="85"/>
    </row>
    <row r="72" spans="1:6" ht="15">
      <c r="A72" s="127" t="s">
        <v>214</v>
      </c>
      <c r="B72" s="85">
        <v>22784</v>
      </c>
      <c r="C72" s="127" t="s">
        <v>214</v>
      </c>
      <c r="D72" s="85">
        <v>22784</v>
      </c>
      <c r="E72" s="127"/>
      <c r="F72" s="85"/>
    </row>
    <row r="73" spans="1:6" ht="15">
      <c r="A73" s="127" t="s">
        <v>226</v>
      </c>
      <c r="B73" s="85">
        <v>16724</v>
      </c>
      <c r="C73" s="127" t="s">
        <v>226</v>
      </c>
      <c r="D73" s="85">
        <v>16724</v>
      </c>
      <c r="E73" s="127"/>
      <c r="F73" s="85"/>
    </row>
    <row r="74" spans="1:6" ht="15">
      <c r="A74" s="127" t="s">
        <v>221</v>
      </c>
      <c r="B74" s="85">
        <v>15444</v>
      </c>
      <c r="C74" s="127" t="s">
        <v>219</v>
      </c>
      <c r="D74" s="85">
        <v>13870</v>
      </c>
      <c r="E74" s="127"/>
      <c r="F74" s="85"/>
    </row>
    <row r="75" spans="1:6" ht="15">
      <c r="A75" s="127" t="s">
        <v>219</v>
      </c>
      <c r="B75" s="85">
        <v>13870</v>
      </c>
      <c r="C75" s="127" t="s">
        <v>224</v>
      </c>
      <c r="D75" s="85">
        <v>10785</v>
      </c>
      <c r="E75" s="127"/>
      <c r="F75" s="85"/>
    </row>
    <row r="76" spans="1:6" ht="15">
      <c r="A76" s="127" t="s">
        <v>224</v>
      </c>
      <c r="B76" s="85">
        <v>10785</v>
      </c>
      <c r="C76" s="127" t="s">
        <v>215</v>
      </c>
      <c r="D76" s="85">
        <v>8705</v>
      </c>
      <c r="E76" s="127"/>
      <c r="F76" s="85"/>
    </row>
    <row r="77" spans="1:6" ht="15">
      <c r="A77" s="127" t="s">
        <v>215</v>
      </c>
      <c r="B77" s="85">
        <v>8705</v>
      </c>
      <c r="C77" s="127" t="s">
        <v>223</v>
      </c>
      <c r="D77" s="85">
        <v>6605</v>
      </c>
      <c r="E77" s="127"/>
      <c r="F77" s="85"/>
    </row>
  </sheetData>
  <hyperlinks>
    <hyperlink ref="A2" r:id="rId1" display="https://nodexlgraphgallery.org/Pages/Graph.aspx?graphID=209203"/>
    <hyperlink ref="A3" r:id="rId2" display="https://twitter.com/nodexl/status/1171136120303710208"/>
    <hyperlink ref="A4" r:id="rId3" display="https://twitter.com/LionessMagazine/status/1172736891323654146"/>
    <hyperlink ref="A5" r:id="rId4" display="https://lionessmagazine.com/4-sales-cycle-tips-from-dc-startup-week/?utm_campaign=meetedgar&amp;utm_medium=social&amp;utm_source=meetedgar.com"/>
    <hyperlink ref="C2" r:id="rId5" display="https://nodexlgraphgallery.org/Pages/Graph.aspx?graphID=209203"/>
    <hyperlink ref="C3" r:id="rId6" display="https://twitter.com/nodexl/status/1171136120303710208"/>
    <hyperlink ref="E2" r:id="rId7" display="https://twitter.com/LionessMagazine/status/1172736891323654146"/>
    <hyperlink ref="E3" r:id="rId8" display="https://twitter.com/nodexl/status/1171136120303710208"/>
    <hyperlink ref="E4" r:id="rId9" display="https://lionessmagazine.com/4-sales-cycle-tips-from-dc-startup-week/?utm_campaign=meetedgar&amp;utm_medium=social&amp;utm_source=meetedgar.com"/>
  </hyperlinks>
  <printOptions/>
  <pageMargins left="0.7" right="0.7" top="0.75" bottom="0.75" header="0.3" footer="0.3"/>
  <pageSetup orientation="portrait" paperSize="9"/>
  <tableParts>
    <tablePart r:id="rId13"/>
    <tablePart r:id="rId17"/>
    <tablePart r:id="rId11"/>
    <tablePart r:id="rId10"/>
    <tablePart r:id="rId15"/>
    <tablePart r:id="rId16"/>
    <tablePart r:id="rId12"/>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571</v>
      </c>
      <c r="B1" s="13" t="s">
        <v>590</v>
      </c>
      <c r="C1" s="13" t="s">
        <v>591</v>
      </c>
      <c r="D1" s="13" t="s">
        <v>144</v>
      </c>
      <c r="E1" s="13" t="s">
        <v>593</v>
      </c>
      <c r="F1" s="13" t="s">
        <v>594</v>
      </c>
      <c r="G1" s="13" t="s">
        <v>595</v>
      </c>
    </row>
    <row r="2" spans="1:7" ht="15">
      <c r="A2" s="85" t="s">
        <v>499</v>
      </c>
      <c r="B2" s="85">
        <v>18</v>
      </c>
      <c r="C2" s="132">
        <v>0.06666666666666667</v>
      </c>
      <c r="D2" s="85" t="s">
        <v>592</v>
      </c>
      <c r="E2" s="85"/>
      <c r="F2" s="85"/>
      <c r="G2" s="85"/>
    </row>
    <row r="3" spans="1:7" ht="15">
      <c r="A3" s="85" t="s">
        <v>500</v>
      </c>
      <c r="B3" s="85">
        <v>0</v>
      </c>
      <c r="C3" s="132">
        <v>0</v>
      </c>
      <c r="D3" s="85" t="s">
        <v>592</v>
      </c>
      <c r="E3" s="85"/>
      <c r="F3" s="85"/>
      <c r="G3" s="85"/>
    </row>
    <row r="4" spans="1:7" ht="15">
      <c r="A4" s="85" t="s">
        <v>501</v>
      </c>
      <c r="B4" s="85">
        <v>0</v>
      </c>
      <c r="C4" s="132">
        <v>0</v>
      </c>
      <c r="D4" s="85" t="s">
        <v>592</v>
      </c>
      <c r="E4" s="85"/>
      <c r="F4" s="85"/>
      <c r="G4" s="85"/>
    </row>
    <row r="5" spans="1:7" ht="15">
      <c r="A5" s="85" t="s">
        <v>502</v>
      </c>
      <c r="B5" s="85">
        <v>252</v>
      </c>
      <c r="C5" s="132">
        <v>0.9333333333333332</v>
      </c>
      <c r="D5" s="85" t="s">
        <v>592</v>
      </c>
      <c r="E5" s="85"/>
      <c r="F5" s="85"/>
      <c r="G5" s="85"/>
    </row>
    <row r="6" spans="1:7" ht="15">
      <c r="A6" s="85" t="s">
        <v>503</v>
      </c>
      <c r="B6" s="85">
        <v>270</v>
      </c>
      <c r="C6" s="132">
        <v>1</v>
      </c>
      <c r="D6" s="85" t="s">
        <v>592</v>
      </c>
      <c r="E6" s="85"/>
      <c r="F6" s="85"/>
      <c r="G6" s="85"/>
    </row>
    <row r="7" spans="1:7" ht="15">
      <c r="A7" s="93" t="s">
        <v>504</v>
      </c>
      <c r="B7" s="93">
        <v>16</v>
      </c>
      <c r="C7" s="133">
        <v>0.006062620919575666</v>
      </c>
      <c r="D7" s="93" t="s">
        <v>592</v>
      </c>
      <c r="E7" s="93" t="b">
        <v>0</v>
      </c>
      <c r="F7" s="93" t="b">
        <v>0</v>
      </c>
      <c r="G7" s="93" t="b">
        <v>0</v>
      </c>
    </row>
    <row r="8" spans="1:7" ht="15">
      <c r="A8" s="93" t="s">
        <v>220</v>
      </c>
      <c r="B8" s="93">
        <v>10</v>
      </c>
      <c r="C8" s="133">
        <v>0.0017996819634010903</v>
      </c>
      <c r="D8" s="93" t="s">
        <v>592</v>
      </c>
      <c r="E8" s="93" t="b">
        <v>0</v>
      </c>
      <c r="F8" s="93" t="b">
        <v>0</v>
      </c>
      <c r="G8" s="93" t="b">
        <v>0</v>
      </c>
    </row>
    <row r="9" spans="1:7" ht="15">
      <c r="A9" s="93" t="s">
        <v>217</v>
      </c>
      <c r="B9" s="93">
        <v>9</v>
      </c>
      <c r="C9" s="133">
        <v>0.007681094809981364</v>
      </c>
      <c r="D9" s="93" t="s">
        <v>592</v>
      </c>
      <c r="E9" s="93" t="b">
        <v>0</v>
      </c>
      <c r="F9" s="93" t="b">
        <v>0</v>
      </c>
      <c r="G9" s="93" t="b">
        <v>0</v>
      </c>
    </row>
    <row r="10" spans="1:7" ht="15">
      <c r="A10" s="93" t="s">
        <v>215</v>
      </c>
      <c r="B10" s="93">
        <v>9</v>
      </c>
      <c r="C10" s="133">
        <v>0.007681094809981364</v>
      </c>
      <c r="D10" s="93" t="s">
        <v>592</v>
      </c>
      <c r="E10" s="93" t="b">
        <v>0</v>
      </c>
      <c r="F10" s="93" t="b">
        <v>0</v>
      </c>
      <c r="G10" s="93" t="b">
        <v>0</v>
      </c>
    </row>
    <row r="11" spans="1:7" ht="15">
      <c r="A11" s="93" t="s">
        <v>505</v>
      </c>
      <c r="B11" s="93">
        <v>9</v>
      </c>
      <c r="C11" s="133">
        <v>0.0034102242672613124</v>
      </c>
      <c r="D11" s="93" t="s">
        <v>592</v>
      </c>
      <c r="E11" s="93" t="b">
        <v>1</v>
      </c>
      <c r="F11" s="93" t="b">
        <v>0</v>
      </c>
      <c r="G11" s="93" t="b">
        <v>0</v>
      </c>
    </row>
    <row r="12" spans="1:7" ht="15">
      <c r="A12" s="93" t="s">
        <v>227</v>
      </c>
      <c r="B12" s="93">
        <v>7</v>
      </c>
      <c r="C12" s="133">
        <v>0.005974184852207728</v>
      </c>
      <c r="D12" s="93" t="s">
        <v>592</v>
      </c>
      <c r="E12" s="93" t="b">
        <v>0</v>
      </c>
      <c r="F12" s="93" t="b">
        <v>0</v>
      </c>
      <c r="G12" s="93" t="b">
        <v>0</v>
      </c>
    </row>
    <row r="13" spans="1:7" ht="15">
      <c r="A13" s="93" t="s">
        <v>226</v>
      </c>
      <c r="B13" s="93">
        <v>7</v>
      </c>
      <c r="C13" s="133">
        <v>0.005974184852207728</v>
      </c>
      <c r="D13" s="93" t="s">
        <v>592</v>
      </c>
      <c r="E13" s="93" t="b">
        <v>0</v>
      </c>
      <c r="F13" s="93" t="b">
        <v>0</v>
      </c>
      <c r="G13" s="93" t="b">
        <v>0</v>
      </c>
    </row>
    <row r="14" spans="1:7" ht="15">
      <c r="A14" s="93" t="s">
        <v>225</v>
      </c>
      <c r="B14" s="93">
        <v>7</v>
      </c>
      <c r="C14" s="133">
        <v>0.005974184852207728</v>
      </c>
      <c r="D14" s="93" t="s">
        <v>592</v>
      </c>
      <c r="E14" s="93" t="b">
        <v>0</v>
      </c>
      <c r="F14" s="93" t="b">
        <v>0</v>
      </c>
      <c r="G14" s="93" t="b">
        <v>0</v>
      </c>
    </row>
    <row r="15" spans="1:7" ht="15">
      <c r="A15" s="93" t="s">
        <v>224</v>
      </c>
      <c r="B15" s="93">
        <v>7</v>
      </c>
      <c r="C15" s="133">
        <v>0.005974184852207728</v>
      </c>
      <c r="D15" s="93" t="s">
        <v>592</v>
      </c>
      <c r="E15" s="93" t="b">
        <v>0</v>
      </c>
      <c r="F15" s="93" t="b">
        <v>0</v>
      </c>
      <c r="G15" s="93" t="b">
        <v>0</v>
      </c>
    </row>
    <row r="16" spans="1:7" ht="15">
      <c r="A16" s="93" t="s">
        <v>216</v>
      </c>
      <c r="B16" s="93">
        <v>7</v>
      </c>
      <c r="C16" s="133">
        <v>0.005974184852207728</v>
      </c>
      <c r="D16" s="93" t="s">
        <v>592</v>
      </c>
      <c r="E16" s="93" t="b">
        <v>0</v>
      </c>
      <c r="F16" s="93" t="b">
        <v>0</v>
      </c>
      <c r="G16" s="93" t="b">
        <v>0</v>
      </c>
    </row>
    <row r="17" spans="1:7" ht="15">
      <c r="A17" s="93" t="s">
        <v>218</v>
      </c>
      <c r="B17" s="93">
        <v>7</v>
      </c>
      <c r="C17" s="133">
        <v>0.005974184852207728</v>
      </c>
      <c r="D17" s="93" t="s">
        <v>592</v>
      </c>
      <c r="E17" s="93" t="b">
        <v>0</v>
      </c>
      <c r="F17" s="93" t="b">
        <v>0</v>
      </c>
      <c r="G17" s="93" t="b">
        <v>0</v>
      </c>
    </row>
    <row r="18" spans="1:7" ht="15">
      <c r="A18" s="93" t="s">
        <v>223</v>
      </c>
      <c r="B18" s="93">
        <v>7</v>
      </c>
      <c r="C18" s="133">
        <v>0.005974184852207728</v>
      </c>
      <c r="D18" s="93" t="s">
        <v>592</v>
      </c>
      <c r="E18" s="93" t="b">
        <v>0</v>
      </c>
      <c r="F18" s="93" t="b">
        <v>0</v>
      </c>
      <c r="G18" s="93" t="b">
        <v>0</v>
      </c>
    </row>
    <row r="19" spans="1:7" ht="15">
      <c r="A19" s="93" t="s">
        <v>222</v>
      </c>
      <c r="B19" s="93">
        <v>7</v>
      </c>
      <c r="C19" s="133">
        <v>0.005974184852207728</v>
      </c>
      <c r="D19" s="93" t="s">
        <v>592</v>
      </c>
      <c r="E19" s="93" t="b">
        <v>0</v>
      </c>
      <c r="F19" s="93" t="b">
        <v>0</v>
      </c>
      <c r="G19" s="93" t="b">
        <v>0</v>
      </c>
    </row>
    <row r="20" spans="1:7" ht="15">
      <c r="A20" s="93" t="s">
        <v>572</v>
      </c>
      <c r="B20" s="93">
        <v>7</v>
      </c>
      <c r="C20" s="133">
        <v>0.005974184852207728</v>
      </c>
      <c r="D20" s="93" t="s">
        <v>592</v>
      </c>
      <c r="E20" s="93" t="b">
        <v>0</v>
      </c>
      <c r="F20" s="93" t="b">
        <v>0</v>
      </c>
      <c r="G20" s="93" t="b">
        <v>0</v>
      </c>
    </row>
    <row r="21" spans="1:7" ht="15">
      <c r="A21" s="93" t="s">
        <v>573</v>
      </c>
      <c r="B21" s="93">
        <v>7</v>
      </c>
      <c r="C21" s="133">
        <v>0.005974184852207728</v>
      </c>
      <c r="D21" s="93" t="s">
        <v>592</v>
      </c>
      <c r="E21" s="93" t="b">
        <v>0</v>
      </c>
      <c r="F21" s="93" t="b">
        <v>0</v>
      </c>
      <c r="G21" s="93" t="b">
        <v>0</v>
      </c>
    </row>
    <row r="22" spans="1:7" ht="15">
      <c r="A22" s="93" t="s">
        <v>574</v>
      </c>
      <c r="B22" s="93">
        <v>7</v>
      </c>
      <c r="C22" s="133">
        <v>0.005974184852207728</v>
      </c>
      <c r="D22" s="93" t="s">
        <v>592</v>
      </c>
      <c r="E22" s="93" t="b">
        <v>0</v>
      </c>
      <c r="F22" s="93" t="b">
        <v>0</v>
      </c>
      <c r="G22" s="93" t="b">
        <v>0</v>
      </c>
    </row>
    <row r="23" spans="1:7" ht="15">
      <c r="A23" s="93" t="s">
        <v>575</v>
      </c>
      <c r="B23" s="93">
        <v>7</v>
      </c>
      <c r="C23" s="133">
        <v>0.005974184852207728</v>
      </c>
      <c r="D23" s="93" t="s">
        <v>592</v>
      </c>
      <c r="E23" s="93" t="b">
        <v>0</v>
      </c>
      <c r="F23" s="93" t="b">
        <v>0</v>
      </c>
      <c r="G23" s="93" t="b">
        <v>0</v>
      </c>
    </row>
    <row r="24" spans="1:7" ht="15">
      <c r="A24" s="93" t="s">
        <v>576</v>
      </c>
      <c r="B24" s="93">
        <v>5</v>
      </c>
      <c r="C24" s="133">
        <v>0.007443971322221876</v>
      </c>
      <c r="D24" s="93" t="s">
        <v>592</v>
      </c>
      <c r="E24" s="93" t="b">
        <v>0</v>
      </c>
      <c r="F24" s="93" t="b">
        <v>0</v>
      </c>
      <c r="G24" s="93" t="b">
        <v>0</v>
      </c>
    </row>
    <row r="25" spans="1:7" ht="15">
      <c r="A25" s="93" t="s">
        <v>577</v>
      </c>
      <c r="B25" s="93">
        <v>5</v>
      </c>
      <c r="C25" s="133">
        <v>0.007443971322221876</v>
      </c>
      <c r="D25" s="93" t="s">
        <v>592</v>
      </c>
      <c r="E25" s="93" t="b">
        <v>0</v>
      </c>
      <c r="F25" s="93" t="b">
        <v>0</v>
      </c>
      <c r="G25" s="93" t="b">
        <v>0</v>
      </c>
    </row>
    <row r="26" spans="1:7" ht="15">
      <c r="A26" s="93" t="s">
        <v>578</v>
      </c>
      <c r="B26" s="93">
        <v>5</v>
      </c>
      <c r="C26" s="133">
        <v>0.007443971322221876</v>
      </c>
      <c r="D26" s="93" t="s">
        <v>592</v>
      </c>
      <c r="E26" s="93" t="b">
        <v>0</v>
      </c>
      <c r="F26" s="93" t="b">
        <v>0</v>
      </c>
      <c r="G26" s="93" t="b">
        <v>0</v>
      </c>
    </row>
    <row r="27" spans="1:7" ht="15">
      <c r="A27" s="93" t="s">
        <v>511</v>
      </c>
      <c r="B27" s="93">
        <v>4</v>
      </c>
      <c r="C27" s="133">
        <v>0.01287587286076946</v>
      </c>
      <c r="D27" s="93" t="s">
        <v>592</v>
      </c>
      <c r="E27" s="93" t="b">
        <v>0</v>
      </c>
      <c r="F27" s="93" t="b">
        <v>0</v>
      </c>
      <c r="G27" s="93" t="b">
        <v>0</v>
      </c>
    </row>
    <row r="28" spans="1:7" ht="15">
      <c r="A28" s="93" t="s">
        <v>509</v>
      </c>
      <c r="B28" s="93">
        <v>3</v>
      </c>
      <c r="C28" s="133">
        <v>0.007360062136155163</v>
      </c>
      <c r="D28" s="93" t="s">
        <v>592</v>
      </c>
      <c r="E28" s="93" t="b">
        <v>0</v>
      </c>
      <c r="F28" s="93" t="b">
        <v>0</v>
      </c>
      <c r="G28" s="93" t="b">
        <v>0</v>
      </c>
    </row>
    <row r="29" spans="1:7" ht="15">
      <c r="A29" s="93" t="s">
        <v>508</v>
      </c>
      <c r="B29" s="93">
        <v>3</v>
      </c>
      <c r="C29" s="133">
        <v>0.009656904645577094</v>
      </c>
      <c r="D29" s="93" t="s">
        <v>592</v>
      </c>
      <c r="E29" s="93" t="b">
        <v>0</v>
      </c>
      <c r="F29" s="93" t="b">
        <v>0</v>
      </c>
      <c r="G29" s="93" t="b">
        <v>0</v>
      </c>
    </row>
    <row r="30" spans="1:7" ht="15">
      <c r="A30" s="93" t="s">
        <v>510</v>
      </c>
      <c r="B30" s="93">
        <v>2</v>
      </c>
      <c r="C30" s="133">
        <v>0.00643793643038473</v>
      </c>
      <c r="D30" s="93" t="s">
        <v>592</v>
      </c>
      <c r="E30" s="93" t="b">
        <v>0</v>
      </c>
      <c r="F30" s="93" t="b">
        <v>0</v>
      </c>
      <c r="G30" s="93" t="b">
        <v>0</v>
      </c>
    </row>
    <row r="31" spans="1:7" ht="15">
      <c r="A31" s="93" t="s">
        <v>579</v>
      </c>
      <c r="B31" s="93">
        <v>2</v>
      </c>
      <c r="C31" s="133">
        <v>0.00643793643038473</v>
      </c>
      <c r="D31" s="93" t="s">
        <v>592</v>
      </c>
      <c r="E31" s="93" t="b">
        <v>0</v>
      </c>
      <c r="F31" s="93" t="b">
        <v>0</v>
      </c>
      <c r="G31" s="93" t="b">
        <v>0</v>
      </c>
    </row>
    <row r="32" spans="1:7" ht="15">
      <c r="A32" s="93" t="s">
        <v>580</v>
      </c>
      <c r="B32" s="93">
        <v>2</v>
      </c>
      <c r="C32" s="133">
        <v>0.00643793643038473</v>
      </c>
      <c r="D32" s="93" t="s">
        <v>592</v>
      </c>
      <c r="E32" s="93" t="b">
        <v>1</v>
      </c>
      <c r="F32" s="93" t="b">
        <v>0</v>
      </c>
      <c r="G32" s="93" t="b">
        <v>0</v>
      </c>
    </row>
    <row r="33" spans="1:7" ht="15">
      <c r="A33" s="93" t="s">
        <v>581</v>
      </c>
      <c r="B33" s="93">
        <v>2</v>
      </c>
      <c r="C33" s="133">
        <v>0.00643793643038473</v>
      </c>
      <c r="D33" s="93" t="s">
        <v>592</v>
      </c>
      <c r="E33" s="93" t="b">
        <v>0</v>
      </c>
      <c r="F33" s="93" t="b">
        <v>0</v>
      </c>
      <c r="G33" s="93" t="b">
        <v>0</v>
      </c>
    </row>
    <row r="34" spans="1:7" ht="15">
      <c r="A34" s="93" t="s">
        <v>582</v>
      </c>
      <c r="B34" s="93">
        <v>2</v>
      </c>
      <c r="C34" s="133">
        <v>0.00643793643038473</v>
      </c>
      <c r="D34" s="93" t="s">
        <v>592</v>
      </c>
      <c r="E34" s="93" t="b">
        <v>0</v>
      </c>
      <c r="F34" s="93" t="b">
        <v>0</v>
      </c>
      <c r="G34" s="93" t="b">
        <v>0</v>
      </c>
    </row>
    <row r="35" spans="1:7" ht="15">
      <c r="A35" s="93" t="s">
        <v>583</v>
      </c>
      <c r="B35" s="93">
        <v>2</v>
      </c>
      <c r="C35" s="133">
        <v>0.00643793643038473</v>
      </c>
      <c r="D35" s="93" t="s">
        <v>592</v>
      </c>
      <c r="E35" s="93" t="b">
        <v>0</v>
      </c>
      <c r="F35" s="93" t="b">
        <v>0</v>
      </c>
      <c r="G35" s="93" t="b">
        <v>0</v>
      </c>
    </row>
    <row r="36" spans="1:7" ht="15">
      <c r="A36" s="93" t="s">
        <v>490</v>
      </c>
      <c r="B36" s="93">
        <v>2</v>
      </c>
      <c r="C36" s="133">
        <v>0.00643793643038473</v>
      </c>
      <c r="D36" s="93" t="s">
        <v>592</v>
      </c>
      <c r="E36" s="93" t="b">
        <v>0</v>
      </c>
      <c r="F36" s="93" t="b">
        <v>0</v>
      </c>
      <c r="G36" s="93" t="b">
        <v>0</v>
      </c>
    </row>
    <row r="37" spans="1:7" ht="15">
      <c r="A37" s="93" t="s">
        <v>584</v>
      </c>
      <c r="B37" s="93">
        <v>2</v>
      </c>
      <c r="C37" s="133">
        <v>0.00643793643038473</v>
      </c>
      <c r="D37" s="93" t="s">
        <v>592</v>
      </c>
      <c r="E37" s="93" t="b">
        <v>0</v>
      </c>
      <c r="F37" s="93" t="b">
        <v>0</v>
      </c>
      <c r="G37" s="93" t="b">
        <v>0</v>
      </c>
    </row>
    <row r="38" spans="1:7" ht="15">
      <c r="A38" s="93" t="s">
        <v>585</v>
      </c>
      <c r="B38" s="93">
        <v>2</v>
      </c>
      <c r="C38" s="133">
        <v>0.00643793643038473</v>
      </c>
      <c r="D38" s="93" t="s">
        <v>592</v>
      </c>
      <c r="E38" s="93" t="b">
        <v>0</v>
      </c>
      <c r="F38" s="93" t="b">
        <v>0</v>
      </c>
      <c r="G38" s="93" t="b">
        <v>0</v>
      </c>
    </row>
    <row r="39" spans="1:7" ht="15">
      <c r="A39" s="93" t="s">
        <v>586</v>
      </c>
      <c r="B39" s="93">
        <v>2</v>
      </c>
      <c r="C39" s="133">
        <v>0.00643793643038473</v>
      </c>
      <c r="D39" s="93" t="s">
        <v>592</v>
      </c>
      <c r="E39" s="93" t="b">
        <v>0</v>
      </c>
      <c r="F39" s="93" t="b">
        <v>0</v>
      </c>
      <c r="G39" s="93" t="b">
        <v>0</v>
      </c>
    </row>
    <row r="40" spans="1:7" ht="15">
      <c r="A40" s="93" t="s">
        <v>587</v>
      </c>
      <c r="B40" s="93">
        <v>2</v>
      </c>
      <c r="C40" s="133">
        <v>0.00643793643038473</v>
      </c>
      <c r="D40" s="93" t="s">
        <v>592</v>
      </c>
      <c r="E40" s="93" t="b">
        <v>1</v>
      </c>
      <c r="F40" s="93" t="b">
        <v>0</v>
      </c>
      <c r="G40" s="93" t="b">
        <v>0</v>
      </c>
    </row>
    <row r="41" spans="1:7" ht="15">
      <c r="A41" s="93" t="s">
        <v>588</v>
      </c>
      <c r="B41" s="93">
        <v>2</v>
      </c>
      <c r="C41" s="133">
        <v>0.00643793643038473</v>
      </c>
      <c r="D41" s="93" t="s">
        <v>592</v>
      </c>
      <c r="E41" s="93" t="b">
        <v>0</v>
      </c>
      <c r="F41" s="93" t="b">
        <v>0</v>
      </c>
      <c r="G41" s="93" t="b">
        <v>0</v>
      </c>
    </row>
    <row r="42" spans="1:7" ht="15">
      <c r="A42" s="93" t="s">
        <v>589</v>
      </c>
      <c r="B42" s="93">
        <v>2</v>
      </c>
      <c r="C42" s="133">
        <v>0.00643793643038473</v>
      </c>
      <c r="D42" s="93" t="s">
        <v>592</v>
      </c>
      <c r="E42" s="93" t="b">
        <v>0</v>
      </c>
      <c r="F42" s="93" t="b">
        <v>0</v>
      </c>
      <c r="G42" s="93" t="b">
        <v>0</v>
      </c>
    </row>
    <row r="43" spans="1:7" ht="15">
      <c r="A43" s="93" t="s">
        <v>504</v>
      </c>
      <c r="B43" s="93">
        <v>15</v>
      </c>
      <c r="C43" s="133">
        <v>0</v>
      </c>
      <c r="D43" s="93" t="s">
        <v>468</v>
      </c>
      <c r="E43" s="93" t="b">
        <v>0</v>
      </c>
      <c r="F43" s="93" t="b">
        <v>0</v>
      </c>
      <c r="G43" s="93" t="b">
        <v>0</v>
      </c>
    </row>
    <row r="44" spans="1:7" ht="15">
      <c r="A44" s="93" t="s">
        <v>217</v>
      </c>
      <c r="B44" s="93">
        <v>9</v>
      </c>
      <c r="C44" s="133">
        <v>0.0031824848951169547</v>
      </c>
      <c r="D44" s="93" t="s">
        <v>468</v>
      </c>
      <c r="E44" s="93" t="b">
        <v>0</v>
      </c>
      <c r="F44" s="93" t="b">
        <v>0</v>
      </c>
      <c r="G44" s="93" t="b">
        <v>0</v>
      </c>
    </row>
    <row r="45" spans="1:7" ht="15">
      <c r="A45" s="93" t="s">
        <v>215</v>
      </c>
      <c r="B45" s="93">
        <v>9</v>
      </c>
      <c r="C45" s="133">
        <v>0.0031824848951169547</v>
      </c>
      <c r="D45" s="93" t="s">
        <v>468</v>
      </c>
      <c r="E45" s="93" t="b">
        <v>0</v>
      </c>
      <c r="F45" s="93" t="b">
        <v>0</v>
      </c>
      <c r="G45" s="93" t="b">
        <v>0</v>
      </c>
    </row>
    <row r="46" spans="1:7" ht="15">
      <c r="A46" s="93" t="s">
        <v>220</v>
      </c>
      <c r="B46" s="93">
        <v>8</v>
      </c>
      <c r="C46" s="133">
        <v>0</v>
      </c>
      <c r="D46" s="93" t="s">
        <v>468</v>
      </c>
      <c r="E46" s="93" t="b">
        <v>0</v>
      </c>
      <c r="F46" s="93" t="b">
        <v>0</v>
      </c>
      <c r="G46" s="93" t="b">
        <v>0</v>
      </c>
    </row>
    <row r="47" spans="1:7" ht="15">
      <c r="A47" s="93" t="s">
        <v>505</v>
      </c>
      <c r="B47" s="93">
        <v>8</v>
      </c>
      <c r="C47" s="133">
        <v>0</v>
      </c>
      <c r="D47" s="93" t="s">
        <v>468</v>
      </c>
      <c r="E47" s="93" t="b">
        <v>1</v>
      </c>
      <c r="F47" s="93" t="b">
        <v>0</v>
      </c>
      <c r="G47" s="93" t="b">
        <v>0</v>
      </c>
    </row>
    <row r="48" spans="1:7" ht="15">
      <c r="A48" s="93" t="s">
        <v>227</v>
      </c>
      <c r="B48" s="93">
        <v>7</v>
      </c>
      <c r="C48" s="133">
        <v>0.0024752660295354095</v>
      </c>
      <c r="D48" s="93" t="s">
        <v>468</v>
      </c>
      <c r="E48" s="93" t="b">
        <v>0</v>
      </c>
      <c r="F48" s="93" t="b">
        <v>0</v>
      </c>
      <c r="G48" s="93" t="b">
        <v>0</v>
      </c>
    </row>
    <row r="49" spans="1:7" ht="15">
      <c r="A49" s="93" t="s">
        <v>226</v>
      </c>
      <c r="B49" s="93">
        <v>7</v>
      </c>
      <c r="C49" s="133">
        <v>0.0024752660295354095</v>
      </c>
      <c r="D49" s="93" t="s">
        <v>468</v>
      </c>
      <c r="E49" s="93" t="b">
        <v>0</v>
      </c>
      <c r="F49" s="93" t="b">
        <v>0</v>
      </c>
      <c r="G49" s="93" t="b">
        <v>0</v>
      </c>
    </row>
    <row r="50" spans="1:7" ht="15">
      <c r="A50" s="93" t="s">
        <v>225</v>
      </c>
      <c r="B50" s="93">
        <v>7</v>
      </c>
      <c r="C50" s="133">
        <v>0.0024752660295354095</v>
      </c>
      <c r="D50" s="93" t="s">
        <v>468</v>
      </c>
      <c r="E50" s="93" t="b">
        <v>0</v>
      </c>
      <c r="F50" s="93" t="b">
        <v>0</v>
      </c>
      <c r="G50" s="93" t="b">
        <v>0</v>
      </c>
    </row>
    <row r="51" spans="1:7" ht="15">
      <c r="A51" s="93" t="s">
        <v>224</v>
      </c>
      <c r="B51" s="93">
        <v>7</v>
      </c>
      <c r="C51" s="133">
        <v>0.0024752660295354095</v>
      </c>
      <c r="D51" s="93" t="s">
        <v>468</v>
      </c>
      <c r="E51" s="93" t="b">
        <v>0</v>
      </c>
      <c r="F51" s="93" t="b">
        <v>0</v>
      </c>
      <c r="G51" s="93" t="b">
        <v>0</v>
      </c>
    </row>
    <row r="52" spans="1:7" ht="15">
      <c r="A52" s="93" t="s">
        <v>216</v>
      </c>
      <c r="B52" s="93">
        <v>7</v>
      </c>
      <c r="C52" s="133">
        <v>0.0024752660295354095</v>
      </c>
      <c r="D52" s="93" t="s">
        <v>468</v>
      </c>
      <c r="E52" s="93" t="b">
        <v>0</v>
      </c>
      <c r="F52" s="93" t="b">
        <v>0</v>
      </c>
      <c r="G52" s="93" t="b">
        <v>0</v>
      </c>
    </row>
    <row r="53" spans="1:7" ht="15">
      <c r="A53" s="93" t="s">
        <v>218</v>
      </c>
      <c r="B53" s="93">
        <v>7</v>
      </c>
      <c r="C53" s="133">
        <v>0.0024752660295354095</v>
      </c>
      <c r="D53" s="93" t="s">
        <v>468</v>
      </c>
      <c r="E53" s="93" t="b">
        <v>0</v>
      </c>
      <c r="F53" s="93" t="b">
        <v>0</v>
      </c>
      <c r="G53" s="93" t="b">
        <v>0</v>
      </c>
    </row>
    <row r="54" spans="1:7" ht="15">
      <c r="A54" s="93" t="s">
        <v>223</v>
      </c>
      <c r="B54" s="93">
        <v>7</v>
      </c>
      <c r="C54" s="133">
        <v>0.0024752660295354095</v>
      </c>
      <c r="D54" s="93" t="s">
        <v>468</v>
      </c>
      <c r="E54" s="93" t="b">
        <v>0</v>
      </c>
      <c r="F54" s="93" t="b">
        <v>0</v>
      </c>
      <c r="G54" s="93" t="b">
        <v>0</v>
      </c>
    </row>
    <row r="55" spans="1:7" ht="15">
      <c r="A55" s="93" t="s">
        <v>222</v>
      </c>
      <c r="B55" s="93">
        <v>7</v>
      </c>
      <c r="C55" s="133">
        <v>0.0024752660295354095</v>
      </c>
      <c r="D55" s="93" t="s">
        <v>468</v>
      </c>
      <c r="E55" s="93" t="b">
        <v>0</v>
      </c>
      <c r="F55" s="93" t="b">
        <v>0</v>
      </c>
      <c r="G55" s="93" t="b">
        <v>0</v>
      </c>
    </row>
    <row r="56" spans="1:7" ht="15">
      <c r="A56" s="93" t="s">
        <v>572</v>
      </c>
      <c r="B56" s="93">
        <v>7</v>
      </c>
      <c r="C56" s="133">
        <v>0.0024752660295354095</v>
      </c>
      <c r="D56" s="93" t="s">
        <v>468</v>
      </c>
      <c r="E56" s="93" t="b">
        <v>0</v>
      </c>
      <c r="F56" s="93" t="b">
        <v>0</v>
      </c>
      <c r="G56" s="93" t="b">
        <v>0</v>
      </c>
    </row>
    <row r="57" spans="1:7" ht="15">
      <c r="A57" s="93" t="s">
        <v>573</v>
      </c>
      <c r="B57" s="93">
        <v>7</v>
      </c>
      <c r="C57" s="133">
        <v>0.0024752660295354095</v>
      </c>
      <c r="D57" s="93" t="s">
        <v>468</v>
      </c>
      <c r="E57" s="93" t="b">
        <v>0</v>
      </c>
      <c r="F57" s="93" t="b">
        <v>0</v>
      </c>
      <c r="G57" s="93" t="b">
        <v>0</v>
      </c>
    </row>
    <row r="58" spans="1:7" ht="15">
      <c r="A58" s="93" t="s">
        <v>574</v>
      </c>
      <c r="B58" s="93">
        <v>7</v>
      </c>
      <c r="C58" s="133">
        <v>0.0024752660295354095</v>
      </c>
      <c r="D58" s="93" t="s">
        <v>468</v>
      </c>
      <c r="E58" s="93" t="b">
        <v>0</v>
      </c>
      <c r="F58" s="93" t="b">
        <v>0</v>
      </c>
      <c r="G58" s="93" t="b">
        <v>0</v>
      </c>
    </row>
    <row r="59" spans="1:7" ht="15">
      <c r="A59" s="93" t="s">
        <v>575</v>
      </c>
      <c r="B59" s="93">
        <v>7</v>
      </c>
      <c r="C59" s="133">
        <v>0.0024752660295354095</v>
      </c>
      <c r="D59" s="93" t="s">
        <v>468</v>
      </c>
      <c r="E59" s="93" t="b">
        <v>0</v>
      </c>
      <c r="F59" s="93" t="b">
        <v>0</v>
      </c>
      <c r="G59" s="93" t="b">
        <v>0</v>
      </c>
    </row>
    <row r="60" spans="1:7" ht="15">
      <c r="A60" s="93" t="s">
        <v>576</v>
      </c>
      <c r="B60" s="93">
        <v>5</v>
      </c>
      <c r="C60" s="133">
        <v>0.006223170202924536</v>
      </c>
      <c r="D60" s="93" t="s">
        <v>468</v>
      </c>
      <c r="E60" s="93" t="b">
        <v>0</v>
      </c>
      <c r="F60" s="93" t="b">
        <v>0</v>
      </c>
      <c r="G60" s="93" t="b">
        <v>0</v>
      </c>
    </row>
    <row r="61" spans="1:7" ht="15">
      <c r="A61" s="93" t="s">
        <v>577</v>
      </c>
      <c r="B61" s="93">
        <v>5</v>
      </c>
      <c r="C61" s="133">
        <v>0.006223170202924536</v>
      </c>
      <c r="D61" s="93" t="s">
        <v>468</v>
      </c>
      <c r="E61" s="93" t="b">
        <v>0</v>
      </c>
      <c r="F61" s="93" t="b">
        <v>0</v>
      </c>
      <c r="G61" s="93" t="b">
        <v>0</v>
      </c>
    </row>
    <row r="62" spans="1:7" ht="15">
      <c r="A62" s="93" t="s">
        <v>578</v>
      </c>
      <c r="B62" s="93">
        <v>5</v>
      </c>
      <c r="C62" s="133">
        <v>0.006223170202924536</v>
      </c>
      <c r="D62" s="93" t="s">
        <v>468</v>
      </c>
      <c r="E62" s="93" t="b">
        <v>0</v>
      </c>
      <c r="F62" s="93" t="b">
        <v>0</v>
      </c>
      <c r="G62" s="93" t="b">
        <v>0</v>
      </c>
    </row>
    <row r="63" spans="1:7" ht="15">
      <c r="A63" s="93" t="s">
        <v>579</v>
      </c>
      <c r="B63" s="93">
        <v>2</v>
      </c>
      <c r="C63" s="133">
        <v>0.007342195016194664</v>
      </c>
      <c r="D63" s="93" t="s">
        <v>468</v>
      </c>
      <c r="E63" s="93" t="b">
        <v>0</v>
      </c>
      <c r="F63" s="93" t="b">
        <v>0</v>
      </c>
      <c r="G63" s="93" t="b">
        <v>0</v>
      </c>
    </row>
    <row r="64" spans="1:7" ht="15">
      <c r="A64" s="93" t="s">
        <v>511</v>
      </c>
      <c r="B64" s="93">
        <v>2</v>
      </c>
      <c r="C64" s="133">
        <v>0.011013292524291994</v>
      </c>
      <c r="D64" s="93" t="s">
        <v>468</v>
      </c>
      <c r="E64" s="93" t="b">
        <v>0</v>
      </c>
      <c r="F64" s="93" t="b">
        <v>0</v>
      </c>
      <c r="G64" s="93" t="b">
        <v>0</v>
      </c>
    </row>
    <row r="65" spans="1:7" ht="15">
      <c r="A65" s="93" t="s">
        <v>508</v>
      </c>
      <c r="B65" s="93">
        <v>3</v>
      </c>
      <c r="C65" s="133">
        <v>0.008004148138894602</v>
      </c>
      <c r="D65" s="93" t="s">
        <v>469</v>
      </c>
      <c r="E65" s="93" t="b">
        <v>0</v>
      </c>
      <c r="F65" s="93" t="b">
        <v>0</v>
      </c>
      <c r="G65" s="93" t="b">
        <v>0</v>
      </c>
    </row>
    <row r="66" spans="1:7" ht="15">
      <c r="A66" s="93" t="s">
        <v>509</v>
      </c>
      <c r="B66" s="93">
        <v>2</v>
      </c>
      <c r="C66" s="133">
        <v>0.005336098759263068</v>
      </c>
      <c r="D66" s="93" t="s">
        <v>469</v>
      </c>
      <c r="E66" s="93" t="b">
        <v>0</v>
      </c>
      <c r="F66" s="93" t="b">
        <v>0</v>
      </c>
      <c r="G66" s="93" t="b">
        <v>0</v>
      </c>
    </row>
    <row r="67" spans="1:7" ht="15">
      <c r="A67" s="93" t="s">
        <v>510</v>
      </c>
      <c r="B67" s="93">
        <v>2</v>
      </c>
      <c r="C67" s="133">
        <v>0.005336098759263068</v>
      </c>
      <c r="D67" s="93" t="s">
        <v>469</v>
      </c>
      <c r="E67" s="93" t="b">
        <v>0</v>
      </c>
      <c r="F67" s="93" t="b">
        <v>0</v>
      </c>
      <c r="G67" s="93" t="b">
        <v>0</v>
      </c>
    </row>
    <row r="68" spans="1:7" ht="15">
      <c r="A68" s="93" t="s">
        <v>511</v>
      </c>
      <c r="B68" s="93">
        <v>2</v>
      </c>
      <c r="C68" s="133">
        <v>0.014458219839989772</v>
      </c>
      <c r="D68" s="93" t="s">
        <v>469</v>
      </c>
      <c r="E68" s="93" t="b">
        <v>0</v>
      </c>
      <c r="F68" s="93" t="b">
        <v>0</v>
      </c>
      <c r="G68" s="93" t="b">
        <v>0</v>
      </c>
    </row>
    <row r="69" spans="1:7" ht="15">
      <c r="A69" s="93" t="s">
        <v>220</v>
      </c>
      <c r="B69" s="93">
        <v>2</v>
      </c>
      <c r="C69" s="133">
        <v>0.005336098759263068</v>
      </c>
      <c r="D69" s="93" t="s">
        <v>469</v>
      </c>
      <c r="E69" s="93" t="b">
        <v>0</v>
      </c>
      <c r="F69" s="93" t="b">
        <v>0</v>
      </c>
      <c r="G69"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2019-09-17T06:12:16Z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