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<sst xmlns="http://schemas.openxmlformats.org/spreadsheetml/2006/main" count="981" uniqueCount="456">
  <si>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</si>
  <si>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</si>
  <si>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</si>
  <si>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</si>
  <si>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</si>
  <si>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</si>
  <si>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</si>
  <si>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</si>
  <si>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</si>
  <si>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</si>
  <si>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</si>
  <si>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</si>
  <si>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</si>
  <si>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</si>
  <si>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</si>
  <si>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</si>
  <si>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</si>
  <si>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</si>
  <si>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</si>
  <si>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</si>
  <si>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</si>
  <si>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</si>
  <si>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</si>
  <si>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</si>
  <si>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</si>
  <si>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</si>
  <si>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</si>
  <si>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</si>
  <si>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</si>
  <si>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</si>
  <si>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</si>
  <si>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</si>
  <si>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</si>
  <si>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</si>
  <si>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</si>
  <si>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</si>
  <si>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</si>
  <si>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</si>
  <si>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</si>
  <si>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</si>
  <si>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</si>
  <si>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</si>
  <si>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</si>
  <si>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</si>
  <si>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</si>
  <si>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</si>
  <si>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</si>
  <si>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</si>
  <si>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</si>
  <si>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</si>
  <si>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</si>
  <si>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</si>
  <si>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</si>
  <si>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</si>
  <si>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</si>
  <si>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</si>
  <si>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</si>
  <si>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</si>
  <si>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</si>
  <si>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</si>
  <si>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</si>
  <si>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</si>
  <si>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</si>
  <si>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</si>
  <si>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</si>
  <si>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</si>
  <si>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</si>
  <si>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</si>
  <si>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</si>
  <si>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</si>
  <si>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</si>
  <si>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</si>
  <si>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</si>
  <si>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</si>
  <si>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</si>
  <si>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</si>
  <si>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</si>
  <si>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</si>
  <si>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</si>
  <si>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</si>
  <si>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</si>
  <si>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</si>
  <si>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</si>
  <si>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</si>
  <si>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</si>
  <si>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</si>
  <si>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</si>
  <si>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</si>
  <si>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</si>
  <si>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</si>
  <si>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</si>
  <si>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</si>
  <si>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</si>
  <si>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</si>
  <si>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</si>
  <si>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</si>
  <si>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</si>
  <si>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</si>
  <si>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</si>
  <si>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</si>
  <si>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</si>
  <si>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</si>
  <si>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</si>
  <si>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</si>
  <si>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</si>
  <si>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</si>
  <si>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</si>
  <si>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</si>
  <si>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</si>
  <si>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</si>
  <si>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</si>
  <si>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</si>
  <si>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</si>
  <si>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</si>
  <si>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</si>
  <si>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</si>
  <si>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</si>
  <si>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</si>
  <si>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</si>
  <si>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</si>
  <si>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</si>
  <si>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</si>
  <si>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</si>
  <si>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</si>
  <si>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</si>
  <si>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</si>
  <si>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</si>
  <si>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</si>
  <si>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</si>
  <si>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</si>
  <si>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</si>
  <si>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</si>
  <si>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</si>
  <si>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</si>
  <si>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</si>
  <si>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</si>
  <si>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</si>
  <si>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</si>
  <si>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</si>
  <si>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</si>
  <si>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</si>
  <si>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</si>
  <si>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</si>
  <si>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</si>
  <si>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</si>
  <si>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</si>
  <si>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</si>
  <si>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</si>
  <si>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</si>
  <si>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</si>
  <si>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</si>
  <si>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</si>
  <si>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</si>
  <si>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</si>
  <si>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</si>
  <si>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</si>
  <si>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</si>
  <si>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</si>
  <si>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</si>
  <si>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</si>
  <si>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</si>
  <si>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</si>
  <si>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</si>
  <si>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</si>
  <si>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</si>
  <si>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</si>
  <si>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</si>
  <si>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</si>
  <si>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</si>
  <si>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</si>
  <si>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</si>
  <si>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</si>
  <si>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</si>
  <si>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</si>
  <si>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</si>
  <si>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</si>
  <si>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</si>
  <si>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</si>
  <si>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</si>
  <si>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</si>
  <si>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</si>
  <si>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</si>
  <si>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</si>
  <si>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</si>
  <si>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</si>
  <si>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</si>
  <si>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</si>
  <si>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</si>
  <si>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</si>
  <si>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</si>
  <si>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</si>
  <si>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</si>
  <si>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</si>
  <si>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</si>
  <si>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</si>
  <si>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</si>
  <si>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</si>
  <si>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</si>
  <si>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</si>
  <si>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</si>
  <si>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</si>
  <si>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</si>
  <si>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</si>
  <si>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</si>
  <si>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</si>
  <si>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</si>
  <si>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</si>
  <si>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</si>
  <si>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</si>
  <si>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</si>
  <si>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</si>
  <si>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</si>
  <si>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alhurranews</t>
  </si>
  <si>
    <t>dcalhurra</t>
  </si>
  <si>
    <t>dbdesroches</t>
  </si>
  <si>
    <t>Mentions</t>
  </si>
  <si>
    <t>RT @DCAlhurra: ما هي الخطوات المُقبلة في حملة الضغوط #الأميركية القصوى على النظام #الإيراني؟
في #عاصمة_القرار مع ميشال غندور 
@michelghando…</t>
  </si>
  <si>
    <t>ما هي الخطوات المُقبلة في حملة الضغوط #الأميركية القصوى على النظام #الإيراني؟
في #عاصمة_القرار مع ميشال غندور… https://t.co/TlFVV9qDI7</t>
  </si>
  <si>
    <t>https://twitter.com/i/web/status/1169620289195524096</t>
  </si>
  <si>
    <t>twitter.com</t>
  </si>
  <si>
    <t>الأميركية الإيراني عاصمة_القرار</t>
  </si>
  <si>
    <t>http://pbs.twimg.com/profile_images/1058739839384907776/WllDCirw_normal.jpg</t>
  </si>
  <si>
    <t>http://pbs.twimg.com/profile_images/1058450943971414016/ZILMH7Xj_normal.jpg</t>
  </si>
  <si>
    <t>http://pbs.twimg.com/profile_images/1170327806758313986/dtniV1k7_normal.jpg</t>
  </si>
  <si>
    <t>https://twitter.com/#!/alhurranews/status/1169620486998888449</t>
  </si>
  <si>
    <t>https://twitter.com/#!/dcalhurra/status/1169620289195524096</t>
  </si>
  <si>
    <t>https://twitter.com/#!/dbdesroches/status/1169631266548912128</t>
  </si>
  <si>
    <t>1169620486998888449</t>
  </si>
  <si>
    <t>1169620289195524096</t>
  </si>
  <si>
    <t>1169631266548912128</t>
  </si>
  <si>
    <t/>
  </si>
  <si>
    <t>ar</t>
  </si>
  <si>
    <t>Twitter for iPhone</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</si>
  <si>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</si>
  <si>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</si>
  <si>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</si>
  <si>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</si>
  <si>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</si>
  <si>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</si>
  <si>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</si>
  <si>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</si>
  <si>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</si>
  <si>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</si>
  <si>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</si>
  <si>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</si>
  <si>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</si>
  <si>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</si>
  <si>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</si>
  <si>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</si>
  <si>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</si>
  <si>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</si>
  <si>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</si>
  <si>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</si>
  <si>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</si>
  <si>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</si>
  <si>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</si>
  <si>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قناة الحرة</t>
  </si>
  <si>
    <t>عاصمة القرار</t>
  </si>
  <si>
    <t>Dave DesRoches</t>
  </si>
  <si>
    <t>آخر الأخبار من الشرق الأوسط، شمال إفريقيا، الولايات المتحدة والعالم.</t>
  </si>
  <si>
    <t>"عاصمة القرار" يَضَعُ صُنّاعُ القَرار الأميركي وجهاً لوجه في مناظرة أسبوعية، ليُقدم لمشاهدي قناة "الحرّة" الصورة الكاملة عن السياسة الخارجية الأميركية.</t>
  </si>
  <si>
    <t>Professor, Near East South Asia Center for Strategic Studies, Nat'l Defense University, DC.  Middle East, Arms Sales, Gulf, COIN,Missile Def. Aspirant Flaneur</t>
  </si>
  <si>
    <t>Washington, DC</t>
  </si>
  <si>
    <t>Middle East, Washington DC</t>
  </si>
  <si>
    <t>http://www.alhurra.com</t>
  </si>
  <si>
    <t>https://www.alhurra.com/z/696</t>
  </si>
  <si>
    <t>https://pbs.twimg.com/profile_banners/60598920/1541352971</t>
  </si>
  <si>
    <t>https://pbs.twimg.com/profile_banners/525608270/1541189339</t>
  </si>
  <si>
    <t>https://pbs.twimg.com/profile_banners/3352286619/1435698951</t>
  </si>
  <si>
    <t>http://abs.twimg.com/images/themes/theme1/bg.png</t>
  </si>
  <si>
    <t>http://abs.twimg.com/images/themes/theme3/bg.gif</t>
  </si>
  <si>
    <t>Open Twitter Page for This Person</t>
  </si>
  <si>
    <t>https://twitter.com/alhurranews</t>
  </si>
  <si>
    <t>https://twitter.com/dcalhurra</t>
  </si>
  <si>
    <t>https://twitter.com/dbdesroches</t>
  </si>
  <si>
    <t>alhurranews
RT @DCAlhurra: ما هي الخطوات المُقبلة
في حملة الضغوط #الأميركية القصوى
على النظام #الإيراني؟ في #عاصمة_القرار
مع ميشال غندور @michelghando…</t>
  </si>
  <si>
    <t>dcalhurra
ما هي الخطوات المُقبلة في حملة
الضغوط #الأميركية القصوى على النظام
#الإيراني؟ في #عاصمة_القرار مع
ميشال غندور… https://t.co/TlFVV9qDI7</t>
  </si>
  <si>
    <t>dbdesroches
RT @DCAlhurra: ما هي الخطوات المُقبلة
في حملة الضغوط #الأميركية القصوى
على النظام #الإيراني؟ في #عاصمة_القرار
مع ميشال غندور @michelghando…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</si>
  <si>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</si>
  <si>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</si>
  <si>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</si>
  <si>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</si>
  <si>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</si>
  <si>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</si>
  <si>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</si>
  <si>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</si>
  <si>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</si>
  <si>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</si>
  <si>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</si>
  <si>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</si>
  <si>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</si>
  <si>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</si>
  <si>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</si>
  <si>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</si>
  <si>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</si>
  <si>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</si>
  <si>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</si>
  <si>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</si>
  <si>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</si>
  <si>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</si>
  <si>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</si>
  <si>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</si>
  <si>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</si>
  <si>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</si>
  <si>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</si>
  <si>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</si>
  <si>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</si>
  <si>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</si>
  <si>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</si>
  <si>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</si>
  <si>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</si>
  <si>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</si>
  <si>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</si>
  <si>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</si>
  <si>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</si>
  <si>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</si>
  <si>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</si>
  <si>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</si>
  <si>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</si>
  <si>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</si>
  <si>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</si>
  <si>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</si>
  <si>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</si>
  <si>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</si>
  <si>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</si>
  <si>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</si>
  <si>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</si>
  <si>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</si>
  <si>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</si>
  <si>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</si>
  <si>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</si>
  <si>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الأميركية</t>
  </si>
  <si>
    <t>الإيراني</t>
  </si>
  <si>
    <t>عاصمة_القرار</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</si>
  <si>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</si>
  <si>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</si>
  <si>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</si>
  <si>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</si>
  <si>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</si>
  <si>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</si>
  <si>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</si>
  <si>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</si>
  <si>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في</t>
  </si>
  <si>
    <t>ما</t>
  </si>
  <si>
    <t>هي</t>
  </si>
  <si>
    <t>الخطوات</t>
  </si>
  <si>
    <t>الم</t>
  </si>
  <si>
    <t>Top Words in Tweet in G1</t>
  </si>
  <si>
    <t>قبلة</t>
  </si>
  <si>
    <t>حملة</t>
  </si>
  <si>
    <t>الضغوط</t>
  </si>
  <si>
    <t>#الأميركية</t>
  </si>
  <si>
    <t>القصوى</t>
  </si>
  <si>
    <t>Top Words in Tweet</t>
  </si>
  <si>
    <t>في ما هي الخطوات الم قبلة حملة الضغوط #الأميركية القصوى</t>
  </si>
  <si>
    <t>Top Word Pairs in Tweet in Entire Graph</t>
  </si>
  <si>
    <t>ما,هي</t>
  </si>
  <si>
    <t>هي,الخطوات</t>
  </si>
  <si>
    <t>الخطوات,الم</t>
  </si>
  <si>
    <t>الم,قبلة</t>
  </si>
  <si>
    <t>قبلة,في</t>
  </si>
  <si>
    <t>في,حملة</t>
  </si>
  <si>
    <t>حملة,الضغوط</t>
  </si>
  <si>
    <t>الضغوط,#الأميركية</t>
  </si>
  <si>
    <t>#الأميركية,القصوى</t>
  </si>
  <si>
    <t>القصوى,على</t>
  </si>
  <si>
    <t>Top Word Pairs in Tweet in G1</t>
  </si>
  <si>
    <t>Top Word Pairs in Tweet</t>
  </si>
  <si>
    <t>ما,هي  هي,الخطوات  الخطوات,الم  الم,قبلة  قبلة,في  في,حملة  حملة,الضغوط  الضغوط,#الأميركية  #الأميركية,القصوى  القصوى,على</t>
  </si>
  <si>
    <t>Top Replied-To in Entire Graph</t>
  </si>
  <si>
    <t>Top Mentioned in Entire Graph</t>
  </si>
  <si>
    <t>michelghando</t>
  </si>
  <si>
    <t>Top Replied-To in G1</t>
  </si>
  <si>
    <t>Top Mentioned in G1</t>
  </si>
  <si>
    <t>Top Replied-To in Tweet</t>
  </si>
  <si>
    <t>Top Mentioned in Tweet</t>
  </si>
  <si>
    <t>dcalhurra michelghando</t>
  </si>
  <si>
    <t>Top Tweeters in Entire Graph</t>
  </si>
  <si>
    <t>Top Tweeters in G1</t>
  </si>
  <si>
    <t>Top Tweeters</t>
  </si>
  <si>
    <t>alhurranews dcalhurra dbdesroches</t>
  </si>
  <si>
    <t>Top URLs in Tweet by Count</t>
  </si>
  <si>
    <t>Top URLs in Tweet by Salience</t>
  </si>
  <si>
    <t>Top Domains in Tweet by Count</t>
  </si>
  <si>
    <t>Top Domains in Tweet by Salience</t>
  </si>
  <si>
    <t>Top Hashtags in Tweet by Count</t>
  </si>
  <si>
    <t>Top Hashtags in Tweet by Salience</t>
  </si>
  <si>
    <t>Top Words in Tweet by Count</t>
  </si>
  <si>
    <t>في dcalhurra ما هي الخطوات الم قبلة حملة الضغوط #الأميركية</t>
  </si>
  <si>
    <t>Top Words in Tweet by Salience</t>
  </si>
  <si>
    <t>Top Word Pairs in Tweet by Count</t>
  </si>
  <si>
    <t>dcalhurra,ما  ما,هي  هي,الخطوات  الخطوات,الم  الم,قبلة  قبلة,في  في,حملة  حملة,الضغوط  الضغوط,#الأميركية  #الأميركية,القصوى</t>
  </si>
  <si>
    <t>Top Word Pairs in Tweet by Salience</t>
  </si>
  <si>
    <t>Word</t>
  </si>
  <si>
    <t>على</t>
  </si>
  <si>
    <t>النظام</t>
  </si>
  <si>
    <t>#الإيراني</t>
  </si>
  <si>
    <t>#عاصمة_القرار</t>
  </si>
  <si>
    <t>مع</t>
  </si>
  <si>
    <t>ميشال</t>
  </si>
  <si>
    <t>غندور</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</si>
  <si>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</si>
  <si>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</si>
  <si>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</si>
  <si>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</si>
  <si>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</si>
  <si>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</si>
  <si>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</si>
  <si>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</si>
  <si>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</si>
  <si>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</si>
  <si>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</si>
  <si>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</si>
  <si>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</si>
  <si>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</si>
  <si>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</si>
  <si>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</si>
  <si>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</si>
  <si>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</si>
  <si>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</si>
  <si>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</si>
  <si>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</si>
  <si>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</si>
  <si>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</si>
  <si>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</si>
  <si>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</si>
  <si>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</si>
  <si>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</si>
  <si>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</si>
  <si>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</si>
  <si>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</si>
  <si>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</si>
  <si>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</si>
  <si>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</si>
  <si>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</si>
  <si>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</si>
  <si>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</si>
  <si>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</si>
  <si>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</si>
  <si>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</si>
  <si>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</si>
  <si>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</si>
  <si>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</si>
  <si>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</si>
  <si>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</si>
  <si>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</si>
  <si>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</si>
  <si>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</si>
  <si>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</si>
  <si>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</si>
  <si>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</si>
  <si>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</si>
  <si>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في ما هي الخطوات الم قبلة حملة الضغوط #الأميركية القصوى</t>
  </si>
  <si>
    <t>Autofill Workbook Results</t>
  </si>
  <si>
    <t>Edge Weight▓1▓1▓0▓True▓Gray▓Red▓▓Edge Weight▓1▓1▓0▓3▓10▓False▓Edge Weight▓1▓1▓0▓35▓12▓False▓▓0▓0▓0▓True▓Black▓Black▓▓Followers▓3161▓10810▓0▓162▓1000▓False▓▓0▓0▓0▓0▓0▓False▓▓0▓0▓0▓0▓0▓False▓▓0▓0▓0▓0▓0▓False</t>
  </si>
  <si>
    <t>GraphSource░GraphServerTwitterSearch▓GraphTerm░عاصمة_القرار▓ImportDescription░The graph represents a network of 3 Twitter users whose tweets in the requested range contained "عاصمة_القرار", or who were replied to or mentioned in those tweets.  The network was obtained from the NodeXL Graph Server on Sunday, 15 September 2019 at 21:02 UTC.
The requested start date was Sunday, 15 September 2019 at 00:01 UTC and the maximum number of days (going backward) was 14.
The maximum number of tweets collected was 5,000.
The tweets in the network were tweeted over the 42-minute period from Thursday, 05 September 2019 at 14:37 UTC to Thursday, 05 September 2019 at 15:19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</si>
</sst>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0693255"/>
        <c:axId val="7803840"/>
      </c:barChart>
      <c:catAx>
        <c:axId val="306932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803840"/>
        <c:crosses val="autoZero"/>
        <c:auto val="1"/>
        <c:lblOffset val="100"/>
        <c:noMultiLvlLbl val="0"/>
      </c:catAx>
      <c:valAx>
        <c:axId val="78038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932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عاصمة_القرار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9/5/2019 14:36</c:v>
                </c:pt>
                <c:pt idx="1">
                  <c:v>9/5/2019 14:37</c:v>
                </c:pt>
                <c:pt idx="2">
                  <c:v>9/5/2019 15:19</c:v>
                </c:pt>
              </c:strCache>
            </c:strRef>
          </c:cat>
          <c:val>
            <c:numRef>
              <c:f>'Time Series'!$B$26:$B$29</c:f>
              <c:numCache>
                <c:formatCode>General</c:formatCode>
                <c:ptCount val="3"/>
                <c:pt idx="0">
                  <c:v>1</c:v>
                </c:pt>
                <c:pt idx="1">
                  <c:v>1</c:v>
                </c:pt>
                <c:pt idx="2">
                  <c:v>1</c:v>
                </c:pt>
              </c:numCache>
            </c:numRef>
          </c:val>
        </c:ser>
        <c:axId val="66525201"/>
        <c:axId val="61855898"/>
      </c:barChart>
      <c:catAx>
        <c:axId val="66525201"/>
        <c:scaling>
          <c:orientation val="minMax"/>
        </c:scaling>
        <c:axPos val="b"/>
        <c:delete val="0"/>
        <c:numFmt formatCode="General" sourceLinked="1"/>
        <c:majorTickMark val="out"/>
        <c:minorTickMark val="none"/>
        <c:tickLblPos val="nextTo"/>
        <c:crossAx val="61855898"/>
        <c:crosses val="autoZero"/>
        <c:auto val="1"/>
        <c:lblOffset val="100"/>
        <c:noMultiLvlLbl val="0"/>
      </c:catAx>
      <c:valAx>
        <c:axId val="61855898"/>
        <c:scaling>
          <c:orientation val="minMax"/>
        </c:scaling>
        <c:axPos val="l"/>
        <c:majorGridlines/>
        <c:delete val="0"/>
        <c:numFmt formatCode="General" sourceLinked="1"/>
        <c:majorTickMark val="out"/>
        <c:minorTickMark val="none"/>
        <c:tickLblPos val="nextTo"/>
        <c:crossAx val="665252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125697"/>
        <c:axId val="28131274"/>
      </c:barChart>
      <c:catAx>
        <c:axId val="312569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131274"/>
        <c:crosses val="autoZero"/>
        <c:auto val="1"/>
        <c:lblOffset val="100"/>
        <c:noMultiLvlLbl val="0"/>
      </c:catAx>
      <c:valAx>
        <c:axId val="28131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1854875"/>
        <c:axId val="64040692"/>
      </c:barChart>
      <c:catAx>
        <c:axId val="5185487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4040692"/>
        <c:crosses val="autoZero"/>
        <c:auto val="1"/>
        <c:lblOffset val="100"/>
        <c:noMultiLvlLbl val="0"/>
      </c:catAx>
      <c:valAx>
        <c:axId val="64040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54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9495317"/>
        <c:axId val="19913534"/>
      </c:barChart>
      <c:catAx>
        <c:axId val="394953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9913534"/>
        <c:crosses val="autoZero"/>
        <c:auto val="1"/>
        <c:lblOffset val="100"/>
        <c:noMultiLvlLbl val="0"/>
      </c:catAx>
      <c:valAx>
        <c:axId val="19913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95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5004079"/>
        <c:axId val="2383528"/>
      </c:barChart>
      <c:catAx>
        <c:axId val="450040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83528"/>
        <c:crosses val="autoZero"/>
        <c:auto val="1"/>
        <c:lblOffset val="100"/>
        <c:noMultiLvlLbl val="0"/>
      </c:catAx>
      <c:valAx>
        <c:axId val="2383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04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1451753"/>
        <c:axId val="58848050"/>
      </c:barChart>
      <c:catAx>
        <c:axId val="2145175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8848050"/>
        <c:crosses val="autoZero"/>
        <c:auto val="1"/>
        <c:lblOffset val="100"/>
        <c:noMultiLvlLbl val="0"/>
      </c:catAx>
      <c:valAx>
        <c:axId val="58848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51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9870403"/>
        <c:axId val="1962716"/>
      </c:barChart>
      <c:catAx>
        <c:axId val="598704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62716"/>
        <c:crosses val="autoZero"/>
        <c:auto val="1"/>
        <c:lblOffset val="100"/>
        <c:noMultiLvlLbl val="0"/>
      </c:catAx>
      <c:valAx>
        <c:axId val="1962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8704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7664445"/>
        <c:axId val="24762278"/>
      </c:barChart>
      <c:catAx>
        <c:axId val="176644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762278"/>
        <c:crosses val="autoZero"/>
        <c:auto val="1"/>
        <c:lblOffset val="100"/>
        <c:noMultiLvlLbl val="0"/>
      </c:catAx>
      <c:valAx>
        <c:axId val="24762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64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533911"/>
        <c:axId val="59587472"/>
      </c:barChart>
      <c:catAx>
        <c:axId val="21533911"/>
        <c:scaling>
          <c:orientation val="minMax"/>
        </c:scaling>
        <c:axPos val="b"/>
        <c:delete val="1"/>
        <c:majorTickMark val="out"/>
        <c:minorTickMark val="none"/>
        <c:tickLblPos val="none"/>
        <c:crossAx val="59587472"/>
        <c:crosses val="autoZero"/>
        <c:auto val="1"/>
        <c:lblOffset val="100"/>
        <c:noMultiLvlLbl val="0"/>
      </c:catAx>
      <c:valAx>
        <c:axId val="59587472"/>
        <c:scaling>
          <c:orientation val="minMax"/>
        </c:scaling>
        <c:axPos val="l"/>
        <c:delete val="1"/>
        <c:majorTickMark val="out"/>
        <c:minorTickMark val="none"/>
        <c:tickLblPos val="none"/>
        <c:crossAx val="2153391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Smith" refreshedVersion="5">
  <cacheSource type="worksheet">
    <worksheetSource ref="A2:BL5"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
        <s v="الأميركية الإيراني عاصمة_القرار"/>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19-09-05T14:37:09.000"/>
        <d v="2019-09-05T14:36:22.000"/>
        <d v="2019-09-05T15:19:5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alhurranews"/>
    <s v="dcalhurra"/>
    <m/>
    <m/>
    <m/>
    <m/>
    <m/>
    <m/>
    <m/>
    <m/>
    <s v="No"/>
    <n v="3"/>
    <m/>
    <m/>
    <x v="0"/>
    <d v="2019-09-05T14:37:09.000"/>
    <s v="RT @DCAlhurra: ما هي الخطوات المُقبلة في حملة الضغوط #الأميركية القصوى على النظام #الإيراني؟_x000a_في #عاصمة_القرار مع ميشال غندور _x000a_@michelghando…"/>
    <m/>
    <m/>
    <x v="0"/>
    <m/>
    <s v="http://pbs.twimg.com/profile_images/1058739839384907776/WllDCirw_normal.jpg"/>
    <x v="0"/>
    <s v="https://twitter.com/#!/alhurranews/status/1169620486998888449"/>
    <m/>
    <m/>
    <s v="1169620486998888449"/>
    <m/>
    <b v="0"/>
    <n v="0"/>
    <s v=""/>
    <b v="0"/>
    <s v="ar"/>
    <m/>
    <s v=""/>
    <b v="0"/>
    <n v="0"/>
    <s v="1169620289195524096"/>
    <s v="Twitter for iPhone"/>
    <b v="0"/>
    <s v="1169620289195524096"/>
    <s v="Tweet"/>
    <n v="0"/>
    <n v="0"/>
    <m/>
    <m/>
    <m/>
    <m/>
    <m/>
    <m/>
    <m/>
    <m/>
    <n v="1"/>
    <s v="1"/>
    <s v="1"/>
    <n v="0"/>
    <n v="0"/>
    <n v="0"/>
    <n v="0"/>
    <n v="0"/>
    <n v="0"/>
    <n v="21"/>
    <n v="100"/>
    <n v="21"/>
  </r>
  <r>
    <s v="dcalhurra"/>
    <s v="dcalhurra"/>
    <m/>
    <m/>
    <m/>
    <m/>
    <m/>
    <m/>
    <m/>
    <m/>
    <s v="No"/>
    <n v="4"/>
    <m/>
    <m/>
    <x v="1"/>
    <d v="2019-09-05T14:36:22.000"/>
    <s v="ما هي الخطوات المُقبلة في حملة الضغوط #الأميركية القصوى على النظام #الإيراني؟_x000a_في #عاصمة_القرار مع ميشال غندور… https://t.co/TlFVV9qDI7"/>
    <s v="https://twitter.com/i/web/status/1169620289195524096"/>
    <s v="twitter.com"/>
    <x v="0"/>
    <m/>
    <s v="http://pbs.twimg.com/profile_images/1058450943971414016/ZILMH7Xj_normal.jpg"/>
    <x v="1"/>
    <s v="https://twitter.com/#!/dcalhurra/status/1169620289195524096"/>
    <m/>
    <m/>
    <s v="1169620289195524096"/>
    <m/>
    <b v="0"/>
    <n v="6"/>
    <s v=""/>
    <b v="0"/>
    <s v="ar"/>
    <m/>
    <s v=""/>
    <b v="0"/>
    <n v="2"/>
    <s v=""/>
    <s v="Twitter Web App"/>
    <b v="1"/>
    <s v="1169620289195524096"/>
    <s v="Retweet"/>
    <n v="0"/>
    <n v="0"/>
    <m/>
    <m/>
    <m/>
    <m/>
    <m/>
    <m/>
    <m/>
    <m/>
    <n v="1"/>
    <s v="1"/>
    <s v="1"/>
    <n v="0"/>
    <n v="0"/>
    <n v="0"/>
    <n v="0"/>
    <n v="0"/>
    <n v="0"/>
    <n v="18"/>
    <n v="100"/>
    <n v="18"/>
  </r>
  <r>
    <s v="dbdesroches"/>
    <s v="dcalhurra"/>
    <m/>
    <m/>
    <m/>
    <m/>
    <m/>
    <m/>
    <m/>
    <m/>
    <s v="No"/>
    <n v="5"/>
    <m/>
    <m/>
    <x v="0"/>
    <d v="2019-09-05T15:19:59.000"/>
    <s v="RT @DCAlhurra: ما هي الخطوات المُقبلة في حملة الضغوط #الأميركية القصوى على النظام #الإيراني؟_x000a_في #عاصمة_القرار مع ميشال غندور _x000a_@michelghando…"/>
    <m/>
    <m/>
    <x v="0"/>
    <m/>
    <s v="http://pbs.twimg.com/profile_images/1170327806758313986/dtniV1k7_normal.jpg"/>
    <x v="2"/>
    <s v="https://twitter.com/#!/dbdesroches/status/1169631266548912128"/>
    <m/>
    <m/>
    <s v="1169631266548912128"/>
    <m/>
    <b v="0"/>
    <n v="0"/>
    <s v=""/>
    <b v="0"/>
    <s v="ar"/>
    <m/>
    <s v=""/>
    <b v="0"/>
    <n v="0"/>
    <s v="1169620289195524096"/>
    <s v="Twitter Web App"/>
    <b v="0"/>
    <s v="1169620289195524096"/>
    <s v="Tweet"/>
    <n v="0"/>
    <n v="0"/>
    <m/>
    <m/>
    <m/>
    <m/>
    <m/>
    <m/>
    <m/>
    <m/>
    <n v="1"/>
    <s v="1"/>
    <s v="1"/>
    <n v="0"/>
    <n v="0"/>
    <n v="0"/>
    <n v="0"/>
    <n v="0"/>
    <n v="0"/>
    <n v="21"/>
    <n v="100"/>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 totalsRowShown="0" headerRowDxfId="352" dataDxfId="351">
  <autoFilter ref="A2:BL5"/>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200" dataDxfId="199">
  <autoFilter ref="A5:D6"/>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2" totalsRowShown="0" headerRowDxfId="193" dataDxfId="192">
  <autoFilter ref="A9:D12"/>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5:D25" totalsRowShown="0" headerRowDxfId="186" dataDxfId="185">
  <autoFilter ref="A15:D25"/>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8:D38" totalsRowShown="0" headerRowDxfId="179" dataDxfId="178">
  <autoFilter ref="A28:D38"/>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1:D42" totalsRowShown="0" headerRowDxfId="172" dataDxfId="171">
  <autoFilter ref="A41:D42"/>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4:D46" totalsRowShown="0" headerRowDxfId="169" dataDxfId="168">
  <autoFilter ref="A44:D46"/>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9:D52" totalsRowShown="0" headerRowDxfId="158" dataDxfId="157">
  <autoFilter ref="A49:D5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4" totalsRowShown="0" headerRowDxfId="141" dataDxfId="140">
  <autoFilter ref="A1:G44"/>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299" dataDxfId="298">
  <autoFilter ref="A2:BS5"/>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39" totalsRowShown="0" headerRowDxfId="132" dataDxfId="131">
  <autoFilter ref="A1:L3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5" totalsRowShown="0" headerRowDxfId="64" dataDxfId="63">
  <autoFilter ref="A2:BL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4" totalsRowShown="0" headerRowDxfId="70" dataDxfId="69">
  <autoFilter ref="A1:B4"/>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53" dataDxfId="252">
  <autoFilter ref="A1:C4"/>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9620289195524096" TargetMode="External" /><Relationship Id="rId2" Type="http://schemas.openxmlformats.org/officeDocument/2006/relationships/hyperlink" Target="http://pbs.twimg.com/profile_images/1058739839384907776/WllDCirw_normal.jpg" TargetMode="External" /><Relationship Id="rId3" Type="http://schemas.openxmlformats.org/officeDocument/2006/relationships/hyperlink" Target="http://pbs.twimg.com/profile_images/1058450943971414016/ZILMH7Xj_normal.jpg" TargetMode="External" /><Relationship Id="rId4" Type="http://schemas.openxmlformats.org/officeDocument/2006/relationships/hyperlink" Target="http://pbs.twimg.com/profile_images/1170327806758313986/dtniV1k7_normal.jpg" TargetMode="External" /><Relationship Id="rId5" Type="http://schemas.openxmlformats.org/officeDocument/2006/relationships/hyperlink" Target="https://twitter.com/#!/alhurranews/status/1169620486998888449" TargetMode="External" /><Relationship Id="rId6" Type="http://schemas.openxmlformats.org/officeDocument/2006/relationships/hyperlink" Target="https://twitter.com/#!/dcalhurra/status/1169620289195524096" TargetMode="External" /><Relationship Id="rId7" Type="http://schemas.openxmlformats.org/officeDocument/2006/relationships/hyperlink" Target="https://twitter.com/#!/dbdesroches/status/1169631266548912128"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9620289195524096" TargetMode="External" /><Relationship Id="rId2" Type="http://schemas.openxmlformats.org/officeDocument/2006/relationships/hyperlink" Target="http://pbs.twimg.com/profile_images/1058739839384907776/WllDCirw_normal.jpg" TargetMode="External" /><Relationship Id="rId3" Type="http://schemas.openxmlformats.org/officeDocument/2006/relationships/hyperlink" Target="http://pbs.twimg.com/profile_images/1058450943971414016/ZILMH7Xj_normal.jpg" TargetMode="External" /><Relationship Id="rId4" Type="http://schemas.openxmlformats.org/officeDocument/2006/relationships/hyperlink" Target="http://pbs.twimg.com/profile_images/1170327806758313986/dtniV1k7_normal.jpg" TargetMode="External" /><Relationship Id="rId5" Type="http://schemas.openxmlformats.org/officeDocument/2006/relationships/hyperlink" Target="https://twitter.com/#!/alhurranews/status/1169620486998888449" TargetMode="External" /><Relationship Id="rId6" Type="http://schemas.openxmlformats.org/officeDocument/2006/relationships/hyperlink" Target="https://twitter.com/#!/dcalhurra/status/1169620289195524096" TargetMode="External" /><Relationship Id="rId7" Type="http://schemas.openxmlformats.org/officeDocument/2006/relationships/hyperlink" Target="https://twitter.com/#!/dbdesroches/status/1169631266548912128" TargetMode="External" /><Relationship Id="rId8" Type="http://schemas.openxmlformats.org/officeDocument/2006/relationships/comments" Target="../comments13.xml" /><Relationship Id="rId9" Type="http://schemas.openxmlformats.org/officeDocument/2006/relationships/vmlDrawing" Target="../drawings/vmlDrawing6.vml" /><Relationship Id="rId10" Type="http://schemas.openxmlformats.org/officeDocument/2006/relationships/table" Target="../tables/table23.xml" /><Relationship Id="rId1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alhurra.com/" TargetMode="External" /><Relationship Id="rId2" Type="http://schemas.openxmlformats.org/officeDocument/2006/relationships/hyperlink" Target="https://www.alhurra.com/z/696" TargetMode="External" /><Relationship Id="rId3" Type="http://schemas.openxmlformats.org/officeDocument/2006/relationships/hyperlink" Target="https://pbs.twimg.com/profile_banners/60598920/1541352971" TargetMode="External" /><Relationship Id="rId4" Type="http://schemas.openxmlformats.org/officeDocument/2006/relationships/hyperlink" Target="https://pbs.twimg.com/profile_banners/525608270/1541189339" TargetMode="External" /><Relationship Id="rId5" Type="http://schemas.openxmlformats.org/officeDocument/2006/relationships/hyperlink" Target="https://pbs.twimg.com/profile_banners/3352286619/1435698951" TargetMode="External" /><Relationship Id="rId6" Type="http://schemas.openxmlformats.org/officeDocument/2006/relationships/hyperlink" Target="http://abs.twimg.com/images/themes/theme1/bg.png" TargetMode="External" /><Relationship Id="rId7" Type="http://schemas.openxmlformats.org/officeDocument/2006/relationships/hyperlink" Target="http://abs.twimg.com/images/themes/theme3/bg.gif"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pbs.twimg.com/profile_images/1058739839384907776/WllDCirw_normal.jpg" TargetMode="External" /><Relationship Id="rId10" Type="http://schemas.openxmlformats.org/officeDocument/2006/relationships/hyperlink" Target="http://pbs.twimg.com/profile_images/1058450943971414016/ZILMH7Xj_normal.jpg" TargetMode="External" /><Relationship Id="rId11" Type="http://schemas.openxmlformats.org/officeDocument/2006/relationships/hyperlink" Target="http://pbs.twimg.com/profile_images/1170327806758313986/dtniV1k7_normal.jpg" TargetMode="External" /><Relationship Id="rId12" Type="http://schemas.openxmlformats.org/officeDocument/2006/relationships/hyperlink" Target="https://twitter.com/alhurranews" TargetMode="External" /><Relationship Id="rId13" Type="http://schemas.openxmlformats.org/officeDocument/2006/relationships/hyperlink" Target="https://twitter.com/dcalhurra" TargetMode="External" /><Relationship Id="rId14" Type="http://schemas.openxmlformats.org/officeDocument/2006/relationships/hyperlink" Target="https://twitter.com/dbdesroches" TargetMode="External" /><Relationship Id="rId15" Type="http://schemas.openxmlformats.org/officeDocument/2006/relationships/comments" Target="../comments2.xml" /><Relationship Id="rId16" Type="http://schemas.openxmlformats.org/officeDocument/2006/relationships/vmlDrawing" Target="../drawings/vmlDrawing2.vml" /><Relationship Id="rId17" Type="http://schemas.openxmlformats.org/officeDocument/2006/relationships/table" Target="../tables/table2.xml" /><Relationship Id="rId1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9620289195524096" TargetMode="External" /><Relationship Id="rId2" Type="http://schemas.openxmlformats.org/officeDocument/2006/relationships/hyperlink" Target="https://twitter.com/i/web/status/1169620289195524096"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316</v>
      </c>
      <c r="BB2" s="13" t="s">
        <v>320</v>
      </c>
      <c r="BC2" s="13" t="s">
        <v>321</v>
      </c>
      <c r="BD2" s="68" t="s">
        <v>416</v>
      </c>
      <c r="BE2" s="68" t="s">
        <v>417</v>
      </c>
      <c r="BF2" s="68" t="s">
        <v>418</v>
      </c>
      <c r="BG2" s="68" t="s">
        <v>419</v>
      </c>
      <c r="BH2" s="68" t="s">
        <v>420</v>
      </c>
      <c r="BI2" s="68" t="s">
        <v>421</v>
      </c>
      <c r="BJ2" s="68" t="s">
        <v>422</v>
      </c>
      <c r="BK2" s="68" t="s">
        <v>423</v>
      </c>
      <c r="BL2" s="68" t="s">
        <v>424</v>
      </c>
    </row>
    <row r="3" spans="1:64" ht="15" customHeight="1">
      <c r="A3" s="85" t="s">
        <v>212</v>
      </c>
      <c r="B3" s="85" t="s">
        <v>213</v>
      </c>
      <c r="C3" s="53" t="s">
        <v>451</v>
      </c>
      <c r="D3" s="54">
        <v>3</v>
      </c>
      <c r="E3" s="66" t="s">
        <v>132</v>
      </c>
      <c r="F3" s="55">
        <v>35</v>
      </c>
      <c r="G3" s="53"/>
      <c r="H3" s="57"/>
      <c r="I3" s="56"/>
      <c r="J3" s="56"/>
      <c r="K3" s="36" t="s">
        <v>65</v>
      </c>
      <c r="L3" s="62">
        <v>3</v>
      </c>
      <c r="M3" s="62"/>
      <c r="N3" s="63"/>
      <c r="O3" s="86" t="s">
        <v>215</v>
      </c>
      <c r="P3" s="88">
        <v>43713.609131944446</v>
      </c>
      <c r="Q3" s="86" t="s">
        <v>216</v>
      </c>
      <c r="R3" s="86"/>
      <c r="S3" s="86"/>
      <c r="T3" s="86" t="s">
        <v>220</v>
      </c>
      <c r="U3" s="86"/>
      <c r="V3" s="91" t="s">
        <v>221</v>
      </c>
      <c r="W3" s="88">
        <v>43713.609131944446</v>
      </c>
      <c r="X3" s="91" t="s">
        <v>224</v>
      </c>
      <c r="Y3" s="86"/>
      <c r="Z3" s="86"/>
      <c r="AA3" s="92" t="s">
        <v>227</v>
      </c>
      <c r="AB3" s="86"/>
      <c r="AC3" s="86" t="b">
        <v>0</v>
      </c>
      <c r="AD3" s="86">
        <v>0</v>
      </c>
      <c r="AE3" s="92" t="s">
        <v>230</v>
      </c>
      <c r="AF3" s="86" t="b">
        <v>0</v>
      </c>
      <c r="AG3" s="86" t="s">
        <v>231</v>
      </c>
      <c r="AH3" s="86"/>
      <c r="AI3" s="92" t="s">
        <v>230</v>
      </c>
      <c r="AJ3" s="86" t="b">
        <v>0</v>
      </c>
      <c r="AK3" s="86">
        <v>0</v>
      </c>
      <c r="AL3" s="92" t="s">
        <v>228</v>
      </c>
      <c r="AM3" s="86" t="s">
        <v>232</v>
      </c>
      <c r="AN3" s="86" t="b">
        <v>0</v>
      </c>
      <c r="AO3" s="92" t="s">
        <v>228</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v>0</v>
      </c>
      <c r="BE3" s="52">
        <v>0</v>
      </c>
      <c r="BF3" s="51">
        <v>0</v>
      </c>
      <c r="BG3" s="52">
        <v>0</v>
      </c>
      <c r="BH3" s="51">
        <v>0</v>
      </c>
      <c r="BI3" s="52">
        <v>0</v>
      </c>
      <c r="BJ3" s="51">
        <v>21</v>
      </c>
      <c r="BK3" s="52">
        <v>100</v>
      </c>
      <c r="BL3" s="51">
        <v>21</v>
      </c>
    </row>
    <row r="4" spans="1:64" ht="15" customHeight="1">
      <c r="A4" s="85" t="s">
        <v>213</v>
      </c>
      <c r="B4" s="85" t="s">
        <v>213</v>
      </c>
      <c r="C4" s="53" t="s">
        <v>451</v>
      </c>
      <c r="D4" s="54">
        <v>3</v>
      </c>
      <c r="E4" s="66" t="s">
        <v>132</v>
      </c>
      <c r="F4" s="55">
        <v>35</v>
      </c>
      <c r="G4" s="53"/>
      <c r="H4" s="57"/>
      <c r="I4" s="56"/>
      <c r="J4" s="56"/>
      <c r="K4" s="36" t="s">
        <v>65</v>
      </c>
      <c r="L4" s="84">
        <v>4</v>
      </c>
      <c r="M4" s="84"/>
      <c r="N4" s="63"/>
      <c r="O4" s="87" t="s">
        <v>176</v>
      </c>
      <c r="P4" s="89">
        <v>43713.60858796296</v>
      </c>
      <c r="Q4" s="87" t="s">
        <v>217</v>
      </c>
      <c r="R4" s="90" t="s">
        <v>218</v>
      </c>
      <c r="S4" s="87" t="s">
        <v>219</v>
      </c>
      <c r="T4" s="87" t="s">
        <v>220</v>
      </c>
      <c r="U4" s="87"/>
      <c r="V4" s="90" t="s">
        <v>222</v>
      </c>
      <c r="W4" s="89">
        <v>43713.60858796296</v>
      </c>
      <c r="X4" s="90" t="s">
        <v>225</v>
      </c>
      <c r="Y4" s="87"/>
      <c r="Z4" s="87"/>
      <c r="AA4" s="93" t="s">
        <v>228</v>
      </c>
      <c r="AB4" s="87"/>
      <c r="AC4" s="87" t="b">
        <v>0</v>
      </c>
      <c r="AD4" s="87">
        <v>6</v>
      </c>
      <c r="AE4" s="93" t="s">
        <v>230</v>
      </c>
      <c r="AF4" s="87" t="b">
        <v>0</v>
      </c>
      <c r="AG4" s="87" t="s">
        <v>231</v>
      </c>
      <c r="AH4" s="87"/>
      <c r="AI4" s="93" t="s">
        <v>230</v>
      </c>
      <c r="AJ4" s="87" t="b">
        <v>0</v>
      </c>
      <c r="AK4" s="87">
        <v>2</v>
      </c>
      <c r="AL4" s="93" t="s">
        <v>230</v>
      </c>
      <c r="AM4" s="87" t="s">
        <v>233</v>
      </c>
      <c r="AN4" s="87" t="b">
        <v>1</v>
      </c>
      <c r="AO4" s="93" t="s">
        <v>228</v>
      </c>
      <c r="AP4" s="87" t="s">
        <v>234</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18</v>
      </c>
      <c r="BK4" s="52">
        <v>100</v>
      </c>
      <c r="BL4" s="51">
        <v>18</v>
      </c>
    </row>
    <row r="5" spans="1:64" ht="45">
      <c r="A5" s="85" t="s">
        <v>214</v>
      </c>
      <c r="B5" s="85" t="s">
        <v>213</v>
      </c>
      <c r="C5" s="53" t="s">
        <v>451</v>
      </c>
      <c r="D5" s="54">
        <v>3</v>
      </c>
      <c r="E5" s="66" t="s">
        <v>132</v>
      </c>
      <c r="F5" s="55">
        <v>35</v>
      </c>
      <c r="G5" s="53"/>
      <c r="H5" s="57"/>
      <c r="I5" s="56"/>
      <c r="J5" s="56"/>
      <c r="K5" s="36" t="s">
        <v>65</v>
      </c>
      <c r="L5" s="84">
        <v>5</v>
      </c>
      <c r="M5" s="84"/>
      <c r="N5" s="63"/>
      <c r="O5" s="87" t="s">
        <v>215</v>
      </c>
      <c r="P5" s="89">
        <v>43713.638877314814</v>
      </c>
      <c r="Q5" s="87" t="s">
        <v>216</v>
      </c>
      <c r="R5" s="87"/>
      <c r="S5" s="87"/>
      <c r="T5" s="87" t="s">
        <v>220</v>
      </c>
      <c r="U5" s="87"/>
      <c r="V5" s="90" t="s">
        <v>223</v>
      </c>
      <c r="W5" s="89">
        <v>43713.638877314814</v>
      </c>
      <c r="X5" s="90" t="s">
        <v>226</v>
      </c>
      <c r="Y5" s="87"/>
      <c r="Z5" s="87"/>
      <c r="AA5" s="93" t="s">
        <v>229</v>
      </c>
      <c r="AB5" s="87"/>
      <c r="AC5" s="87" t="b">
        <v>0</v>
      </c>
      <c r="AD5" s="87">
        <v>0</v>
      </c>
      <c r="AE5" s="93" t="s">
        <v>230</v>
      </c>
      <c r="AF5" s="87" t="b">
        <v>0</v>
      </c>
      <c r="AG5" s="87" t="s">
        <v>231</v>
      </c>
      <c r="AH5" s="87"/>
      <c r="AI5" s="93" t="s">
        <v>230</v>
      </c>
      <c r="AJ5" s="87" t="b">
        <v>0</v>
      </c>
      <c r="AK5" s="87">
        <v>0</v>
      </c>
      <c r="AL5" s="93" t="s">
        <v>228</v>
      </c>
      <c r="AM5" s="87" t="s">
        <v>233</v>
      </c>
      <c r="AN5" s="87" t="b">
        <v>0</v>
      </c>
      <c r="AO5" s="93" t="s">
        <v>228</v>
      </c>
      <c r="AP5" s="87" t="s">
        <v>176</v>
      </c>
      <c r="AQ5" s="87">
        <v>0</v>
      </c>
      <c r="AR5" s="87">
        <v>0</v>
      </c>
      <c r="AS5" s="87"/>
      <c r="AT5" s="87"/>
      <c r="AU5" s="87"/>
      <c r="AV5" s="87"/>
      <c r="AW5" s="87"/>
      <c r="AX5" s="87"/>
      <c r="AY5" s="87"/>
      <c r="AZ5" s="87"/>
      <c r="BA5">
        <v>1</v>
      </c>
      <c r="BB5" s="86" t="str">
        <f>REPLACE(INDEX(GroupVertices[Group],MATCH(Edges[[#This Row],[Vertex 1]],GroupVertices[Vertex],0)),1,1,"")</f>
        <v>1</v>
      </c>
      <c r="BC5" s="86" t="str">
        <f>REPLACE(INDEX(GroupVertices[Group],MATCH(Edges[[#This Row],[Vertex 2]],GroupVertices[Vertex],0)),1,1,"")</f>
        <v>1</v>
      </c>
      <c r="BD5" s="51">
        <v>0</v>
      </c>
      <c r="BE5" s="52">
        <v>0</v>
      </c>
      <c r="BF5" s="51">
        <v>0</v>
      </c>
      <c r="BG5" s="52">
        <v>0</v>
      </c>
      <c r="BH5" s="51">
        <v>0</v>
      </c>
      <c r="BI5" s="52">
        <v>0</v>
      </c>
      <c r="BJ5" s="51">
        <v>21</v>
      </c>
      <c r="BK5" s="52">
        <v>100</v>
      </c>
      <c r="BL5"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hyperlinks>
    <hyperlink ref="R4" r:id="rId1" display="https://twitter.com/i/web/status/1169620289195524096"/>
    <hyperlink ref="V3" r:id="rId2" display="http://pbs.twimg.com/profile_images/1058739839384907776/WllDCirw_normal.jpg"/>
    <hyperlink ref="V4" r:id="rId3" display="http://pbs.twimg.com/profile_images/1058450943971414016/ZILMH7Xj_normal.jpg"/>
    <hyperlink ref="V5" r:id="rId4" display="http://pbs.twimg.com/profile_images/1170327806758313986/dtniV1k7_normal.jpg"/>
    <hyperlink ref="X3" r:id="rId5" display="https://twitter.com/#!/alhurranews/status/1169620486998888449"/>
    <hyperlink ref="X4" r:id="rId6" display="https://twitter.com/#!/dcalhurra/status/1169620289195524096"/>
    <hyperlink ref="X5" r:id="rId7" display="https://twitter.com/#!/dbdesroches/status/1169631266548912128"/>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407</v>
      </c>
      <c r="B1" s="13" t="s">
        <v>408</v>
      </c>
      <c r="C1" s="13" t="s">
        <v>401</v>
      </c>
      <c r="D1" s="13" t="s">
        <v>402</v>
      </c>
      <c r="E1" s="13" t="s">
        <v>409</v>
      </c>
      <c r="F1" s="13" t="s">
        <v>144</v>
      </c>
      <c r="G1" s="13" t="s">
        <v>410</v>
      </c>
      <c r="H1" s="13" t="s">
        <v>411</v>
      </c>
      <c r="I1" s="13" t="s">
        <v>412</v>
      </c>
      <c r="J1" s="13" t="s">
        <v>413</v>
      </c>
      <c r="K1" s="13" t="s">
        <v>414</v>
      </c>
      <c r="L1" s="13" t="s">
        <v>415</v>
      </c>
    </row>
    <row r="2" spans="1:12" ht="15">
      <c r="A2" s="92" t="s">
        <v>343</v>
      </c>
      <c r="B2" s="92" t="s">
        <v>344</v>
      </c>
      <c r="C2" s="92">
        <v>3</v>
      </c>
      <c r="D2" s="122">
        <v>0</v>
      </c>
      <c r="E2" s="122">
        <v>1.2632414347745813</v>
      </c>
      <c r="F2" s="92" t="s">
        <v>403</v>
      </c>
      <c r="G2" s="92" t="b">
        <v>0</v>
      </c>
      <c r="H2" s="92" t="b">
        <v>0</v>
      </c>
      <c r="I2" s="92" t="b">
        <v>0</v>
      </c>
      <c r="J2" s="92" t="b">
        <v>0</v>
      </c>
      <c r="K2" s="92" t="b">
        <v>0</v>
      </c>
      <c r="L2" s="92" t="b">
        <v>0</v>
      </c>
    </row>
    <row r="3" spans="1:12" ht="15">
      <c r="A3" s="92" t="s">
        <v>344</v>
      </c>
      <c r="B3" s="92" t="s">
        <v>345</v>
      </c>
      <c r="C3" s="92">
        <v>3</v>
      </c>
      <c r="D3" s="122">
        <v>0</v>
      </c>
      <c r="E3" s="122">
        <v>1.2632414347745813</v>
      </c>
      <c r="F3" s="92" t="s">
        <v>403</v>
      </c>
      <c r="G3" s="92" t="b">
        <v>0</v>
      </c>
      <c r="H3" s="92" t="b">
        <v>0</v>
      </c>
      <c r="I3" s="92" t="b">
        <v>0</v>
      </c>
      <c r="J3" s="92" t="b">
        <v>0</v>
      </c>
      <c r="K3" s="92" t="b">
        <v>0</v>
      </c>
      <c r="L3" s="92" t="b">
        <v>0</v>
      </c>
    </row>
    <row r="4" spans="1:12" ht="15">
      <c r="A4" s="92" t="s">
        <v>345</v>
      </c>
      <c r="B4" s="92" t="s">
        <v>346</v>
      </c>
      <c r="C4" s="92">
        <v>3</v>
      </c>
      <c r="D4" s="122">
        <v>0</v>
      </c>
      <c r="E4" s="122">
        <v>1.2632414347745813</v>
      </c>
      <c r="F4" s="92" t="s">
        <v>403</v>
      </c>
      <c r="G4" s="92" t="b">
        <v>0</v>
      </c>
      <c r="H4" s="92" t="b">
        <v>0</v>
      </c>
      <c r="I4" s="92" t="b">
        <v>0</v>
      </c>
      <c r="J4" s="92" t="b">
        <v>0</v>
      </c>
      <c r="K4" s="92" t="b">
        <v>0</v>
      </c>
      <c r="L4" s="92" t="b">
        <v>0</v>
      </c>
    </row>
    <row r="5" spans="1:12" ht="15">
      <c r="A5" s="92" t="s">
        <v>346</v>
      </c>
      <c r="B5" s="92" t="s">
        <v>348</v>
      </c>
      <c r="C5" s="92">
        <v>3</v>
      </c>
      <c r="D5" s="122">
        <v>0</v>
      </c>
      <c r="E5" s="122">
        <v>1.2632414347745813</v>
      </c>
      <c r="F5" s="92" t="s">
        <v>403</v>
      </c>
      <c r="G5" s="92" t="b">
        <v>0</v>
      </c>
      <c r="H5" s="92" t="b">
        <v>0</v>
      </c>
      <c r="I5" s="92" t="b">
        <v>0</v>
      </c>
      <c r="J5" s="92" t="b">
        <v>0</v>
      </c>
      <c r="K5" s="92" t="b">
        <v>0</v>
      </c>
      <c r="L5" s="92" t="b">
        <v>0</v>
      </c>
    </row>
    <row r="6" spans="1:12" ht="15">
      <c r="A6" s="92" t="s">
        <v>348</v>
      </c>
      <c r="B6" s="92" t="s">
        <v>342</v>
      </c>
      <c r="C6" s="92">
        <v>3</v>
      </c>
      <c r="D6" s="122">
        <v>0</v>
      </c>
      <c r="E6" s="122">
        <v>0.9622114391106001</v>
      </c>
      <c r="F6" s="92" t="s">
        <v>403</v>
      </c>
      <c r="G6" s="92" t="b">
        <v>0</v>
      </c>
      <c r="H6" s="92" t="b">
        <v>0</v>
      </c>
      <c r="I6" s="92" t="b">
        <v>0</v>
      </c>
      <c r="J6" s="92" t="b">
        <v>0</v>
      </c>
      <c r="K6" s="92" t="b">
        <v>0</v>
      </c>
      <c r="L6" s="92" t="b">
        <v>0</v>
      </c>
    </row>
    <row r="7" spans="1:12" ht="15">
      <c r="A7" s="92" t="s">
        <v>342</v>
      </c>
      <c r="B7" s="92" t="s">
        <v>349</v>
      </c>
      <c r="C7" s="92">
        <v>3</v>
      </c>
      <c r="D7" s="122">
        <v>0</v>
      </c>
      <c r="E7" s="122">
        <v>0.9622114391106001</v>
      </c>
      <c r="F7" s="92" t="s">
        <v>403</v>
      </c>
      <c r="G7" s="92" t="b">
        <v>0</v>
      </c>
      <c r="H7" s="92" t="b">
        <v>0</v>
      </c>
      <c r="I7" s="92" t="b">
        <v>0</v>
      </c>
      <c r="J7" s="92" t="b">
        <v>0</v>
      </c>
      <c r="K7" s="92" t="b">
        <v>0</v>
      </c>
      <c r="L7" s="92" t="b">
        <v>0</v>
      </c>
    </row>
    <row r="8" spans="1:12" ht="15">
      <c r="A8" s="92" t="s">
        <v>349</v>
      </c>
      <c r="B8" s="92" t="s">
        <v>350</v>
      </c>
      <c r="C8" s="92">
        <v>3</v>
      </c>
      <c r="D8" s="122">
        <v>0</v>
      </c>
      <c r="E8" s="122">
        <v>1.2632414347745813</v>
      </c>
      <c r="F8" s="92" t="s">
        <v>403</v>
      </c>
      <c r="G8" s="92" t="b">
        <v>0</v>
      </c>
      <c r="H8" s="92" t="b">
        <v>0</v>
      </c>
      <c r="I8" s="92" t="b">
        <v>0</v>
      </c>
      <c r="J8" s="92" t="b">
        <v>0</v>
      </c>
      <c r="K8" s="92" t="b">
        <v>0</v>
      </c>
      <c r="L8" s="92" t="b">
        <v>0</v>
      </c>
    </row>
    <row r="9" spans="1:12" ht="15">
      <c r="A9" s="92" t="s">
        <v>350</v>
      </c>
      <c r="B9" s="92" t="s">
        <v>351</v>
      </c>
      <c r="C9" s="92">
        <v>3</v>
      </c>
      <c r="D9" s="122">
        <v>0</v>
      </c>
      <c r="E9" s="122">
        <v>1.2632414347745813</v>
      </c>
      <c r="F9" s="92" t="s">
        <v>403</v>
      </c>
      <c r="G9" s="92" t="b">
        <v>0</v>
      </c>
      <c r="H9" s="92" t="b">
        <v>0</v>
      </c>
      <c r="I9" s="92" t="b">
        <v>0</v>
      </c>
      <c r="J9" s="92" t="b">
        <v>0</v>
      </c>
      <c r="K9" s="92" t="b">
        <v>0</v>
      </c>
      <c r="L9" s="92" t="b">
        <v>0</v>
      </c>
    </row>
    <row r="10" spans="1:12" ht="15">
      <c r="A10" s="92" t="s">
        <v>351</v>
      </c>
      <c r="B10" s="92" t="s">
        <v>352</v>
      </c>
      <c r="C10" s="92">
        <v>3</v>
      </c>
      <c r="D10" s="122">
        <v>0</v>
      </c>
      <c r="E10" s="122">
        <v>1.2632414347745813</v>
      </c>
      <c r="F10" s="92" t="s">
        <v>403</v>
      </c>
      <c r="G10" s="92" t="b">
        <v>0</v>
      </c>
      <c r="H10" s="92" t="b">
        <v>0</v>
      </c>
      <c r="I10" s="92" t="b">
        <v>0</v>
      </c>
      <c r="J10" s="92" t="b">
        <v>0</v>
      </c>
      <c r="K10" s="92" t="b">
        <v>0</v>
      </c>
      <c r="L10" s="92" t="b">
        <v>0</v>
      </c>
    </row>
    <row r="11" spans="1:12" ht="15">
      <c r="A11" s="92" t="s">
        <v>352</v>
      </c>
      <c r="B11" s="92" t="s">
        <v>394</v>
      </c>
      <c r="C11" s="92">
        <v>3</v>
      </c>
      <c r="D11" s="122">
        <v>0</v>
      </c>
      <c r="E11" s="122">
        <v>1.2632414347745813</v>
      </c>
      <c r="F11" s="92" t="s">
        <v>403</v>
      </c>
      <c r="G11" s="92" t="b">
        <v>0</v>
      </c>
      <c r="H11" s="92" t="b">
        <v>0</v>
      </c>
      <c r="I11" s="92" t="b">
        <v>0</v>
      </c>
      <c r="J11" s="92" t="b">
        <v>0</v>
      </c>
      <c r="K11" s="92" t="b">
        <v>0</v>
      </c>
      <c r="L11" s="92" t="b">
        <v>0</v>
      </c>
    </row>
    <row r="12" spans="1:12" ht="15">
      <c r="A12" s="92" t="s">
        <v>394</v>
      </c>
      <c r="B12" s="92" t="s">
        <v>395</v>
      </c>
      <c r="C12" s="92">
        <v>3</v>
      </c>
      <c r="D12" s="122">
        <v>0</v>
      </c>
      <c r="E12" s="122">
        <v>1.2632414347745813</v>
      </c>
      <c r="F12" s="92" t="s">
        <v>403</v>
      </c>
      <c r="G12" s="92" t="b">
        <v>0</v>
      </c>
      <c r="H12" s="92" t="b">
        <v>0</v>
      </c>
      <c r="I12" s="92" t="b">
        <v>0</v>
      </c>
      <c r="J12" s="92" t="b">
        <v>0</v>
      </c>
      <c r="K12" s="92" t="b">
        <v>0</v>
      </c>
      <c r="L12" s="92" t="b">
        <v>0</v>
      </c>
    </row>
    <row r="13" spans="1:12" ht="15">
      <c r="A13" s="92" t="s">
        <v>395</v>
      </c>
      <c r="B13" s="92" t="s">
        <v>396</v>
      </c>
      <c r="C13" s="92">
        <v>3</v>
      </c>
      <c r="D13" s="122">
        <v>0</v>
      </c>
      <c r="E13" s="122">
        <v>1.2632414347745813</v>
      </c>
      <c r="F13" s="92" t="s">
        <v>403</v>
      </c>
      <c r="G13" s="92" t="b">
        <v>0</v>
      </c>
      <c r="H13" s="92" t="b">
        <v>0</v>
      </c>
      <c r="I13" s="92" t="b">
        <v>0</v>
      </c>
      <c r="J13" s="92" t="b">
        <v>0</v>
      </c>
      <c r="K13" s="92" t="b">
        <v>0</v>
      </c>
      <c r="L13" s="92" t="b">
        <v>0</v>
      </c>
    </row>
    <row r="14" spans="1:12" ht="15">
      <c r="A14" s="92" t="s">
        <v>396</v>
      </c>
      <c r="B14" s="92" t="s">
        <v>342</v>
      </c>
      <c r="C14" s="92">
        <v>3</v>
      </c>
      <c r="D14" s="122">
        <v>0</v>
      </c>
      <c r="E14" s="122">
        <v>0.9622114391106001</v>
      </c>
      <c r="F14" s="92" t="s">
        <v>403</v>
      </c>
      <c r="G14" s="92" t="b">
        <v>0</v>
      </c>
      <c r="H14" s="92" t="b">
        <v>0</v>
      </c>
      <c r="I14" s="92" t="b">
        <v>0</v>
      </c>
      <c r="J14" s="92" t="b">
        <v>0</v>
      </c>
      <c r="K14" s="92" t="b">
        <v>0</v>
      </c>
      <c r="L14" s="92" t="b">
        <v>0</v>
      </c>
    </row>
    <row r="15" spans="1:12" ht="15">
      <c r="A15" s="92" t="s">
        <v>342</v>
      </c>
      <c r="B15" s="92" t="s">
        <v>397</v>
      </c>
      <c r="C15" s="92">
        <v>3</v>
      </c>
      <c r="D15" s="122">
        <v>0</v>
      </c>
      <c r="E15" s="122">
        <v>0.9622114391106001</v>
      </c>
      <c r="F15" s="92" t="s">
        <v>403</v>
      </c>
      <c r="G15" s="92" t="b">
        <v>0</v>
      </c>
      <c r="H15" s="92" t="b">
        <v>0</v>
      </c>
      <c r="I15" s="92" t="b">
        <v>0</v>
      </c>
      <c r="J15" s="92" t="b">
        <v>0</v>
      </c>
      <c r="K15" s="92" t="b">
        <v>0</v>
      </c>
      <c r="L15" s="92" t="b">
        <v>0</v>
      </c>
    </row>
    <row r="16" spans="1:12" ht="15">
      <c r="A16" s="92" t="s">
        <v>397</v>
      </c>
      <c r="B16" s="92" t="s">
        <v>398</v>
      </c>
      <c r="C16" s="92">
        <v>3</v>
      </c>
      <c r="D16" s="122">
        <v>0</v>
      </c>
      <c r="E16" s="122">
        <v>1.2632414347745813</v>
      </c>
      <c r="F16" s="92" t="s">
        <v>403</v>
      </c>
      <c r="G16" s="92" t="b">
        <v>0</v>
      </c>
      <c r="H16" s="92" t="b">
        <v>0</v>
      </c>
      <c r="I16" s="92" t="b">
        <v>0</v>
      </c>
      <c r="J16" s="92" t="b">
        <v>0</v>
      </c>
      <c r="K16" s="92" t="b">
        <v>0</v>
      </c>
      <c r="L16" s="92" t="b">
        <v>0</v>
      </c>
    </row>
    <row r="17" spans="1:12" ht="15">
      <c r="A17" s="92" t="s">
        <v>398</v>
      </c>
      <c r="B17" s="92" t="s">
        <v>399</v>
      </c>
      <c r="C17" s="92">
        <v>3</v>
      </c>
      <c r="D17" s="122">
        <v>0</v>
      </c>
      <c r="E17" s="122">
        <v>1.2632414347745813</v>
      </c>
      <c r="F17" s="92" t="s">
        <v>403</v>
      </c>
      <c r="G17" s="92" t="b">
        <v>0</v>
      </c>
      <c r="H17" s="92" t="b">
        <v>0</v>
      </c>
      <c r="I17" s="92" t="b">
        <v>0</v>
      </c>
      <c r="J17" s="92" t="b">
        <v>0</v>
      </c>
      <c r="K17" s="92" t="b">
        <v>0</v>
      </c>
      <c r="L17" s="92" t="b">
        <v>0</v>
      </c>
    </row>
    <row r="18" spans="1:12" ht="15">
      <c r="A18" s="92" t="s">
        <v>399</v>
      </c>
      <c r="B18" s="92" t="s">
        <v>400</v>
      </c>
      <c r="C18" s="92">
        <v>3</v>
      </c>
      <c r="D18" s="122">
        <v>0</v>
      </c>
      <c r="E18" s="122">
        <v>1.2632414347745813</v>
      </c>
      <c r="F18" s="92" t="s">
        <v>403</v>
      </c>
      <c r="G18" s="92" t="b">
        <v>0</v>
      </c>
      <c r="H18" s="92" t="b">
        <v>0</v>
      </c>
      <c r="I18" s="92" t="b">
        <v>0</v>
      </c>
      <c r="J18" s="92" t="b">
        <v>0</v>
      </c>
      <c r="K18" s="92" t="b">
        <v>0</v>
      </c>
      <c r="L18" s="92" t="b">
        <v>0</v>
      </c>
    </row>
    <row r="19" spans="1:12" ht="15">
      <c r="A19" s="92" t="s">
        <v>213</v>
      </c>
      <c r="B19" s="92" t="s">
        <v>343</v>
      </c>
      <c r="C19" s="92">
        <v>2</v>
      </c>
      <c r="D19" s="122">
        <v>0.006072112381230388</v>
      </c>
      <c r="E19" s="122">
        <v>1.4393326938302626</v>
      </c>
      <c r="F19" s="92" t="s">
        <v>403</v>
      </c>
      <c r="G19" s="92" t="b">
        <v>0</v>
      </c>
      <c r="H19" s="92" t="b">
        <v>0</v>
      </c>
      <c r="I19" s="92" t="b">
        <v>0</v>
      </c>
      <c r="J19" s="92" t="b">
        <v>0</v>
      </c>
      <c r="K19" s="92" t="b">
        <v>0</v>
      </c>
      <c r="L19" s="92" t="b">
        <v>0</v>
      </c>
    </row>
    <row r="20" spans="1:12" ht="15">
      <c r="A20" s="92" t="s">
        <v>400</v>
      </c>
      <c r="B20" s="92" t="s">
        <v>371</v>
      </c>
      <c r="C20" s="92">
        <v>2</v>
      </c>
      <c r="D20" s="122">
        <v>0.006072112381230388</v>
      </c>
      <c r="E20" s="122">
        <v>1.4393326938302626</v>
      </c>
      <c r="F20" s="92" t="s">
        <v>403</v>
      </c>
      <c r="G20" s="92" t="b">
        <v>0</v>
      </c>
      <c r="H20" s="92" t="b">
        <v>0</v>
      </c>
      <c r="I20" s="92" t="b">
        <v>0</v>
      </c>
      <c r="J20" s="92" t="b">
        <v>0</v>
      </c>
      <c r="K20" s="92" t="b">
        <v>0</v>
      </c>
      <c r="L20" s="92" t="b">
        <v>0</v>
      </c>
    </row>
    <row r="21" spans="1:12" ht="15">
      <c r="A21" s="92" t="s">
        <v>343</v>
      </c>
      <c r="B21" s="92" t="s">
        <v>344</v>
      </c>
      <c r="C21" s="92">
        <v>3</v>
      </c>
      <c r="D21" s="122">
        <v>0</v>
      </c>
      <c r="E21" s="122">
        <v>1.2632414347745813</v>
      </c>
      <c r="F21" s="92" t="s">
        <v>317</v>
      </c>
      <c r="G21" s="92" t="b">
        <v>0</v>
      </c>
      <c r="H21" s="92" t="b">
        <v>0</v>
      </c>
      <c r="I21" s="92" t="b">
        <v>0</v>
      </c>
      <c r="J21" s="92" t="b">
        <v>0</v>
      </c>
      <c r="K21" s="92" t="b">
        <v>0</v>
      </c>
      <c r="L21" s="92" t="b">
        <v>0</v>
      </c>
    </row>
    <row r="22" spans="1:12" ht="15">
      <c r="A22" s="92" t="s">
        <v>344</v>
      </c>
      <c r="B22" s="92" t="s">
        <v>345</v>
      </c>
      <c r="C22" s="92">
        <v>3</v>
      </c>
      <c r="D22" s="122">
        <v>0</v>
      </c>
      <c r="E22" s="122">
        <v>1.2632414347745813</v>
      </c>
      <c r="F22" s="92" t="s">
        <v>317</v>
      </c>
      <c r="G22" s="92" t="b">
        <v>0</v>
      </c>
      <c r="H22" s="92" t="b">
        <v>0</v>
      </c>
      <c r="I22" s="92" t="b">
        <v>0</v>
      </c>
      <c r="J22" s="92" t="b">
        <v>0</v>
      </c>
      <c r="K22" s="92" t="b">
        <v>0</v>
      </c>
      <c r="L22" s="92" t="b">
        <v>0</v>
      </c>
    </row>
    <row r="23" spans="1:12" ht="15">
      <c r="A23" s="92" t="s">
        <v>345</v>
      </c>
      <c r="B23" s="92" t="s">
        <v>346</v>
      </c>
      <c r="C23" s="92">
        <v>3</v>
      </c>
      <c r="D23" s="122">
        <v>0</v>
      </c>
      <c r="E23" s="122">
        <v>1.2632414347745813</v>
      </c>
      <c r="F23" s="92" t="s">
        <v>317</v>
      </c>
      <c r="G23" s="92" t="b">
        <v>0</v>
      </c>
      <c r="H23" s="92" t="b">
        <v>0</v>
      </c>
      <c r="I23" s="92" t="b">
        <v>0</v>
      </c>
      <c r="J23" s="92" t="b">
        <v>0</v>
      </c>
      <c r="K23" s="92" t="b">
        <v>0</v>
      </c>
      <c r="L23" s="92" t="b">
        <v>0</v>
      </c>
    </row>
    <row r="24" spans="1:12" ht="15">
      <c r="A24" s="92" t="s">
        <v>346</v>
      </c>
      <c r="B24" s="92" t="s">
        <v>348</v>
      </c>
      <c r="C24" s="92">
        <v>3</v>
      </c>
      <c r="D24" s="122">
        <v>0</v>
      </c>
      <c r="E24" s="122">
        <v>1.2632414347745813</v>
      </c>
      <c r="F24" s="92" t="s">
        <v>317</v>
      </c>
      <c r="G24" s="92" t="b">
        <v>0</v>
      </c>
      <c r="H24" s="92" t="b">
        <v>0</v>
      </c>
      <c r="I24" s="92" t="b">
        <v>0</v>
      </c>
      <c r="J24" s="92" t="b">
        <v>0</v>
      </c>
      <c r="K24" s="92" t="b">
        <v>0</v>
      </c>
      <c r="L24" s="92" t="b">
        <v>0</v>
      </c>
    </row>
    <row r="25" spans="1:12" ht="15">
      <c r="A25" s="92" t="s">
        <v>348</v>
      </c>
      <c r="B25" s="92" t="s">
        <v>342</v>
      </c>
      <c r="C25" s="92">
        <v>3</v>
      </c>
      <c r="D25" s="122">
        <v>0</v>
      </c>
      <c r="E25" s="122">
        <v>0.9622114391106001</v>
      </c>
      <c r="F25" s="92" t="s">
        <v>317</v>
      </c>
      <c r="G25" s="92" t="b">
        <v>0</v>
      </c>
      <c r="H25" s="92" t="b">
        <v>0</v>
      </c>
      <c r="I25" s="92" t="b">
        <v>0</v>
      </c>
      <c r="J25" s="92" t="b">
        <v>0</v>
      </c>
      <c r="K25" s="92" t="b">
        <v>0</v>
      </c>
      <c r="L25" s="92" t="b">
        <v>0</v>
      </c>
    </row>
    <row r="26" spans="1:12" ht="15">
      <c r="A26" s="92" t="s">
        <v>342</v>
      </c>
      <c r="B26" s="92" t="s">
        <v>349</v>
      </c>
      <c r="C26" s="92">
        <v>3</v>
      </c>
      <c r="D26" s="122">
        <v>0</v>
      </c>
      <c r="E26" s="122">
        <v>0.9622114391106001</v>
      </c>
      <c r="F26" s="92" t="s">
        <v>317</v>
      </c>
      <c r="G26" s="92" t="b">
        <v>0</v>
      </c>
      <c r="H26" s="92" t="b">
        <v>0</v>
      </c>
      <c r="I26" s="92" t="b">
        <v>0</v>
      </c>
      <c r="J26" s="92" t="b">
        <v>0</v>
      </c>
      <c r="K26" s="92" t="b">
        <v>0</v>
      </c>
      <c r="L26" s="92" t="b">
        <v>0</v>
      </c>
    </row>
    <row r="27" spans="1:12" ht="15">
      <c r="A27" s="92" t="s">
        <v>349</v>
      </c>
      <c r="B27" s="92" t="s">
        <v>350</v>
      </c>
      <c r="C27" s="92">
        <v>3</v>
      </c>
      <c r="D27" s="122">
        <v>0</v>
      </c>
      <c r="E27" s="122">
        <v>1.2632414347745813</v>
      </c>
      <c r="F27" s="92" t="s">
        <v>317</v>
      </c>
      <c r="G27" s="92" t="b">
        <v>0</v>
      </c>
      <c r="H27" s="92" t="b">
        <v>0</v>
      </c>
      <c r="I27" s="92" t="b">
        <v>0</v>
      </c>
      <c r="J27" s="92" t="b">
        <v>0</v>
      </c>
      <c r="K27" s="92" t="b">
        <v>0</v>
      </c>
      <c r="L27" s="92" t="b">
        <v>0</v>
      </c>
    </row>
    <row r="28" spans="1:12" ht="15">
      <c r="A28" s="92" t="s">
        <v>350</v>
      </c>
      <c r="B28" s="92" t="s">
        <v>351</v>
      </c>
      <c r="C28" s="92">
        <v>3</v>
      </c>
      <c r="D28" s="122">
        <v>0</v>
      </c>
      <c r="E28" s="122">
        <v>1.2632414347745813</v>
      </c>
      <c r="F28" s="92" t="s">
        <v>317</v>
      </c>
      <c r="G28" s="92" t="b">
        <v>0</v>
      </c>
      <c r="H28" s="92" t="b">
        <v>0</v>
      </c>
      <c r="I28" s="92" t="b">
        <v>0</v>
      </c>
      <c r="J28" s="92" t="b">
        <v>0</v>
      </c>
      <c r="K28" s="92" t="b">
        <v>0</v>
      </c>
      <c r="L28" s="92" t="b">
        <v>0</v>
      </c>
    </row>
    <row r="29" spans="1:12" ht="15">
      <c r="A29" s="92" t="s">
        <v>351</v>
      </c>
      <c r="B29" s="92" t="s">
        <v>352</v>
      </c>
      <c r="C29" s="92">
        <v>3</v>
      </c>
      <c r="D29" s="122">
        <v>0</v>
      </c>
      <c r="E29" s="122">
        <v>1.2632414347745813</v>
      </c>
      <c r="F29" s="92" t="s">
        <v>317</v>
      </c>
      <c r="G29" s="92" t="b">
        <v>0</v>
      </c>
      <c r="H29" s="92" t="b">
        <v>0</v>
      </c>
      <c r="I29" s="92" t="b">
        <v>0</v>
      </c>
      <c r="J29" s="92" t="b">
        <v>0</v>
      </c>
      <c r="K29" s="92" t="b">
        <v>0</v>
      </c>
      <c r="L29" s="92" t="b">
        <v>0</v>
      </c>
    </row>
    <row r="30" spans="1:12" ht="15">
      <c r="A30" s="92" t="s">
        <v>352</v>
      </c>
      <c r="B30" s="92" t="s">
        <v>394</v>
      </c>
      <c r="C30" s="92">
        <v>3</v>
      </c>
      <c r="D30" s="122">
        <v>0</v>
      </c>
      <c r="E30" s="122">
        <v>1.2632414347745813</v>
      </c>
      <c r="F30" s="92" t="s">
        <v>317</v>
      </c>
      <c r="G30" s="92" t="b">
        <v>0</v>
      </c>
      <c r="H30" s="92" t="b">
        <v>0</v>
      </c>
      <c r="I30" s="92" t="b">
        <v>0</v>
      </c>
      <c r="J30" s="92" t="b">
        <v>0</v>
      </c>
      <c r="K30" s="92" t="b">
        <v>0</v>
      </c>
      <c r="L30" s="92" t="b">
        <v>0</v>
      </c>
    </row>
    <row r="31" spans="1:12" ht="15">
      <c r="A31" s="92" t="s">
        <v>394</v>
      </c>
      <c r="B31" s="92" t="s">
        <v>395</v>
      </c>
      <c r="C31" s="92">
        <v>3</v>
      </c>
      <c r="D31" s="122">
        <v>0</v>
      </c>
      <c r="E31" s="122">
        <v>1.2632414347745813</v>
      </c>
      <c r="F31" s="92" t="s">
        <v>317</v>
      </c>
      <c r="G31" s="92" t="b">
        <v>0</v>
      </c>
      <c r="H31" s="92" t="b">
        <v>0</v>
      </c>
      <c r="I31" s="92" t="b">
        <v>0</v>
      </c>
      <c r="J31" s="92" t="b">
        <v>0</v>
      </c>
      <c r="K31" s="92" t="b">
        <v>0</v>
      </c>
      <c r="L31" s="92" t="b">
        <v>0</v>
      </c>
    </row>
    <row r="32" spans="1:12" ht="15">
      <c r="A32" s="92" t="s">
        <v>395</v>
      </c>
      <c r="B32" s="92" t="s">
        <v>396</v>
      </c>
      <c r="C32" s="92">
        <v>3</v>
      </c>
      <c r="D32" s="122">
        <v>0</v>
      </c>
      <c r="E32" s="122">
        <v>1.2632414347745813</v>
      </c>
      <c r="F32" s="92" t="s">
        <v>317</v>
      </c>
      <c r="G32" s="92" t="b">
        <v>0</v>
      </c>
      <c r="H32" s="92" t="b">
        <v>0</v>
      </c>
      <c r="I32" s="92" t="b">
        <v>0</v>
      </c>
      <c r="J32" s="92" t="b">
        <v>0</v>
      </c>
      <c r="K32" s="92" t="b">
        <v>0</v>
      </c>
      <c r="L32" s="92" t="b">
        <v>0</v>
      </c>
    </row>
    <row r="33" spans="1:12" ht="15">
      <c r="A33" s="92" t="s">
        <v>396</v>
      </c>
      <c r="B33" s="92" t="s">
        <v>342</v>
      </c>
      <c r="C33" s="92">
        <v>3</v>
      </c>
      <c r="D33" s="122">
        <v>0</v>
      </c>
      <c r="E33" s="122">
        <v>0.9622114391106001</v>
      </c>
      <c r="F33" s="92" t="s">
        <v>317</v>
      </c>
      <c r="G33" s="92" t="b">
        <v>0</v>
      </c>
      <c r="H33" s="92" t="b">
        <v>0</v>
      </c>
      <c r="I33" s="92" t="b">
        <v>0</v>
      </c>
      <c r="J33" s="92" t="b">
        <v>0</v>
      </c>
      <c r="K33" s="92" t="b">
        <v>0</v>
      </c>
      <c r="L33" s="92" t="b">
        <v>0</v>
      </c>
    </row>
    <row r="34" spans="1:12" ht="15">
      <c r="A34" s="92" t="s">
        <v>342</v>
      </c>
      <c r="B34" s="92" t="s">
        <v>397</v>
      </c>
      <c r="C34" s="92">
        <v>3</v>
      </c>
      <c r="D34" s="122">
        <v>0</v>
      </c>
      <c r="E34" s="122">
        <v>0.9622114391106001</v>
      </c>
      <c r="F34" s="92" t="s">
        <v>317</v>
      </c>
      <c r="G34" s="92" t="b">
        <v>0</v>
      </c>
      <c r="H34" s="92" t="b">
        <v>0</v>
      </c>
      <c r="I34" s="92" t="b">
        <v>0</v>
      </c>
      <c r="J34" s="92" t="b">
        <v>0</v>
      </c>
      <c r="K34" s="92" t="b">
        <v>0</v>
      </c>
      <c r="L34" s="92" t="b">
        <v>0</v>
      </c>
    </row>
    <row r="35" spans="1:12" ht="15">
      <c r="A35" s="92" t="s">
        <v>397</v>
      </c>
      <c r="B35" s="92" t="s">
        <v>398</v>
      </c>
      <c r="C35" s="92">
        <v>3</v>
      </c>
      <c r="D35" s="122">
        <v>0</v>
      </c>
      <c r="E35" s="122">
        <v>1.2632414347745813</v>
      </c>
      <c r="F35" s="92" t="s">
        <v>317</v>
      </c>
      <c r="G35" s="92" t="b">
        <v>0</v>
      </c>
      <c r="H35" s="92" t="b">
        <v>0</v>
      </c>
      <c r="I35" s="92" t="b">
        <v>0</v>
      </c>
      <c r="J35" s="92" t="b">
        <v>0</v>
      </c>
      <c r="K35" s="92" t="b">
        <v>0</v>
      </c>
      <c r="L35" s="92" t="b">
        <v>0</v>
      </c>
    </row>
    <row r="36" spans="1:12" ht="15">
      <c r="A36" s="92" t="s">
        <v>398</v>
      </c>
      <c r="B36" s="92" t="s">
        <v>399</v>
      </c>
      <c r="C36" s="92">
        <v>3</v>
      </c>
      <c r="D36" s="122">
        <v>0</v>
      </c>
      <c r="E36" s="122">
        <v>1.2632414347745813</v>
      </c>
      <c r="F36" s="92" t="s">
        <v>317</v>
      </c>
      <c r="G36" s="92" t="b">
        <v>0</v>
      </c>
      <c r="H36" s="92" t="b">
        <v>0</v>
      </c>
      <c r="I36" s="92" t="b">
        <v>0</v>
      </c>
      <c r="J36" s="92" t="b">
        <v>0</v>
      </c>
      <c r="K36" s="92" t="b">
        <v>0</v>
      </c>
      <c r="L36" s="92" t="b">
        <v>0</v>
      </c>
    </row>
    <row r="37" spans="1:12" ht="15">
      <c r="A37" s="92" t="s">
        <v>399</v>
      </c>
      <c r="B37" s="92" t="s">
        <v>400</v>
      </c>
      <c r="C37" s="92">
        <v>3</v>
      </c>
      <c r="D37" s="122">
        <v>0</v>
      </c>
      <c r="E37" s="122">
        <v>1.2632414347745813</v>
      </c>
      <c r="F37" s="92" t="s">
        <v>317</v>
      </c>
      <c r="G37" s="92" t="b">
        <v>0</v>
      </c>
      <c r="H37" s="92" t="b">
        <v>0</v>
      </c>
      <c r="I37" s="92" t="b">
        <v>0</v>
      </c>
      <c r="J37" s="92" t="b">
        <v>0</v>
      </c>
      <c r="K37" s="92" t="b">
        <v>0</v>
      </c>
      <c r="L37" s="92" t="b">
        <v>0</v>
      </c>
    </row>
    <row r="38" spans="1:12" ht="15">
      <c r="A38" s="92" t="s">
        <v>213</v>
      </c>
      <c r="B38" s="92" t="s">
        <v>343</v>
      </c>
      <c r="C38" s="92">
        <v>2</v>
      </c>
      <c r="D38" s="122">
        <v>0.006072112381230388</v>
      </c>
      <c r="E38" s="122">
        <v>1.4393326938302626</v>
      </c>
      <c r="F38" s="92" t="s">
        <v>317</v>
      </c>
      <c r="G38" s="92" t="b">
        <v>0</v>
      </c>
      <c r="H38" s="92" t="b">
        <v>0</v>
      </c>
      <c r="I38" s="92" t="b">
        <v>0</v>
      </c>
      <c r="J38" s="92" t="b">
        <v>0</v>
      </c>
      <c r="K38" s="92" t="b">
        <v>0</v>
      </c>
      <c r="L38" s="92" t="b">
        <v>0</v>
      </c>
    </row>
    <row r="39" spans="1:12" ht="15">
      <c r="A39" s="92" t="s">
        <v>400</v>
      </c>
      <c r="B39" s="92" t="s">
        <v>371</v>
      </c>
      <c r="C39" s="92">
        <v>2</v>
      </c>
      <c r="D39" s="122">
        <v>0.006072112381230388</v>
      </c>
      <c r="E39" s="122">
        <v>1.4393326938302626</v>
      </c>
      <c r="F39" s="92" t="s">
        <v>317</v>
      </c>
      <c r="G39" s="92" t="b">
        <v>0</v>
      </c>
      <c r="H39" s="92" t="b">
        <v>0</v>
      </c>
      <c r="I39" s="92" t="b">
        <v>0</v>
      </c>
      <c r="J39" s="92" t="b">
        <v>0</v>
      </c>
      <c r="K39" s="92" t="b">
        <v>0</v>
      </c>
      <c r="L39"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427</v>
      </c>
      <c r="B2" s="125" t="s">
        <v>428</v>
      </c>
      <c r="C2" s="68" t="s">
        <v>429</v>
      </c>
    </row>
    <row r="3" spans="1:3" ht="15">
      <c r="A3" s="124" t="s">
        <v>317</v>
      </c>
      <c r="B3" s="124" t="s">
        <v>317</v>
      </c>
      <c r="C3" s="36">
        <v>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435</v>
      </c>
      <c r="B1" s="13" t="s">
        <v>17</v>
      </c>
    </row>
    <row r="2" spans="1:2" ht="15">
      <c r="A2" s="86" t="s">
        <v>436</v>
      </c>
      <c r="B2" s="86" t="s">
        <v>442</v>
      </c>
    </row>
    <row r="3" spans="1:2" ht="15">
      <c r="A3" s="86" t="s">
        <v>437</v>
      </c>
      <c r="B3" s="86" t="s">
        <v>443</v>
      </c>
    </row>
    <row r="4" spans="1:2" ht="15">
      <c r="A4" s="86" t="s">
        <v>438</v>
      </c>
      <c r="B4" s="86" t="s">
        <v>444</v>
      </c>
    </row>
    <row r="5" spans="1:2" ht="15">
      <c r="A5" s="86" t="s">
        <v>439</v>
      </c>
      <c r="B5" s="86" t="s">
        <v>445</v>
      </c>
    </row>
    <row r="6" spans="1:2" ht="15">
      <c r="A6" s="86" t="s">
        <v>440</v>
      </c>
      <c r="B6" s="86" t="s">
        <v>446</v>
      </c>
    </row>
    <row r="7" spans="1:2" ht="15">
      <c r="A7" s="86" t="s">
        <v>441</v>
      </c>
      <c r="B7" s="86" t="s">
        <v>443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316</v>
      </c>
      <c r="BB2" s="13" t="s">
        <v>320</v>
      </c>
      <c r="BC2" s="13" t="s">
        <v>321</v>
      </c>
      <c r="BD2" s="68" t="s">
        <v>416</v>
      </c>
      <c r="BE2" s="68" t="s">
        <v>417</v>
      </c>
      <c r="BF2" s="68" t="s">
        <v>418</v>
      </c>
      <c r="BG2" s="68" t="s">
        <v>419</v>
      </c>
      <c r="BH2" s="68" t="s">
        <v>420</v>
      </c>
      <c r="BI2" s="68" t="s">
        <v>421</v>
      </c>
      <c r="BJ2" s="68" t="s">
        <v>422</v>
      </c>
      <c r="BK2" s="68" t="s">
        <v>423</v>
      </c>
      <c r="BL2" s="68" t="s">
        <v>424</v>
      </c>
    </row>
    <row r="3" spans="1:64" ht="15" customHeight="1">
      <c r="A3" s="85" t="s">
        <v>212</v>
      </c>
      <c r="B3" s="85" t="s">
        <v>213</v>
      </c>
      <c r="C3" s="53"/>
      <c r="D3" s="54"/>
      <c r="E3" s="66"/>
      <c r="F3" s="55"/>
      <c r="G3" s="53"/>
      <c r="H3" s="57"/>
      <c r="I3" s="56"/>
      <c r="J3" s="56"/>
      <c r="K3" s="36" t="s">
        <v>65</v>
      </c>
      <c r="L3" s="62">
        <v>3</v>
      </c>
      <c r="M3" s="62"/>
      <c r="N3" s="63"/>
      <c r="O3" s="86" t="s">
        <v>215</v>
      </c>
      <c r="P3" s="88">
        <v>43713.609131944446</v>
      </c>
      <c r="Q3" s="86" t="s">
        <v>216</v>
      </c>
      <c r="R3" s="86"/>
      <c r="S3" s="86"/>
      <c r="T3" s="86" t="s">
        <v>220</v>
      </c>
      <c r="U3" s="86"/>
      <c r="V3" s="91" t="s">
        <v>221</v>
      </c>
      <c r="W3" s="88">
        <v>43713.609131944446</v>
      </c>
      <c r="X3" s="91" t="s">
        <v>224</v>
      </c>
      <c r="Y3" s="86"/>
      <c r="Z3" s="86"/>
      <c r="AA3" s="92" t="s">
        <v>227</v>
      </c>
      <c r="AB3" s="86"/>
      <c r="AC3" s="86" t="b">
        <v>0</v>
      </c>
      <c r="AD3" s="86">
        <v>0</v>
      </c>
      <c r="AE3" s="92" t="s">
        <v>230</v>
      </c>
      <c r="AF3" s="86" t="b">
        <v>0</v>
      </c>
      <c r="AG3" s="86" t="s">
        <v>231</v>
      </c>
      <c r="AH3" s="86"/>
      <c r="AI3" s="92" t="s">
        <v>230</v>
      </c>
      <c r="AJ3" s="86" t="b">
        <v>0</v>
      </c>
      <c r="AK3" s="86">
        <v>0</v>
      </c>
      <c r="AL3" s="92" t="s">
        <v>228</v>
      </c>
      <c r="AM3" s="86" t="s">
        <v>232</v>
      </c>
      <c r="AN3" s="86" t="b">
        <v>0</v>
      </c>
      <c r="AO3" s="92" t="s">
        <v>228</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v>0</v>
      </c>
      <c r="BE3" s="52">
        <v>0</v>
      </c>
      <c r="BF3" s="51">
        <v>0</v>
      </c>
      <c r="BG3" s="52">
        <v>0</v>
      </c>
      <c r="BH3" s="51">
        <v>0</v>
      </c>
      <c r="BI3" s="52">
        <v>0</v>
      </c>
      <c r="BJ3" s="51">
        <v>21</v>
      </c>
      <c r="BK3" s="52">
        <v>100</v>
      </c>
      <c r="BL3" s="51">
        <v>21</v>
      </c>
    </row>
    <row r="4" spans="1:64" ht="15" customHeight="1">
      <c r="A4" s="85" t="s">
        <v>213</v>
      </c>
      <c r="B4" s="85" t="s">
        <v>213</v>
      </c>
      <c r="C4" s="53"/>
      <c r="D4" s="54"/>
      <c r="E4" s="66"/>
      <c r="F4" s="55"/>
      <c r="G4" s="53"/>
      <c r="H4" s="57"/>
      <c r="I4" s="56"/>
      <c r="J4" s="56"/>
      <c r="K4" s="36" t="s">
        <v>65</v>
      </c>
      <c r="L4" s="84">
        <v>4</v>
      </c>
      <c r="M4" s="84"/>
      <c r="N4" s="63"/>
      <c r="O4" s="87" t="s">
        <v>176</v>
      </c>
      <c r="P4" s="89">
        <v>43713.60858796296</v>
      </c>
      <c r="Q4" s="87" t="s">
        <v>217</v>
      </c>
      <c r="R4" s="90" t="s">
        <v>218</v>
      </c>
      <c r="S4" s="87" t="s">
        <v>219</v>
      </c>
      <c r="T4" s="87" t="s">
        <v>220</v>
      </c>
      <c r="U4" s="87"/>
      <c r="V4" s="90" t="s">
        <v>222</v>
      </c>
      <c r="W4" s="89">
        <v>43713.60858796296</v>
      </c>
      <c r="X4" s="90" t="s">
        <v>225</v>
      </c>
      <c r="Y4" s="87"/>
      <c r="Z4" s="87"/>
      <c r="AA4" s="93" t="s">
        <v>228</v>
      </c>
      <c r="AB4" s="87"/>
      <c r="AC4" s="87" t="b">
        <v>0</v>
      </c>
      <c r="AD4" s="87">
        <v>6</v>
      </c>
      <c r="AE4" s="93" t="s">
        <v>230</v>
      </c>
      <c r="AF4" s="87" t="b">
        <v>0</v>
      </c>
      <c r="AG4" s="87" t="s">
        <v>231</v>
      </c>
      <c r="AH4" s="87"/>
      <c r="AI4" s="93" t="s">
        <v>230</v>
      </c>
      <c r="AJ4" s="87" t="b">
        <v>0</v>
      </c>
      <c r="AK4" s="87">
        <v>2</v>
      </c>
      <c r="AL4" s="93" t="s">
        <v>230</v>
      </c>
      <c r="AM4" s="87" t="s">
        <v>233</v>
      </c>
      <c r="AN4" s="87" t="b">
        <v>1</v>
      </c>
      <c r="AO4" s="93" t="s">
        <v>228</v>
      </c>
      <c r="AP4" s="87" t="s">
        <v>234</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18</v>
      </c>
      <c r="BK4" s="52">
        <v>100</v>
      </c>
      <c r="BL4" s="51">
        <v>18</v>
      </c>
    </row>
    <row r="5" spans="1:64" ht="15">
      <c r="A5" s="85" t="s">
        <v>214</v>
      </c>
      <c r="B5" s="85" t="s">
        <v>213</v>
      </c>
      <c r="C5" s="53"/>
      <c r="D5" s="54"/>
      <c r="E5" s="66"/>
      <c r="F5" s="55"/>
      <c r="G5" s="53"/>
      <c r="H5" s="57"/>
      <c r="I5" s="56"/>
      <c r="J5" s="56"/>
      <c r="K5" s="36" t="s">
        <v>65</v>
      </c>
      <c r="L5" s="84">
        <v>5</v>
      </c>
      <c r="M5" s="84"/>
      <c r="N5" s="63"/>
      <c r="O5" s="87" t="s">
        <v>215</v>
      </c>
      <c r="P5" s="89">
        <v>43713.638877314814</v>
      </c>
      <c r="Q5" s="87" t="s">
        <v>216</v>
      </c>
      <c r="R5" s="87"/>
      <c r="S5" s="87"/>
      <c r="T5" s="87" t="s">
        <v>220</v>
      </c>
      <c r="U5" s="87"/>
      <c r="V5" s="90" t="s">
        <v>223</v>
      </c>
      <c r="W5" s="89">
        <v>43713.638877314814</v>
      </c>
      <c r="X5" s="90" t="s">
        <v>226</v>
      </c>
      <c r="Y5" s="87"/>
      <c r="Z5" s="87"/>
      <c r="AA5" s="93" t="s">
        <v>229</v>
      </c>
      <c r="AB5" s="87"/>
      <c r="AC5" s="87" t="b">
        <v>0</v>
      </c>
      <c r="AD5" s="87">
        <v>0</v>
      </c>
      <c r="AE5" s="93" t="s">
        <v>230</v>
      </c>
      <c r="AF5" s="87" t="b">
        <v>0</v>
      </c>
      <c r="AG5" s="87" t="s">
        <v>231</v>
      </c>
      <c r="AH5" s="87"/>
      <c r="AI5" s="93" t="s">
        <v>230</v>
      </c>
      <c r="AJ5" s="87" t="b">
        <v>0</v>
      </c>
      <c r="AK5" s="87">
        <v>0</v>
      </c>
      <c r="AL5" s="93" t="s">
        <v>228</v>
      </c>
      <c r="AM5" s="87" t="s">
        <v>233</v>
      </c>
      <c r="AN5" s="87" t="b">
        <v>0</v>
      </c>
      <c r="AO5" s="93" t="s">
        <v>228</v>
      </c>
      <c r="AP5" s="87" t="s">
        <v>176</v>
      </c>
      <c r="AQ5" s="87">
        <v>0</v>
      </c>
      <c r="AR5" s="87">
        <v>0</v>
      </c>
      <c r="AS5" s="87"/>
      <c r="AT5" s="87"/>
      <c r="AU5" s="87"/>
      <c r="AV5" s="87"/>
      <c r="AW5" s="87"/>
      <c r="AX5" s="87"/>
      <c r="AY5" s="87"/>
      <c r="AZ5" s="87"/>
      <c r="BA5">
        <v>1</v>
      </c>
      <c r="BB5" s="86" t="str">
        <f>REPLACE(INDEX(GroupVertices[Group],MATCH(Edges25[[#This Row],[Vertex 1]],GroupVertices[Vertex],0)),1,1,"")</f>
        <v>1</v>
      </c>
      <c r="BC5" s="86" t="str">
        <f>REPLACE(INDEX(GroupVertices[Group],MATCH(Edges25[[#This Row],[Vertex 2]],GroupVertices[Vertex],0)),1,1,"")</f>
        <v>1</v>
      </c>
      <c r="BD5" s="51">
        <v>0</v>
      </c>
      <c r="BE5" s="52">
        <v>0</v>
      </c>
      <c r="BF5" s="51">
        <v>0</v>
      </c>
      <c r="BG5" s="52">
        <v>0</v>
      </c>
      <c r="BH5" s="51">
        <v>0</v>
      </c>
      <c r="BI5" s="52">
        <v>0</v>
      </c>
      <c r="BJ5" s="51">
        <v>21</v>
      </c>
      <c r="BK5" s="52">
        <v>100</v>
      </c>
      <c r="BL5" s="51">
        <v>21</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hyperlinks>
    <hyperlink ref="R4" r:id="rId1" display="https://twitter.com/i/web/status/1169620289195524096"/>
    <hyperlink ref="V3" r:id="rId2" display="http://pbs.twimg.com/profile_images/1058739839384907776/WllDCirw_normal.jpg"/>
    <hyperlink ref="V4" r:id="rId3" display="http://pbs.twimg.com/profile_images/1058450943971414016/ZILMH7Xj_normal.jpg"/>
    <hyperlink ref="V5" r:id="rId4" display="http://pbs.twimg.com/profile_images/1170327806758313986/dtniV1k7_normal.jpg"/>
    <hyperlink ref="X3" r:id="rId5" display="https://twitter.com/#!/alhurranews/status/1169620486998888449"/>
    <hyperlink ref="X4" r:id="rId6" display="https://twitter.com/#!/dcalhurra/status/1169620289195524096"/>
    <hyperlink ref="X5" r:id="rId7" display="https://twitter.com/#!/dbdesroches/status/1169631266548912128"/>
  </hyperlinks>
  <printOptions/>
  <pageMargins left="0.7" right="0.7" top="0.75" bottom="0.75" header="0.3" footer="0.3"/>
  <pageSetup horizontalDpi="600" verticalDpi="600" orientation="portrait" r:id="rId11"/>
  <legacyDrawing r:id="rId9"/>
  <tableParts>
    <tablePart r:id="rId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447</v>
      </c>
      <c r="B1" s="13" t="s">
        <v>34</v>
      </c>
    </row>
    <row r="2" spans="1:2" ht="15">
      <c r="A2" s="117" t="s">
        <v>213</v>
      </c>
      <c r="B2" s="86">
        <v>2</v>
      </c>
    </row>
    <row r="3" spans="1:2" ht="15">
      <c r="A3" s="117" t="s">
        <v>214</v>
      </c>
      <c r="B3" s="86">
        <v>0</v>
      </c>
    </row>
    <row r="4" spans="1:2" ht="15">
      <c r="A4" s="117" t="s">
        <v>212</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449</v>
      </c>
      <c r="B25" t="s">
        <v>448</v>
      </c>
    </row>
    <row r="26" spans="1:2" ht="15">
      <c r="A26" s="128">
        <v>43713.60858796296</v>
      </c>
      <c r="B26" s="3">
        <v>1</v>
      </c>
    </row>
    <row r="27" spans="1:2" ht="15">
      <c r="A27" s="128">
        <v>43713.609131944446</v>
      </c>
      <c r="B27" s="3">
        <v>1</v>
      </c>
    </row>
    <row r="28" spans="1:2" ht="15">
      <c r="A28" s="128">
        <v>43713.638877314814</v>
      </c>
      <c r="B28" s="3">
        <v>1</v>
      </c>
    </row>
    <row r="29" spans="1:2" ht="15">
      <c r="A29" s="128" t="s">
        <v>450</v>
      </c>
      <c r="B29"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235</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192</v>
      </c>
      <c r="AT2" s="13" t="s">
        <v>250</v>
      </c>
      <c r="AU2" s="13" t="s">
        <v>251</v>
      </c>
      <c r="AV2" s="13" t="s">
        <v>252</v>
      </c>
      <c r="AW2" s="13" t="s">
        <v>253</v>
      </c>
      <c r="AX2" s="13" t="s">
        <v>254</v>
      </c>
      <c r="AY2" s="13" t="s">
        <v>255</v>
      </c>
      <c r="AZ2" s="13" t="s">
        <v>319</v>
      </c>
      <c r="BA2" s="119" t="s">
        <v>381</v>
      </c>
      <c r="BB2" s="119" t="s">
        <v>382</v>
      </c>
      <c r="BC2" s="119" t="s">
        <v>383</v>
      </c>
      <c r="BD2" s="119" t="s">
        <v>384</v>
      </c>
      <c r="BE2" s="119" t="s">
        <v>385</v>
      </c>
      <c r="BF2" s="119" t="s">
        <v>386</v>
      </c>
      <c r="BG2" s="119" t="s">
        <v>387</v>
      </c>
      <c r="BH2" s="119" t="s">
        <v>389</v>
      </c>
      <c r="BI2" s="119" t="s">
        <v>390</v>
      </c>
      <c r="BJ2" s="119" t="s">
        <v>392</v>
      </c>
      <c r="BK2" s="119" t="s">
        <v>416</v>
      </c>
      <c r="BL2" s="119" t="s">
        <v>417</v>
      </c>
      <c r="BM2" s="119" t="s">
        <v>418</v>
      </c>
      <c r="BN2" s="119" t="s">
        <v>419</v>
      </c>
      <c r="BO2" s="119" t="s">
        <v>420</v>
      </c>
      <c r="BP2" s="119" t="s">
        <v>421</v>
      </c>
      <c r="BQ2" s="119" t="s">
        <v>422</v>
      </c>
      <c r="BR2" s="119" t="s">
        <v>423</v>
      </c>
      <c r="BS2" s="119" t="s">
        <v>425</v>
      </c>
      <c r="BT2" s="3"/>
      <c r="BU2" s="3"/>
    </row>
    <row r="3" spans="1:73" ht="15" customHeight="1">
      <c r="A3" s="50" t="s">
        <v>212</v>
      </c>
      <c r="B3" s="53"/>
      <c r="C3" s="53" t="s">
        <v>64</v>
      </c>
      <c r="D3" s="54">
        <v>1000</v>
      </c>
      <c r="E3" s="55"/>
      <c r="F3" s="113" t="s">
        <v>221</v>
      </c>
      <c r="G3" s="53"/>
      <c r="H3" s="57" t="s">
        <v>212</v>
      </c>
      <c r="I3" s="56"/>
      <c r="J3" s="56"/>
      <c r="K3" s="115" t="s">
        <v>275</v>
      </c>
      <c r="L3" s="59">
        <v>1</v>
      </c>
      <c r="M3" s="60">
        <v>2597.2060546875</v>
      </c>
      <c r="N3" s="60">
        <v>7322.796875</v>
      </c>
      <c r="O3" s="58"/>
      <c r="P3" s="61"/>
      <c r="Q3" s="61"/>
      <c r="R3" s="51"/>
      <c r="S3" s="51">
        <v>0</v>
      </c>
      <c r="T3" s="51">
        <v>1</v>
      </c>
      <c r="U3" s="52">
        <v>0</v>
      </c>
      <c r="V3" s="52">
        <v>0.333333</v>
      </c>
      <c r="W3" s="52">
        <v>0.25</v>
      </c>
      <c r="X3" s="52">
        <v>0.638197</v>
      </c>
      <c r="Y3" s="52">
        <v>0</v>
      </c>
      <c r="Z3" s="52">
        <v>0</v>
      </c>
      <c r="AA3" s="62">
        <v>3</v>
      </c>
      <c r="AB3" s="62"/>
      <c r="AC3" s="63"/>
      <c r="AD3" s="86" t="s">
        <v>256</v>
      </c>
      <c r="AE3" s="86">
        <v>41</v>
      </c>
      <c r="AF3" s="86">
        <v>2425658</v>
      </c>
      <c r="AG3" s="86">
        <v>105249</v>
      </c>
      <c r="AH3" s="86">
        <v>2</v>
      </c>
      <c r="AI3" s="86"/>
      <c r="AJ3" s="86" t="s">
        <v>259</v>
      </c>
      <c r="AK3" s="86" t="s">
        <v>262</v>
      </c>
      <c r="AL3" s="91" t="s">
        <v>264</v>
      </c>
      <c r="AM3" s="86"/>
      <c r="AN3" s="88">
        <v>40021.56810185185</v>
      </c>
      <c r="AO3" s="91" t="s">
        <v>266</v>
      </c>
      <c r="AP3" s="86" t="b">
        <v>0</v>
      </c>
      <c r="AQ3" s="86" t="b">
        <v>0</v>
      </c>
      <c r="AR3" s="86" t="b">
        <v>1</v>
      </c>
      <c r="AS3" s="86"/>
      <c r="AT3" s="86">
        <v>3003</v>
      </c>
      <c r="AU3" s="91" t="s">
        <v>269</v>
      </c>
      <c r="AV3" s="86" t="b">
        <v>1</v>
      </c>
      <c r="AW3" s="86" t="s">
        <v>271</v>
      </c>
      <c r="AX3" s="91" t="s">
        <v>272</v>
      </c>
      <c r="AY3" s="86" t="s">
        <v>66</v>
      </c>
      <c r="AZ3" s="86" t="str">
        <f>REPLACE(INDEX(GroupVertices[Group],MATCH(Vertices[[#This Row],[Vertex]],GroupVertices[Vertex],0)),1,1,"")</f>
        <v>1</v>
      </c>
      <c r="BA3" s="51"/>
      <c r="BB3" s="51"/>
      <c r="BC3" s="51"/>
      <c r="BD3" s="51"/>
      <c r="BE3" s="51" t="s">
        <v>220</v>
      </c>
      <c r="BF3" s="51" t="s">
        <v>220</v>
      </c>
      <c r="BG3" s="120" t="s">
        <v>388</v>
      </c>
      <c r="BH3" s="120" t="s">
        <v>388</v>
      </c>
      <c r="BI3" s="120" t="s">
        <v>391</v>
      </c>
      <c r="BJ3" s="120" t="s">
        <v>391</v>
      </c>
      <c r="BK3" s="120">
        <v>0</v>
      </c>
      <c r="BL3" s="123">
        <v>0</v>
      </c>
      <c r="BM3" s="120">
        <v>0</v>
      </c>
      <c r="BN3" s="123">
        <v>0</v>
      </c>
      <c r="BO3" s="120">
        <v>0</v>
      </c>
      <c r="BP3" s="123">
        <v>0</v>
      </c>
      <c r="BQ3" s="120">
        <v>21</v>
      </c>
      <c r="BR3" s="123">
        <v>100</v>
      </c>
      <c r="BS3" s="120">
        <v>21</v>
      </c>
      <c r="BT3" s="3"/>
      <c r="BU3" s="3"/>
    </row>
    <row r="4" spans="1:76" ht="15">
      <c r="A4" s="14" t="s">
        <v>213</v>
      </c>
      <c r="B4" s="15"/>
      <c r="C4" s="15" t="s">
        <v>64</v>
      </c>
      <c r="D4" s="94">
        <v>1000</v>
      </c>
      <c r="E4" s="82"/>
      <c r="F4" s="113" t="s">
        <v>222</v>
      </c>
      <c r="G4" s="15"/>
      <c r="H4" s="16" t="s">
        <v>213</v>
      </c>
      <c r="I4" s="67"/>
      <c r="J4" s="67"/>
      <c r="K4" s="115" t="s">
        <v>276</v>
      </c>
      <c r="L4" s="95">
        <v>9999</v>
      </c>
      <c r="M4" s="96">
        <v>2597.2060546875</v>
      </c>
      <c r="N4" s="96">
        <v>2676.202880859375</v>
      </c>
      <c r="O4" s="78"/>
      <c r="P4" s="97"/>
      <c r="Q4" s="97"/>
      <c r="R4" s="98"/>
      <c r="S4" s="51">
        <v>3</v>
      </c>
      <c r="T4" s="51">
        <v>1</v>
      </c>
      <c r="U4" s="52">
        <v>2</v>
      </c>
      <c r="V4" s="52">
        <v>0.5</v>
      </c>
      <c r="W4" s="52">
        <v>0.5</v>
      </c>
      <c r="X4" s="52">
        <v>1.723103</v>
      </c>
      <c r="Y4" s="52">
        <v>0</v>
      </c>
      <c r="Z4" s="52">
        <v>0</v>
      </c>
      <c r="AA4" s="83">
        <v>4</v>
      </c>
      <c r="AB4" s="83"/>
      <c r="AC4" s="99"/>
      <c r="AD4" s="86" t="s">
        <v>257</v>
      </c>
      <c r="AE4" s="86">
        <v>181</v>
      </c>
      <c r="AF4" s="86">
        <v>10810</v>
      </c>
      <c r="AG4" s="86">
        <v>11944</v>
      </c>
      <c r="AH4" s="86">
        <v>41</v>
      </c>
      <c r="AI4" s="86"/>
      <c r="AJ4" s="86" t="s">
        <v>260</v>
      </c>
      <c r="AK4" s="86" t="s">
        <v>263</v>
      </c>
      <c r="AL4" s="91" t="s">
        <v>265</v>
      </c>
      <c r="AM4" s="86"/>
      <c r="AN4" s="88">
        <v>40983.760150462964</v>
      </c>
      <c r="AO4" s="91" t="s">
        <v>267</v>
      </c>
      <c r="AP4" s="86" t="b">
        <v>0</v>
      </c>
      <c r="AQ4" s="86" t="b">
        <v>0</v>
      </c>
      <c r="AR4" s="86" t="b">
        <v>1</v>
      </c>
      <c r="AS4" s="86"/>
      <c r="AT4" s="86">
        <v>37</v>
      </c>
      <c r="AU4" s="91" t="s">
        <v>270</v>
      </c>
      <c r="AV4" s="86" t="b">
        <v>1</v>
      </c>
      <c r="AW4" s="86" t="s">
        <v>271</v>
      </c>
      <c r="AX4" s="91" t="s">
        <v>273</v>
      </c>
      <c r="AY4" s="86" t="s">
        <v>66</v>
      </c>
      <c r="AZ4" s="86" t="str">
        <f>REPLACE(INDEX(GroupVertices[Group],MATCH(Vertices[[#This Row],[Vertex]],GroupVertices[Vertex],0)),1,1,"")</f>
        <v>1</v>
      </c>
      <c r="BA4" s="51" t="s">
        <v>218</v>
      </c>
      <c r="BB4" s="51" t="s">
        <v>218</v>
      </c>
      <c r="BC4" s="51" t="s">
        <v>219</v>
      </c>
      <c r="BD4" s="51" t="s">
        <v>219</v>
      </c>
      <c r="BE4" s="51" t="s">
        <v>220</v>
      </c>
      <c r="BF4" s="51" t="s">
        <v>220</v>
      </c>
      <c r="BG4" s="120" t="s">
        <v>354</v>
      </c>
      <c r="BH4" s="120" t="s">
        <v>354</v>
      </c>
      <c r="BI4" s="120" t="s">
        <v>368</v>
      </c>
      <c r="BJ4" s="120" t="s">
        <v>368</v>
      </c>
      <c r="BK4" s="120">
        <v>0</v>
      </c>
      <c r="BL4" s="123">
        <v>0</v>
      </c>
      <c r="BM4" s="120">
        <v>0</v>
      </c>
      <c r="BN4" s="123">
        <v>0</v>
      </c>
      <c r="BO4" s="120">
        <v>0</v>
      </c>
      <c r="BP4" s="123">
        <v>0</v>
      </c>
      <c r="BQ4" s="120">
        <v>18</v>
      </c>
      <c r="BR4" s="123">
        <v>100</v>
      </c>
      <c r="BS4" s="120">
        <v>18</v>
      </c>
      <c r="BT4" s="2"/>
      <c r="BU4" s="3"/>
      <c r="BV4" s="3"/>
      <c r="BW4" s="3"/>
      <c r="BX4" s="3"/>
    </row>
    <row r="5" spans="1:76" ht="15">
      <c r="A5" s="100" t="s">
        <v>214</v>
      </c>
      <c r="B5" s="101"/>
      <c r="C5" s="101" t="s">
        <v>64</v>
      </c>
      <c r="D5" s="102">
        <v>162</v>
      </c>
      <c r="E5" s="103"/>
      <c r="F5" s="114" t="s">
        <v>223</v>
      </c>
      <c r="G5" s="101"/>
      <c r="H5" s="104" t="s">
        <v>214</v>
      </c>
      <c r="I5" s="105"/>
      <c r="J5" s="105"/>
      <c r="K5" s="116" t="s">
        <v>277</v>
      </c>
      <c r="L5" s="106">
        <v>1</v>
      </c>
      <c r="M5" s="107">
        <v>7401.7939453125</v>
      </c>
      <c r="N5" s="107">
        <v>7322.796875</v>
      </c>
      <c r="O5" s="108"/>
      <c r="P5" s="109"/>
      <c r="Q5" s="109"/>
      <c r="R5" s="110"/>
      <c r="S5" s="51">
        <v>0</v>
      </c>
      <c r="T5" s="51">
        <v>1</v>
      </c>
      <c r="U5" s="52">
        <v>0</v>
      </c>
      <c r="V5" s="52">
        <v>0.333333</v>
      </c>
      <c r="W5" s="52">
        <v>0.25</v>
      </c>
      <c r="X5" s="52">
        <v>0.638197</v>
      </c>
      <c r="Y5" s="52">
        <v>0</v>
      </c>
      <c r="Z5" s="52">
        <v>0</v>
      </c>
      <c r="AA5" s="111">
        <v>5</v>
      </c>
      <c r="AB5" s="111"/>
      <c r="AC5" s="112"/>
      <c r="AD5" s="86" t="s">
        <v>258</v>
      </c>
      <c r="AE5" s="86">
        <v>303</v>
      </c>
      <c r="AF5" s="86">
        <v>3161</v>
      </c>
      <c r="AG5" s="86">
        <v>8083</v>
      </c>
      <c r="AH5" s="86">
        <v>4665</v>
      </c>
      <c r="AI5" s="86"/>
      <c r="AJ5" s="86" t="s">
        <v>261</v>
      </c>
      <c r="AK5" s="86"/>
      <c r="AL5" s="86"/>
      <c r="AM5" s="86"/>
      <c r="AN5" s="88">
        <v>42185.854467592595</v>
      </c>
      <c r="AO5" s="91" t="s">
        <v>268</v>
      </c>
      <c r="AP5" s="86" t="b">
        <v>1</v>
      </c>
      <c r="AQ5" s="86" t="b">
        <v>0</v>
      </c>
      <c r="AR5" s="86" t="b">
        <v>0</v>
      </c>
      <c r="AS5" s="86"/>
      <c r="AT5" s="86">
        <v>86</v>
      </c>
      <c r="AU5" s="91" t="s">
        <v>269</v>
      </c>
      <c r="AV5" s="86" t="b">
        <v>0</v>
      </c>
      <c r="AW5" s="86" t="s">
        <v>271</v>
      </c>
      <c r="AX5" s="91" t="s">
        <v>274</v>
      </c>
      <c r="AY5" s="86" t="s">
        <v>66</v>
      </c>
      <c r="AZ5" s="86" t="str">
        <f>REPLACE(INDEX(GroupVertices[Group],MATCH(Vertices[[#This Row],[Vertex]],GroupVertices[Vertex],0)),1,1,"")</f>
        <v>1</v>
      </c>
      <c r="BA5" s="51"/>
      <c r="BB5" s="51"/>
      <c r="BC5" s="51"/>
      <c r="BD5" s="51"/>
      <c r="BE5" s="51" t="s">
        <v>220</v>
      </c>
      <c r="BF5" s="51" t="s">
        <v>220</v>
      </c>
      <c r="BG5" s="120" t="s">
        <v>388</v>
      </c>
      <c r="BH5" s="120" t="s">
        <v>388</v>
      </c>
      <c r="BI5" s="120" t="s">
        <v>391</v>
      </c>
      <c r="BJ5" s="120" t="s">
        <v>391</v>
      </c>
      <c r="BK5" s="120">
        <v>0</v>
      </c>
      <c r="BL5" s="123">
        <v>0</v>
      </c>
      <c r="BM5" s="120">
        <v>0</v>
      </c>
      <c r="BN5" s="123">
        <v>0</v>
      </c>
      <c r="BO5" s="120">
        <v>0</v>
      </c>
      <c r="BP5" s="123">
        <v>0</v>
      </c>
      <c r="BQ5" s="120">
        <v>21</v>
      </c>
      <c r="BR5" s="123">
        <v>100</v>
      </c>
      <c r="BS5" s="120">
        <v>21</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www.alhurra.com/"/>
    <hyperlink ref="AL4" r:id="rId2" display="https://www.alhurra.com/z/696"/>
    <hyperlink ref="AO3" r:id="rId3" display="https://pbs.twimg.com/profile_banners/60598920/1541352971"/>
    <hyperlink ref="AO4" r:id="rId4" display="https://pbs.twimg.com/profile_banners/525608270/1541189339"/>
    <hyperlink ref="AO5" r:id="rId5" display="https://pbs.twimg.com/profile_banners/3352286619/1435698951"/>
    <hyperlink ref="AU3" r:id="rId6" display="http://abs.twimg.com/images/themes/theme1/bg.png"/>
    <hyperlink ref="AU4" r:id="rId7" display="http://abs.twimg.com/images/themes/theme3/bg.gif"/>
    <hyperlink ref="AU5" r:id="rId8" display="http://abs.twimg.com/images/themes/theme1/bg.png"/>
    <hyperlink ref="F3" r:id="rId9" display="http://pbs.twimg.com/profile_images/1058739839384907776/WllDCirw_normal.jpg"/>
    <hyperlink ref="F4" r:id="rId10" display="http://pbs.twimg.com/profile_images/1058450943971414016/ZILMH7Xj_normal.jpg"/>
    <hyperlink ref="F5" r:id="rId11" display="http://pbs.twimg.com/profile_images/1170327806758313986/dtniV1k7_normal.jpg"/>
    <hyperlink ref="AX3" r:id="rId12" display="https://twitter.com/alhurranews"/>
    <hyperlink ref="AX4" r:id="rId13" display="https://twitter.com/dcalhurra"/>
    <hyperlink ref="AX5" r:id="rId14" display="https://twitter.com/dbdesroches"/>
  </hyperlinks>
  <printOptions/>
  <pageMargins left="0.7" right="0.7" top="0.75" bottom="0.75" header="0.3" footer="0.3"/>
  <pageSetup horizontalDpi="600" verticalDpi="600" orientation="portrait" r:id="rId18"/>
  <legacyDrawing r:id="rId16"/>
  <tableParts>
    <tablePart r:id="rId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326</v>
      </c>
      <c r="Z2" s="13" t="s">
        <v>329</v>
      </c>
      <c r="AA2" s="13" t="s">
        <v>335</v>
      </c>
      <c r="AB2" s="13" t="s">
        <v>353</v>
      </c>
      <c r="AC2" s="13" t="s">
        <v>367</v>
      </c>
      <c r="AD2" s="13" t="s">
        <v>374</v>
      </c>
      <c r="AE2" s="13" t="s">
        <v>375</v>
      </c>
      <c r="AF2" s="13" t="s">
        <v>379</v>
      </c>
      <c r="AG2" s="68" t="s">
        <v>416</v>
      </c>
      <c r="AH2" s="68" t="s">
        <v>417</v>
      </c>
      <c r="AI2" s="68" t="s">
        <v>418</v>
      </c>
      <c r="AJ2" s="68" t="s">
        <v>419</v>
      </c>
      <c r="AK2" s="68" t="s">
        <v>420</v>
      </c>
      <c r="AL2" s="68" t="s">
        <v>421</v>
      </c>
      <c r="AM2" s="68" t="s">
        <v>422</v>
      </c>
      <c r="AN2" s="68" t="s">
        <v>423</v>
      </c>
      <c r="AO2" s="68" t="s">
        <v>426</v>
      </c>
    </row>
    <row r="3" spans="1:41" ht="15">
      <c r="A3" s="85" t="s">
        <v>317</v>
      </c>
      <c r="B3" s="118" t="s">
        <v>318</v>
      </c>
      <c r="C3" s="118" t="s">
        <v>56</v>
      </c>
      <c r="D3" s="15"/>
      <c r="E3" s="15"/>
      <c r="F3" s="16" t="s">
        <v>452</v>
      </c>
      <c r="G3" s="78"/>
      <c r="H3" s="78"/>
      <c r="I3" s="64">
        <v>3</v>
      </c>
      <c r="J3" s="64"/>
      <c r="K3" s="51">
        <v>3</v>
      </c>
      <c r="L3" s="51">
        <v>3</v>
      </c>
      <c r="M3" s="51">
        <v>0</v>
      </c>
      <c r="N3" s="51">
        <v>3</v>
      </c>
      <c r="O3" s="51">
        <v>1</v>
      </c>
      <c r="P3" s="52">
        <v>0</v>
      </c>
      <c r="Q3" s="52">
        <v>0</v>
      </c>
      <c r="R3" s="51">
        <v>1</v>
      </c>
      <c r="S3" s="51">
        <v>0</v>
      </c>
      <c r="T3" s="51">
        <v>3</v>
      </c>
      <c r="U3" s="51">
        <v>3</v>
      </c>
      <c r="V3" s="51">
        <v>2</v>
      </c>
      <c r="W3" s="52">
        <v>0.888889</v>
      </c>
      <c r="X3" s="52">
        <v>0.3333333333333333</v>
      </c>
      <c r="Y3" s="86" t="s">
        <v>218</v>
      </c>
      <c r="Z3" s="86" t="s">
        <v>219</v>
      </c>
      <c r="AA3" s="86" t="s">
        <v>220</v>
      </c>
      <c r="AB3" s="92" t="s">
        <v>354</v>
      </c>
      <c r="AC3" s="92" t="s">
        <v>368</v>
      </c>
      <c r="AD3" s="92"/>
      <c r="AE3" s="92" t="s">
        <v>376</v>
      </c>
      <c r="AF3" s="92" t="s">
        <v>380</v>
      </c>
      <c r="AG3" s="120">
        <v>0</v>
      </c>
      <c r="AH3" s="123">
        <v>0</v>
      </c>
      <c r="AI3" s="120">
        <v>0</v>
      </c>
      <c r="AJ3" s="123">
        <v>0</v>
      </c>
      <c r="AK3" s="120">
        <v>0</v>
      </c>
      <c r="AL3" s="123">
        <v>0</v>
      </c>
      <c r="AM3" s="120">
        <v>60</v>
      </c>
      <c r="AN3" s="123">
        <v>100</v>
      </c>
      <c r="AO3" s="120">
        <v>60</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317</v>
      </c>
      <c r="B2" s="92" t="s">
        <v>214</v>
      </c>
      <c r="C2" s="86">
        <f>VLOOKUP(GroupVertices[[#This Row],[Vertex]],Vertices[],MATCH("ID",Vertices[[#Headers],[Vertex]:[Vertex Content Word Count]],0),FALSE)</f>
        <v>5</v>
      </c>
    </row>
    <row r="3" spans="1:3" ht="15">
      <c r="A3" s="86" t="s">
        <v>317</v>
      </c>
      <c r="B3" s="92" t="s">
        <v>213</v>
      </c>
      <c r="C3" s="86">
        <f>VLOOKUP(GroupVertices[[#This Row],[Vertex]],Vertices[],MATCH("ID",Vertices[[#Headers],[Vertex]:[Vertex Content Word Count]],0),FALSE)</f>
        <v>4</v>
      </c>
    </row>
    <row r="4" spans="1:3" ht="15">
      <c r="A4" s="86" t="s">
        <v>317</v>
      </c>
      <c r="B4" s="92" t="s">
        <v>212</v>
      </c>
      <c r="C4"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430</v>
      </c>
      <c r="B2" s="36" t="s">
        <v>278</v>
      </c>
      <c r="D2" s="33">
        <f>MIN(Vertices[Degree])</f>
        <v>0</v>
      </c>
      <c r="E2" s="3">
        <f>COUNTIF(Vertices[Degree],"&gt;= "&amp;D2)-COUNTIF(Vertices[Degree],"&gt;="&amp;D3)</f>
        <v>0</v>
      </c>
      <c r="F2" s="39">
        <f>MIN(Vertices[In-Degree])</f>
        <v>0</v>
      </c>
      <c r="G2" s="40">
        <f>COUNTIF(Vertices[In-Degree],"&gt;= "&amp;F2)-COUNTIF(Vertices[In-Degree],"&gt;="&amp;F3)</f>
        <v>2</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2</v>
      </c>
      <c r="L2" s="39">
        <f>MIN(Vertices[Closeness Centrality])</f>
        <v>0.333333</v>
      </c>
      <c r="M2" s="40">
        <f>COUNTIF(Vertices[Closeness Centrality],"&gt;= "&amp;L2)-COUNTIF(Vertices[Closeness Centrality],"&gt;="&amp;L3)</f>
        <v>2</v>
      </c>
      <c r="N2" s="39">
        <f>MIN(Vertices[Eigenvector Centrality])</f>
        <v>0.25</v>
      </c>
      <c r="O2" s="40">
        <f>COUNTIF(Vertices[Eigenvector Centrality],"&gt;= "&amp;N2)-COUNTIF(Vertices[Eigenvector Centrality],"&gt;="&amp;N3)</f>
        <v>2</v>
      </c>
      <c r="P2" s="39">
        <f>MIN(Vertices[PageRank])</f>
        <v>0.638197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0.33636330909090906</v>
      </c>
      <c r="M3" s="42">
        <f>COUNTIF(Vertices[Closeness Centrality],"&gt;= "&amp;L3)-COUNTIF(Vertices[Closeness Centrality],"&gt;="&amp;L4)</f>
        <v>0</v>
      </c>
      <c r="N3" s="41">
        <f aca="true" t="shared" si="6" ref="N3:N26">N2+($N$57-$N$2)/BinDivisor</f>
        <v>0.2545454545454545</v>
      </c>
      <c r="O3" s="42">
        <f>COUNTIF(Vertices[Eigenvector Centrality],"&gt;= "&amp;N3)-COUNTIF(Vertices[Eigenvector Centrality],"&gt;="&amp;N4)</f>
        <v>0</v>
      </c>
      <c r="P3" s="41">
        <f aca="true" t="shared" si="7" ref="P3:P26">P2+($P$57-$P$2)/BinDivisor</f>
        <v>0.6579225636363637</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0.10909090909090909</v>
      </c>
      <c r="G4" s="40">
        <f>COUNTIF(Vertices[In-Degree],"&gt;= "&amp;F4)-COUNTIF(Vertices[In-Degree],"&gt;="&amp;F5)</f>
        <v>0</v>
      </c>
      <c r="H4" s="39">
        <f t="shared" si="3"/>
        <v>1</v>
      </c>
      <c r="I4" s="40">
        <f>COUNTIF(Vertices[Out-Degree],"&gt;= "&amp;H4)-COUNTIF(Vertices[Out-Degree],"&gt;="&amp;H5)</f>
        <v>0</v>
      </c>
      <c r="J4" s="39">
        <f t="shared" si="4"/>
        <v>0.07272727272727272</v>
      </c>
      <c r="K4" s="40">
        <f>COUNTIF(Vertices[Betweenness Centrality],"&gt;= "&amp;J4)-COUNTIF(Vertices[Betweenness Centrality],"&gt;="&amp;J5)</f>
        <v>0</v>
      </c>
      <c r="L4" s="39">
        <f t="shared" si="5"/>
        <v>0.3393936181818181</v>
      </c>
      <c r="M4" s="40">
        <f>COUNTIF(Vertices[Closeness Centrality],"&gt;= "&amp;L4)-COUNTIF(Vertices[Closeness Centrality],"&gt;="&amp;L5)</f>
        <v>0</v>
      </c>
      <c r="N4" s="39">
        <f t="shared" si="6"/>
        <v>0.25909090909090904</v>
      </c>
      <c r="O4" s="40">
        <f>COUNTIF(Vertices[Eigenvector Centrality],"&gt;= "&amp;N4)-COUNTIF(Vertices[Eigenvector Centrality],"&gt;="&amp;N5)</f>
        <v>0</v>
      </c>
      <c r="P4" s="39">
        <f t="shared" si="7"/>
        <v>0.6776481272727274</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0.16363636363636364</v>
      </c>
      <c r="G5" s="42">
        <f>COUNTIF(Vertices[In-Degree],"&gt;= "&amp;F5)-COUNTIF(Vertices[In-Degree],"&gt;="&amp;F6)</f>
        <v>0</v>
      </c>
      <c r="H5" s="41">
        <f t="shared" si="3"/>
        <v>1</v>
      </c>
      <c r="I5" s="42">
        <f>COUNTIF(Vertices[Out-Degree],"&gt;= "&amp;H5)-COUNTIF(Vertices[Out-Degree],"&gt;="&amp;H6)</f>
        <v>0</v>
      </c>
      <c r="J5" s="41">
        <f t="shared" si="4"/>
        <v>0.10909090909090909</v>
      </c>
      <c r="K5" s="42">
        <f>COUNTIF(Vertices[Betweenness Centrality],"&gt;= "&amp;J5)-COUNTIF(Vertices[Betweenness Centrality],"&gt;="&amp;J6)</f>
        <v>0</v>
      </c>
      <c r="L5" s="41">
        <f t="shared" si="5"/>
        <v>0.3424239272727272</v>
      </c>
      <c r="M5" s="42">
        <f>COUNTIF(Vertices[Closeness Centrality],"&gt;= "&amp;L5)-COUNTIF(Vertices[Closeness Centrality],"&gt;="&amp;L6)</f>
        <v>0</v>
      </c>
      <c r="N5" s="41">
        <f t="shared" si="6"/>
        <v>0.26363636363636356</v>
      </c>
      <c r="O5" s="42">
        <f>COUNTIF(Vertices[Eigenvector Centrality],"&gt;= "&amp;N5)-COUNTIF(Vertices[Eigenvector Centrality],"&gt;="&amp;N6)</f>
        <v>0</v>
      </c>
      <c r="P5" s="41">
        <f t="shared" si="7"/>
        <v>0.6973736909090911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0.21818181818181817</v>
      </c>
      <c r="G6" s="40">
        <f>COUNTIF(Vertices[In-Degree],"&gt;= "&amp;F6)-COUNTIF(Vertices[In-Degree],"&gt;="&amp;F7)</f>
        <v>0</v>
      </c>
      <c r="H6" s="39">
        <f t="shared" si="3"/>
        <v>1</v>
      </c>
      <c r="I6" s="40">
        <f>COUNTIF(Vertices[Out-Degree],"&gt;= "&amp;H6)-COUNTIF(Vertices[Out-Degree],"&gt;="&amp;H7)</f>
        <v>0</v>
      </c>
      <c r="J6" s="39">
        <f t="shared" si="4"/>
        <v>0.14545454545454545</v>
      </c>
      <c r="K6" s="40">
        <f>COUNTIF(Vertices[Betweenness Centrality],"&gt;= "&amp;J6)-COUNTIF(Vertices[Betweenness Centrality],"&gt;="&amp;J7)</f>
        <v>0</v>
      </c>
      <c r="L6" s="39">
        <f t="shared" si="5"/>
        <v>0.34545423636363626</v>
      </c>
      <c r="M6" s="40">
        <f>COUNTIF(Vertices[Closeness Centrality],"&gt;= "&amp;L6)-COUNTIF(Vertices[Closeness Centrality],"&gt;="&amp;L7)</f>
        <v>0</v>
      </c>
      <c r="N6" s="39">
        <f t="shared" si="6"/>
        <v>0.2681818181818181</v>
      </c>
      <c r="O6" s="40">
        <f>COUNTIF(Vertices[Eigenvector Centrality],"&gt;= "&amp;N6)-COUNTIF(Vertices[Eigenvector Centrality],"&gt;="&amp;N7)</f>
        <v>0</v>
      </c>
      <c r="P6" s="39">
        <f t="shared" si="7"/>
        <v>0.7170992545454548</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1</v>
      </c>
      <c r="I7" s="42">
        <f>COUNTIF(Vertices[Out-Degree],"&gt;= "&amp;H7)-COUNTIF(Vertices[Out-Degree],"&gt;="&amp;H8)</f>
        <v>0</v>
      </c>
      <c r="J7" s="41">
        <f t="shared" si="4"/>
        <v>0.18181818181818182</v>
      </c>
      <c r="K7" s="42">
        <f>COUNTIF(Vertices[Betweenness Centrality],"&gt;= "&amp;J7)-COUNTIF(Vertices[Betweenness Centrality],"&gt;="&amp;J8)</f>
        <v>0</v>
      </c>
      <c r="L7" s="41">
        <f t="shared" si="5"/>
        <v>0.3484845454545453</v>
      </c>
      <c r="M7" s="42">
        <f>COUNTIF(Vertices[Closeness Centrality],"&gt;= "&amp;L7)-COUNTIF(Vertices[Closeness Centrality],"&gt;="&amp;L8)</f>
        <v>0</v>
      </c>
      <c r="N7" s="41">
        <f t="shared" si="6"/>
        <v>0.2727272727272726</v>
      </c>
      <c r="O7" s="42">
        <f>COUNTIF(Vertices[Eigenvector Centrality],"&gt;= "&amp;N7)-COUNTIF(Vertices[Eigenvector Centrality],"&gt;="&amp;N8)</f>
        <v>0</v>
      </c>
      <c r="P7" s="41">
        <f t="shared" si="7"/>
        <v>0.7368248181818184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3</v>
      </c>
      <c r="D8" s="34">
        <f t="shared" si="1"/>
        <v>0</v>
      </c>
      <c r="E8" s="3">
        <f>COUNTIF(Vertices[Degree],"&gt;= "&amp;D8)-COUNTIF(Vertices[Degree],"&gt;="&amp;D9)</f>
        <v>0</v>
      </c>
      <c r="F8" s="39">
        <f t="shared" si="2"/>
        <v>0.32727272727272727</v>
      </c>
      <c r="G8" s="40">
        <f>COUNTIF(Vertices[In-Degree],"&gt;= "&amp;F8)-COUNTIF(Vertices[In-Degree],"&gt;="&amp;F9)</f>
        <v>0</v>
      </c>
      <c r="H8" s="39">
        <f t="shared" si="3"/>
        <v>1</v>
      </c>
      <c r="I8" s="40">
        <f>COUNTIF(Vertices[Out-Degree],"&gt;= "&amp;H8)-COUNTIF(Vertices[Out-Degree],"&gt;="&amp;H9)</f>
        <v>0</v>
      </c>
      <c r="J8" s="39">
        <f t="shared" si="4"/>
        <v>0.2181818181818182</v>
      </c>
      <c r="K8" s="40">
        <f>COUNTIF(Vertices[Betweenness Centrality],"&gt;= "&amp;J8)-COUNTIF(Vertices[Betweenness Centrality],"&gt;="&amp;J9)</f>
        <v>0</v>
      </c>
      <c r="L8" s="39">
        <f t="shared" si="5"/>
        <v>0.3515148545454544</v>
      </c>
      <c r="M8" s="40">
        <f>COUNTIF(Vertices[Closeness Centrality],"&gt;= "&amp;L8)-COUNTIF(Vertices[Closeness Centrality],"&gt;="&amp;L9)</f>
        <v>0</v>
      </c>
      <c r="N8" s="39">
        <f t="shared" si="6"/>
        <v>0.2772727272727271</v>
      </c>
      <c r="O8" s="40">
        <f>COUNTIF(Vertices[Eigenvector Centrality],"&gt;= "&amp;N8)-COUNTIF(Vertices[Eigenvector Centrality],"&gt;="&amp;N9)</f>
        <v>0</v>
      </c>
      <c r="P8" s="39">
        <f t="shared" si="7"/>
        <v>0.7565503818181821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0.38181818181818183</v>
      </c>
      <c r="G9" s="42">
        <f>COUNTIF(Vertices[In-Degree],"&gt;= "&amp;F9)-COUNTIF(Vertices[In-Degree],"&gt;="&amp;F10)</f>
        <v>0</v>
      </c>
      <c r="H9" s="41">
        <f t="shared" si="3"/>
        <v>1</v>
      </c>
      <c r="I9" s="42">
        <f>COUNTIF(Vertices[Out-Degree],"&gt;= "&amp;H9)-COUNTIF(Vertices[Out-Degree],"&gt;="&amp;H10)</f>
        <v>0</v>
      </c>
      <c r="J9" s="41">
        <f t="shared" si="4"/>
        <v>0.2545454545454546</v>
      </c>
      <c r="K9" s="42">
        <f>COUNTIF(Vertices[Betweenness Centrality],"&gt;= "&amp;J9)-COUNTIF(Vertices[Betweenness Centrality],"&gt;="&amp;J10)</f>
        <v>0</v>
      </c>
      <c r="L9" s="41">
        <f t="shared" si="5"/>
        <v>0.35454516363636346</v>
      </c>
      <c r="M9" s="42">
        <f>COUNTIF(Vertices[Closeness Centrality],"&gt;= "&amp;L9)-COUNTIF(Vertices[Closeness Centrality],"&gt;="&amp;L10)</f>
        <v>0</v>
      </c>
      <c r="N9" s="41">
        <f t="shared" si="6"/>
        <v>0.28181818181818163</v>
      </c>
      <c r="O9" s="42">
        <f>COUNTIF(Vertices[Eigenvector Centrality],"&gt;= "&amp;N9)-COUNTIF(Vertices[Eigenvector Centrality],"&gt;="&amp;N10)</f>
        <v>0</v>
      </c>
      <c r="P9" s="41">
        <f t="shared" si="7"/>
        <v>0.7762759454545458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431</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1</v>
      </c>
      <c r="I10" s="40">
        <f>COUNTIF(Vertices[Out-Degree],"&gt;= "&amp;H10)-COUNTIF(Vertices[Out-Degree],"&gt;="&amp;H11)</f>
        <v>0</v>
      </c>
      <c r="J10" s="39">
        <f t="shared" si="4"/>
        <v>0.29090909090909095</v>
      </c>
      <c r="K10" s="40">
        <f>COUNTIF(Vertices[Betweenness Centrality],"&gt;= "&amp;J10)-COUNTIF(Vertices[Betweenness Centrality],"&gt;="&amp;J11)</f>
        <v>0</v>
      </c>
      <c r="L10" s="39">
        <f t="shared" si="5"/>
        <v>0.3575754727272725</v>
      </c>
      <c r="M10" s="40">
        <f>COUNTIF(Vertices[Closeness Centrality],"&gt;= "&amp;L10)-COUNTIF(Vertices[Closeness Centrality],"&gt;="&amp;L11)</f>
        <v>0</v>
      </c>
      <c r="N10" s="39">
        <f t="shared" si="6"/>
        <v>0.28636363636363615</v>
      </c>
      <c r="O10" s="40">
        <f>COUNTIF(Vertices[Eigenvector Centrality],"&gt;= "&amp;N10)-COUNTIF(Vertices[Eigenvector Centrality],"&gt;="&amp;N11)</f>
        <v>0</v>
      </c>
      <c r="P10" s="39">
        <f t="shared" si="7"/>
        <v>0.7960015090909095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0.49090909090909096</v>
      </c>
      <c r="G11" s="42">
        <f>COUNTIF(Vertices[In-Degree],"&gt;= "&amp;F11)-COUNTIF(Vertices[In-Degree],"&gt;="&amp;F12)</f>
        <v>0</v>
      </c>
      <c r="H11" s="41">
        <f t="shared" si="3"/>
        <v>1</v>
      </c>
      <c r="I11" s="42">
        <f>COUNTIF(Vertices[Out-Degree],"&gt;= "&amp;H11)-COUNTIF(Vertices[Out-Degree],"&gt;="&amp;H12)</f>
        <v>0</v>
      </c>
      <c r="J11" s="41">
        <f t="shared" si="4"/>
        <v>0.3272727272727273</v>
      </c>
      <c r="K11" s="42">
        <f>COUNTIF(Vertices[Betweenness Centrality],"&gt;= "&amp;J11)-COUNTIF(Vertices[Betweenness Centrality],"&gt;="&amp;J12)</f>
        <v>0</v>
      </c>
      <c r="L11" s="41">
        <f t="shared" si="5"/>
        <v>0.3606057818181816</v>
      </c>
      <c r="M11" s="42">
        <f>COUNTIF(Vertices[Closeness Centrality],"&gt;= "&amp;L11)-COUNTIF(Vertices[Closeness Centrality],"&gt;="&amp;L12)</f>
        <v>0</v>
      </c>
      <c r="N11" s="41">
        <f t="shared" si="6"/>
        <v>0.2909090909090907</v>
      </c>
      <c r="O11" s="42">
        <f>COUNTIF(Vertices[Eigenvector Centrality],"&gt;= "&amp;N11)-COUNTIF(Vertices[Eigenvector Centrality],"&gt;="&amp;N12)</f>
        <v>0</v>
      </c>
      <c r="P11" s="41">
        <f t="shared" si="7"/>
        <v>0.8157270727272732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215</v>
      </c>
      <c r="B12" s="36">
        <v>2</v>
      </c>
      <c r="D12" s="34">
        <f t="shared" si="1"/>
        <v>0</v>
      </c>
      <c r="E12" s="3">
        <f>COUNTIF(Vertices[Degree],"&gt;= "&amp;D12)-COUNTIF(Vertices[Degree],"&gt;="&amp;D13)</f>
        <v>0</v>
      </c>
      <c r="F12" s="39">
        <f t="shared" si="2"/>
        <v>0.5454545454545455</v>
      </c>
      <c r="G12" s="40">
        <f>COUNTIF(Vertices[In-Degree],"&gt;= "&amp;F12)-COUNTIF(Vertices[In-Degree],"&gt;="&amp;F13)</f>
        <v>0</v>
      </c>
      <c r="H12" s="39">
        <f t="shared" si="3"/>
        <v>1</v>
      </c>
      <c r="I12" s="40">
        <f>COUNTIF(Vertices[Out-Degree],"&gt;= "&amp;H12)-COUNTIF(Vertices[Out-Degree],"&gt;="&amp;H13)</f>
        <v>0</v>
      </c>
      <c r="J12" s="39">
        <f t="shared" si="4"/>
        <v>0.3636363636363637</v>
      </c>
      <c r="K12" s="40">
        <f>COUNTIF(Vertices[Betweenness Centrality],"&gt;= "&amp;J12)-COUNTIF(Vertices[Betweenness Centrality],"&gt;="&amp;J13)</f>
        <v>0</v>
      </c>
      <c r="L12" s="39">
        <f t="shared" si="5"/>
        <v>0.36363609090909066</v>
      </c>
      <c r="M12" s="40">
        <f>COUNTIF(Vertices[Closeness Centrality],"&gt;= "&amp;L12)-COUNTIF(Vertices[Closeness Centrality],"&gt;="&amp;L13)</f>
        <v>0</v>
      </c>
      <c r="N12" s="39">
        <f t="shared" si="6"/>
        <v>0.2954545454545452</v>
      </c>
      <c r="O12" s="40">
        <f>COUNTIF(Vertices[Eigenvector Centrality],"&gt;= "&amp;N12)-COUNTIF(Vertices[Eigenvector Centrality],"&gt;="&amp;N13)</f>
        <v>0</v>
      </c>
      <c r="P12" s="39">
        <f t="shared" si="7"/>
        <v>0.8354526363636369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v>
      </c>
      <c r="D13" s="34">
        <f t="shared" si="1"/>
        <v>0</v>
      </c>
      <c r="E13" s="3">
        <f>COUNTIF(Vertices[Degree],"&gt;= "&amp;D13)-COUNTIF(Vertices[Degree],"&gt;="&amp;D14)</f>
        <v>0</v>
      </c>
      <c r="F13" s="41">
        <f t="shared" si="2"/>
        <v>0.6000000000000001</v>
      </c>
      <c r="G13" s="42">
        <f>COUNTIF(Vertices[In-Degree],"&gt;= "&amp;F13)-COUNTIF(Vertices[In-Degree],"&gt;="&amp;F14)</f>
        <v>0</v>
      </c>
      <c r="H13" s="41">
        <f t="shared" si="3"/>
        <v>1</v>
      </c>
      <c r="I13" s="42">
        <f>COUNTIF(Vertices[Out-Degree],"&gt;= "&amp;H13)-COUNTIF(Vertices[Out-Degree],"&gt;="&amp;H14)</f>
        <v>0</v>
      </c>
      <c r="J13" s="41">
        <f t="shared" si="4"/>
        <v>0.4000000000000001</v>
      </c>
      <c r="K13" s="42">
        <f>COUNTIF(Vertices[Betweenness Centrality],"&gt;= "&amp;J13)-COUNTIF(Vertices[Betweenness Centrality],"&gt;="&amp;J14)</f>
        <v>0</v>
      </c>
      <c r="L13" s="41">
        <f t="shared" si="5"/>
        <v>0.3666663999999997</v>
      </c>
      <c r="M13" s="42">
        <f>COUNTIF(Vertices[Closeness Centrality],"&gt;= "&amp;L13)-COUNTIF(Vertices[Closeness Centrality],"&gt;="&amp;L14)</f>
        <v>0</v>
      </c>
      <c r="N13" s="41">
        <f t="shared" si="6"/>
        <v>0.2999999999999997</v>
      </c>
      <c r="O13" s="42">
        <f>COUNTIF(Vertices[Eigenvector Centrality],"&gt;= "&amp;N13)-COUNTIF(Vertices[Eigenvector Centrality],"&gt;="&amp;N14)</f>
        <v>0</v>
      </c>
      <c r="P13" s="41">
        <f t="shared" si="7"/>
        <v>0.8551782000000006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0.6545454545454547</v>
      </c>
      <c r="G14" s="40">
        <f>COUNTIF(Vertices[In-Degree],"&gt;= "&amp;F14)-COUNTIF(Vertices[In-Degree],"&gt;="&amp;F15)</f>
        <v>0</v>
      </c>
      <c r="H14" s="39">
        <f t="shared" si="3"/>
        <v>1</v>
      </c>
      <c r="I14" s="40">
        <f>COUNTIF(Vertices[Out-Degree],"&gt;= "&amp;H14)-COUNTIF(Vertices[Out-Degree],"&gt;="&amp;H15)</f>
        <v>0</v>
      </c>
      <c r="J14" s="39">
        <f t="shared" si="4"/>
        <v>0.43636363636363645</v>
      </c>
      <c r="K14" s="40">
        <f>COUNTIF(Vertices[Betweenness Centrality],"&gt;= "&amp;J14)-COUNTIF(Vertices[Betweenness Centrality],"&gt;="&amp;J15)</f>
        <v>0</v>
      </c>
      <c r="L14" s="39">
        <f t="shared" si="5"/>
        <v>0.3696967090909088</v>
      </c>
      <c r="M14" s="40">
        <f>COUNTIF(Vertices[Closeness Centrality],"&gt;= "&amp;L14)-COUNTIF(Vertices[Closeness Centrality],"&gt;="&amp;L15)</f>
        <v>0</v>
      </c>
      <c r="N14" s="39">
        <f t="shared" si="6"/>
        <v>0.30454545454545423</v>
      </c>
      <c r="O14" s="40">
        <f>COUNTIF(Vertices[Eigenvector Centrality],"&gt;= "&amp;N14)-COUNTIF(Vertices[Eigenvector Centrality],"&gt;="&amp;N15)</f>
        <v>0</v>
      </c>
      <c r="P14" s="39">
        <f t="shared" si="7"/>
        <v>0.8749037636363642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0.7090909090909092</v>
      </c>
      <c r="G15" s="42">
        <f>COUNTIF(Vertices[In-Degree],"&gt;= "&amp;F15)-COUNTIF(Vertices[In-Degree],"&gt;="&amp;F16)</f>
        <v>0</v>
      </c>
      <c r="H15" s="41">
        <f t="shared" si="3"/>
        <v>1</v>
      </c>
      <c r="I15" s="42">
        <f>COUNTIF(Vertices[Out-Degree],"&gt;= "&amp;H15)-COUNTIF(Vertices[Out-Degree],"&gt;="&amp;H16)</f>
        <v>0</v>
      </c>
      <c r="J15" s="41">
        <f t="shared" si="4"/>
        <v>0.47272727272727283</v>
      </c>
      <c r="K15" s="42">
        <f>COUNTIF(Vertices[Betweenness Centrality],"&gt;= "&amp;J15)-COUNTIF(Vertices[Betweenness Centrality],"&gt;="&amp;J16)</f>
        <v>0</v>
      </c>
      <c r="L15" s="41">
        <f t="shared" si="5"/>
        <v>0.37272701818181786</v>
      </c>
      <c r="M15" s="42">
        <f>COUNTIF(Vertices[Closeness Centrality],"&gt;= "&amp;L15)-COUNTIF(Vertices[Closeness Centrality],"&gt;="&amp;L16)</f>
        <v>0</v>
      </c>
      <c r="N15" s="41">
        <f t="shared" si="6"/>
        <v>0.30909090909090875</v>
      </c>
      <c r="O15" s="42">
        <f>COUNTIF(Vertices[Eigenvector Centrality],"&gt;= "&amp;N15)-COUNTIF(Vertices[Eigenvector Centrality],"&gt;="&amp;N16)</f>
        <v>0</v>
      </c>
      <c r="P15" s="41">
        <f t="shared" si="7"/>
        <v>0.8946293272727279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0.7636363636363638</v>
      </c>
      <c r="G16" s="40">
        <f>COUNTIF(Vertices[In-Degree],"&gt;= "&amp;F16)-COUNTIF(Vertices[In-Degree],"&gt;="&amp;F17)</f>
        <v>0</v>
      </c>
      <c r="H16" s="39">
        <f t="shared" si="3"/>
        <v>1</v>
      </c>
      <c r="I16" s="40">
        <f>COUNTIF(Vertices[Out-Degree],"&gt;= "&amp;H16)-COUNTIF(Vertices[Out-Degree],"&gt;="&amp;H17)</f>
        <v>0</v>
      </c>
      <c r="J16" s="39">
        <f t="shared" si="4"/>
        <v>0.5090909090909091</v>
      </c>
      <c r="K16" s="40">
        <f>COUNTIF(Vertices[Betweenness Centrality],"&gt;= "&amp;J16)-COUNTIF(Vertices[Betweenness Centrality],"&gt;="&amp;J17)</f>
        <v>0</v>
      </c>
      <c r="L16" s="39">
        <f t="shared" si="5"/>
        <v>0.3757573272727269</v>
      </c>
      <c r="M16" s="40">
        <f>COUNTIF(Vertices[Closeness Centrality],"&gt;= "&amp;L16)-COUNTIF(Vertices[Closeness Centrality],"&gt;="&amp;L17)</f>
        <v>0</v>
      </c>
      <c r="N16" s="39">
        <f t="shared" si="6"/>
        <v>0.31363636363636327</v>
      </c>
      <c r="O16" s="40">
        <f>COUNTIF(Vertices[Eigenvector Centrality],"&gt;= "&amp;N16)-COUNTIF(Vertices[Eigenvector Centrality],"&gt;="&amp;N17)</f>
        <v>0</v>
      </c>
      <c r="P16" s="39">
        <f t="shared" si="7"/>
        <v>0.9143548909090916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1</v>
      </c>
      <c r="I17" s="42">
        <f>COUNTIF(Vertices[Out-Degree],"&gt;= "&amp;H17)-COUNTIF(Vertices[Out-Degree],"&gt;="&amp;H18)</f>
        <v>0</v>
      </c>
      <c r="J17" s="41">
        <f t="shared" si="4"/>
        <v>0.5454545454545455</v>
      </c>
      <c r="K17" s="42">
        <f>COUNTIF(Vertices[Betweenness Centrality],"&gt;= "&amp;J17)-COUNTIF(Vertices[Betweenness Centrality],"&gt;="&amp;J18)</f>
        <v>0</v>
      </c>
      <c r="L17" s="41">
        <f t="shared" si="5"/>
        <v>0.378787636363636</v>
      </c>
      <c r="M17" s="42">
        <f>COUNTIF(Vertices[Closeness Centrality],"&gt;= "&amp;L17)-COUNTIF(Vertices[Closeness Centrality],"&gt;="&amp;L18)</f>
        <v>0</v>
      </c>
      <c r="N17" s="41">
        <f t="shared" si="6"/>
        <v>0.3181818181818178</v>
      </c>
      <c r="O17" s="42">
        <f>COUNTIF(Vertices[Eigenvector Centrality],"&gt;= "&amp;N17)-COUNTIF(Vertices[Eigenvector Centrality],"&gt;="&amp;N18)</f>
        <v>0</v>
      </c>
      <c r="P17" s="41">
        <f t="shared" si="7"/>
        <v>0.9340804545454553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v>
      </c>
      <c r="I18" s="40">
        <f>COUNTIF(Vertices[Out-Degree],"&gt;= "&amp;H18)-COUNTIF(Vertices[Out-Degree],"&gt;="&amp;H19)</f>
        <v>0</v>
      </c>
      <c r="J18" s="39">
        <f t="shared" si="4"/>
        <v>0.5818181818181819</v>
      </c>
      <c r="K18" s="40">
        <f>COUNTIF(Vertices[Betweenness Centrality],"&gt;= "&amp;J18)-COUNTIF(Vertices[Betweenness Centrality],"&gt;="&amp;J19)</f>
        <v>0</v>
      </c>
      <c r="L18" s="39">
        <f t="shared" si="5"/>
        <v>0.38181794545454506</v>
      </c>
      <c r="M18" s="40">
        <f>COUNTIF(Vertices[Closeness Centrality],"&gt;= "&amp;L18)-COUNTIF(Vertices[Closeness Centrality],"&gt;="&amp;L19)</f>
        <v>0</v>
      </c>
      <c r="N18" s="39">
        <f t="shared" si="6"/>
        <v>0.3227272727272723</v>
      </c>
      <c r="O18" s="40">
        <f>COUNTIF(Vertices[Eigenvector Centrality],"&gt;= "&amp;N18)-COUNTIF(Vertices[Eigenvector Centrality],"&gt;="&amp;N19)</f>
        <v>0</v>
      </c>
      <c r="P18" s="39">
        <f t="shared" si="7"/>
        <v>0.953806018181819</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0.9272727272727275</v>
      </c>
      <c r="G19" s="42">
        <f>COUNTIF(Vertices[In-Degree],"&gt;= "&amp;F19)-COUNTIF(Vertices[In-Degree],"&gt;="&amp;F20)</f>
        <v>0</v>
      </c>
      <c r="H19" s="41">
        <f t="shared" si="3"/>
        <v>1</v>
      </c>
      <c r="I19" s="42">
        <f>COUNTIF(Vertices[Out-Degree],"&gt;= "&amp;H19)-COUNTIF(Vertices[Out-Degree],"&gt;="&amp;H20)</f>
        <v>0</v>
      </c>
      <c r="J19" s="41">
        <f t="shared" si="4"/>
        <v>0.6181818181818183</v>
      </c>
      <c r="K19" s="42">
        <f>COUNTIF(Vertices[Betweenness Centrality],"&gt;= "&amp;J19)-COUNTIF(Vertices[Betweenness Centrality],"&gt;="&amp;J20)</f>
        <v>0</v>
      </c>
      <c r="L19" s="41">
        <f t="shared" si="5"/>
        <v>0.3848482545454541</v>
      </c>
      <c r="M19" s="42">
        <f>COUNTIF(Vertices[Closeness Centrality],"&gt;= "&amp;L19)-COUNTIF(Vertices[Closeness Centrality],"&gt;="&amp;L20)</f>
        <v>0</v>
      </c>
      <c r="N19" s="41">
        <f t="shared" si="6"/>
        <v>0.3272727272727268</v>
      </c>
      <c r="O19" s="42">
        <f>COUNTIF(Vertices[Eigenvector Centrality],"&gt;= "&amp;N19)-COUNTIF(Vertices[Eigenvector Centrality],"&gt;="&amp;N20)</f>
        <v>0</v>
      </c>
      <c r="P19" s="41">
        <f t="shared" si="7"/>
        <v>0.9735315818181827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0.981818181818182</v>
      </c>
      <c r="G20" s="40">
        <f>COUNTIF(Vertices[In-Degree],"&gt;= "&amp;F20)-COUNTIF(Vertices[In-Degree],"&gt;="&amp;F21)</f>
        <v>0</v>
      </c>
      <c r="H20" s="39">
        <f t="shared" si="3"/>
        <v>1</v>
      </c>
      <c r="I20" s="40">
        <f>COUNTIF(Vertices[Out-Degree],"&gt;= "&amp;H20)-COUNTIF(Vertices[Out-Degree],"&gt;="&amp;H21)</f>
        <v>0</v>
      </c>
      <c r="J20" s="39">
        <f t="shared" si="4"/>
        <v>0.6545454545454547</v>
      </c>
      <c r="K20" s="40">
        <f>COUNTIF(Vertices[Betweenness Centrality],"&gt;= "&amp;J20)-COUNTIF(Vertices[Betweenness Centrality],"&gt;="&amp;J21)</f>
        <v>0</v>
      </c>
      <c r="L20" s="39">
        <f t="shared" si="5"/>
        <v>0.3878785636363632</v>
      </c>
      <c r="M20" s="40">
        <f>COUNTIF(Vertices[Closeness Centrality],"&gt;= "&amp;L20)-COUNTIF(Vertices[Closeness Centrality],"&gt;="&amp;L21)</f>
        <v>0</v>
      </c>
      <c r="N20" s="39">
        <f t="shared" si="6"/>
        <v>0.33181818181818135</v>
      </c>
      <c r="O20" s="40">
        <f>COUNTIF(Vertices[Eigenvector Centrality],"&gt;= "&amp;N20)-COUNTIF(Vertices[Eigenvector Centrality],"&gt;="&amp;N21)</f>
        <v>0</v>
      </c>
      <c r="P20" s="39">
        <f t="shared" si="7"/>
        <v>0.9932571454545464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1.0363636363636366</v>
      </c>
      <c r="G21" s="42">
        <f>COUNTIF(Vertices[In-Degree],"&gt;= "&amp;F21)-COUNTIF(Vertices[In-Degree],"&gt;="&amp;F22)</f>
        <v>0</v>
      </c>
      <c r="H21" s="41">
        <f t="shared" si="3"/>
        <v>1</v>
      </c>
      <c r="I21" s="42">
        <f>COUNTIF(Vertices[Out-Degree],"&gt;= "&amp;H21)-COUNTIF(Vertices[Out-Degree],"&gt;="&amp;H22)</f>
        <v>0</v>
      </c>
      <c r="J21" s="41">
        <f t="shared" si="4"/>
        <v>0.690909090909091</v>
      </c>
      <c r="K21" s="42">
        <f>COUNTIF(Vertices[Betweenness Centrality],"&gt;= "&amp;J21)-COUNTIF(Vertices[Betweenness Centrality],"&gt;="&amp;J22)</f>
        <v>0</v>
      </c>
      <c r="L21" s="41">
        <f t="shared" si="5"/>
        <v>0.39090887272727226</v>
      </c>
      <c r="M21" s="42">
        <f>COUNTIF(Vertices[Closeness Centrality],"&gt;= "&amp;L21)-COUNTIF(Vertices[Closeness Centrality],"&gt;="&amp;L22)</f>
        <v>0</v>
      </c>
      <c r="N21" s="41">
        <f t="shared" si="6"/>
        <v>0.33636363636363587</v>
      </c>
      <c r="O21" s="42">
        <f>COUNTIF(Vertices[Eigenvector Centrality],"&gt;= "&amp;N21)-COUNTIF(Vertices[Eigenvector Centrality],"&gt;="&amp;N22)</f>
        <v>0</v>
      </c>
      <c r="P21" s="41">
        <f t="shared" si="7"/>
        <v>1.01298270909091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1.090909090909091</v>
      </c>
      <c r="G22" s="40">
        <f>COUNTIF(Vertices[In-Degree],"&gt;= "&amp;F22)-COUNTIF(Vertices[In-Degree],"&gt;="&amp;F23)</f>
        <v>0</v>
      </c>
      <c r="H22" s="39">
        <f t="shared" si="3"/>
        <v>1</v>
      </c>
      <c r="I22" s="40">
        <f>COUNTIF(Vertices[Out-Degree],"&gt;= "&amp;H22)-COUNTIF(Vertices[Out-Degree],"&gt;="&amp;H23)</f>
        <v>0</v>
      </c>
      <c r="J22" s="39">
        <f t="shared" si="4"/>
        <v>0.7272727272727274</v>
      </c>
      <c r="K22" s="40">
        <f>COUNTIF(Vertices[Betweenness Centrality],"&gt;= "&amp;J22)-COUNTIF(Vertices[Betweenness Centrality],"&gt;="&amp;J23)</f>
        <v>0</v>
      </c>
      <c r="L22" s="39">
        <f t="shared" si="5"/>
        <v>0.3939391818181813</v>
      </c>
      <c r="M22" s="40">
        <f>COUNTIF(Vertices[Closeness Centrality],"&gt;= "&amp;L22)-COUNTIF(Vertices[Closeness Centrality],"&gt;="&amp;L23)</f>
        <v>0</v>
      </c>
      <c r="N22" s="39">
        <f t="shared" si="6"/>
        <v>0.3409090909090904</v>
      </c>
      <c r="O22" s="40">
        <f>COUNTIF(Vertices[Eigenvector Centrality],"&gt;= "&amp;N22)-COUNTIF(Vertices[Eigenvector Centrality],"&gt;="&amp;N23)</f>
        <v>0</v>
      </c>
      <c r="P22" s="39">
        <f t="shared" si="7"/>
        <v>1.0327082727272736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1.1454545454545455</v>
      </c>
      <c r="G23" s="42">
        <f>COUNTIF(Vertices[In-Degree],"&gt;= "&amp;F23)-COUNTIF(Vertices[In-Degree],"&gt;="&amp;F24)</f>
        <v>0</v>
      </c>
      <c r="H23" s="41">
        <f t="shared" si="3"/>
        <v>1</v>
      </c>
      <c r="I23" s="42">
        <f>COUNTIF(Vertices[Out-Degree],"&gt;= "&amp;H23)-COUNTIF(Vertices[Out-Degree],"&gt;="&amp;H24)</f>
        <v>0</v>
      </c>
      <c r="J23" s="41">
        <f t="shared" si="4"/>
        <v>0.7636363636363638</v>
      </c>
      <c r="K23" s="42">
        <f>COUNTIF(Vertices[Betweenness Centrality],"&gt;= "&amp;J23)-COUNTIF(Vertices[Betweenness Centrality],"&gt;="&amp;J24)</f>
        <v>0</v>
      </c>
      <c r="L23" s="41">
        <f t="shared" si="5"/>
        <v>0.3969694909090904</v>
      </c>
      <c r="M23" s="42">
        <f>COUNTIF(Vertices[Closeness Centrality],"&gt;= "&amp;L23)-COUNTIF(Vertices[Closeness Centrality],"&gt;="&amp;L24)</f>
        <v>0</v>
      </c>
      <c r="N23" s="41">
        <f t="shared" si="6"/>
        <v>0.3454545454545449</v>
      </c>
      <c r="O23" s="42">
        <f>COUNTIF(Vertices[Eigenvector Centrality],"&gt;= "&amp;N23)-COUNTIF(Vertices[Eigenvector Centrality],"&gt;="&amp;N24)</f>
        <v>0</v>
      </c>
      <c r="P23" s="41">
        <f t="shared" si="7"/>
        <v>1.0524338363636372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1.2</v>
      </c>
      <c r="G24" s="40">
        <f>COUNTIF(Vertices[In-Degree],"&gt;= "&amp;F24)-COUNTIF(Vertices[In-Degree],"&gt;="&amp;F25)</f>
        <v>0</v>
      </c>
      <c r="H24" s="39">
        <f t="shared" si="3"/>
        <v>1</v>
      </c>
      <c r="I24" s="40">
        <f>COUNTIF(Vertices[Out-Degree],"&gt;= "&amp;H24)-COUNTIF(Vertices[Out-Degree],"&gt;="&amp;H25)</f>
        <v>0</v>
      </c>
      <c r="J24" s="39">
        <f t="shared" si="4"/>
        <v>0.8000000000000002</v>
      </c>
      <c r="K24" s="40">
        <f>COUNTIF(Vertices[Betweenness Centrality],"&gt;= "&amp;J24)-COUNTIF(Vertices[Betweenness Centrality],"&gt;="&amp;J25)</f>
        <v>0</v>
      </c>
      <c r="L24" s="39">
        <f t="shared" si="5"/>
        <v>0.39999979999999946</v>
      </c>
      <c r="M24" s="40">
        <f>COUNTIF(Vertices[Closeness Centrality],"&gt;= "&amp;L24)-COUNTIF(Vertices[Closeness Centrality],"&gt;="&amp;L25)</f>
        <v>0</v>
      </c>
      <c r="N24" s="39">
        <f t="shared" si="6"/>
        <v>0.3499999999999994</v>
      </c>
      <c r="O24" s="40">
        <f>COUNTIF(Vertices[Eigenvector Centrality],"&gt;= "&amp;N24)-COUNTIF(Vertices[Eigenvector Centrality],"&gt;="&amp;N25)</f>
        <v>0</v>
      </c>
      <c r="P24" s="39">
        <f t="shared" si="7"/>
        <v>1.0721594000000008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1</v>
      </c>
      <c r="I25" s="42">
        <f>COUNTIF(Vertices[Out-Degree],"&gt;= "&amp;H25)-COUNTIF(Vertices[Out-Degree],"&gt;="&amp;H26)</f>
        <v>0</v>
      </c>
      <c r="J25" s="41">
        <f t="shared" si="4"/>
        <v>0.8363636363636365</v>
      </c>
      <c r="K25" s="42">
        <f>COUNTIF(Vertices[Betweenness Centrality],"&gt;= "&amp;J25)-COUNTIF(Vertices[Betweenness Centrality],"&gt;="&amp;J26)</f>
        <v>0</v>
      </c>
      <c r="L25" s="41">
        <f t="shared" si="5"/>
        <v>0.40303010909090853</v>
      </c>
      <c r="M25" s="42">
        <f>COUNTIF(Vertices[Closeness Centrality],"&gt;= "&amp;L25)-COUNTIF(Vertices[Closeness Centrality],"&gt;="&amp;L26)</f>
        <v>0</v>
      </c>
      <c r="N25" s="41">
        <f t="shared" si="6"/>
        <v>0.35454545454545394</v>
      </c>
      <c r="O25" s="42">
        <f>COUNTIF(Vertices[Eigenvector Centrality],"&gt;= "&amp;N25)-COUNTIF(Vertices[Eigenvector Centrality],"&gt;="&amp;N26)</f>
        <v>0</v>
      </c>
      <c r="P25" s="41">
        <f t="shared" si="7"/>
        <v>1.0918849636363643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0.888889</v>
      </c>
      <c r="D26" s="34">
        <f t="shared" si="1"/>
        <v>0</v>
      </c>
      <c r="E26" s="3">
        <f>COUNTIF(Vertices[Degree],"&gt;= "&amp;D26)-COUNTIF(Vertices[Degree],"&gt;="&amp;D28)</f>
        <v>0</v>
      </c>
      <c r="F26" s="39">
        <f t="shared" si="2"/>
        <v>1.3090909090909089</v>
      </c>
      <c r="G26" s="40">
        <f>COUNTIF(Vertices[In-Degree],"&gt;= "&amp;F26)-COUNTIF(Vertices[In-Degree],"&gt;="&amp;F28)</f>
        <v>0</v>
      </c>
      <c r="H26" s="39">
        <f t="shared" si="3"/>
        <v>1</v>
      </c>
      <c r="I26" s="40">
        <f>COUNTIF(Vertices[Out-Degree],"&gt;= "&amp;H26)-COUNTIF(Vertices[Out-Degree],"&gt;="&amp;H28)</f>
        <v>0</v>
      </c>
      <c r="J26" s="39">
        <f t="shared" si="4"/>
        <v>0.8727272727272729</v>
      </c>
      <c r="K26" s="40">
        <f>COUNTIF(Vertices[Betweenness Centrality],"&gt;= "&amp;J26)-COUNTIF(Vertices[Betweenness Centrality],"&gt;="&amp;J28)</f>
        <v>0</v>
      </c>
      <c r="L26" s="39">
        <f t="shared" si="5"/>
        <v>0.4060604181818176</v>
      </c>
      <c r="M26" s="40">
        <f>COUNTIF(Vertices[Closeness Centrality],"&gt;= "&amp;L26)-COUNTIF(Vertices[Closeness Centrality],"&gt;="&amp;L28)</f>
        <v>0</v>
      </c>
      <c r="N26" s="39">
        <f t="shared" si="6"/>
        <v>0.35909090909090846</v>
      </c>
      <c r="O26" s="40">
        <f>COUNTIF(Vertices[Eigenvector Centrality],"&gt;= "&amp;N26)-COUNTIF(Vertices[Eigenvector Centrality],"&gt;="&amp;N28)</f>
        <v>0</v>
      </c>
      <c r="P26" s="39">
        <f t="shared" si="7"/>
        <v>1.111610527272728</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-1</v>
      </c>
      <c r="H27" s="79"/>
      <c r="I27" s="80">
        <f>COUNTIF(Vertices[Out-Degree],"&gt;= "&amp;H27)-COUNTIF(Vertices[Out-Degree],"&gt;="&amp;H28)</f>
        <v>-3</v>
      </c>
      <c r="J27" s="79"/>
      <c r="K27" s="80">
        <f>COUNTIF(Vertices[Betweenness Centrality],"&gt;= "&amp;J27)-COUNTIF(Vertices[Betweenness Centrality],"&gt;="&amp;J28)</f>
        <v>-1</v>
      </c>
      <c r="L27" s="79"/>
      <c r="M27" s="80">
        <f>COUNTIF(Vertices[Closeness Centrality],"&gt;= "&amp;L27)-COUNTIF(Vertices[Closeness Centrality],"&gt;="&amp;L28)</f>
        <v>-1</v>
      </c>
      <c r="N27" s="79"/>
      <c r="O27" s="80">
        <f>COUNTIF(Vertices[Eigenvector Centrality],"&gt;= "&amp;N27)-COUNTIF(Vertices[Eigenvector Centrality],"&gt;="&amp;N28)</f>
        <v>-1</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158</v>
      </c>
      <c r="B28" s="36">
        <v>0.3333333333333333</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0.40909072727272666</v>
      </c>
      <c r="M28" s="42">
        <f>COUNTIF(Vertices[Closeness Centrality],"&gt;= "&amp;L28)-COUNTIF(Vertices[Closeness Centrality],"&gt;="&amp;L40)</f>
        <v>0</v>
      </c>
      <c r="N28" s="41">
        <f>N26+($N$57-$N$2)/BinDivisor</f>
        <v>0.363636363636363</v>
      </c>
      <c r="O28" s="42">
        <f>COUNTIF(Vertices[Eigenvector Centrality],"&gt;= "&amp;N28)-COUNTIF(Vertices[Eigenvector Centrality],"&gt;="&amp;N40)</f>
        <v>0</v>
      </c>
      <c r="P28" s="41">
        <f>P26+($P$57-$P$2)/BinDivisor</f>
        <v>1.1313360909090915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432</v>
      </c>
      <c r="B29" s="36">
        <v>0.138889</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433</v>
      </c>
      <c r="B31" s="36" t="s">
        <v>434</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-1</v>
      </c>
      <c r="H38" s="79"/>
      <c r="I38" s="80">
        <f>COUNTIF(Vertices[Out-Degree],"&gt;= "&amp;H38)-COUNTIF(Vertices[Out-Degree],"&gt;="&amp;H40)</f>
        <v>-3</v>
      </c>
      <c r="J38" s="79"/>
      <c r="K38" s="80">
        <f>COUNTIF(Vertices[Betweenness Centrality],"&gt;= "&amp;J38)-COUNTIF(Vertices[Betweenness Centrality],"&gt;="&amp;J40)</f>
        <v>-1</v>
      </c>
      <c r="L38" s="79"/>
      <c r="M38" s="80">
        <f>COUNTIF(Vertices[Closeness Centrality],"&gt;= "&amp;L38)-COUNTIF(Vertices[Closeness Centrality],"&gt;="&amp;L40)</f>
        <v>-1</v>
      </c>
      <c r="N38" s="79"/>
      <c r="O38" s="80">
        <f>COUNTIF(Vertices[Eigenvector Centrality],"&gt;= "&amp;N38)-COUNTIF(Vertices[Eigenvector Centrality],"&gt;="&amp;N40)</f>
        <v>-1</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-1</v>
      </c>
      <c r="H39" s="79"/>
      <c r="I39" s="80">
        <f>COUNTIF(Vertices[Out-Degree],"&gt;= "&amp;H39)-COUNTIF(Vertices[Out-Degree],"&gt;="&amp;H40)</f>
        <v>-3</v>
      </c>
      <c r="J39" s="79"/>
      <c r="K39" s="80">
        <f>COUNTIF(Vertices[Betweenness Centrality],"&gt;= "&amp;J39)-COUNTIF(Vertices[Betweenness Centrality],"&gt;="&amp;J40)</f>
        <v>-1</v>
      </c>
      <c r="L39" s="79"/>
      <c r="M39" s="80">
        <f>COUNTIF(Vertices[Closeness Centrality],"&gt;= "&amp;L39)-COUNTIF(Vertices[Closeness Centrality],"&gt;="&amp;L40)</f>
        <v>-1</v>
      </c>
      <c r="N39" s="79"/>
      <c r="O39" s="80">
        <f>COUNTIF(Vertices[Eigenvector Centrality],"&gt;= "&amp;N39)-COUNTIF(Vertices[Eigenvector Centrality],"&gt;="&amp;N40)</f>
        <v>-1</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0.41212103636363573</v>
      </c>
      <c r="M40" s="40">
        <f>COUNTIF(Vertices[Closeness Centrality],"&gt;= "&amp;L40)-COUNTIF(Vertices[Closeness Centrality],"&gt;="&amp;L41)</f>
        <v>0</v>
      </c>
      <c r="N40" s="39">
        <f>N28+($N$57-$N$2)/BinDivisor</f>
        <v>0.3681818181818175</v>
      </c>
      <c r="O40" s="40">
        <f>COUNTIF(Vertices[Eigenvector Centrality],"&gt;= "&amp;N40)-COUNTIF(Vertices[Eigenvector Centrality],"&gt;="&amp;N41)</f>
        <v>0</v>
      </c>
      <c r="P40" s="39">
        <f>P28+($P$57-$P$2)/BinDivisor</f>
        <v>1.151061654545455</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0.4151513454545448</v>
      </c>
      <c r="M41" s="42">
        <f>COUNTIF(Vertices[Closeness Centrality],"&gt;= "&amp;L41)-COUNTIF(Vertices[Closeness Centrality],"&gt;="&amp;L42)</f>
        <v>0</v>
      </c>
      <c r="N41" s="41">
        <f aca="true" t="shared" si="15" ref="N41:N56">N40+($N$57-$N$2)/BinDivisor</f>
        <v>0.372727272727272</v>
      </c>
      <c r="O41" s="42">
        <f>COUNTIF(Vertices[Eigenvector Centrality],"&gt;= "&amp;N41)-COUNTIF(Vertices[Eigenvector Centrality],"&gt;="&amp;N42)</f>
        <v>0</v>
      </c>
      <c r="P41" s="41">
        <f aca="true" t="shared" si="16" ref="P41:P56">P40+($P$57-$P$2)/BinDivisor</f>
        <v>1.1707872181818186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1.5272727272727267</v>
      </c>
      <c r="G42" s="40">
        <f>COUNTIF(Vertices[In-Degree],"&gt;= "&amp;F42)-COUNTIF(Vertices[In-Degree],"&gt;="&amp;F43)</f>
        <v>0</v>
      </c>
      <c r="H42" s="39">
        <f t="shared" si="12"/>
        <v>1</v>
      </c>
      <c r="I42" s="40">
        <f>COUNTIF(Vertices[Out-Degree],"&gt;= "&amp;H42)-COUNTIF(Vertices[Out-Degree],"&gt;="&amp;H43)</f>
        <v>0</v>
      </c>
      <c r="J42" s="39">
        <f t="shared" si="13"/>
        <v>1.0181818181818183</v>
      </c>
      <c r="K42" s="40">
        <f>COUNTIF(Vertices[Betweenness Centrality],"&gt;= "&amp;J42)-COUNTIF(Vertices[Betweenness Centrality],"&gt;="&amp;J43)</f>
        <v>0</v>
      </c>
      <c r="L42" s="39">
        <f t="shared" si="14"/>
        <v>0.41818165454545386</v>
      </c>
      <c r="M42" s="40">
        <f>COUNTIF(Vertices[Closeness Centrality],"&gt;= "&amp;L42)-COUNTIF(Vertices[Closeness Centrality],"&gt;="&amp;L43)</f>
        <v>0</v>
      </c>
      <c r="N42" s="39">
        <f t="shared" si="15"/>
        <v>0.37727272727272654</v>
      </c>
      <c r="O42" s="40">
        <f>COUNTIF(Vertices[Eigenvector Centrality],"&gt;= "&amp;N42)-COUNTIF(Vertices[Eigenvector Centrality],"&gt;="&amp;N43)</f>
        <v>0</v>
      </c>
      <c r="P42" s="39">
        <f t="shared" si="16"/>
        <v>1.1905127818181822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1.5818181818181811</v>
      </c>
      <c r="G43" s="42">
        <f>COUNTIF(Vertices[In-Degree],"&gt;= "&amp;F43)-COUNTIF(Vertices[In-Degree],"&gt;="&amp;F44)</f>
        <v>0</v>
      </c>
      <c r="H43" s="41">
        <f t="shared" si="12"/>
        <v>1</v>
      </c>
      <c r="I43" s="42">
        <f>COUNTIF(Vertices[Out-Degree],"&gt;= "&amp;H43)-COUNTIF(Vertices[Out-Degree],"&gt;="&amp;H44)</f>
        <v>0</v>
      </c>
      <c r="J43" s="41">
        <f t="shared" si="13"/>
        <v>1.0545454545454547</v>
      </c>
      <c r="K43" s="42">
        <f>COUNTIF(Vertices[Betweenness Centrality],"&gt;= "&amp;J43)-COUNTIF(Vertices[Betweenness Centrality],"&gt;="&amp;J44)</f>
        <v>0</v>
      </c>
      <c r="L43" s="41">
        <f t="shared" si="14"/>
        <v>0.42121196363636293</v>
      </c>
      <c r="M43" s="42">
        <f>COUNTIF(Vertices[Closeness Centrality],"&gt;= "&amp;L43)-COUNTIF(Vertices[Closeness Centrality],"&gt;="&amp;L44)</f>
        <v>0</v>
      </c>
      <c r="N43" s="41">
        <f t="shared" si="15"/>
        <v>0.38181818181818106</v>
      </c>
      <c r="O43" s="42">
        <f>COUNTIF(Vertices[Eigenvector Centrality],"&gt;= "&amp;N43)-COUNTIF(Vertices[Eigenvector Centrality],"&gt;="&amp;N44)</f>
        <v>0</v>
      </c>
      <c r="P43" s="41">
        <f t="shared" si="16"/>
        <v>1.2102383454545458</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1.6363636363636356</v>
      </c>
      <c r="G44" s="40">
        <f>COUNTIF(Vertices[In-Degree],"&gt;= "&amp;F44)-COUNTIF(Vertices[In-Degree],"&gt;="&amp;F45)</f>
        <v>0</v>
      </c>
      <c r="H44" s="39">
        <f t="shared" si="12"/>
        <v>1</v>
      </c>
      <c r="I44" s="40">
        <f>COUNTIF(Vertices[Out-Degree],"&gt;= "&amp;H44)-COUNTIF(Vertices[Out-Degree],"&gt;="&amp;H45)</f>
        <v>0</v>
      </c>
      <c r="J44" s="39">
        <f t="shared" si="13"/>
        <v>1.090909090909091</v>
      </c>
      <c r="K44" s="40">
        <f>COUNTIF(Vertices[Betweenness Centrality],"&gt;= "&amp;J44)-COUNTIF(Vertices[Betweenness Centrality],"&gt;="&amp;J45)</f>
        <v>0</v>
      </c>
      <c r="L44" s="39">
        <f t="shared" si="14"/>
        <v>0.424242272727272</v>
      </c>
      <c r="M44" s="40">
        <f>COUNTIF(Vertices[Closeness Centrality],"&gt;= "&amp;L44)-COUNTIF(Vertices[Closeness Centrality],"&gt;="&amp;L45)</f>
        <v>0</v>
      </c>
      <c r="N44" s="39">
        <f t="shared" si="15"/>
        <v>0.3863636363636356</v>
      </c>
      <c r="O44" s="40">
        <f>COUNTIF(Vertices[Eigenvector Centrality],"&gt;= "&amp;N44)-COUNTIF(Vertices[Eigenvector Centrality],"&gt;="&amp;N45)</f>
        <v>0</v>
      </c>
      <c r="P44" s="39">
        <f t="shared" si="16"/>
        <v>1.2299639090909094</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1.69090909090909</v>
      </c>
      <c r="G45" s="42">
        <f>COUNTIF(Vertices[In-Degree],"&gt;= "&amp;F45)-COUNTIF(Vertices[In-Degree],"&gt;="&amp;F46)</f>
        <v>0</v>
      </c>
      <c r="H45" s="41">
        <f t="shared" si="12"/>
        <v>1</v>
      </c>
      <c r="I45" s="42">
        <f>COUNTIF(Vertices[Out-Degree],"&gt;= "&amp;H45)-COUNTIF(Vertices[Out-Degree],"&gt;="&amp;H46)</f>
        <v>0</v>
      </c>
      <c r="J45" s="41">
        <f t="shared" si="13"/>
        <v>1.1272727272727274</v>
      </c>
      <c r="K45" s="42">
        <f>COUNTIF(Vertices[Betweenness Centrality],"&gt;= "&amp;J45)-COUNTIF(Vertices[Betweenness Centrality],"&gt;="&amp;J46)</f>
        <v>0</v>
      </c>
      <c r="L45" s="41">
        <f t="shared" si="14"/>
        <v>0.42727258181818106</v>
      </c>
      <c r="M45" s="42">
        <f>COUNTIF(Vertices[Closeness Centrality],"&gt;= "&amp;L45)-COUNTIF(Vertices[Closeness Centrality],"&gt;="&amp;L46)</f>
        <v>0</v>
      </c>
      <c r="N45" s="41">
        <f t="shared" si="15"/>
        <v>0.3909090909090901</v>
      </c>
      <c r="O45" s="42">
        <f>COUNTIF(Vertices[Eigenvector Centrality],"&gt;= "&amp;N45)-COUNTIF(Vertices[Eigenvector Centrality],"&gt;="&amp;N46)</f>
        <v>0</v>
      </c>
      <c r="P45" s="41">
        <f t="shared" si="16"/>
        <v>1.249689472727273</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1.7454545454545445</v>
      </c>
      <c r="G46" s="40">
        <f>COUNTIF(Vertices[In-Degree],"&gt;= "&amp;F46)-COUNTIF(Vertices[In-Degree],"&gt;="&amp;F47)</f>
        <v>0</v>
      </c>
      <c r="H46" s="39">
        <f t="shared" si="12"/>
        <v>1</v>
      </c>
      <c r="I46" s="40">
        <f>COUNTIF(Vertices[Out-Degree],"&gt;= "&amp;H46)-COUNTIF(Vertices[Out-Degree],"&gt;="&amp;H47)</f>
        <v>0</v>
      </c>
      <c r="J46" s="39">
        <f t="shared" si="13"/>
        <v>1.1636363636363638</v>
      </c>
      <c r="K46" s="40">
        <f>COUNTIF(Vertices[Betweenness Centrality],"&gt;= "&amp;J46)-COUNTIF(Vertices[Betweenness Centrality],"&gt;="&amp;J47)</f>
        <v>0</v>
      </c>
      <c r="L46" s="39">
        <f t="shared" si="14"/>
        <v>0.43030289090909013</v>
      </c>
      <c r="M46" s="40">
        <f>COUNTIF(Vertices[Closeness Centrality],"&gt;= "&amp;L46)-COUNTIF(Vertices[Closeness Centrality],"&gt;="&amp;L47)</f>
        <v>0</v>
      </c>
      <c r="N46" s="39">
        <f t="shared" si="15"/>
        <v>0.3954545454545446</v>
      </c>
      <c r="O46" s="40">
        <f>COUNTIF(Vertices[Eigenvector Centrality],"&gt;= "&amp;N46)-COUNTIF(Vertices[Eigenvector Centrality],"&gt;="&amp;N47)</f>
        <v>0</v>
      </c>
      <c r="P46" s="39">
        <f t="shared" si="16"/>
        <v>1.2694150363636365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1.799999999999999</v>
      </c>
      <c r="G47" s="42">
        <f>COUNTIF(Vertices[In-Degree],"&gt;= "&amp;F47)-COUNTIF(Vertices[In-Degree],"&gt;="&amp;F48)</f>
        <v>0</v>
      </c>
      <c r="H47" s="41">
        <f t="shared" si="12"/>
        <v>1</v>
      </c>
      <c r="I47" s="42">
        <f>COUNTIF(Vertices[Out-Degree],"&gt;= "&amp;H47)-COUNTIF(Vertices[Out-Degree],"&gt;="&amp;H48)</f>
        <v>0</v>
      </c>
      <c r="J47" s="41">
        <f t="shared" si="13"/>
        <v>1.2000000000000002</v>
      </c>
      <c r="K47" s="42">
        <f>COUNTIF(Vertices[Betweenness Centrality],"&gt;= "&amp;J47)-COUNTIF(Vertices[Betweenness Centrality],"&gt;="&amp;J48)</f>
        <v>0</v>
      </c>
      <c r="L47" s="41">
        <f t="shared" si="14"/>
        <v>0.4333331999999992</v>
      </c>
      <c r="M47" s="42">
        <f>COUNTIF(Vertices[Closeness Centrality],"&gt;= "&amp;L47)-COUNTIF(Vertices[Closeness Centrality],"&gt;="&amp;L48)</f>
        <v>0</v>
      </c>
      <c r="N47" s="41">
        <f t="shared" si="15"/>
        <v>0.39999999999999913</v>
      </c>
      <c r="O47" s="42">
        <f>COUNTIF(Vertices[Eigenvector Centrality],"&gt;= "&amp;N47)-COUNTIF(Vertices[Eigenvector Centrality],"&gt;="&amp;N48)</f>
        <v>0</v>
      </c>
      <c r="P47" s="41">
        <f t="shared" si="16"/>
        <v>1.2891406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v>
      </c>
      <c r="I48" s="40">
        <f>COUNTIF(Vertices[Out-Degree],"&gt;= "&amp;H48)-COUNTIF(Vertices[Out-Degree],"&gt;="&amp;H49)</f>
        <v>0</v>
      </c>
      <c r="J48" s="39">
        <f t="shared" si="13"/>
        <v>1.2363636363636366</v>
      </c>
      <c r="K48" s="40">
        <f>COUNTIF(Vertices[Betweenness Centrality],"&gt;= "&amp;J48)-COUNTIF(Vertices[Betweenness Centrality],"&gt;="&amp;J49)</f>
        <v>0</v>
      </c>
      <c r="L48" s="39">
        <f t="shared" si="14"/>
        <v>0.43636350909090826</v>
      </c>
      <c r="M48" s="40">
        <f>COUNTIF(Vertices[Closeness Centrality],"&gt;= "&amp;L48)-COUNTIF(Vertices[Closeness Centrality],"&gt;="&amp;L49)</f>
        <v>0</v>
      </c>
      <c r="N48" s="39">
        <f t="shared" si="15"/>
        <v>0.40454545454545365</v>
      </c>
      <c r="O48" s="40">
        <f>COUNTIF(Vertices[Eigenvector Centrality],"&gt;= "&amp;N48)-COUNTIF(Vertices[Eigenvector Centrality],"&gt;="&amp;N49)</f>
        <v>0</v>
      </c>
      <c r="P48" s="39">
        <f t="shared" si="16"/>
        <v>1.3088661636363637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v>
      </c>
      <c r="I49" s="42">
        <f>COUNTIF(Vertices[Out-Degree],"&gt;= "&amp;H49)-COUNTIF(Vertices[Out-Degree],"&gt;="&amp;H50)</f>
        <v>0</v>
      </c>
      <c r="J49" s="41">
        <f t="shared" si="13"/>
        <v>1.272727272727273</v>
      </c>
      <c r="K49" s="42">
        <f>COUNTIF(Vertices[Betweenness Centrality],"&gt;= "&amp;J49)-COUNTIF(Vertices[Betweenness Centrality],"&gt;="&amp;J50)</f>
        <v>0</v>
      </c>
      <c r="L49" s="41">
        <f t="shared" si="14"/>
        <v>0.43939381818181733</v>
      </c>
      <c r="M49" s="42">
        <f>COUNTIF(Vertices[Closeness Centrality],"&gt;= "&amp;L49)-COUNTIF(Vertices[Closeness Centrality],"&gt;="&amp;L50)</f>
        <v>0</v>
      </c>
      <c r="N49" s="41">
        <f t="shared" si="15"/>
        <v>0.4090909090909082</v>
      </c>
      <c r="O49" s="42">
        <f>COUNTIF(Vertices[Eigenvector Centrality],"&gt;= "&amp;N49)-COUNTIF(Vertices[Eigenvector Centrality],"&gt;="&amp;N50)</f>
        <v>0</v>
      </c>
      <c r="P49" s="41">
        <f t="shared" si="16"/>
        <v>1.3285917272727272</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0</v>
      </c>
      <c r="H50" s="39">
        <f t="shared" si="12"/>
        <v>1</v>
      </c>
      <c r="I50" s="40">
        <f>COUNTIF(Vertices[Out-Degree],"&gt;= "&amp;H50)-COUNTIF(Vertices[Out-Degree],"&gt;="&amp;H51)</f>
        <v>0</v>
      </c>
      <c r="J50" s="39">
        <f t="shared" si="13"/>
        <v>1.3090909090909093</v>
      </c>
      <c r="K50" s="40">
        <f>COUNTIF(Vertices[Betweenness Centrality],"&gt;= "&amp;J50)-COUNTIF(Vertices[Betweenness Centrality],"&gt;="&amp;J51)</f>
        <v>0</v>
      </c>
      <c r="L50" s="39">
        <f t="shared" si="14"/>
        <v>0.4424241272727264</v>
      </c>
      <c r="M50" s="40">
        <f>COUNTIF(Vertices[Closeness Centrality],"&gt;= "&amp;L50)-COUNTIF(Vertices[Closeness Centrality],"&gt;="&amp;L51)</f>
        <v>0</v>
      </c>
      <c r="N50" s="39">
        <f t="shared" si="15"/>
        <v>0.4136363636363627</v>
      </c>
      <c r="O50" s="40">
        <f>COUNTIF(Vertices[Eigenvector Centrality],"&gt;= "&amp;N50)-COUNTIF(Vertices[Eigenvector Centrality],"&gt;="&amp;N51)</f>
        <v>0</v>
      </c>
      <c r="P50" s="39">
        <f t="shared" si="16"/>
        <v>1.3483172909090908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v>
      </c>
      <c r="I51" s="42">
        <f>COUNTIF(Vertices[Out-Degree],"&gt;= "&amp;H51)-COUNTIF(Vertices[Out-Degree],"&gt;="&amp;H52)</f>
        <v>0</v>
      </c>
      <c r="J51" s="41">
        <f t="shared" si="13"/>
        <v>1.3454545454545457</v>
      </c>
      <c r="K51" s="42">
        <f>COUNTIF(Vertices[Betweenness Centrality],"&gt;= "&amp;J51)-COUNTIF(Vertices[Betweenness Centrality],"&gt;="&amp;J52)</f>
        <v>0</v>
      </c>
      <c r="L51" s="41">
        <f t="shared" si="14"/>
        <v>0.44545443636363546</v>
      </c>
      <c r="M51" s="42">
        <f>COUNTIF(Vertices[Closeness Centrality],"&gt;= "&amp;L51)-COUNTIF(Vertices[Closeness Centrality],"&gt;="&amp;L52)</f>
        <v>0</v>
      </c>
      <c r="N51" s="41">
        <f t="shared" si="15"/>
        <v>0.4181818181818172</v>
      </c>
      <c r="O51" s="42">
        <f>COUNTIF(Vertices[Eigenvector Centrality],"&gt;= "&amp;N51)-COUNTIF(Vertices[Eigenvector Centrality],"&gt;="&amp;N52)</f>
        <v>0</v>
      </c>
      <c r="P51" s="41">
        <f t="shared" si="16"/>
        <v>1.3680428545454544</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v>
      </c>
      <c r="I52" s="40">
        <f>COUNTIF(Vertices[Out-Degree],"&gt;= "&amp;H52)-COUNTIF(Vertices[Out-Degree],"&gt;="&amp;H53)</f>
        <v>0</v>
      </c>
      <c r="J52" s="39">
        <f t="shared" si="13"/>
        <v>1.381818181818182</v>
      </c>
      <c r="K52" s="40">
        <f>COUNTIF(Vertices[Betweenness Centrality],"&gt;= "&amp;J52)-COUNTIF(Vertices[Betweenness Centrality],"&gt;="&amp;J53)</f>
        <v>0</v>
      </c>
      <c r="L52" s="39">
        <f t="shared" si="14"/>
        <v>0.44848474545454453</v>
      </c>
      <c r="M52" s="40">
        <f>COUNTIF(Vertices[Closeness Centrality],"&gt;= "&amp;L52)-COUNTIF(Vertices[Closeness Centrality],"&gt;="&amp;L53)</f>
        <v>0</v>
      </c>
      <c r="N52" s="39">
        <f t="shared" si="15"/>
        <v>0.42272727272727173</v>
      </c>
      <c r="O52" s="40">
        <f>COUNTIF(Vertices[Eigenvector Centrality],"&gt;= "&amp;N52)-COUNTIF(Vertices[Eigenvector Centrality],"&gt;="&amp;N53)</f>
        <v>0</v>
      </c>
      <c r="P52" s="39">
        <f t="shared" si="16"/>
        <v>1.387768418181818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v>
      </c>
      <c r="I53" s="42">
        <f>COUNTIF(Vertices[Out-Degree],"&gt;= "&amp;H53)-COUNTIF(Vertices[Out-Degree],"&gt;="&amp;H54)</f>
        <v>0</v>
      </c>
      <c r="J53" s="41">
        <f t="shared" si="13"/>
        <v>1.4181818181818184</v>
      </c>
      <c r="K53" s="42">
        <f>COUNTIF(Vertices[Betweenness Centrality],"&gt;= "&amp;J53)-COUNTIF(Vertices[Betweenness Centrality],"&gt;="&amp;J54)</f>
        <v>0</v>
      </c>
      <c r="L53" s="41">
        <f t="shared" si="14"/>
        <v>0.4515150545454536</v>
      </c>
      <c r="M53" s="42">
        <f>COUNTIF(Vertices[Closeness Centrality],"&gt;= "&amp;L53)-COUNTIF(Vertices[Closeness Centrality],"&gt;="&amp;L54)</f>
        <v>0</v>
      </c>
      <c r="N53" s="41">
        <f t="shared" si="15"/>
        <v>0.42727272727272625</v>
      </c>
      <c r="O53" s="42">
        <f>COUNTIF(Vertices[Eigenvector Centrality],"&gt;= "&amp;N53)-COUNTIF(Vertices[Eigenvector Centrality],"&gt;="&amp;N54)</f>
        <v>0</v>
      </c>
      <c r="P53" s="41">
        <f t="shared" si="16"/>
        <v>1.4074939818181815</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v>
      </c>
      <c r="I54" s="40">
        <f>COUNTIF(Vertices[Out-Degree],"&gt;= "&amp;H54)-COUNTIF(Vertices[Out-Degree],"&gt;="&amp;H55)</f>
        <v>0</v>
      </c>
      <c r="J54" s="39">
        <f t="shared" si="13"/>
        <v>1.4545454545454548</v>
      </c>
      <c r="K54" s="40">
        <f>COUNTIF(Vertices[Betweenness Centrality],"&gt;= "&amp;J54)-COUNTIF(Vertices[Betweenness Centrality],"&gt;="&amp;J55)</f>
        <v>0</v>
      </c>
      <c r="L54" s="39">
        <f t="shared" si="14"/>
        <v>0.45454536363636266</v>
      </c>
      <c r="M54" s="40">
        <f>COUNTIF(Vertices[Closeness Centrality],"&gt;= "&amp;L54)-COUNTIF(Vertices[Closeness Centrality],"&gt;="&amp;L55)</f>
        <v>0</v>
      </c>
      <c r="N54" s="39">
        <f t="shared" si="15"/>
        <v>0.43181818181818077</v>
      </c>
      <c r="O54" s="40">
        <f>COUNTIF(Vertices[Eigenvector Centrality],"&gt;= "&amp;N54)-COUNTIF(Vertices[Eigenvector Centrality],"&gt;="&amp;N55)</f>
        <v>0</v>
      </c>
      <c r="P54" s="39">
        <f t="shared" si="16"/>
        <v>1.427219545454545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2.2363636363636354</v>
      </c>
      <c r="G55" s="42">
        <f>COUNTIF(Vertices[In-Degree],"&gt;= "&amp;F55)-COUNTIF(Vertices[In-Degree],"&gt;="&amp;F56)</f>
        <v>0</v>
      </c>
      <c r="H55" s="41">
        <f t="shared" si="12"/>
        <v>1</v>
      </c>
      <c r="I55" s="42">
        <f>COUNTIF(Vertices[Out-Degree],"&gt;= "&amp;H55)-COUNTIF(Vertices[Out-Degree],"&gt;="&amp;H56)</f>
        <v>0</v>
      </c>
      <c r="J55" s="41">
        <f t="shared" si="13"/>
        <v>1.4909090909090912</v>
      </c>
      <c r="K55" s="42">
        <f>COUNTIF(Vertices[Betweenness Centrality],"&gt;= "&amp;J55)-COUNTIF(Vertices[Betweenness Centrality],"&gt;="&amp;J56)</f>
        <v>0</v>
      </c>
      <c r="L55" s="41">
        <f t="shared" si="14"/>
        <v>0.45757567272727173</v>
      </c>
      <c r="M55" s="42">
        <f>COUNTIF(Vertices[Closeness Centrality],"&gt;= "&amp;L55)-COUNTIF(Vertices[Closeness Centrality],"&gt;="&amp;L56)</f>
        <v>0</v>
      </c>
      <c r="N55" s="41">
        <f t="shared" si="15"/>
        <v>0.4363636363636353</v>
      </c>
      <c r="O55" s="42">
        <f>COUNTIF(Vertices[Eigenvector Centrality],"&gt;= "&amp;N55)-COUNTIF(Vertices[Eigenvector Centrality],"&gt;="&amp;N56)</f>
        <v>0</v>
      </c>
      <c r="P55" s="41">
        <f t="shared" si="16"/>
        <v>1.4469451090909087</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2.29090909090909</v>
      </c>
      <c r="G56" s="40">
        <f>COUNTIF(Vertices[In-Degree],"&gt;= "&amp;F56)-COUNTIF(Vertices[In-Degree],"&gt;="&amp;F57)</f>
        <v>0</v>
      </c>
      <c r="H56" s="39">
        <f t="shared" si="12"/>
        <v>1</v>
      </c>
      <c r="I56" s="40">
        <f>COUNTIF(Vertices[Out-Degree],"&gt;= "&amp;H56)-COUNTIF(Vertices[Out-Degree],"&gt;="&amp;H57)</f>
        <v>0</v>
      </c>
      <c r="J56" s="39">
        <f t="shared" si="13"/>
        <v>1.5272727272727276</v>
      </c>
      <c r="K56" s="40">
        <f>COUNTIF(Vertices[Betweenness Centrality],"&gt;= "&amp;J56)-COUNTIF(Vertices[Betweenness Centrality],"&gt;="&amp;J57)</f>
        <v>0</v>
      </c>
      <c r="L56" s="39">
        <f t="shared" si="14"/>
        <v>0.4606059818181808</v>
      </c>
      <c r="M56" s="40">
        <f>COUNTIF(Vertices[Closeness Centrality],"&gt;= "&amp;L56)-COUNTIF(Vertices[Closeness Centrality],"&gt;="&amp;L57)</f>
        <v>0</v>
      </c>
      <c r="N56" s="39">
        <f t="shared" si="15"/>
        <v>0.4409090909090898</v>
      </c>
      <c r="O56" s="40">
        <f>COUNTIF(Vertices[Eigenvector Centrality],"&gt;= "&amp;N56)-COUNTIF(Vertices[Eigenvector Centrality],"&gt;="&amp;N57)</f>
        <v>0</v>
      </c>
      <c r="P56" s="39">
        <f t="shared" si="16"/>
        <v>1.4666706727272723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3</v>
      </c>
      <c r="J57" s="43">
        <f>MAX(Vertices[Betweenness Centrality])</f>
        <v>2</v>
      </c>
      <c r="K57" s="44">
        <f>COUNTIF(Vertices[Betweenness Centrality],"&gt;= "&amp;J57)-COUNTIF(Vertices[Betweenness Centrality],"&gt;="&amp;J58)</f>
        <v>1</v>
      </c>
      <c r="L57" s="43">
        <f>MAX(Vertices[Closeness Centrality])</f>
        <v>0.5</v>
      </c>
      <c r="M57" s="44">
        <f>COUNTIF(Vertices[Closeness Centrality],"&gt;= "&amp;L57)-COUNTIF(Vertices[Closeness Centrality],"&gt;="&amp;L58)</f>
        <v>1</v>
      </c>
      <c r="N57" s="43">
        <f>MAX(Vertices[Eigenvector Centrality])</f>
        <v>0.5</v>
      </c>
      <c r="O57" s="44">
        <f>COUNTIF(Vertices[Eigenvector Centrality],"&gt;= "&amp;N57)-COUNTIF(Vertices[Eigenvector Centrality],"&gt;="&amp;N58)</f>
        <v>1</v>
      </c>
      <c r="P57" s="43">
        <f>MAX(Vertices[PageRank])</f>
        <v>1.723103</v>
      </c>
      <c r="Q57" s="44">
        <f>COUNTIF(Vertices[PageRank],"&gt;= "&amp;P57)-COUNTIF(Vertices[PageRank],"&gt;="&amp;P58)</f>
        <v>1</v>
      </c>
      <c r="R57" s="43">
        <f>MAX(Vertices[Clustering Coefficient])</f>
        <v>0</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3</v>
      </c>
    </row>
    <row r="71" spans="1:2" ht="15">
      <c r="A71" s="35" t="s">
        <v>90</v>
      </c>
      <c r="B71" s="49">
        <f>_xlfn.IFERROR(AVERAGE(Vertices[In-Degree]),NoMetricMessage)</f>
        <v>1</v>
      </c>
    </row>
    <row r="72" spans="1:2" ht="15">
      <c r="A72" s="35" t="s">
        <v>91</v>
      </c>
      <c r="B72" s="49">
        <f>_xlfn.IFERROR(MEDIAN(Vertices[In-Degree]),NoMetricMessage)</f>
        <v>0</v>
      </c>
    </row>
    <row r="83" spans="1:2" ht="15">
      <c r="A83" s="35" t="s">
        <v>94</v>
      </c>
      <c r="B83" s="48">
        <f>IF(COUNT(Vertices[Out-Degree])&gt;0,H2,NoMetricMessage)</f>
        <v>1</v>
      </c>
    </row>
    <row r="84" spans="1:2" ht="15">
      <c r="A84" s="35" t="s">
        <v>95</v>
      </c>
      <c r="B84" s="48">
        <f>IF(COUNT(Vertices[Out-Degree])&gt;0,H57,NoMetricMessage)</f>
        <v>1</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0.6666666666666666</v>
      </c>
    </row>
    <row r="100" spans="1:2" ht="15">
      <c r="A100" s="35" t="s">
        <v>103</v>
      </c>
      <c r="B100" s="49">
        <f>_xlfn.IFERROR(MEDIAN(Vertices[Betweenness Centrality]),NoMetricMessage)</f>
        <v>0</v>
      </c>
    </row>
    <row r="111" spans="1:2" ht="15">
      <c r="A111" s="35" t="s">
        <v>106</v>
      </c>
      <c r="B111" s="49">
        <f>IF(COUNT(Vertices[Closeness Centrality])&gt;0,L2,NoMetricMessage)</f>
        <v>0.333333</v>
      </c>
    </row>
    <row r="112" spans="1:2" ht="15">
      <c r="A112" s="35" t="s">
        <v>107</v>
      </c>
      <c r="B112" s="49">
        <f>IF(COUNT(Vertices[Closeness Centrality])&gt;0,L57,NoMetricMessage)</f>
        <v>0.5</v>
      </c>
    </row>
    <row r="113" spans="1:2" ht="15">
      <c r="A113" s="35" t="s">
        <v>108</v>
      </c>
      <c r="B113" s="49">
        <f>_xlfn.IFERROR(AVERAGE(Vertices[Closeness Centrality]),NoMetricMessage)</f>
        <v>0.38888866666666666</v>
      </c>
    </row>
    <row r="114" spans="1:2" ht="15">
      <c r="A114" s="35" t="s">
        <v>109</v>
      </c>
      <c r="B114" s="49">
        <f>_xlfn.IFERROR(MEDIAN(Vertices[Closeness Centrality]),NoMetricMessage)</f>
        <v>0.333333</v>
      </c>
    </row>
    <row r="125" spans="1:2" ht="15">
      <c r="A125" s="35" t="s">
        <v>112</v>
      </c>
      <c r="B125" s="49">
        <f>IF(COUNT(Vertices[Eigenvector Centrality])&gt;0,N2,NoMetricMessage)</f>
        <v>0.25</v>
      </c>
    </row>
    <row r="126" spans="1:2" ht="15">
      <c r="A126" s="35" t="s">
        <v>113</v>
      </c>
      <c r="B126" s="49">
        <f>IF(COUNT(Vertices[Eigenvector Centrality])&gt;0,N57,NoMetricMessage)</f>
        <v>0.5</v>
      </c>
    </row>
    <row r="127" spans="1:2" ht="15">
      <c r="A127" s="35" t="s">
        <v>114</v>
      </c>
      <c r="B127" s="49">
        <f>_xlfn.IFERROR(AVERAGE(Vertices[Eigenvector Centrality]),NoMetricMessage)</f>
        <v>0.3333333333333333</v>
      </c>
    </row>
    <row r="128" spans="1:2" ht="15">
      <c r="A128" s="35" t="s">
        <v>115</v>
      </c>
      <c r="B128" s="49">
        <f>_xlfn.IFERROR(MEDIAN(Vertices[Eigenvector Centrality]),NoMetricMessage)</f>
        <v>0.25</v>
      </c>
    </row>
    <row r="139" spans="1:2" ht="15">
      <c r="A139" s="35" t="s">
        <v>140</v>
      </c>
      <c r="B139" s="49">
        <f>IF(COUNT(Vertices[PageRank])&gt;0,P2,NoMetricMessage)</f>
        <v>0.638197</v>
      </c>
    </row>
    <row r="140" spans="1:2" ht="15">
      <c r="A140" s="35" t="s">
        <v>141</v>
      </c>
      <c r="B140" s="49">
        <f>IF(COUNT(Vertices[PageRank])&gt;0,P57,NoMetricMessage)</f>
        <v>1.723103</v>
      </c>
    </row>
    <row r="141" spans="1:2" ht="15">
      <c r="A141" s="35" t="s">
        <v>142</v>
      </c>
      <c r="B141" s="49">
        <f>_xlfn.IFERROR(AVERAGE(Vertices[PageRank]),NoMetricMessage)</f>
        <v>0.9998323333333333</v>
      </c>
    </row>
    <row r="142" spans="1:2" ht="15">
      <c r="A142" s="35" t="s">
        <v>143</v>
      </c>
      <c r="B142" s="49">
        <f>_xlfn.IFERROR(MEDIAN(Vertices[PageRank]),NoMetricMessage)</f>
        <v>0.638197</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280</v>
      </c>
      <c r="K7" s="13" t="s">
        <v>281</v>
      </c>
    </row>
    <row r="8" spans="1:11" ht="409.5">
      <c r="A8"/>
      <c r="B8">
        <v>2</v>
      </c>
      <c r="C8">
        <v>2</v>
      </c>
      <c r="D8" t="s">
        <v>61</v>
      </c>
      <c r="E8" t="s">
        <v>61</v>
      </c>
      <c r="H8" t="s">
        <v>73</v>
      </c>
      <c r="J8" t="s">
        <v>282</v>
      </c>
      <c r="K8" s="13" t="s">
        <v>283</v>
      </c>
    </row>
    <row r="9" spans="1:11" ht="409.5">
      <c r="A9"/>
      <c r="B9">
        <v>3</v>
      </c>
      <c r="C9">
        <v>4</v>
      </c>
      <c r="D9" t="s">
        <v>62</v>
      </c>
      <c r="E9" t="s">
        <v>62</v>
      </c>
      <c r="H9" t="s">
        <v>74</v>
      </c>
      <c r="J9" t="s">
        <v>284</v>
      </c>
      <c r="K9" s="13" t="s">
        <v>285</v>
      </c>
    </row>
    <row r="10" spans="1:11" ht="409.5">
      <c r="A10"/>
      <c r="B10">
        <v>4</v>
      </c>
      <c r="D10" t="s">
        <v>63</v>
      </c>
      <c r="E10" t="s">
        <v>63</v>
      </c>
      <c r="H10" t="s">
        <v>75</v>
      </c>
      <c r="J10" t="s">
        <v>286</v>
      </c>
      <c r="K10" s="13" t="s">
        <v>287</v>
      </c>
    </row>
    <row r="11" spans="1:11" ht="15">
      <c r="A11"/>
      <c r="B11">
        <v>5</v>
      </c>
      <c r="D11" t="s">
        <v>46</v>
      </c>
      <c r="E11">
        <v>1</v>
      </c>
      <c r="H11" t="s">
        <v>76</v>
      </c>
      <c r="J11" t="s">
        <v>288</v>
      </c>
      <c r="K11" t="s">
        <v>289</v>
      </c>
    </row>
    <row r="12" spans="1:11" ht="15">
      <c r="A12"/>
      <c r="B12"/>
      <c r="D12" t="s">
        <v>64</v>
      </c>
      <c r="E12">
        <v>2</v>
      </c>
      <c r="H12">
        <v>0</v>
      </c>
      <c r="J12" t="s">
        <v>290</v>
      </c>
      <c r="K12" t="s">
        <v>291</v>
      </c>
    </row>
    <row r="13" spans="1:11" ht="15">
      <c r="A13"/>
      <c r="B13"/>
      <c r="D13">
        <v>1</v>
      </c>
      <c r="E13">
        <v>3</v>
      </c>
      <c r="H13">
        <v>1</v>
      </c>
      <c r="J13" t="s">
        <v>292</v>
      </c>
      <c r="K13" t="s">
        <v>293</v>
      </c>
    </row>
    <row r="14" spans="4:11" ht="15">
      <c r="D14">
        <v>2</v>
      </c>
      <c r="E14">
        <v>4</v>
      </c>
      <c r="H14">
        <v>2</v>
      </c>
      <c r="J14" t="s">
        <v>294</v>
      </c>
      <c r="K14" t="s">
        <v>295</v>
      </c>
    </row>
    <row r="15" spans="4:11" ht="15">
      <c r="D15">
        <v>3</v>
      </c>
      <c r="E15">
        <v>5</v>
      </c>
      <c r="H15">
        <v>3</v>
      </c>
      <c r="J15" t="s">
        <v>296</v>
      </c>
      <c r="K15" t="s">
        <v>297</v>
      </c>
    </row>
    <row r="16" spans="4:11" ht="15">
      <c r="D16">
        <v>4</v>
      </c>
      <c r="E16">
        <v>6</v>
      </c>
      <c r="H16">
        <v>4</v>
      </c>
      <c r="J16" t="s">
        <v>298</v>
      </c>
      <c r="K16" t="s">
        <v>299</v>
      </c>
    </row>
    <row r="17" spans="4:11" ht="15">
      <c r="D17">
        <v>5</v>
      </c>
      <c r="E17">
        <v>7</v>
      </c>
      <c r="H17">
        <v>5</v>
      </c>
      <c r="J17" t="s">
        <v>300</v>
      </c>
      <c r="K17" t="s">
        <v>301</v>
      </c>
    </row>
    <row r="18" spans="4:11" ht="15">
      <c r="D18">
        <v>6</v>
      </c>
      <c r="E18">
        <v>8</v>
      </c>
      <c r="H18">
        <v>6</v>
      </c>
      <c r="J18" t="s">
        <v>302</v>
      </c>
      <c r="K18" t="s">
        <v>303</v>
      </c>
    </row>
    <row r="19" spans="4:11" ht="15">
      <c r="D19">
        <v>7</v>
      </c>
      <c r="E19">
        <v>9</v>
      </c>
      <c r="H19">
        <v>7</v>
      </c>
      <c r="J19" t="s">
        <v>304</v>
      </c>
      <c r="K19" t="s">
        <v>305</v>
      </c>
    </row>
    <row r="20" spans="4:11" ht="15">
      <c r="D20">
        <v>8</v>
      </c>
      <c r="H20">
        <v>8</v>
      </c>
      <c r="J20" t="s">
        <v>306</v>
      </c>
      <c r="K20" t="s">
        <v>307</v>
      </c>
    </row>
    <row r="21" spans="4:11" ht="409.5">
      <c r="D21">
        <v>9</v>
      </c>
      <c r="H21">
        <v>9</v>
      </c>
      <c r="J21" t="s">
        <v>308</v>
      </c>
      <c r="K21" s="13" t="s">
        <v>309</v>
      </c>
    </row>
    <row r="22" spans="4:11" ht="409.5">
      <c r="D22">
        <v>10</v>
      </c>
      <c r="J22" t="s">
        <v>310</v>
      </c>
      <c r="K22" s="13" t="s">
        <v>311</v>
      </c>
    </row>
    <row r="23" spans="4:11" ht="409.5">
      <c r="D23">
        <v>11</v>
      </c>
      <c r="J23" t="s">
        <v>312</v>
      </c>
      <c r="K23" s="13" t="s">
        <v>313</v>
      </c>
    </row>
    <row r="24" spans="10:11" ht="409.5">
      <c r="J24" t="s">
        <v>314</v>
      </c>
      <c r="K24" s="13" t="s">
        <v>455</v>
      </c>
    </row>
    <row r="25" spans="10:11" ht="15">
      <c r="J25" t="s">
        <v>315</v>
      </c>
      <c r="K25" t="b">
        <v>0</v>
      </c>
    </row>
    <row r="26" spans="10:11" ht="15">
      <c r="J26" t="s">
        <v>453</v>
      </c>
      <c r="K26" t="s">
        <v>454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322</v>
      </c>
      <c r="B1" s="13" t="s">
        <v>323</v>
      </c>
      <c r="C1" s="13" t="s">
        <v>324</v>
      </c>
      <c r="D1" s="13" t="s">
        <v>325</v>
      </c>
    </row>
    <row r="2" spans="1:4" ht="15">
      <c r="A2" s="91" t="s">
        <v>218</v>
      </c>
      <c r="B2" s="86">
        <v>1</v>
      </c>
      <c r="C2" s="91" t="s">
        <v>218</v>
      </c>
      <c r="D2" s="86">
        <v>1</v>
      </c>
    </row>
    <row r="5" spans="1:4" ht="15" customHeight="1">
      <c r="A5" s="13" t="s">
        <v>327</v>
      </c>
      <c r="B5" s="13" t="s">
        <v>323</v>
      </c>
      <c r="C5" s="13" t="s">
        <v>328</v>
      </c>
      <c r="D5" s="13" t="s">
        <v>325</v>
      </c>
    </row>
    <row r="6" spans="1:4" ht="15">
      <c r="A6" s="86" t="s">
        <v>219</v>
      </c>
      <c r="B6" s="86">
        <v>1</v>
      </c>
      <c r="C6" s="86" t="s">
        <v>219</v>
      </c>
      <c r="D6" s="86">
        <v>1</v>
      </c>
    </row>
    <row r="9" spans="1:4" ht="15" customHeight="1">
      <c r="A9" s="13" t="s">
        <v>330</v>
      </c>
      <c r="B9" s="13" t="s">
        <v>323</v>
      </c>
      <c r="C9" s="13" t="s">
        <v>334</v>
      </c>
      <c r="D9" s="13" t="s">
        <v>325</v>
      </c>
    </row>
    <row r="10" spans="1:4" ht="15">
      <c r="A10" s="86" t="s">
        <v>331</v>
      </c>
      <c r="B10" s="86">
        <v>3</v>
      </c>
      <c r="C10" s="86" t="s">
        <v>331</v>
      </c>
      <c r="D10" s="86">
        <v>3</v>
      </c>
    </row>
    <row r="11" spans="1:4" ht="15">
      <c r="A11" s="86" t="s">
        <v>332</v>
      </c>
      <c r="B11" s="86">
        <v>3</v>
      </c>
      <c r="C11" s="86" t="s">
        <v>332</v>
      </c>
      <c r="D11" s="86">
        <v>3</v>
      </c>
    </row>
    <row r="12" spans="1:4" ht="15">
      <c r="A12" s="86" t="s">
        <v>333</v>
      </c>
      <c r="B12" s="86">
        <v>3</v>
      </c>
      <c r="C12" s="86" t="s">
        <v>333</v>
      </c>
      <c r="D12" s="86">
        <v>3</v>
      </c>
    </row>
    <row r="15" spans="1:4" ht="15" customHeight="1">
      <c r="A15" s="13" t="s">
        <v>336</v>
      </c>
      <c r="B15" s="13" t="s">
        <v>323</v>
      </c>
      <c r="C15" s="13" t="s">
        <v>347</v>
      </c>
      <c r="D15" s="13" t="s">
        <v>325</v>
      </c>
    </row>
    <row r="16" spans="1:4" ht="15">
      <c r="A16" s="92" t="s">
        <v>337</v>
      </c>
      <c r="B16" s="92">
        <v>0</v>
      </c>
      <c r="C16" s="92" t="s">
        <v>342</v>
      </c>
      <c r="D16" s="92">
        <v>6</v>
      </c>
    </row>
    <row r="17" spans="1:4" ht="15">
      <c r="A17" s="92" t="s">
        <v>338</v>
      </c>
      <c r="B17" s="92">
        <v>0</v>
      </c>
      <c r="C17" s="92" t="s">
        <v>343</v>
      </c>
      <c r="D17" s="92">
        <v>3</v>
      </c>
    </row>
    <row r="18" spans="1:4" ht="15">
      <c r="A18" s="92" t="s">
        <v>339</v>
      </c>
      <c r="B18" s="92">
        <v>0</v>
      </c>
      <c r="C18" s="92" t="s">
        <v>344</v>
      </c>
      <c r="D18" s="92">
        <v>3</v>
      </c>
    </row>
    <row r="19" spans="1:4" ht="15">
      <c r="A19" s="92" t="s">
        <v>340</v>
      </c>
      <c r="B19" s="92">
        <v>60</v>
      </c>
      <c r="C19" s="92" t="s">
        <v>345</v>
      </c>
      <c r="D19" s="92">
        <v>3</v>
      </c>
    </row>
    <row r="20" spans="1:4" ht="15">
      <c r="A20" s="92" t="s">
        <v>341</v>
      </c>
      <c r="B20" s="92">
        <v>60</v>
      </c>
      <c r="C20" s="92" t="s">
        <v>346</v>
      </c>
      <c r="D20" s="92">
        <v>3</v>
      </c>
    </row>
    <row r="21" spans="1:4" ht="15">
      <c r="A21" s="92" t="s">
        <v>342</v>
      </c>
      <c r="B21" s="92">
        <v>6</v>
      </c>
      <c r="C21" s="92" t="s">
        <v>348</v>
      </c>
      <c r="D21" s="92">
        <v>3</v>
      </c>
    </row>
    <row r="22" spans="1:4" ht="15">
      <c r="A22" s="92" t="s">
        <v>343</v>
      </c>
      <c r="B22" s="92">
        <v>3</v>
      </c>
      <c r="C22" s="92" t="s">
        <v>349</v>
      </c>
      <c r="D22" s="92">
        <v>3</v>
      </c>
    </row>
    <row r="23" spans="1:4" ht="15">
      <c r="A23" s="92" t="s">
        <v>344</v>
      </c>
      <c r="B23" s="92">
        <v>3</v>
      </c>
      <c r="C23" s="92" t="s">
        <v>350</v>
      </c>
      <c r="D23" s="92">
        <v>3</v>
      </c>
    </row>
    <row r="24" spans="1:4" ht="15">
      <c r="A24" s="92" t="s">
        <v>345</v>
      </c>
      <c r="B24" s="92">
        <v>3</v>
      </c>
      <c r="C24" s="92" t="s">
        <v>351</v>
      </c>
      <c r="D24" s="92">
        <v>3</v>
      </c>
    </row>
    <row r="25" spans="1:4" ht="15">
      <c r="A25" s="92" t="s">
        <v>346</v>
      </c>
      <c r="B25" s="92">
        <v>3</v>
      </c>
      <c r="C25" s="92" t="s">
        <v>352</v>
      </c>
      <c r="D25" s="92">
        <v>3</v>
      </c>
    </row>
    <row r="28" spans="1:4" ht="15" customHeight="1">
      <c r="A28" s="13" t="s">
        <v>355</v>
      </c>
      <c r="B28" s="13" t="s">
        <v>323</v>
      </c>
      <c r="C28" s="13" t="s">
        <v>366</v>
      </c>
      <c r="D28" s="13" t="s">
        <v>325</v>
      </c>
    </row>
    <row r="29" spans="1:4" ht="15">
      <c r="A29" s="92" t="s">
        <v>356</v>
      </c>
      <c r="B29" s="92">
        <v>3</v>
      </c>
      <c r="C29" s="92" t="s">
        <v>356</v>
      </c>
      <c r="D29" s="92">
        <v>3</v>
      </c>
    </row>
    <row r="30" spans="1:4" ht="15">
      <c r="A30" s="92" t="s">
        <v>357</v>
      </c>
      <c r="B30" s="92">
        <v>3</v>
      </c>
      <c r="C30" s="92" t="s">
        <v>357</v>
      </c>
      <c r="D30" s="92">
        <v>3</v>
      </c>
    </row>
    <row r="31" spans="1:4" ht="15">
      <c r="A31" s="92" t="s">
        <v>358</v>
      </c>
      <c r="B31" s="92">
        <v>3</v>
      </c>
      <c r="C31" s="92" t="s">
        <v>358</v>
      </c>
      <c r="D31" s="92">
        <v>3</v>
      </c>
    </row>
    <row r="32" spans="1:4" ht="15">
      <c r="A32" s="92" t="s">
        <v>359</v>
      </c>
      <c r="B32" s="92">
        <v>3</v>
      </c>
      <c r="C32" s="92" t="s">
        <v>359</v>
      </c>
      <c r="D32" s="92">
        <v>3</v>
      </c>
    </row>
    <row r="33" spans="1:4" ht="15">
      <c r="A33" s="92" t="s">
        <v>360</v>
      </c>
      <c r="B33" s="92">
        <v>3</v>
      </c>
      <c r="C33" s="92" t="s">
        <v>360</v>
      </c>
      <c r="D33" s="92">
        <v>3</v>
      </c>
    </row>
    <row r="34" spans="1:4" ht="15">
      <c r="A34" s="92" t="s">
        <v>361</v>
      </c>
      <c r="B34" s="92">
        <v>3</v>
      </c>
      <c r="C34" s="92" t="s">
        <v>361</v>
      </c>
      <c r="D34" s="92">
        <v>3</v>
      </c>
    </row>
    <row r="35" spans="1:4" ht="15">
      <c r="A35" s="92" t="s">
        <v>362</v>
      </c>
      <c r="B35" s="92">
        <v>3</v>
      </c>
      <c r="C35" s="92" t="s">
        <v>362</v>
      </c>
      <c r="D35" s="92">
        <v>3</v>
      </c>
    </row>
    <row r="36" spans="1:4" ht="15">
      <c r="A36" s="92" t="s">
        <v>363</v>
      </c>
      <c r="B36" s="92">
        <v>3</v>
      </c>
      <c r="C36" s="92" t="s">
        <v>363</v>
      </c>
      <c r="D36" s="92">
        <v>3</v>
      </c>
    </row>
    <row r="37" spans="1:4" ht="15">
      <c r="A37" s="92" t="s">
        <v>364</v>
      </c>
      <c r="B37" s="92">
        <v>3</v>
      </c>
      <c r="C37" s="92" t="s">
        <v>364</v>
      </c>
      <c r="D37" s="92">
        <v>3</v>
      </c>
    </row>
    <row r="38" spans="1:4" ht="15">
      <c r="A38" s="92" t="s">
        <v>365</v>
      </c>
      <c r="B38" s="92">
        <v>3</v>
      </c>
      <c r="C38" s="92" t="s">
        <v>365</v>
      </c>
      <c r="D38" s="92">
        <v>3</v>
      </c>
    </row>
    <row r="41" spans="1:4" ht="15" customHeight="1">
      <c r="A41" s="86" t="s">
        <v>369</v>
      </c>
      <c r="B41" s="86" t="s">
        <v>323</v>
      </c>
      <c r="C41" s="86" t="s">
        <v>372</v>
      </c>
      <c r="D41" s="86" t="s">
        <v>325</v>
      </c>
    </row>
    <row r="42" spans="1:4" ht="15">
      <c r="A42" s="86"/>
      <c r="B42" s="86"/>
      <c r="C42" s="86"/>
      <c r="D42" s="86"/>
    </row>
    <row r="44" spans="1:4" ht="15" customHeight="1">
      <c r="A44" s="13" t="s">
        <v>370</v>
      </c>
      <c r="B44" s="13" t="s">
        <v>323</v>
      </c>
      <c r="C44" s="13" t="s">
        <v>373</v>
      </c>
      <c r="D44" s="13" t="s">
        <v>325</v>
      </c>
    </row>
    <row r="45" spans="1:4" ht="15">
      <c r="A45" s="86" t="s">
        <v>213</v>
      </c>
      <c r="B45" s="86">
        <v>2</v>
      </c>
      <c r="C45" s="86" t="s">
        <v>213</v>
      </c>
      <c r="D45" s="86">
        <v>2</v>
      </c>
    </row>
    <row r="46" spans="1:4" ht="15">
      <c r="A46" s="86" t="s">
        <v>371</v>
      </c>
      <c r="B46" s="86">
        <v>2</v>
      </c>
      <c r="C46" s="86" t="s">
        <v>371</v>
      </c>
      <c r="D46" s="86">
        <v>2</v>
      </c>
    </row>
    <row r="49" spans="1:4" ht="15" customHeight="1">
      <c r="A49" s="13" t="s">
        <v>377</v>
      </c>
      <c r="B49" s="13" t="s">
        <v>323</v>
      </c>
      <c r="C49" s="13" t="s">
        <v>378</v>
      </c>
      <c r="D49" s="13" t="s">
        <v>325</v>
      </c>
    </row>
    <row r="50" spans="1:4" ht="15">
      <c r="A50" s="117" t="s">
        <v>212</v>
      </c>
      <c r="B50" s="86">
        <v>105249</v>
      </c>
      <c r="C50" s="117" t="s">
        <v>212</v>
      </c>
      <c r="D50" s="86">
        <v>105249</v>
      </c>
    </row>
    <row r="51" spans="1:4" ht="15">
      <c r="A51" s="117" t="s">
        <v>213</v>
      </c>
      <c r="B51" s="86">
        <v>11944</v>
      </c>
      <c r="C51" s="117" t="s">
        <v>213</v>
      </c>
      <c r="D51" s="86">
        <v>11944</v>
      </c>
    </row>
    <row r="52" spans="1:4" ht="15">
      <c r="A52" s="117" t="s">
        <v>214</v>
      </c>
      <c r="B52" s="86">
        <v>8083</v>
      </c>
      <c r="C52" s="117" t="s">
        <v>214</v>
      </c>
      <c r="D52" s="86">
        <v>8083</v>
      </c>
    </row>
  </sheetData>
  <hyperlinks>
    <hyperlink ref="A2" r:id="rId1" display="https://twitter.com/i/web/status/1169620289195524096"/>
    <hyperlink ref="C2" r:id="rId2" display="https://twitter.com/i/web/status/1169620289195524096"/>
  </hyperlinks>
  <printOptions/>
  <pageMargins left="0.7" right="0.7" top="0.75" bottom="0.75" header="0.3" footer="0.3"/>
  <pageSetup orientation="portrait" paperSize="9"/>
  <tableParts>
    <tablePart r:id="rId3"/>
    <tablePart r:id="rId5"/>
    <tablePart r:id="rId9"/>
    <tablePart r:id="rId7"/>
    <tablePart r:id="rId8"/>
    <tablePart r:id="rId6"/>
    <tablePart r:id="rId10"/>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393</v>
      </c>
      <c r="B1" s="13" t="s">
        <v>401</v>
      </c>
      <c r="C1" s="13" t="s">
        <v>402</v>
      </c>
      <c r="D1" s="13" t="s">
        <v>144</v>
      </c>
      <c r="E1" s="13" t="s">
        <v>404</v>
      </c>
      <c r="F1" s="13" t="s">
        <v>405</v>
      </c>
      <c r="G1" s="13" t="s">
        <v>406</v>
      </c>
    </row>
    <row r="2" spans="1:7" ht="15">
      <c r="A2" s="86" t="s">
        <v>337</v>
      </c>
      <c r="B2" s="86">
        <v>0</v>
      </c>
      <c r="C2" s="121">
        <v>0</v>
      </c>
      <c r="D2" s="86" t="s">
        <v>403</v>
      </c>
      <c r="E2" s="86"/>
      <c r="F2" s="86"/>
      <c r="G2" s="86"/>
    </row>
    <row r="3" spans="1:7" ht="15">
      <c r="A3" s="86" t="s">
        <v>338</v>
      </c>
      <c r="B3" s="86">
        <v>0</v>
      </c>
      <c r="C3" s="121">
        <v>0</v>
      </c>
      <c r="D3" s="86" t="s">
        <v>403</v>
      </c>
      <c r="E3" s="86"/>
      <c r="F3" s="86"/>
      <c r="G3" s="86"/>
    </row>
    <row r="4" spans="1:7" ht="15">
      <c r="A4" s="86" t="s">
        <v>339</v>
      </c>
      <c r="B4" s="86">
        <v>0</v>
      </c>
      <c r="C4" s="121">
        <v>0</v>
      </c>
      <c r="D4" s="86" t="s">
        <v>403</v>
      </c>
      <c r="E4" s="86"/>
      <c r="F4" s="86"/>
      <c r="G4" s="86"/>
    </row>
    <row r="5" spans="1:7" ht="15">
      <c r="A5" s="86" t="s">
        <v>340</v>
      </c>
      <c r="B5" s="86">
        <v>60</v>
      </c>
      <c r="C5" s="121">
        <v>1</v>
      </c>
      <c r="D5" s="86" t="s">
        <v>403</v>
      </c>
      <c r="E5" s="86"/>
      <c r="F5" s="86"/>
      <c r="G5" s="86"/>
    </row>
    <row r="6" spans="1:7" ht="15">
      <c r="A6" s="86" t="s">
        <v>341</v>
      </c>
      <c r="B6" s="86">
        <v>60</v>
      </c>
      <c r="C6" s="121">
        <v>1</v>
      </c>
      <c r="D6" s="86" t="s">
        <v>403</v>
      </c>
      <c r="E6" s="86"/>
      <c r="F6" s="86"/>
      <c r="G6" s="86"/>
    </row>
    <row r="7" spans="1:7" ht="15">
      <c r="A7" s="92" t="s">
        <v>342</v>
      </c>
      <c r="B7" s="92">
        <v>6</v>
      </c>
      <c r="C7" s="122">
        <v>0</v>
      </c>
      <c r="D7" s="92" t="s">
        <v>403</v>
      </c>
      <c r="E7" s="92" t="b">
        <v>0</v>
      </c>
      <c r="F7" s="92" t="b">
        <v>0</v>
      </c>
      <c r="G7" s="92" t="b">
        <v>0</v>
      </c>
    </row>
    <row r="8" spans="1:7" ht="15">
      <c r="A8" s="92" t="s">
        <v>343</v>
      </c>
      <c r="B8" s="92">
        <v>3</v>
      </c>
      <c r="C8" s="122">
        <v>0</v>
      </c>
      <c r="D8" s="92" t="s">
        <v>403</v>
      </c>
      <c r="E8" s="92" t="b">
        <v>0</v>
      </c>
      <c r="F8" s="92" t="b">
        <v>0</v>
      </c>
      <c r="G8" s="92" t="b">
        <v>0</v>
      </c>
    </row>
    <row r="9" spans="1:7" ht="15">
      <c r="A9" s="92" t="s">
        <v>344</v>
      </c>
      <c r="B9" s="92">
        <v>3</v>
      </c>
      <c r="C9" s="122">
        <v>0</v>
      </c>
      <c r="D9" s="92" t="s">
        <v>403</v>
      </c>
      <c r="E9" s="92" t="b">
        <v>0</v>
      </c>
      <c r="F9" s="92" t="b">
        <v>0</v>
      </c>
      <c r="G9" s="92" t="b">
        <v>0</v>
      </c>
    </row>
    <row r="10" spans="1:7" ht="15">
      <c r="A10" s="92" t="s">
        <v>345</v>
      </c>
      <c r="B10" s="92">
        <v>3</v>
      </c>
      <c r="C10" s="122">
        <v>0</v>
      </c>
      <c r="D10" s="92" t="s">
        <v>403</v>
      </c>
      <c r="E10" s="92" t="b">
        <v>0</v>
      </c>
      <c r="F10" s="92" t="b">
        <v>0</v>
      </c>
      <c r="G10" s="92" t="b">
        <v>0</v>
      </c>
    </row>
    <row r="11" spans="1:7" ht="15">
      <c r="A11" s="92" t="s">
        <v>346</v>
      </c>
      <c r="B11" s="92">
        <v>3</v>
      </c>
      <c r="C11" s="122">
        <v>0</v>
      </c>
      <c r="D11" s="92" t="s">
        <v>403</v>
      </c>
      <c r="E11" s="92" t="b">
        <v>0</v>
      </c>
      <c r="F11" s="92" t="b">
        <v>0</v>
      </c>
      <c r="G11" s="92" t="b">
        <v>0</v>
      </c>
    </row>
    <row r="12" spans="1:7" ht="15">
      <c r="A12" s="92" t="s">
        <v>348</v>
      </c>
      <c r="B12" s="92">
        <v>3</v>
      </c>
      <c r="C12" s="122">
        <v>0</v>
      </c>
      <c r="D12" s="92" t="s">
        <v>403</v>
      </c>
      <c r="E12" s="92" t="b">
        <v>0</v>
      </c>
      <c r="F12" s="92" t="b">
        <v>0</v>
      </c>
      <c r="G12" s="92" t="b">
        <v>0</v>
      </c>
    </row>
    <row r="13" spans="1:7" ht="15">
      <c r="A13" s="92" t="s">
        <v>349</v>
      </c>
      <c r="B13" s="92">
        <v>3</v>
      </c>
      <c r="C13" s="122">
        <v>0</v>
      </c>
      <c r="D13" s="92" t="s">
        <v>403</v>
      </c>
      <c r="E13" s="92" t="b">
        <v>0</v>
      </c>
      <c r="F13" s="92" t="b">
        <v>0</v>
      </c>
      <c r="G13" s="92" t="b">
        <v>0</v>
      </c>
    </row>
    <row r="14" spans="1:7" ht="15">
      <c r="A14" s="92" t="s">
        <v>350</v>
      </c>
      <c r="B14" s="92">
        <v>3</v>
      </c>
      <c r="C14" s="122">
        <v>0</v>
      </c>
      <c r="D14" s="92" t="s">
        <v>403</v>
      </c>
      <c r="E14" s="92" t="b">
        <v>0</v>
      </c>
      <c r="F14" s="92" t="b">
        <v>0</v>
      </c>
      <c r="G14" s="92" t="b">
        <v>0</v>
      </c>
    </row>
    <row r="15" spans="1:7" ht="15">
      <c r="A15" s="92" t="s">
        <v>351</v>
      </c>
      <c r="B15" s="92">
        <v>3</v>
      </c>
      <c r="C15" s="122">
        <v>0</v>
      </c>
      <c r="D15" s="92" t="s">
        <v>403</v>
      </c>
      <c r="E15" s="92" t="b">
        <v>0</v>
      </c>
      <c r="F15" s="92" t="b">
        <v>0</v>
      </c>
      <c r="G15" s="92" t="b">
        <v>0</v>
      </c>
    </row>
    <row r="16" spans="1:7" ht="15">
      <c r="A16" s="92" t="s">
        <v>352</v>
      </c>
      <c r="B16" s="92">
        <v>3</v>
      </c>
      <c r="C16" s="122">
        <v>0</v>
      </c>
      <c r="D16" s="92" t="s">
        <v>403</v>
      </c>
      <c r="E16" s="92" t="b">
        <v>0</v>
      </c>
      <c r="F16" s="92" t="b">
        <v>0</v>
      </c>
      <c r="G16" s="92" t="b">
        <v>0</v>
      </c>
    </row>
    <row r="17" spans="1:7" ht="15">
      <c r="A17" s="92" t="s">
        <v>394</v>
      </c>
      <c r="B17" s="92">
        <v>3</v>
      </c>
      <c r="C17" s="122">
        <v>0</v>
      </c>
      <c r="D17" s="92" t="s">
        <v>403</v>
      </c>
      <c r="E17" s="92" t="b">
        <v>0</v>
      </c>
      <c r="F17" s="92" t="b">
        <v>0</v>
      </c>
      <c r="G17" s="92" t="b">
        <v>0</v>
      </c>
    </row>
    <row r="18" spans="1:7" ht="15">
      <c r="A18" s="92" t="s">
        <v>395</v>
      </c>
      <c r="B18" s="92">
        <v>3</v>
      </c>
      <c r="C18" s="122">
        <v>0</v>
      </c>
      <c r="D18" s="92" t="s">
        <v>403</v>
      </c>
      <c r="E18" s="92" t="b">
        <v>0</v>
      </c>
      <c r="F18" s="92" t="b">
        <v>0</v>
      </c>
      <c r="G18" s="92" t="b">
        <v>0</v>
      </c>
    </row>
    <row r="19" spans="1:7" ht="15">
      <c r="A19" s="92" t="s">
        <v>396</v>
      </c>
      <c r="B19" s="92">
        <v>3</v>
      </c>
      <c r="C19" s="122">
        <v>0</v>
      </c>
      <c r="D19" s="92" t="s">
        <v>403</v>
      </c>
      <c r="E19" s="92" t="b">
        <v>0</v>
      </c>
      <c r="F19" s="92" t="b">
        <v>0</v>
      </c>
      <c r="G19" s="92" t="b">
        <v>0</v>
      </c>
    </row>
    <row r="20" spans="1:7" ht="15">
      <c r="A20" s="92" t="s">
        <v>397</v>
      </c>
      <c r="B20" s="92">
        <v>3</v>
      </c>
      <c r="C20" s="122">
        <v>0</v>
      </c>
      <c r="D20" s="92" t="s">
        <v>403</v>
      </c>
      <c r="E20" s="92" t="b">
        <v>0</v>
      </c>
      <c r="F20" s="92" t="b">
        <v>0</v>
      </c>
      <c r="G20" s="92" t="b">
        <v>0</v>
      </c>
    </row>
    <row r="21" spans="1:7" ht="15">
      <c r="A21" s="92" t="s">
        <v>398</v>
      </c>
      <c r="B21" s="92">
        <v>3</v>
      </c>
      <c r="C21" s="122">
        <v>0</v>
      </c>
      <c r="D21" s="92" t="s">
        <v>403</v>
      </c>
      <c r="E21" s="92" t="b">
        <v>0</v>
      </c>
      <c r="F21" s="92" t="b">
        <v>0</v>
      </c>
      <c r="G21" s="92" t="b">
        <v>0</v>
      </c>
    </row>
    <row r="22" spans="1:7" ht="15">
      <c r="A22" s="92" t="s">
        <v>399</v>
      </c>
      <c r="B22" s="92">
        <v>3</v>
      </c>
      <c r="C22" s="122">
        <v>0</v>
      </c>
      <c r="D22" s="92" t="s">
        <v>403</v>
      </c>
      <c r="E22" s="92" t="b">
        <v>0</v>
      </c>
      <c r="F22" s="92" t="b">
        <v>0</v>
      </c>
      <c r="G22" s="92" t="b">
        <v>0</v>
      </c>
    </row>
    <row r="23" spans="1:7" ht="15">
      <c r="A23" s="92" t="s">
        <v>400</v>
      </c>
      <c r="B23" s="92">
        <v>3</v>
      </c>
      <c r="C23" s="122">
        <v>0</v>
      </c>
      <c r="D23" s="92" t="s">
        <v>403</v>
      </c>
      <c r="E23" s="92" t="b">
        <v>0</v>
      </c>
      <c r="F23" s="92" t="b">
        <v>0</v>
      </c>
      <c r="G23" s="92" t="b">
        <v>0</v>
      </c>
    </row>
    <row r="24" spans="1:7" ht="15">
      <c r="A24" s="92" t="s">
        <v>213</v>
      </c>
      <c r="B24" s="92">
        <v>2</v>
      </c>
      <c r="C24" s="122">
        <v>0.006072112381230388</v>
      </c>
      <c r="D24" s="92" t="s">
        <v>403</v>
      </c>
      <c r="E24" s="92" t="b">
        <v>0</v>
      </c>
      <c r="F24" s="92" t="b">
        <v>0</v>
      </c>
      <c r="G24" s="92" t="b">
        <v>0</v>
      </c>
    </row>
    <row r="25" spans="1:7" ht="15">
      <c r="A25" s="92" t="s">
        <v>371</v>
      </c>
      <c r="B25" s="92">
        <v>2</v>
      </c>
      <c r="C25" s="122">
        <v>0.006072112381230388</v>
      </c>
      <c r="D25" s="92" t="s">
        <v>403</v>
      </c>
      <c r="E25" s="92" t="b">
        <v>0</v>
      </c>
      <c r="F25" s="92" t="b">
        <v>0</v>
      </c>
      <c r="G25" s="92" t="b">
        <v>0</v>
      </c>
    </row>
    <row r="26" spans="1:7" ht="15">
      <c r="A26" s="92" t="s">
        <v>342</v>
      </c>
      <c r="B26" s="92">
        <v>6</v>
      </c>
      <c r="C26" s="122">
        <v>0</v>
      </c>
      <c r="D26" s="92" t="s">
        <v>317</v>
      </c>
      <c r="E26" s="92" t="b">
        <v>0</v>
      </c>
      <c r="F26" s="92" t="b">
        <v>0</v>
      </c>
      <c r="G26" s="92" t="b">
        <v>0</v>
      </c>
    </row>
    <row r="27" spans="1:7" ht="15">
      <c r="A27" s="92" t="s">
        <v>343</v>
      </c>
      <c r="B27" s="92">
        <v>3</v>
      </c>
      <c r="C27" s="122">
        <v>0</v>
      </c>
      <c r="D27" s="92" t="s">
        <v>317</v>
      </c>
      <c r="E27" s="92" t="b">
        <v>0</v>
      </c>
      <c r="F27" s="92" t="b">
        <v>0</v>
      </c>
      <c r="G27" s="92" t="b">
        <v>0</v>
      </c>
    </row>
    <row r="28" spans="1:7" ht="15">
      <c r="A28" s="92" t="s">
        <v>344</v>
      </c>
      <c r="B28" s="92">
        <v>3</v>
      </c>
      <c r="C28" s="122">
        <v>0</v>
      </c>
      <c r="D28" s="92" t="s">
        <v>317</v>
      </c>
      <c r="E28" s="92" t="b">
        <v>0</v>
      </c>
      <c r="F28" s="92" t="b">
        <v>0</v>
      </c>
      <c r="G28" s="92" t="b">
        <v>0</v>
      </c>
    </row>
    <row r="29" spans="1:7" ht="15">
      <c r="A29" s="92" t="s">
        <v>345</v>
      </c>
      <c r="B29" s="92">
        <v>3</v>
      </c>
      <c r="C29" s="122">
        <v>0</v>
      </c>
      <c r="D29" s="92" t="s">
        <v>317</v>
      </c>
      <c r="E29" s="92" t="b">
        <v>0</v>
      </c>
      <c r="F29" s="92" t="b">
        <v>0</v>
      </c>
      <c r="G29" s="92" t="b">
        <v>0</v>
      </c>
    </row>
    <row r="30" spans="1:7" ht="15">
      <c r="A30" s="92" t="s">
        <v>346</v>
      </c>
      <c r="B30" s="92">
        <v>3</v>
      </c>
      <c r="C30" s="122">
        <v>0</v>
      </c>
      <c r="D30" s="92" t="s">
        <v>317</v>
      </c>
      <c r="E30" s="92" t="b">
        <v>0</v>
      </c>
      <c r="F30" s="92" t="b">
        <v>0</v>
      </c>
      <c r="G30" s="92" t="b">
        <v>0</v>
      </c>
    </row>
    <row r="31" spans="1:7" ht="15">
      <c r="A31" s="92" t="s">
        <v>348</v>
      </c>
      <c r="B31" s="92">
        <v>3</v>
      </c>
      <c r="C31" s="122">
        <v>0</v>
      </c>
      <c r="D31" s="92" t="s">
        <v>317</v>
      </c>
      <c r="E31" s="92" t="b">
        <v>0</v>
      </c>
      <c r="F31" s="92" t="b">
        <v>0</v>
      </c>
      <c r="G31" s="92" t="b">
        <v>0</v>
      </c>
    </row>
    <row r="32" spans="1:7" ht="15">
      <c r="A32" s="92" t="s">
        <v>349</v>
      </c>
      <c r="B32" s="92">
        <v>3</v>
      </c>
      <c r="C32" s="122">
        <v>0</v>
      </c>
      <c r="D32" s="92" t="s">
        <v>317</v>
      </c>
      <c r="E32" s="92" t="b">
        <v>0</v>
      </c>
      <c r="F32" s="92" t="b">
        <v>0</v>
      </c>
      <c r="G32" s="92" t="b">
        <v>0</v>
      </c>
    </row>
    <row r="33" spans="1:7" ht="15">
      <c r="A33" s="92" t="s">
        <v>350</v>
      </c>
      <c r="B33" s="92">
        <v>3</v>
      </c>
      <c r="C33" s="122">
        <v>0</v>
      </c>
      <c r="D33" s="92" t="s">
        <v>317</v>
      </c>
      <c r="E33" s="92" t="b">
        <v>0</v>
      </c>
      <c r="F33" s="92" t="b">
        <v>0</v>
      </c>
      <c r="G33" s="92" t="b">
        <v>0</v>
      </c>
    </row>
    <row r="34" spans="1:7" ht="15">
      <c r="A34" s="92" t="s">
        <v>351</v>
      </c>
      <c r="B34" s="92">
        <v>3</v>
      </c>
      <c r="C34" s="122">
        <v>0</v>
      </c>
      <c r="D34" s="92" t="s">
        <v>317</v>
      </c>
      <c r="E34" s="92" t="b">
        <v>0</v>
      </c>
      <c r="F34" s="92" t="b">
        <v>0</v>
      </c>
      <c r="G34" s="92" t="b">
        <v>0</v>
      </c>
    </row>
    <row r="35" spans="1:7" ht="15">
      <c r="A35" s="92" t="s">
        <v>352</v>
      </c>
      <c r="B35" s="92">
        <v>3</v>
      </c>
      <c r="C35" s="122">
        <v>0</v>
      </c>
      <c r="D35" s="92" t="s">
        <v>317</v>
      </c>
      <c r="E35" s="92" t="b">
        <v>0</v>
      </c>
      <c r="F35" s="92" t="b">
        <v>0</v>
      </c>
      <c r="G35" s="92" t="b">
        <v>0</v>
      </c>
    </row>
    <row r="36" spans="1:7" ht="15">
      <c r="A36" s="92" t="s">
        <v>394</v>
      </c>
      <c r="B36" s="92">
        <v>3</v>
      </c>
      <c r="C36" s="122">
        <v>0</v>
      </c>
      <c r="D36" s="92" t="s">
        <v>317</v>
      </c>
      <c r="E36" s="92" t="b">
        <v>0</v>
      </c>
      <c r="F36" s="92" t="b">
        <v>0</v>
      </c>
      <c r="G36" s="92" t="b">
        <v>0</v>
      </c>
    </row>
    <row r="37" spans="1:7" ht="15">
      <c r="A37" s="92" t="s">
        <v>395</v>
      </c>
      <c r="B37" s="92">
        <v>3</v>
      </c>
      <c r="C37" s="122">
        <v>0</v>
      </c>
      <c r="D37" s="92" t="s">
        <v>317</v>
      </c>
      <c r="E37" s="92" t="b">
        <v>0</v>
      </c>
      <c r="F37" s="92" t="b">
        <v>0</v>
      </c>
      <c r="G37" s="92" t="b">
        <v>0</v>
      </c>
    </row>
    <row r="38" spans="1:7" ht="15">
      <c r="A38" s="92" t="s">
        <v>396</v>
      </c>
      <c r="B38" s="92">
        <v>3</v>
      </c>
      <c r="C38" s="122">
        <v>0</v>
      </c>
      <c r="D38" s="92" t="s">
        <v>317</v>
      </c>
      <c r="E38" s="92" t="b">
        <v>0</v>
      </c>
      <c r="F38" s="92" t="b">
        <v>0</v>
      </c>
      <c r="G38" s="92" t="b">
        <v>0</v>
      </c>
    </row>
    <row r="39" spans="1:7" ht="15">
      <c r="A39" s="92" t="s">
        <v>397</v>
      </c>
      <c r="B39" s="92">
        <v>3</v>
      </c>
      <c r="C39" s="122">
        <v>0</v>
      </c>
      <c r="D39" s="92" t="s">
        <v>317</v>
      </c>
      <c r="E39" s="92" t="b">
        <v>0</v>
      </c>
      <c r="F39" s="92" t="b">
        <v>0</v>
      </c>
      <c r="G39" s="92" t="b">
        <v>0</v>
      </c>
    </row>
    <row r="40" spans="1:7" ht="15">
      <c r="A40" s="92" t="s">
        <v>398</v>
      </c>
      <c r="B40" s="92">
        <v>3</v>
      </c>
      <c r="C40" s="122">
        <v>0</v>
      </c>
      <c r="D40" s="92" t="s">
        <v>317</v>
      </c>
      <c r="E40" s="92" t="b">
        <v>0</v>
      </c>
      <c r="F40" s="92" t="b">
        <v>0</v>
      </c>
      <c r="G40" s="92" t="b">
        <v>0</v>
      </c>
    </row>
    <row r="41" spans="1:7" ht="15">
      <c r="A41" s="92" t="s">
        <v>399</v>
      </c>
      <c r="B41" s="92">
        <v>3</v>
      </c>
      <c r="C41" s="122">
        <v>0</v>
      </c>
      <c r="D41" s="92" t="s">
        <v>317</v>
      </c>
      <c r="E41" s="92" t="b">
        <v>0</v>
      </c>
      <c r="F41" s="92" t="b">
        <v>0</v>
      </c>
      <c r="G41" s="92" t="b">
        <v>0</v>
      </c>
    </row>
    <row r="42" spans="1:7" ht="15">
      <c r="A42" s="92" t="s">
        <v>400</v>
      </c>
      <c r="B42" s="92">
        <v>3</v>
      </c>
      <c r="C42" s="122">
        <v>0</v>
      </c>
      <c r="D42" s="92" t="s">
        <v>317</v>
      </c>
      <c r="E42" s="92" t="b">
        <v>0</v>
      </c>
      <c r="F42" s="92" t="b">
        <v>0</v>
      </c>
      <c r="G42" s="92" t="b">
        <v>0</v>
      </c>
    </row>
    <row r="43" spans="1:7" ht="15">
      <c r="A43" s="92" t="s">
        <v>213</v>
      </c>
      <c r="B43" s="92">
        <v>2</v>
      </c>
      <c r="C43" s="122">
        <v>0.006072112381230388</v>
      </c>
      <c r="D43" s="92" t="s">
        <v>317</v>
      </c>
      <c r="E43" s="92" t="b">
        <v>0</v>
      </c>
      <c r="F43" s="92" t="b">
        <v>0</v>
      </c>
      <c r="G43" s="92" t="b">
        <v>0</v>
      </c>
    </row>
    <row r="44" spans="1:7" ht="15">
      <c r="A44" s="92" t="s">
        <v>371</v>
      </c>
      <c r="B44" s="92">
        <v>2</v>
      </c>
      <c r="C44" s="122">
        <v>0.006072112381230388</v>
      </c>
      <c r="D44" s="92" t="s">
        <v>317</v>
      </c>
      <c r="E44" s="92" t="b">
        <v>0</v>
      </c>
      <c r="F44" s="92" t="b">
        <v>0</v>
      </c>
      <c r="G44"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2019-09-15T21:18:58Z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