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7.xml" ContentType="application/vnd.openxmlformats-officedocument.spreadsheetml.table+xml"/>
  <Override PartName="/xl/tables/table16.xml" ContentType="application/vnd.openxmlformats-officedocument.spreadsheetml.table+xml"/>
  <Override PartName="/xl/tables/table12.xml" ContentType="application/vnd.openxmlformats-officedocument.spreadsheetml.table+xml"/>
  <Override PartName="/xl/tables/table11.xml" ContentType="application/vnd.openxmlformats-officedocument.spreadsheetml.table+xml"/>
  <Override PartName="/xl/tables/table15.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<sst xmlns="http://schemas.openxmlformats.org/spreadsheetml/2006/main" count="2679" uniqueCount="814">
  <si>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</si>
  <si>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</si>
  <si>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</si>
  <si>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</si>
  <si>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</si>
  <si>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</si>
  <si>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</si>
  <si>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</si>
  <si>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</si>
  <si>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</si>
  <si>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</si>
  <si>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</si>
  <si>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</si>
  <si>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</si>
  <si>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</si>
  <si>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</si>
  <si>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</si>
  <si>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</si>
  <si>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</si>
  <si>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</si>
  <si>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</si>
  <si>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</si>
  <si>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</si>
  <si>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</si>
  <si>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</si>
  <si>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</si>
  <si>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</si>
  <si>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</si>
  <si>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</si>
  <si>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</si>
  <si>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</si>
  <si>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</si>
  <si>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</si>
  <si>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</si>
  <si>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</si>
  <si>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</si>
  <si>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</si>
  <si>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</si>
  <si>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</si>
  <si>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</si>
  <si>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</si>
  <si>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</si>
  <si>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</si>
  <si>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</si>
  <si>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</si>
  <si>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</si>
  <si>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</si>
  <si>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</si>
  <si>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</si>
  <si>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</si>
  <si>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</si>
  <si>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</si>
  <si>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</si>
  <si>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</si>
  <si>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</si>
  <si>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</si>
  <si>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</si>
  <si>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</si>
  <si>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</si>
  <si>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</si>
  <si>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</si>
  <si>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</si>
  <si>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</si>
  <si>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</si>
  <si>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</si>
  <si>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</si>
  <si>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</si>
  <si>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</si>
  <si>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</si>
  <si>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</si>
  <si>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</si>
  <si>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</si>
  <si>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</si>
  <si>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</si>
  <si>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</si>
  <si>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</si>
  <si>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</si>
  <si>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</si>
  <si>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</si>
  <si>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</si>
  <si>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</si>
  <si>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</si>
  <si>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</si>
  <si>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</si>
  <si>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</si>
  <si>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</si>
  <si>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</si>
  <si>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</si>
  <si>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</si>
  <si>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</si>
  <si>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</si>
  <si>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</si>
  <si>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</si>
  <si>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</si>
  <si>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</si>
  <si>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</si>
  <si>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</si>
  <si>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</si>
  <si>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</si>
  <si>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</si>
  <si>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</si>
  <si>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</si>
  <si>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</si>
  <si>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</si>
  <si>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</si>
  <si>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</si>
  <si>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</si>
  <si>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</si>
  <si>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</si>
  <si>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</si>
  <si>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</si>
  <si>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</si>
  <si>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</si>
  <si>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</si>
  <si>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</si>
  <si>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</si>
  <si>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</si>
  <si>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</si>
  <si>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</si>
  <si>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</si>
  <si>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</si>
  <si>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</si>
  <si>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</si>
  <si>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</si>
  <si>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</si>
  <si>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</si>
  <si>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</si>
  <si>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</si>
  <si>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</si>
  <si>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</si>
  <si>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</si>
  <si>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</si>
  <si>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</si>
  <si>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</si>
  <si>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</si>
  <si>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</si>
  <si>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</si>
  <si>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</si>
  <si>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</si>
  <si>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</si>
  <si>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</si>
  <si>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</si>
  <si>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</si>
  <si>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</si>
  <si>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</si>
  <si>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</si>
  <si>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</si>
  <si>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</si>
  <si>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</si>
  <si>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</si>
  <si>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</si>
  <si>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</si>
  <si>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</si>
  <si>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</si>
  <si>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</si>
  <si>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</si>
  <si>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</si>
  <si>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</si>
  <si>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</si>
  <si>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</si>
  <si>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</si>
  <si>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</si>
  <si>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</si>
  <si>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</si>
  <si>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</si>
  <si>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</si>
  <si>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</si>
  <si>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</si>
  <si>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</si>
  <si>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</si>
  <si>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</si>
  <si>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</si>
  <si>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</si>
  <si>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</si>
  <si>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</si>
  <si>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</si>
  <si>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</si>
  <si>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</si>
  <si>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</si>
  <si>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</si>
  <si>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</si>
  <si>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</si>
  <si>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</si>
  <si>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</si>
  <si>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</si>
  <si>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</si>
  <si>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</si>
  <si>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</si>
  <si>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</si>
  <si>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</si>
  <si>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</si>
  <si>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</si>
  <si>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</si>
  <si>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</si>
  <si>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</si>
  <si>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</si>
  <si>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</si>
  <si>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</si>
  <si>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</si>
  <si>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</si>
  <si>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</si>
  <si>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</si>
  <si>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</si>
  <si>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</si>
  <si>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</si>
  <si>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</si>
  <si>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</si>
  <si>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</si>
  <si>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</si>
  <si>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</si>
  <si>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</si>
  <si>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</si>
  <si>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fibroidsupport</t>
  </si>
  <si>
    <t>mhtf</t>
  </si>
  <si>
    <t>fibroidinfo</t>
  </si>
  <si>
    <t>capublichealth</t>
  </si>
  <si>
    <t>jsabuilder</t>
  </si>
  <si>
    <t>publichealthmap</t>
  </si>
  <si>
    <t>ptsafetycouncil</t>
  </si>
  <si>
    <t>911safety</t>
  </si>
  <si>
    <t>mom_congress</t>
  </si>
  <si>
    <t>helpingmamas</t>
  </si>
  <si>
    <t>2020momproject</t>
  </si>
  <si>
    <t>ppstresscenter</t>
  </si>
  <si>
    <t>awhonn</t>
  </si>
  <si>
    <t>afriedmanpeahl</t>
  </si>
  <si>
    <t>cmqcc</t>
  </si>
  <si>
    <t>acog</t>
  </si>
  <si>
    <t>birthequity</t>
  </si>
  <si>
    <t>doccrearperry</t>
  </si>
  <si>
    <t>consumerreports</t>
  </si>
  <si>
    <t>chcfnews</t>
  </si>
  <si>
    <t>tjcommission</t>
  </si>
  <si>
    <t>ob_initiative</t>
  </si>
  <si>
    <t>Mentions</t>
  </si>
  <si>
    <t>Replies to</t>
  </si>
  <si>
    <t>RT @MHTF: @doccrearperry of @birthequity believes #healthequity starts with valuing moms. From partnering with @ACOG and @cmqcc on developi…</t>
  </si>
  <si>
    <t>@doccrearperry of @birthequity believes #healthequity starts with valuing moms. From partnering with @ACOG and @cmqcc on developing a model for respectful care to creating training on implicit bias and racism, read more about Dr. Crear-Perry’s journey https://t.co/P08vtMguDX https://t.co/JE0hnDmSUQ</t>
  </si>
  <si>
    <t>For a healthy birth, it helps to have a strong birth team. Help your patients build their birth team today. Learn more: https://t.co/TSvOCrvowK #MyBirthMatters @cmqcc @CHCFNews @ConsumerReports https://t.co/63L9S9urlL</t>
  </si>
  <si>
    <t>RT @CAPublicHealth: For a healthy birth, it helps to have a strong birth team. Help your patients build their birth team today. Learn more:…</t>
  </si>
  <si>
    <t>@TJCommission developed its standards based on recommendations from @PtSafetyCouncil, @acog, and @cmqcc. Learn more about our Patient Safety Bundles, including the Bundles on Obstetric Hemorrhage and Severe Hypertension in Pregnancy, at https://t.co/IR0HNXzmNA! https://t.co/99WdNE633b</t>
  </si>
  <si>
    <t>MC leadership spoke with Dr. Baker last year about how &amp;amp; why the Joint Commission should be requiring more action around preventing maternal death and other leaders like Dr. Elliott Main from @cmqcc were instrumental in this change. 
https://t.co/TReAwOM2EN</t>
  </si>
  <si>
    <t>RT @mom_congress: MC leadership spoke with Dr. Baker last year about how &amp;amp; why the Joint Commission should be requiring more action around…</t>
  </si>
  <si>
    <t>Webinar:
Pregnancy-Associated Suicide in California, 2002-2012: Findings from in-depth case reviews and recommendations for prevention (CMQCC)
9/5, 2019 OR 9/18, 2019
12:00-1:15 pm PST
Register for 9/5: https://t.co/XQ1tOE3atQ
Register for 9/18: https://t.co/VlNDb2Yioy https://t.co/bxy28YDtdc</t>
  </si>
  <si>
    <t>RT @2020MomProject: Webinar:
Pregnancy-Associated Suicide in California, 2002-2012: Findings from in-depth case reviews and recommendations…</t>
  </si>
  <si>
    <t>Reminder that @cmqcc is hosting a webinar tomorrow, Sept 5, on pregnancy-associated suicide in California. Register at https://t.co/XFz2K2Tz0W. #AWHONN https://t.co/xXD6TMsYxv</t>
  </si>
  <si>
    <t>3. We must improve obstetric Quality of Care
-programs like @PtSafetyCouncil's AIM as supported by @acog help hospitals identify/implement best practices 
-Perinatal Care Collaboratives help share best practices and improve outcomes as seen w/ @cmqcc &amp;amp; @Ob_Initiative</t>
  </si>
  <si>
    <t>https://www.mhtf.org/2019/07/19/maternal-health-visionary-spotlight-dr-joia-crear-perry-national-birth-equity-collaborative-founder-president/</t>
  </si>
  <si>
    <t>https://www.cmqcc.org/my-birth-matters?utm_source=twitter&amp;utm_medium=tweet&amp;utm_campaign=mybirthmatters&amp;utm_content=comms%20toolkit</t>
  </si>
  <si>
    <t>http://safehealthcareforeverywoman.org/patient-safety-bundles/ https://twitter.com/TJCommission/status/1166582221697880065</t>
  </si>
  <si>
    <t>https://www.modernhealthcare.com/hospitals/joint-commission-imposes-maternal-safety-standards-hospital-accreditation?eType=EmailBlastContent&amp;eId=2f70d394-fb44-437b-9ddb-bbcd4cbfb0c7</t>
  </si>
  <si>
    <t>https://stanford.zoom.us/webinar/register/WN_efm44EgrQiWTuke7WFFrZQ?eType=EmailBlastContent&amp;eId=5f890efc-b91c-41cd-bba4-a94250be15cf https://stanford.zoom.us/webinar/register/WN_H_0rX4ttTa-DxWZFrTI_4Q?eType=EmailBlastContent&amp;eId=5f890efc-b91c-41cd-bba4-a94250be15cf</t>
  </si>
  <si>
    <t>https://zoom.us/webinar/register/WN_efm44EgrQiWTuke7WFFrZQ</t>
  </si>
  <si>
    <t>mhtf.org</t>
  </si>
  <si>
    <t>cmqcc.org</t>
  </si>
  <si>
    <t>safehealthcareforeverywoman.org twitter.com</t>
  </si>
  <si>
    <t>modernhealthcare.com</t>
  </si>
  <si>
    <t>zoom.us zoom.us</t>
  </si>
  <si>
    <t>zoom.us</t>
  </si>
  <si>
    <t>healthequity</t>
  </si>
  <si>
    <t>mybirthmatters</t>
  </si>
  <si>
    <t>https://pbs.twimg.com/media/D_2oBubXUAAa_tL.jpg</t>
  </si>
  <si>
    <t>https://pbs.twimg.com/media/EDfzIfXXkAEGotq.jpg</t>
  </si>
  <si>
    <t>https://pbs.twimg.com/media/EDoPmCJW4AUYCQC.jpg</t>
  </si>
  <si>
    <t>https://pbs.twimg.com/media/EDpGO-5WwAEtvc5.png</t>
  </si>
  <si>
    <t>http://pbs.twimg.com/profile_images/623605362202148864/k6GbmZXq_normal.jpg</t>
  </si>
  <si>
    <t>http://pbs.twimg.com/profile_images/460946088607113216/q2PknvDR_normal.jpeg</t>
  </si>
  <si>
    <t>http://pbs.twimg.com/profile_images/2181953193/logo_only2_normal.jpg</t>
  </si>
  <si>
    <t>http://pbs.twimg.com/profile_images/1106892363904049152/1RUHFgsd_normal.png</t>
  </si>
  <si>
    <t>http://pbs.twimg.com/profile_images/611921185094303744/ynxLLkhk_normal.jpg</t>
  </si>
  <si>
    <t>http://pbs.twimg.com/profile_images/1073681418918580224/0bAr18dN_normal.jpg</t>
  </si>
  <si>
    <t>http://pbs.twimg.com/profile_images/1106332532742643714/Gv29_wSP_normal.jpg</t>
  </si>
  <si>
    <t>http://pbs.twimg.com/profile_images/1062070042957959168/TZMuINX7_normal.jpg</t>
  </si>
  <si>
    <t>http://pbs.twimg.com/profile_images/992762295301296129/1FWAoN6m_normal.jpg</t>
  </si>
  <si>
    <t>http://pbs.twimg.com/profile_images/989602603670614016/8ku2VCzR_normal.jpg</t>
  </si>
  <si>
    <t>https://twitter.com/#!/fibroidsupport/status/1168231132682489857</t>
  </si>
  <si>
    <t>https://twitter.com/#!/mhtf/status/1152261829076357122</t>
  </si>
  <si>
    <t>https://twitter.com/#!/fibroidinfo/status/1168233693359550465</t>
  </si>
  <si>
    <t>https://twitter.com/#!/capublichealth/status/1168669956839526401</t>
  </si>
  <si>
    <t>https://twitter.com/#!/jsabuilder/status/1168680544999100416</t>
  </si>
  <si>
    <t>https://twitter.com/#!/publichealthmap/status/1168903787588857858</t>
  </si>
  <si>
    <t>https://twitter.com/#!/ptsafetycouncil/status/1168917664250679296</t>
  </si>
  <si>
    <t>https://twitter.com/#!/911safety/status/1168973474825691137</t>
  </si>
  <si>
    <t>https://twitter.com/#!/mom_congress/status/1168916855836352513</t>
  </si>
  <si>
    <t>https://twitter.com/#!/helpingmamas/status/1169253983942316033</t>
  </si>
  <si>
    <t>https://twitter.com/#!/2020momproject/status/1169264201128431616</t>
  </si>
  <si>
    <t>https://twitter.com/#!/ppstresscenter/status/1169279749581103104</t>
  </si>
  <si>
    <t>https://twitter.com/#!/awhonn/status/1169324278065631234</t>
  </si>
  <si>
    <t>https://twitter.com/#!/afriedmanpeahl/status/1171443955541536768</t>
  </si>
  <si>
    <t>1168231132682489857</t>
  </si>
  <si>
    <t>1152261829076357122</t>
  </si>
  <si>
    <t>1168233693359550465</t>
  </si>
  <si>
    <t>1168669956839526401</t>
  </si>
  <si>
    <t>1168680544999100416</t>
  </si>
  <si>
    <t>1168903787588857858</t>
  </si>
  <si>
    <t>1168917664250679296</t>
  </si>
  <si>
    <t>1168973474825691137</t>
  </si>
  <si>
    <t>1168916855836352513</t>
  </si>
  <si>
    <t>1169253983942316033</t>
  </si>
  <si>
    <t>1169264201128431616</t>
  </si>
  <si>
    <t>1169279749581103104</t>
  </si>
  <si>
    <t>1169324278065631234</t>
  </si>
  <si>
    <t>1171443955541536768</t>
  </si>
  <si>
    <t>1171443954568482820</t>
  </si>
  <si>
    <t/>
  </si>
  <si>
    <t>536610418</t>
  </si>
  <si>
    <t>41643844</t>
  </si>
  <si>
    <t>989601176483135489</t>
  </si>
  <si>
    <t>en</t>
  </si>
  <si>
    <t>1166582221697880065</t>
  </si>
  <si>
    <t>Twitter for iPad</t>
  </si>
  <si>
    <t>Buffer</t>
  </si>
  <si>
    <t>Hootsuite Inc.</t>
  </si>
  <si>
    <t>Twitter Web App</t>
  </si>
  <si>
    <t>Twitter for iPhone</t>
  </si>
  <si>
    <t>Retweet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</si>
  <si>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</si>
  <si>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</si>
  <si>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</si>
  <si>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</si>
  <si>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</si>
  <si>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</si>
  <si>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</si>
  <si>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</si>
  <si>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</si>
  <si>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</si>
  <si>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</si>
  <si>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</si>
  <si>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</si>
  <si>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</si>
  <si>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</si>
  <si>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</si>
  <si>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</si>
  <si>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</si>
  <si>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</si>
  <si>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</si>
  <si>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</si>
  <si>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Fibroids Network UK</t>
  </si>
  <si>
    <t>CMQCC</t>
  </si>
  <si>
    <t>ACOG</t>
  </si>
  <si>
    <t>NatBirthEquityCollab</t>
  </si>
  <si>
    <t>Joia Crear Perry</t>
  </si>
  <si>
    <t>MHTF</t>
  </si>
  <si>
    <t>Fibroid Network World Info</t>
  </si>
  <si>
    <t>CA Public Health</t>
  </si>
  <si>
    <t>Consumer Reports</t>
  </si>
  <si>
    <t>CHCF</t>
  </si>
  <si>
    <t>JSABuilder</t>
  </si>
  <si>
    <t>PublicHealthMaps</t>
  </si>
  <si>
    <t>Council on Patient Safety</t>
  </si>
  <si>
    <t>The Joint Commission</t>
  </si>
  <si>
    <t>911 Safety Services</t>
  </si>
  <si>
    <t>Mom Congress</t>
  </si>
  <si>
    <t>Helping Mamas Inc</t>
  </si>
  <si>
    <t>2020 Mom</t>
  </si>
  <si>
    <t>postpartumstress.com</t>
  </si>
  <si>
    <t>AWHONN</t>
  </si>
  <si>
    <t>Alex Friedman Peahl</t>
  </si>
  <si>
    <t>Ob Initiative</t>
  </si>
  <si>
    <t>#Fibroid Network UK Patient Advocacy support group News,Research, events,treatments.20yrs campaign for better Evidence,outcomes,QOLY on #Fibroids #Endometriosis</t>
  </si>
  <si>
    <t>Advancing California Maternity Care Through Data Driven Quality Improvement. Check out our Toolkits!  (Tweeting by @christinemorton / RTs ≠ endorsements)</t>
  </si>
  <si>
    <t>ACOG is a premier professional membership org. representing 58,000+ ob-gyns. We're dedicated to improving #womenshealth. Follow us at @acogaction for advocacy.</t>
  </si>
  <si>
    <t>To reduce Black infant and maternal mortality through research, family centered collaboration, and advocacy.</t>
  </si>
  <si>
    <t>Mother, wife, physician, and fighter for equity. Pres National Birth Equity Collaborative, Board of Trustees PTBi and Community Catalyst</t>
  </si>
  <si>
    <t>The Maternal Health Task Force strives to create a strong, well-informed, collaborative community focused on ending preventable maternal mortality and morbidity</t>
  </si>
  <si>
    <t>World Fibroid Network News, Events, Research #Fibroids @fibroidinfo #Fibroid Patient Advocacy/Support Group #miomas Evidence based Health info #Endometriosis</t>
  </si>
  <si>
    <t>The California Department of Public Health is dedicated to optimizing the health and well-being of Californians. Retweets ≠ endorsements https://t.co/yH0hWvIPQ5</t>
  </si>
  <si>
    <t>Consumer Reports is an independent, nonprofit organization that works side by side with consumers to create a fairer, safer, and healthier world.</t>
  </si>
  <si>
    <t>The California Health Care Foundation — dedicated to health care that works for all Californians. https://t.co/azqmjylKTO</t>
  </si>
  <si>
    <t>The best way to create #JobSafetyAnalysis, #JobHazardAnalysis and activity hazard analysis worksheets.
We tweet about #health, #safety, and job-related #hazards</t>
  </si>
  <si>
    <t>Empowering people with greater understanding about #PublicHealth, #Maps &amp; everything in between. #PublicHealthMaps | #GIS | #Epidemiology | #Education
_xD83C__xDF0D_⚕️_xD83D__xDDFA_️</t>
  </si>
  <si>
    <t>Our vision is safe health care for every woman.
RTs ≠ endorsements</t>
  </si>
  <si>
    <t>An independent, not-for-profit organization, The Joint Commission accredits and certifies more than 22,000 health care organizations and programs in the U.S.</t>
  </si>
  <si>
    <t>911 Safety Services is a premier training center that is committed to providing the best in CPR, AED &amp; First Aid certification programs and products available!</t>
  </si>
  <si>
    <t>#MomCongress2020 an opportunity for mothers from across the country to be heard. Join moms, &amp; those who support them May 3-5, 2020 in DC to talk w gov. leaders.</t>
  </si>
  <si>
    <t>The Baby Supply Bank of Georgia</t>
  </si>
  <si>
    <t>Official Twitter for 2020 Mom.</t>
  </si>
  <si>
    <t>Philadelphia-based treatment and professional training center for prenatal and postpartum depression and anxiety. NEWEST BOOK: Good Moms Have Scary Thoughts</t>
  </si>
  <si>
    <t>The Association of Women's Health, Obstetric and Neonatal Nurses: Promoting the health of women and newborns</t>
  </si>
  <si>
    <t>#obgyn &amp; health services researcher dedicated to improving value in #maternity care for all patients @UM_IHPI @NCSP @ncspMICHIGAN</t>
  </si>
  <si>
    <t>@Ob_Initiative (OBI) aims to support #vaginalbirth and reduce #cesareandelivery in #lowrisk #pregnancies in #Michigan Hospitals. Supported by @BCBSM.</t>
  </si>
  <si>
    <t>London</t>
  </si>
  <si>
    <t>Palo Alto, California</t>
  </si>
  <si>
    <t>Washington, DC</t>
  </si>
  <si>
    <t>New Orleans</t>
  </si>
  <si>
    <t>Boston, MA</t>
  </si>
  <si>
    <t>International</t>
  </si>
  <si>
    <t>Sacramento, CA</t>
  </si>
  <si>
    <t>New York</t>
  </si>
  <si>
    <t>Oakland, California</t>
  </si>
  <si>
    <t>Agoura Hills, CA</t>
  </si>
  <si>
    <t>Oakbrook Terrace, IL</t>
  </si>
  <si>
    <t>Yucaipa, CA</t>
  </si>
  <si>
    <t>Atlanta, Georgia</t>
  </si>
  <si>
    <t>Los Angeles, CA</t>
  </si>
  <si>
    <t>Pennsylvania</t>
  </si>
  <si>
    <t>Ann Arbor, MI</t>
  </si>
  <si>
    <t>https://t.co/gFSD0xCo5Z</t>
  </si>
  <si>
    <t>http://t.co/wn8mVFF03r</t>
  </si>
  <si>
    <t>https://t.co/ArnzT5SKdX</t>
  </si>
  <si>
    <t>https://t.co/872vagB4mI</t>
  </si>
  <si>
    <t>https://t.co/872vagjsY8</t>
  </si>
  <si>
    <t>https://t.co/bzO6QdDVMI</t>
  </si>
  <si>
    <t>https://t.co/sKRj7OGoO1</t>
  </si>
  <si>
    <t>https://t.co/x6BtwAlayw</t>
  </si>
  <si>
    <t>https://t.co/snbSUju5Iu</t>
  </si>
  <si>
    <t>https://t.co/rZUVjt8ula</t>
  </si>
  <si>
    <t>http://t.co/zP5cMGJBjm</t>
  </si>
  <si>
    <t>http://t.co/ElnreqGz3I</t>
  </si>
  <si>
    <t>https://t.co/VoeTuK4rrF</t>
  </si>
  <si>
    <t>https://t.co/jXLzTdYbSd</t>
  </si>
  <si>
    <t>https://t.co/KxYKBnOkfE</t>
  </si>
  <si>
    <t>https://t.co/4pE6zzUOmW</t>
  </si>
  <si>
    <t>https://t.co/yT0PMdAnWy</t>
  </si>
  <si>
    <t>http://t.co/ubrBaWdJBu</t>
  </si>
  <si>
    <t>https://t.co/sL16BBeurW</t>
  </si>
  <si>
    <t>https://pbs.twimg.com/profile_banners/3386313705/1437514079</t>
  </si>
  <si>
    <t>https://pbs.twimg.com/profile_banners/422893220/1521497845</t>
  </si>
  <si>
    <t>https://pbs.twimg.com/profile_banners/22784904/1557334440</t>
  </si>
  <si>
    <t>https://pbs.twimg.com/profile_banners/3057309262/1434673091</t>
  </si>
  <si>
    <t>https://pbs.twimg.com/profile_banners/536610418/1435156324</t>
  </si>
  <si>
    <t>https://pbs.twimg.com/profile_banners/76355615/1537905909</t>
  </si>
  <si>
    <t>https://pbs.twimg.com/profile_banners/1937401650/1436510064</t>
  </si>
  <si>
    <t>https://pbs.twimg.com/profile_banners/33934492/1564676965</t>
  </si>
  <si>
    <t>https://pbs.twimg.com/profile_banners/16193528/1568216296</t>
  </si>
  <si>
    <t>https://pbs.twimg.com/profile_banners/37008978/1558634353</t>
  </si>
  <si>
    <t>https://pbs.twimg.com/profile_banners/327811537/1394669857</t>
  </si>
  <si>
    <t>https://pbs.twimg.com/profile_banners/879751182696230912/1506976694</t>
  </si>
  <si>
    <t>https://pbs.twimg.com/profile_banners/3334787337/1522789902</t>
  </si>
  <si>
    <t>https://pbs.twimg.com/profile_banners/41643844/1552874337</t>
  </si>
  <si>
    <t>https://pbs.twimg.com/profile_banners/581167067/1548378616</t>
  </si>
  <si>
    <t>https://pbs.twimg.com/profile_banners/1106332310096379904/1566415610</t>
  </si>
  <si>
    <t>https://pbs.twimg.com/profile_banners/2784687924/1556899709</t>
  </si>
  <si>
    <t>https://pbs.twimg.com/profile_banners/2827665448/1568425014</t>
  </si>
  <si>
    <t>https://pbs.twimg.com/profile_banners/53030208/1563193304</t>
  </si>
  <si>
    <t>https://pbs.twimg.com/profile_banners/44162011/1560969399</t>
  </si>
  <si>
    <t>https://pbs.twimg.com/profile_banners/989601176483135489/1533563358</t>
  </si>
  <si>
    <t>https://pbs.twimg.com/profile_banners/920675015934308352/1517836831</t>
  </si>
  <si>
    <t>http://abs.twimg.com/images/themes/theme1/bg.png</t>
  </si>
  <si>
    <t>http://abs.twimg.com/images/themes/theme12/bg.gif</t>
  </si>
  <si>
    <t>http://abs.twimg.com/images/themes/theme14/bg.gif</t>
  </si>
  <si>
    <t>http://abs.twimg.com/images/themes/theme4/bg.gif</t>
  </si>
  <si>
    <t>http://abs.twimg.com/images/themes/theme17/bg.gif</t>
  </si>
  <si>
    <t>http://pbs.twimg.com/profile_images/654521427551367168/AkjRumyP_normal.png</t>
  </si>
  <si>
    <t>http://pbs.twimg.com/profile_images/1110925250219380736/dA1pSrgB_normal.png</t>
  </si>
  <si>
    <t>http://pbs.twimg.com/profile_images/855749782509375490/zlUz8p8q_normal.jpg</t>
  </si>
  <si>
    <t>http://pbs.twimg.com/profile_images/1157753871168487424/Iv7KJuFI_normal.jpg</t>
  </si>
  <si>
    <t>http://pbs.twimg.com/profile_images/747809681800896512/HdeY4F3-_normal.jpg</t>
  </si>
  <si>
    <t>http://pbs.twimg.com/profile_images/864234985464635392/Jkw_4gCX_normal.jpg</t>
  </si>
  <si>
    <t>http://pbs.twimg.com/profile_images/1013289364770775040/YMfPT0wS_normal.jpg</t>
  </si>
  <si>
    <t>http://pbs.twimg.com/profile_images/691751412036808705/40DpcbP9_normal.jpg</t>
  </si>
  <si>
    <t>http://pbs.twimg.com/profile_images/1009159953922347009/zE8zPkgM_normal.jpg</t>
  </si>
  <si>
    <t>http://pbs.twimg.com/profile_images/1172686071555133445/8anwC0TQ_normal.jpg</t>
  </si>
  <si>
    <t>http://pbs.twimg.com/profile_images/1087811494971142144/7Hde7fu-_normal.jpg</t>
  </si>
  <si>
    <t>http://pbs.twimg.com/profile_images/1106712431609425920/m2LFuUoZ_normal.png</t>
  </si>
  <si>
    <t>Open Twitter Page for This Person</t>
  </si>
  <si>
    <t>https://twitter.com/fibroidsupport</t>
  </si>
  <si>
    <t>https://twitter.com/cmqcc</t>
  </si>
  <si>
    <t>https://twitter.com/acog</t>
  </si>
  <si>
    <t>https://twitter.com/birthequity</t>
  </si>
  <si>
    <t>https://twitter.com/doccrearperry</t>
  </si>
  <si>
    <t>https://twitter.com/mhtf</t>
  </si>
  <si>
    <t>https://twitter.com/fibroidinfo</t>
  </si>
  <si>
    <t>https://twitter.com/capublichealth</t>
  </si>
  <si>
    <t>https://twitter.com/consumerreports</t>
  </si>
  <si>
    <t>https://twitter.com/chcfnews</t>
  </si>
  <si>
    <t>https://twitter.com/jsabuilder</t>
  </si>
  <si>
    <t>https://twitter.com/publichealthmap</t>
  </si>
  <si>
    <t>https://twitter.com/ptsafetycouncil</t>
  </si>
  <si>
    <t>https://twitter.com/tjcommission</t>
  </si>
  <si>
    <t>https://twitter.com/911safety</t>
  </si>
  <si>
    <t>https://twitter.com/mom_congress</t>
  </si>
  <si>
    <t>https://twitter.com/helpingmamas</t>
  </si>
  <si>
    <t>https://twitter.com/2020momproject</t>
  </si>
  <si>
    <t>https://twitter.com/ppstresscenter</t>
  </si>
  <si>
    <t>https://twitter.com/awhonn</t>
  </si>
  <si>
    <t>https://twitter.com/afriedmanpeahl</t>
  </si>
  <si>
    <t>https://twitter.com/ob_initiative</t>
  </si>
  <si>
    <t>fibroidsupport
RT @MHTF: @doccrearperry of @birthequity
believes #healthequity starts with
valuing moms. From partnering with
@ACOG and @cmqcc on developi…</t>
  </si>
  <si>
    <t xml:space="preserve">cmqcc
</t>
  </si>
  <si>
    <t xml:space="preserve">acog
</t>
  </si>
  <si>
    <t xml:space="preserve">birthequity
</t>
  </si>
  <si>
    <t xml:space="preserve">doccrearperry
</t>
  </si>
  <si>
    <t>mhtf
@doccrearperry of @birthequity
believes #healthequity starts with
valuing moms. From partnering with
@ACOG and @cmqcc on developing
a model for respectful care to
creating training on implicit bias
and racism, read more about Dr.
Crear-Perry’s journey https://t.co/P08vtMguDX
https://t.co/JE0hnDmSUQ</t>
  </si>
  <si>
    <t>fibroidinfo
RT @MHTF: @doccrearperry of @birthequity
believes #healthequity starts with
valuing moms. From partnering with
@ACOG and @cmqcc on developi…</t>
  </si>
  <si>
    <t>capublichealth
For a healthy birth, it helps to
have a strong birth team. Help
your patients build their birth
team today. Learn more: https://t.co/TSvOCrvowK
#MyBirthMatters @cmqcc @CHCFNews
@ConsumerReports https://t.co/63L9S9urlL</t>
  </si>
  <si>
    <t xml:space="preserve">consumerreports
</t>
  </si>
  <si>
    <t xml:space="preserve">chcfnews
</t>
  </si>
  <si>
    <t>jsabuilder
RT @CAPublicHealth: For a healthy
birth, it helps to have a strong
birth team. Help your patients
build their birth team today. Learn
more:…</t>
  </si>
  <si>
    <t>publichealthmap
RT @CAPublicHealth: For a healthy
birth, it helps to have a strong
birth team. Help your patients
build their birth team today. Learn
more:…</t>
  </si>
  <si>
    <t>ptsafetycouncil
@TJCommission developed its standards
based on recommendations from @PtSafetyCouncil,
@acog, and @cmqcc. Learn more about
our Patient Safety Bundles, including
the Bundles on Obstetric Hemorrhage
and Severe Hypertension in Pregnancy,
at https://t.co/IR0HNXzmNA! https://t.co/99WdNE633b</t>
  </si>
  <si>
    <t xml:space="preserve">tjcommission
</t>
  </si>
  <si>
    <t>911safety
RT @CAPublicHealth: For a healthy
birth, it helps to have a strong
birth team. Help your patients
build their birth team today. Learn
more:…</t>
  </si>
  <si>
    <t>mom_congress
MC leadership spoke with Dr. Baker
last year about how &amp;amp; why the
Joint Commission should be requiring
more action around preventing maternal
death and other leaders like Dr.
Elliott Main from @cmqcc were instrumental
in this change. https://t.co/TReAwOM2EN</t>
  </si>
  <si>
    <t>helpingmamas
RT @mom_congress: MC leadership
spoke with Dr. Baker last year
about how &amp;amp; why the Joint Commission
should be requiring more action
around…</t>
  </si>
  <si>
    <t>2020momproject
Webinar: Pregnancy-Associated Suicide
in California, 2002-2012: Findings
from in-depth case reviews and
recommendations for prevention
(CMQCC) 9/5, 2019 OR 9/18, 2019
12:00-1:15 pm PST Register for
9/5: https://t.co/XQ1tOE3atQ Register
for 9/18: https://t.co/VlNDb2Yioy
https://t.co/bxy28YDtdc</t>
  </si>
  <si>
    <t>ppstresscenter
RT @2020MomProject: Webinar: Pregnancy-Associated
Suicide in California, 2002-2012:
Findings from in-depth case reviews
and recommendations…</t>
  </si>
  <si>
    <t>awhonn
Reminder that @cmqcc is hosting
a webinar tomorrow, Sept 5, on
pregnancy-associated suicide in
California. Register at https://t.co/XFz2K2Tz0W.
#AWHONN https://t.co/xXD6TMsYxv</t>
  </si>
  <si>
    <t>afriedmanpeahl
3. We must improve obstetric Quality
of Care -programs like @PtSafetyCouncil's
AIM as supported by @acog help
hospitals identify/implement best
practices -Perinatal Care Collaboratives
help share best practices and improve
outcomes as seen w/ @cmqcc &amp;amp;
@Ob_Initiative</t>
  </si>
  <si>
    <t xml:space="preserve">ob_initiative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</si>
  <si>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</si>
  <si>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</si>
  <si>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</si>
  <si>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about Women's Health&lt;/value&gt;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t>
  </si>
  <si>
    <t>Workbook Settings 3</t>
  </si>
  <si>
    <t xml:space="preserve">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t>
  </si>
  <si>
    <t>Workbook Settings 4</t>
  </si>
  <si>
    <t xml:space="preserve">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&lt;value&gt;christinemortonphd@gmail.com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t>
  </si>
  <si>
    <t>Workbook Settings 5</t>
  </si>
  <si>
    <t>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t>
  </si>
  <si>
    <t>Workbook Settings 6</t>
  </si>
  <si>
    <t>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t>
  </si>
  <si>
    <t>Workbook Settings 7</t>
  </si>
  <si>
    <t>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t>
  </si>
  <si>
    <t>Workbook Settings 8</t>
  </si>
  <si>
    <t>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t>
  </si>
  <si>
    <t>Workbook Settings 9</t>
  </si>
  <si>
    <t>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t>
  </si>
  <si>
    <t>Workbook Settings 10</t>
  </si>
  <si>
    <t xml:space="preserv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
  </si>
  <si>
    <t>Workbook Settings 11</t>
  </si>
  <si>
    <t>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t>
  </si>
  <si>
    <t>Workbook Settings 12</t>
  </si>
  <si>
    <t>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
  </si>
  <si>
    <t>Workbook Settings 13</t>
  </si>
  <si>
    <t>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t>
  </si>
  <si>
    <t>Workbook Settings 14</t>
  </si>
  <si>
    <t>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t>
  </si>
  <si>
    <t>Workbook Settings 15</t>
  </si>
  <si>
    <t>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t>
  </si>
  <si>
    <t>Workbook Settings 16</t>
  </si>
  <si>
    <t>y wrought yawn zap zapped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t>
  </si>
  <si>
    <t>Workbook Settings 17</t>
  </si>
  <si>
    <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t>
  </si>
  <si>
    <t>Workbook Settings 18</t>
  </si>
  <si>
    <t>lue&gt;Created with NodeXL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</si>
  <si>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</si>
  <si>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</si>
  <si>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</si>
  <si>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</si>
  <si>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</si>
  <si>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</si>
  <si>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</si>
  <si>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0, 12, 96</t>
  </si>
  <si>
    <t>0, 136, 227</t>
  </si>
  <si>
    <t>0, 100, 50</t>
  </si>
  <si>
    <t>0, 176, 22</t>
  </si>
  <si>
    <t>Vertex Group</t>
  </si>
  <si>
    <t>Vertex 1 Group</t>
  </si>
  <si>
    <t>Vertex 2 Group</t>
  </si>
  <si>
    <t>Top URLs in Tweet in Entire Graph</t>
  </si>
  <si>
    <t>https://stanford.zoom.us/webinar/register/WN_efm44EgrQiWTuke7WFFrZQ?eType=EmailBlastContent&amp;eId=5f890efc-b91c-41cd-bba4-a94250be15cf</t>
  </si>
  <si>
    <t>https://stanford.zoom.us/webinar/register/WN_H_0rX4ttTa-DxWZFrTI_4Q?eType=EmailBlastContent&amp;eId=5f890efc-b91c-41cd-bba4-a94250be15cf</t>
  </si>
  <si>
    <t>http://safehealthcareforeverywoman.org/patient-safety-bundles/</t>
  </si>
  <si>
    <t>https://twitter.com/TJCommission/status/1166582221697880065</t>
  </si>
  <si>
    <t>Entire Graph Count</t>
  </si>
  <si>
    <t>Top URLs in Tweet in G1</t>
  </si>
  <si>
    <t>Top URLs in Tweet in G2</t>
  </si>
  <si>
    <t>G1 Count</t>
  </si>
  <si>
    <t>Top URLs in Tweet in G3</t>
  </si>
  <si>
    <t>G2 Count</t>
  </si>
  <si>
    <t>Top URLs in Tweet in G4</t>
  </si>
  <si>
    <t>G3 Count</t>
  </si>
  <si>
    <t>G4 Count</t>
  </si>
  <si>
    <t>Top URLs in Tweet</t>
  </si>
  <si>
    <t>http://safehealthcareforeverywoman.org/patient-safety-bundles/ https://twitter.com/TJCommission/status/1166582221697880065 https://zoom.us/webinar/register/WN_efm44EgrQiWTuke7WFFrZQ https://www.modernhealthcare.com/hospitals/joint-commission-imposes-maternal-safety-standards-hospital-accreditation?eType=EmailBlastContent&amp;eId=2f70d394-fb44-437b-9ddb-bbcd4cbfb0c7</t>
  </si>
  <si>
    <t>Top Domains in Tweet in Entire Graph</t>
  </si>
  <si>
    <t>safehealthcareforeverywoman.org</t>
  </si>
  <si>
    <t>twitter.com</t>
  </si>
  <si>
    <t>Top Domains in Tweet in G1</t>
  </si>
  <si>
    <t>Top Domains in Tweet in G2</t>
  </si>
  <si>
    <t>Top Domains in Tweet in G3</t>
  </si>
  <si>
    <t>Top Domains in Tweet in G4</t>
  </si>
  <si>
    <t>Top Domains in Tweet</t>
  </si>
  <si>
    <t>safehealthcareforeverywoman.org twitter.com zoom.us modernhealthcare.com</t>
  </si>
  <si>
    <t>Top Hashtags in Tweet in Entire Graph</t>
  </si>
  <si>
    <t>Top Hashtags in Tweet in G1</t>
  </si>
  <si>
    <t>Top Hashtags in Tweet in G2</t>
  </si>
  <si>
    <t>Top Hashtags in Tweet in G3</t>
  </si>
  <si>
    <t>Top Hashtags in Tweet in G4</t>
  </si>
  <si>
    <t>Top Hashtags in Tweet</t>
  </si>
  <si>
    <t>Top Words in Tweet in Entire Graph</t>
  </si>
  <si>
    <t>Words in Sentiment List#1: Positive</t>
  </si>
  <si>
    <t>Words in Sentiment List#2: Negative</t>
  </si>
  <si>
    <t>Words in Sentiment List#3: Angry/Violent</t>
  </si>
  <si>
    <t>Non-categorized Words</t>
  </si>
  <si>
    <t>Total Words</t>
  </si>
  <si>
    <t>birth</t>
  </si>
  <si>
    <t>more</t>
  </si>
  <si>
    <t>team</t>
  </si>
  <si>
    <t>help</t>
  </si>
  <si>
    <t>Top Words in Tweet in G1</t>
  </si>
  <si>
    <t>dr</t>
  </si>
  <si>
    <t>improve</t>
  </si>
  <si>
    <t>obstetric</t>
  </si>
  <si>
    <t>care</t>
  </si>
  <si>
    <t>best</t>
  </si>
  <si>
    <t>practices</t>
  </si>
  <si>
    <t>Top Words in Tweet in G2</t>
  </si>
  <si>
    <t>believes</t>
  </si>
  <si>
    <t>#healthequity</t>
  </si>
  <si>
    <t>starts</t>
  </si>
  <si>
    <t>valuing</t>
  </si>
  <si>
    <t>moms</t>
  </si>
  <si>
    <t>partnering</t>
  </si>
  <si>
    <t>Top Words in Tweet in G3</t>
  </si>
  <si>
    <t>healthy</t>
  </si>
  <si>
    <t>helps</t>
  </si>
  <si>
    <t>strong</t>
  </si>
  <si>
    <t>patients</t>
  </si>
  <si>
    <t>build</t>
  </si>
  <si>
    <t>today</t>
  </si>
  <si>
    <t>learn</t>
  </si>
  <si>
    <t>Top Words in Tweet in G4</t>
  </si>
  <si>
    <t>9</t>
  </si>
  <si>
    <t>webinar</t>
  </si>
  <si>
    <t>pregnancy</t>
  </si>
  <si>
    <t>associated</t>
  </si>
  <si>
    <t>suicide</t>
  </si>
  <si>
    <t>california</t>
  </si>
  <si>
    <t>2002</t>
  </si>
  <si>
    <t>2012</t>
  </si>
  <si>
    <t>findings</t>
  </si>
  <si>
    <t>depth</t>
  </si>
  <si>
    <t>Top Words in Tweet</t>
  </si>
  <si>
    <t>cmqcc more dr improve obstetric care acog help best practices</t>
  </si>
  <si>
    <t>doccrearperry birthequity believes #healthequity starts valuing moms partnering acog cmqcc</t>
  </si>
  <si>
    <t>birth team healthy helps strong help patients build today learn</t>
  </si>
  <si>
    <t>9 webinar pregnancy associated suicide california 2002 2012 findings depth</t>
  </si>
  <si>
    <t>Top Word Pairs in Tweet in Entire Graph</t>
  </si>
  <si>
    <t>birth,team</t>
  </si>
  <si>
    <t>learn,more</t>
  </si>
  <si>
    <t>healthy,birth</t>
  </si>
  <si>
    <t>birth,helps</t>
  </si>
  <si>
    <t>helps,strong</t>
  </si>
  <si>
    <t>strong,birth</t>
  </si>
  <si>
    <t>team,help</t>
  </si>
  <si>
    <t>help,patients</t>
  </si>
  <si>
    <t>patients,build</t>
  </si>
  <si>
    <t>build,birth</t>
  </si>
  <si>
    <t>Top Word Pairs in Tweet in G1</t>
  </si>
  <si>
    <t>best,practices</t>
  </si>
  <si>
    <t>mc,leadership</t>
  </si>
  <si>
    <t>leadership,spoke</t>
  </si>
  <si>
    <t>spoke,dr</t>
  </si>
  <si>
    <t>dr,baker</t>
  </si>
  <si>
    <t>baker,last</t>
  </si>
  <si>
    <t>last,year</t>
  </si>
  <si>
    <t>year,joint</t>
  </si>
  <si>
    <t>joint,commission</t>
  </si>
  <si>
    <t>commission,requiring</t>
  </si>
  <si>
    <t>Top Word Pairs in Tweet in G2</t>
  </si>
  <si>
    <t>doccrearperry,birthequity</t>
  </si>
  <si>
    <t>birthequity,believes</t>
  </si>
  <si>
    <t>believes,#healthequity</t>
  </si>
  <si>
    <t>#healthequity,starts</t>
  </si>
  <si>
    <t>starts,valuing</t>
  </si>
  <si>
    <t>valuing,moms</t>
  </si>
  <si>
    <t>moms,partnering</t>
  </si>
  <si>
    <t>partnering,acog</t>
  </si>
  <si>
    <t>acog,cmqcc</t>
  </si>
  <si>
    <t>mhtf,doccrearperry</t>
  </si>
  <si>
    <t>Top Word Pairs in Tweet in G3</t>
  </si>
  <si>
    <t>team,today</t>
  </si>
  <si>
    <t>Top Word Pairs in Tweet in G4</t>
  </si>
  <si>
    <t>webinar,pregnancy</t>
  </si>
  <si>
    <t>pregnancy,associated</t>
  </si>
  <si>
    <t>associated,suicide</t>
  </si>
  <si>
    <t>suicide,california</t>
  </si>
  <si>
    <t>california,2002</t>
  </si>
  <si>
    <t>2002,2012</t>
  </si>
  <si>
    <t>2012,findings</t>
  </si>
  <si>
    <t>findings,depth</t>
  </si>
  <si>
    <t>depth,case</t>
  </si>
  <si>
    <t>case,reviews</t>
  </si>
  <si>
    <t>Top Word Pairs in Tweet</t>
  </si>
  <si>
    <t>best,practices  mc,leadership  leadership,spoke  spoke,dr  dr,baker  baker,last  last,year  year,joint  joint,commission  commission,requiring</t>
  </si>
  <si>
    <t>doccrearperry,birthequity  birthequity,believes  believes,#healthequity  #healthequity,starts  starts,valuing  valuing,moms  moms,partnering  partnering,acog  acog,cmqcc  mhtf,doccrearperry</t>
  </si>
  <si>
    <t>birth,team  healthy,birth  birth,helps  helps,strong  strong,birth  team,help  help,patients  patients,build  build,birth  team,today</t>
  </si>
  <si>
    <t>webinar,pregnancy  pregnancy,associated  associated,suicide  suicide,california  california,2002  2002,2012  2012,findings  findings,depth  depth,case  case,reviews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</si>
  <si>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</si>
  <si>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</si>
  <si>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</si>
  <si>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</si>
  <si>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</si>
  <si>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</si>
  <si>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</si>
  <si>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</si>
  <si>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</si>
  <si>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</si>
  <si>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</si>
  <si>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</si>
  <si>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cmqcc ptsafetycouncil acog ob_initiative mom_congress</t>
  </si>
  <si>
    <t>birthequity acog cmqcc mhtf doccrearperry</t>
  </si>
  <si>
    <t>capublichealth cmqcc chcfnews consumerreports</t>
  </si>
  <si>
    <t>Top Tweeters in Entire Graph</t>
  </si>
  <si>
    <t>Top Tweeters in G1</t>
  </si>
  <si>
    <t>Top Tweeters in G2</t>
  </si>
  <si>
    <t>Top Tweeters in G3</t>
  </si>
  <si>
    <t>Top Tweeters in G4</t>
  </si>
  <si>
    <t>Top Tweeters</t>
  </si>
  <si>
    <t>tjcommission awhonn cmqcc helpingmamas ptsafetycouncil ob_initiative afriedmanpeahl mom_congress</t>
  </si>
  <si>
    <t>fibroidsupport mhtf fibroidinfo acog doccrearperry birthequity</t>
  </si>
  <si>
    <t>consumerreports publichealthmap 911safety chcfnews capublichealth jsabuilder</t>
  </si>
  <si>
    <t>ppstresscenter 2020momproject</t>
  </si>
  <si>
    <t>Top URLs in Tweet by Count</t>
  </si>
  <si>
    <t>Top URLs in Tweet by Salience</t>
  </si>
  <si>
    <t>Top Domains in Tweet by Count</t>
  </si>
  <si>
    <t>Top Domains in Tweet by Salience</t>
  </si>
  <si>
    <t>Top Hashtags in Tweet by Count</t>
  </si>
  <si>
    <t>Top Hashtags in Tweet by Salience</t>
  </si>
  <si>
    <t>Top Words in Tweet by Count</t>
  </si>
  <si>
    <t>mhtf doccrearperry birthequity believes #healthequity starts valuing moms partnering acog</t>
  </si>
  <si>
    <t>doccrearperry birthequity believes #healthequity starts valuing moms partnering acog developing</t>
  </si>
  <si>
    <t>birth team capublichealth healthy helps strong help patients build today</t>
  </si>
  <si>
    <t>bundles tjcommission developed standards based recommendations ptsafetycouncil acog learn more</t>
  </si>
  <si>
    <t>dr mc leadership spoke baker last year joint commission requiring</t>
  </si>
  <si>
    <t>mom_congress mc leadership spoke dr baker last year joint commission</t>
  </si>
  <si>
    <t>9 5 2019 18 register webinar pregnancy associated suicide california</t>
  </si>
  <si>
    <t>2020momproject webinar pregnancy associated suicide california 2002 2012 findings depth</t>
  </si>
  <si>
    <t>reminder hosting webinar tomorrow sept 5 pregnancy associated suicide california</t>
  </si>
  <si>
    <t>improve care help best practices 3 obstetric quality programs ptsafetycouncil's</t>
  </si>
  <si>
    <t>Top Words in Tweet by Salience</t>
  </si>
  <si>
    <t>Top Word Pairs in Tweet by Count</t>
  </si>
  <si>
    <t>mhtf,doccrearperry  doccrearperry,birthequity  birthequity,believes  believes,#healthequity  #healthequity,starts  starts,valuing  valuing,moms  moms,partnering  partnering,acog  acog,cmqcc</t>
  </si>
  <si>
    <t>doccrearperry,birthequity  birthequity,believes  believes,#healthequity  #healthequity,starts  starts,valuing  valuing,moms  moms,partnering  partnering,acog  acog,cmqcc  cmqcc,developing</t>
  </si>
  <si>
    <t>birth,team  capublichealth,healthy  healthy,birth  birth,helps  helps,strong  strong,birth  team,help  help,patients  patients,build  build,birth</t>
  </si>
  <si>
    <t>tjcommission,developed  developed,standards  standards,based  based,recommendations  recommendations,ptsafetycouncil  ptsafetycouncil,acog  acog,cmqcc  cmqcc,learn  learn,more  more,patient</t>
  </si>
  <si>
    <t>mc,leadership  leadership,spoke  spoke,dr  dr,baker  baker,last  last,year  year,joint  joint,commission  commission,requiring  requiring,more</t>
  </si>
  <si>
    <t>mom_congress,mc  mc,leadership  leadership,spoke  spoke,dr  dr,baker  baker,last  last,year  year,joint  joint,commission  commission,requiring</t>
  </si>
  <si>
    <t>9,5  9,18  register,9  webinar,pregnancy  pregnancy,associated  associated,suicide  suicide,california  california,2002  2002,2012  2012,findings</t>
  </si>
  <si>
    <t>2020momproject,webinar  webinar,pregnancy  pregnancy,associated  associated,suicide  suicide,california  california,2002  2002,2012  2012,findings  findings,depth  depth,case</t>
  </si>
  <si>
    <t>reminder,cmqcc  cmqcc,hosting  hosting,webinar  webinar,tomorrow  tomorrow,sept  sept,5  5,pregnancy  pregnancy,associated  associated,suicide  suicide,california</t>
  </si>
  <si>
    <t>best,practices  3,improve  improve,obstetric  obstetric,quality  quality,care  care,programs  programs,ptsafetycouncil's  ptsafetycouncil's,aim  aim,supported  supported,acog</t>
  </si>
  <si>
    <t>Top Word Pairs in Tweet by Salience</t>
  </si>
  <si>
    <t>Word</t>
  </si>
  <si>
    <t>5</t>
  </si>
  <si>
    <t>register</t>
  </si>
  <si>
    <t>recommendations</t>
  </si>
  <si>
    <t>case</t>
  </si>
  <si>
    <t>reviews</t>
  </si>
  <si>
    <t>2019</t>
  </si>
  <si>
    <t>18</t>
  </si>
  <si>
    <t>mc</t>
  </si>
  <si>
    <t>leadership</t>
  </si>
  <si>
    <t>spoke</t>
  </si>
  <si>
    <t>baker</t>
  </si>
  <si>
    <t>last</t>
  </si>
  <si>
    <t>year</t>
  </si>
  <si>
    <t>joint</t>
  </si>
  <si>
    <t>commission</t>
  </si>
  <si>
    <t>requiring</t>
  </si>
  <si>
    <t>action</t>
  </si>
  <si>
    <t>around</t>
  </si>
  <si>
    <t>bundles</t>
  </si>
  <si>
    <t>developi</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</si>
  <si>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</si>
  <si>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</si>
  <si>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</si>
  <si>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</si>
  <si>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</si>
  <si>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</si>
  <si>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</si>
  <si>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</si>
  <si>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</si>
  <si>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</si>
  <si>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</si>
  <si>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</si>
  <si>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</si>
  <si>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</si>
  <si>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</si>
  <si>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</si>
  <si>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</si>
  <si>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</si>
  <si>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</si>
  <si>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</si>
  <si>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</si>
  <si>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</si>
  <si>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</si>
  <si>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</si>
  <si>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</si>
  <si>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</si>
  <si>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</si>
  <si>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</si>
  <si>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</si>
  <si>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</si>
  <si>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</si>
  <si>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</si>
  <si>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</si>
  <si>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1.0.1.419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</si>
  <si>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</si>
  <si>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</si>
  <si>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</si>
  <si>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</si>
  <si>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</si>
  <si>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</si>
  <si>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</si>
  <si>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</si>
  <si>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</si>
  <si>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</si>
  <si>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</si>
  <si>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</si>
  <si>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</si>
  <si>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</si>
  <si>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</si>
  <si>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</si>
  <si>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128, 128, 128</t>
  </si>
  <si>
    <t>G1: cmqcc more dr improve obstetric care acog help best practices</t>
  </si>
  <si>
    <t>G2: doccrearperry birthequity believes #healthequity starts valuing moms partnering acog cmqcc</t>
  </si>
  <si>
    <t>G3: birth team healthy helps strong help patients build today learn</t>
  </si>
  <si>
    <t>G4: 9 webinar pregnancy associated suicide california 2002 2012 findings depth</t>
  </si>
  <si>
    <t>Autofill Workbook Results</t>
  </si>
  <si>
    <t>Edge Weight▓1▓1▓0▓True▓Gray▓Red▓▓Edge Weight▓1▓1▓0▓3▓10▓False▓Edge Weight▓1▓1▓0▓35▓12▓False▓▓0▓0▓0▓True▓Black▓Black▓▓Followers▓138▓33378▓0▓162▓1000▓False▓▓0▓0▓0▓0▓0▓False▓▓0▓0▓0▓0▓0▓False▓▓0▓0▓0▓0▓0▓False</t>
  </si>
  <si>
    <t>GraphSource░GraphServerTwitterSearch▓GraphTerm░cmqcc▓ImportDescription░The graph represents a network of 22 Twitter users whose tweets in the requested range contained "cmqcc", or who were replied to or mentioned in those tweets.  The network was obtained from the NodeXL Graph Server on Sunday, 15 September 2019 at 18:24 UTC.
The requested start date was Sunday, 15 September 2019 at 00:01 UTC and the maximum number of days (going backward) was 14.
The maximum number of tweets collected was 5,000.
The tweets in the network were tweeted over the 8-day, 20-hour, 46-minute period from Sunday, 01 September 2019 at 18:36 UTC to Tuesday, 10 September 2019 at 15:22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</si>
</sst>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3"/>
      <tableStyleElement type="headerRow" dxfId="402"/>
    </tableStyle>
    <tableStyle name="NodeXL Table" pivot="0" count="1">
      <tableStyleElement type="headerRow" dxfId="40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33634531"/>
        <c:axId val="34275324"/>
      </c:barChart>
      <c:catAx>
        <c:axId val="3363453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4275324"/>
        <c:crosses val="autoZero"/>
        <c:auto val="1"/>
        <c:lblOffset val="100"/>
        <c:noMultiLvlLbl val="0"/>
      </c:catAx>
      <c:valAx>
        <c:axId val="342753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6345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cmqcc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Series'!$A$26:$A$40</c:f>
              <c:strCache>
                <c:ptCount val="14"/>
                <c:pt idx="0">
                  <c:v>7/19/2019 17:00</c:v>
                </c:pt>
                <c:pt idx="1">
                  <c:v>9/1/2019 18:36</c:v>
                </c:pt>
                <c:pt idx="2">
                  <c:v>9/1/2019 18:46</c:v>
                </c:pt>
                <c:pt idx="3">
                  <c:v>9/2/2019 23:40</c:v>
                </c:pt>
                <c:pt idx="4">
                  <c:v>9/3/2019 0:22</c:v>
                </c:pt>
                <c:pt idx="5">
                  <c:v>9/3/2019 15:09</c:v>
                </c:pt>
                <c:pt idx="6">
                  <c:v>9/3/2019 16:01</c:v>
                </c:pt>
                <c:pt idx="7">
                  <c:v>9/3/2019 16:04</c:v>
                </c:pt>
                <c:pt idx="8">
                  <c:v>9/3/2019 19:46</c:v>
                </c:pt>
                <c:pt idx="9">
                  <c:v>9/4/2019 14:20</c:v>
                </c:pt>
                <c:pt idx="10">
                  <c:v>9/4/2019 15:01</c:v>
                </c:pt>
                <c:pt idx="11">
                  <c:v>9/4/2019 16:03</c:v>
                </c:pt>
                <c:pt idx="12">
                  <c:v>9/4/2019 19:00</c:v>
                </c:pt>
                <c:pt idx="13">
                  <c:v>9/10/2019 15:22</c:v>
                </c:pt>
              </c:strCache>
            </c:strRef>
          </c:cat>
          <c:val>
            <c:numRef>
              <c:f>'Time Series'!$B$26:$B$40</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val>
        </c:ser>
        <c:axId val="277549"/>
        <c:axId val="2497942"/>
      </c:barChart>
      <c:catAx>
        <c:axId val="277549"/>
        <c:scaling>
          <c:orientation val="minMax"/>
        </c:scaling>
        <c:axPos val="b"/>
        <c:delete val="0"/>
        <c:numFmt formatCode="General" sourceLinked="1"/>
        <c:majorTickMark val="out"/>
        <c:minorTickMark val="none"/>
        <c:tickLblPos val="nextTo"/>
        <c:crossAx val="2497942"/>
        <c:crosses val="autoZero"/>
        <c:auto val="1"/>
        <c:lblOffset val="100"/>
        <c:noMultiLvlLbl val="0"/>
      </c:catAx>
      <c:valAx>
        <c:axId val="2497942"/>
        <c:scaling>
          <c:orientation val="minMax"/>
        </c:scaling>
        <c:axPos val="l"/>
        <c:majorGridlines/>
        <c:delete val="0"/>
        <c:numFmt formatCode="General" sourceLinked="1"/>
        <c:majorTickMark val="out"/>
        <c:minorTickMark val="none"/>
        <c:tickLblPos val="nextTo"/>
        <c:crossAx val="27754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40042461"/>
        <c:axId val="24837830"/>
      </c:barChart>
      <c:catAx>
        <c:axId val="4004246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4837830"/>
        <c:crosses val="autoZero"/>
        <c:auto val="1"/>
        <c:lblOffset val="100"/>
        <c:noMultiLvlLbl val="0"/>
      </c:catAx>
      <c:valAx>
        <c:axId val="248378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0424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22213879"/>
        <c:axId val="65707184"/>
      </c:barChart>
      <c:catAx>
        <c:axId val="2221387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5707184"/>
        <c:crosses val="autoZero"/>
        <c:auto val="1"/>
        <c:lblOffset val="100"/>
        <c:noMultiLvlLbl val="0"/>
      </c:catAx>
      <c:valAx>
        <c:axId val="657071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2138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54493745"/>
        <c:axId val="20681658"/>
      </c:barChart>
      <c:catAx>
        <c:axId val="5449374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0681658"/>
        <c:crosses val="autoZero"/>
        <c:auto val="1"/>
        <c:lblOffset val="100"/>
        <c:noMultiLvlLbl val="0"/>
      </c:catAx>
      <c:valAx>
        <c:axId val="206816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4937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51917195"/>
        <c:axId val="64601572"/>
      </c:barChart>
      <c:catAx>
        <c:axId val="5191719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4601572"/>
        <c:crosses val="autoZero"/>
        <c:auto val="1"/>
        <c:lblOffset val="100"/>
        <c:noMultiLvlLbl val="0"/>
      </c:catAx>
      <c:valAx>
        <c:axId val="646015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9171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44543237"/>
        <c:axId val="65344814"/>
      </c:barChart>
      <c:catAx>
        <c:axId val="4454323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5344814"/>
        <c:crosses val="autoZero"/>
        <c:auto val="1"/>
        <c:lblOffset val="100"/>
        <c:noMultiLvlLbl val="0"/>
      </c:catAx>
      <c:valAx>
        <c:axId val="653448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5432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51232415"/>
        <c:axId val="58438552"/>
      </c:barChart>
      <c:catAx>
        <c:axId val="5123241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8438552"/>
        <c:crosses val="autoZero"/>
        <c:auto val="1"/>
        <c:lblOffset val="100"/>
        <c:noMultiLvlLbl val="0"/>
      </c:catAx>
      <c:valAx>
        <c:axId val="584385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2324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56184921"/>
        <c:axId val="35902242"/>
      </c:barChart>
      <c:catAx>
        <c:axId val="5618492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5902242"/>
        <c:crosses val="autoZero"/>
        <c:auto val="1"/>
        <c:lblOffset val="100"/>
        <c:noMultiLvlLbl val="0"/>
      </c:catAx>
      <c:valAx>
        <c:axId val="359022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1849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54684723"/>
        <c:axId val="22400460"/>
      </c:barChart>
      <c:catAx>
        <c:axId val="54684723"/>
        <c:scaling>
          <c:orientation val="minMax"/>
        </c:scaling>
        <c:axPos val="b"/>
        <c:delete val="1"/>
        <c:majorTickMark val="out"/>
        <c:minorTickMark val="none"/>
        <c:tickLblPos val="none"/>
        <c:crossAx val="22400460"/>
        <c:crosses val="autoZero"/>
        <c:auto val="1"/>
        <c:lblOffset val="100"/>
        <c:noMultiLvlLbl val="0"/>
      </c:catAx>
      <c:valAx>
        <c:axId val="22400460"/>
        <c:scaling>
          <c:orientation val="minMax"/>
        </c:scaling>
        <c:axPos val="l"/>
        <c:delete val="1"/>
        <c:majorTickMark val="out"/>
        <c:minorTickMark val="none"/>
        <c:tickLblPos val="none"/>
        <c:crossAx val="5468472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4" refreshedBy="Marc Smith" refreshedVersion="5">
  <cacheSource type="worksheet">
    <worksheetSource ref="A2:BL16" sheet="Time Series Edges"/>
  </cacheSource>
  <cacheFields count="64">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4">
        <s v="healthequity"/>
        <s v="mybirthmatters"/>
        <m/>
        <s v="awhonn"/>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4">
        <d v="2019-09-01T18:36:21.000"/>
        <d v="2019-07-19T17:00:02.000"/>
        <d v="2019-09-01T18:46:31.000"/>
        <d v="2019-09-02T23:40:05.000"/>
        <d v="2019-09-03T00:22:09.000"/>
        <d v="2019-09-03T15:09:14.000"/>
        <d v="2019-09-03T16:04:23.000"/>
        <d v="2019-09-03T19:46:09.000"/>
        <d v="2019-09-03T16:01:10.000"/>
        <d v="2019-09-04T14:20:48.000"/>
        <d v="2019-09-04T15:01:24.000"/>
        <d v="2019-09-04T16:03:11.000"/>
        <d v="2019-09-04T19:00:07.000"/>
        <d v="2019-09-10T15:22:58.000"/>
      </sharedItems>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4">
  <r>
    <s v="fibroidsupport"/>
    <s v="cmqcc"/>
    <m/>
    <m/>
    <m/>
    <m/>
    <m/>
    <m/>
    <m/>
    <m/>
    <s v="No"/>
    <n v="3"/>
    <m/>
    <m/>
    <x v="0"/>
    <d v="2019-09-01T18:36:21.000"/>
    <s v="RT @MHTF: @doccrearperry of @birthequity believes #healthequity starts with valuing moms. From partnering with @ACOG and @cmqcc on developi…"/>
    <m/>
    <m/>
    <x v="0"/>
    <m/>
    <s v="http://pbs.twimg.com/profile_images/623605362202148864/k6GbmZXq_normal.jpg"/>
    <x v="0"/>
    <s v="https://twitter.com/#!/fibroidsupport/status/1168231132682489857"/>
    <m/>
    <m/>
    <s v="1168231132682489857"/>
    <m/>
    <b v="0"/>
    <n v="0"/>
    <s v=""/>
    <b v="0"/>
    <s v="en"/>
    <m/>
    <s v=""/>
    <b v="0"/>
    <n v="4"/>
    <s v="1152261829076357122"/>
    <s v="Twitter for iPad"/>
    <b v="0"/>
    <s v="1152261829076357122"/>
    <s v="Tweet"/>
    <n v="0"/>
    <n v="0"/>
    <m/>
    <m/>
    <m/>
    <m/>
    <m/>
    <m/>
    <m/>
    <m/>
    <n v="1"/>
    <s v="2"/>
    <s v="1"/>
    <m/>
    <m/>
    <m/>
    <m/>
    <m/>
    <m/>
    <m/>
    <m/>
    <m/>
  </r>
  <r>
    <s v="mhtf"/>
    <s v="birthequity"/>
    <m/>
    <m/>
    <m/>
    <m/>
    <m/>
    <m/>
    <m/>
    <m/>
    <s v="No"/>
    <n v="8"/>
    <m/>
    <m/>
    <x v="0"/>
    <d v="2019-07-19T17:00:02.000"/>
    <s v="@doccrearperry of @birthequity believes #healthequity starts with valuing moms. From partnering with @ACOG and @cmqcc on developing a model for respectful care to creating training on implicit bias and racism, read more about Dr. Crear-Perry’s journey https://t.co/P08vtMguDX https://t.co/JE0hnDmSUQ"/>
    <s v="https://www.mhtf.org/2019/07/19/maternal-health-visionary-spotlight-dr-joia-crear-perry-national-birth-equity-collaborative-founder-president/"/>
    <s v="mhtf.org"/>
    <x v="0"/>
    <s v="https://pbs.twimg.com/media/D_2oBubXUAAa_tL.jpg"/>
    <s v="https://pbs.twimg.com/media/D_2oBubXUAAa_tL.jpg"/>
    <x v="1"/>
    <s v="https://twitter.com/#!/mhtf/status/1152261829076357122"/>
    <m/>
    <m/>
    <s v="1152261829076357122"/>
    <m/>
    <b v="0"/>
    <n v="7"/>
    <s v="536610418"/>
    <b v="0"/>
    <s v="en"/>
    <m/>
    <s v=""/>
    <b v="0"/>
    <n v="4"/>
    <s v=""/>
    <s v="Buffer"/>
    <b v="0"/>
    <s v="1152261829076357122"/>
    <s v="Retweet"/>
    <n v="0"/>
    <n v="0"/>
    <m/>
    <m/>
    <m/>
    <m/>
    <m/>
    <m/>
    <m/>
    <m/>
    <n v="1"/>
    <s v="2"/>
    <s v="2"/>
    <m/>
    <m/>
    <m/>
    <m/>
    <m/>
    <m/>
    <m/>
    <m/>
    <m/>
  </r>
  <r>
    <s v="fibroidinfo"/>
    <s v="birthequity"/>
    <m/>
    <m/>
    <m/>
    <m/>
    <m/>
    <m/>
    <m/>
    <m/>
    <s v="No"/>
    <n v="9"/>
    <m/>
    <m/>
    <x v="0"/>
    <d v="2019-09-01T18:46:31.000"/>
    <s v="RT @MHTF: @doccrearperry of @birthequity believes #healthequity starts with valuing moms. From partnering with @ACOG and @cmqcc on developi…"/>
    <m/>
    <m/>
    <x v="0"/>
    <m/>
    <s v="http://pbs.twimg.com/profile_images/460946088607113216/q2PknvDR_normal.jpeg"/>
    <x v="2"/>
    <s v="https://twitter.com/#!/fibroidinfo/status/1168233693359550465"/>
    <m/>
    <m/>
    <s v="1168233693359550465"/>
    <m/>
    <b v="0"/>
    <n v="0"/>
    <s v=""/>
    <b v="0"/>
    <s v="en"/>
    <m/>
    <s v=""/>
    <b v="0"/>
    <n v="4"/>
    <s v="1152261829076357122"/>
    <s v="Twitter for iPad"/>
    <b v="0"/>
    <s v="1152261829076357122"/>
    <s v="Tweet"/>
    <n v="0"/>
    <n v="0"/>
    <m/>
    <m/>
    <m/>
    <m/>
    <m/>
    <m/>
    <m/>
    <m/>
    <n v="1"/>
    <s v="2"/>
    <s v="2"/>
    <m/>
    <m/>
    <m/>
    <m/>
    <m/>
    <m/>
    <m/>
    <m/>
    <m/>
  </r>
  <r>
    <s v="capublichealth"/>
    <s v="consumerreports"/>
    <m/>
    <m/>
    <m/>
    <m/>
    <m/>
    <m/>
    <m/>
    <m/>
    <s v="No"/>
    <n v="17"/>
    <m/>
    <m/>
    <x v="0"/>
    <d v="2019-09-02T23:40:05.000"/>
    <s v="For a healthy birth, it helps to have a strong birth team. Help your patients build their birth team today. Learn more: https://t.co/TSvOCrvowK #MyBirthMatters @cmqcc @CHCFNews @ConsumerReports https://t.co/63L9S9urlL"/>
    <s v="https://www.cmqcc.org/my-birth-matters?utm_source=twitter&amp;utm_medium=tweet&amp;utm_campaign=mybirthmatters&amp;utm_content=comms%20toolkit"/>
    <s v="cmqcc.org"/>
    <x v="1"/>
    <s v="https://pbs.twimg.com/media/EDfzIfXXkAEGotq.jpg"/>
    <s v="https://pbs.twimg.com/media/EDfzIfXXkAEGotq.jpg"/>
    <x v="3"/>
    <s v="https://twitter.com/#!/capublichealth/status/1168669956839526401"/>
    <m/>
    <m/>
    <s v="1168669956839526401"/>
    <m/>
    <b v="0"/>
    <n v="3"/>
    <s v=""/>
    <b v="0"/>
    <s v="en"/>
    <m/>
    <s v=""/>
    <b v="0"/>
    <n v="3"/>
    <s v=""/>
    <s v="Hootsuite Inc."/>
    <b v="0"/>
    <s v="1168669956839526401"/>
    <s v="Tweet"/>
    <n v="0"/>
    <n v="0"/>
    <m/>
    <m/>
    <m/>
    <m/>
    <m/>
    <m/>
    <m/>
    <m/>
    <n v="1"/>
    <s v="3"/>
    <s v="3"/>
    <m/>
    <m/>
    <m/>
    <m/>
    <m/>
    <m/>
    <m/>
    <m/>
    <m/>
  </r>
  <r>
    <s v="jsabuilder"/>
    <s v="capublichealth"/>
    <m/>
    <m/>
    <m/>
    <m/>
    <m/>
    <m/>
    <m/>
    <m/>
    <s v="No"/>
    <n v="19"/>
    <m/>
    <m/>
    <x v="0"/>
    <d v="2019-09-03T00:22:09.000"/>
    <s v="RT @CAPublicHealth: For a healthy birth, it helps to have a strong birth team. Help your patients build their birth team today. Learn more:…"/>
    <m/>
    <m/>
    <x v="2"/>
    <m/>
    <s v="http://pbs.twimg.com/profile_images/2181953193/logo_only2_normal.jpg"/>
    <x v="4"/>
    <s v="https://twitter.com/#!/jsabuilder/status/1168680544999100416"/>
    <m/>
    <m/>
    <s v="1168680544999100416"/>
    <m/>
    <b v="0"/>
    <n v="0"/>
    <s v=""/>
    <b v="0"/>
    <s v="en"/>
    <m/>
    <s v=""/>
    <b v="0"/>
    <n v="3"/>
    <s v="1168669956839526401"/>
    <s v="jsabuilder"/>
    <b v="0"/>
    <s v="1168669956839526401"/>
    <s v="Tweet"/>
    <n v="0"/>
    <n v="0"/>
    <m/>
    <m/>
    <m/>
    <m/>
    <m/>
    <m/>
    <m/>
    <m/>
    <n v="1"/>
    <s v="3"/>
    <s v="3"/>
    <n v="2"/>
    <n v="8.333333333333334"/>
    <n v="0"/>
    <n v="0"/>
    <n v="0"/>
    <n v="0"/>
    <n v="22"/>
    <n v="91.66666666666667"/>
    <n v="24"/>
  </r>
  <r>
    <s v="publichealthmap"/>
    <s v="capublichealth"/>
    <m/>
    <m/>
    <m/>
    <m/>
    <m/>
    <m/>
    <m/>
    <m/>
    <s v="No"/>
    <n v="20"/>
    <m/>
    <m/>
    <x v="0"/>
    <d v="2019-09-03T15:09:14.000"/>
    <s v="RT @CAPublicHealth: For a healthy birth, it helps to have a strong birth team. Help your patients build their birth team today. Learn more:…"/>
    <m/>
    <m/>
    <x v="2"/>
    <m/>
    <s v="http://pbs.twimg.com/profile_images/1106892363904049152/1RUHFgsd_normal.png"/>
    <x v="5"/>
    <s v="https://twitter.com/#!/publichealthmap/status/1168903787588857858"/>
    <m/>
    <m/>
    <s v="1168903787588857858"/>
    <m/>
    <b v="0"/>
    <n v="0"/>
    <s v=""/>
    <b v="0"/>
    <s v="en"/>
    <m/>
    <s v=""/>
    <b v="0"/>
    <n v="3"/>
    <s v="1168669956839526401"/>
    <s v="Twitter Web App"/>
    <b v="0"/>
    <s v="1168669956839526401"/>
    <s v="Tweet"/>
    <n v="0"/>
    <n v="0"/>
    <m/>
    <m/>
    <m/>
    <m/>
    <m/>
    <m/>
    <m/>
    <m/>
    <n v="1"/>
    <s v="3"/>
    <s v="3"/>
    <n v="2"/>
    <n v="8.333333333333334"/>
    <n v="0"/>
    <n v="0"/>
    <n v="0"/>
    <n v="0"/>
    <n v="22"/>
    <n v="91.66666666666667"/>
    <n v="24"/>
  </r>
  <r>
    <s v="ptsafetycouncil"/>
    <s v="tjcommission"/>
    <m/>
    <m/>
    <m/>
    <m/>
    <m/>
    <m/>
    <m/>
    <m/>
    <s v="No"/>
    <n v="21"/>
    <m/>
    <m/>
    <x v="1"/>
    <d v="2019-09-03T16:04:23.000"/>
    <s v="@TJCommission developed its standards based on recommendations from @PtSafetyCouncil, @acog, and @cmqcc. Learn more about our Patient Safety Bundles, including the Bundles on Obstetric Hemorrhage and Severe Hypertension in Pregnancy, at https://t.co/IR0HNXzmNA! https://t.co/99WdNE633b"/>
    <s v="http://safehealthcareforeverywoman.org/patient-safety-bundles/ https://twitter.com/TJCommission/status/1166582221697880065"/>
    <s v="safehealthcareforeverywoman.org twitter.com"/>
    <x v="2"/>
    <m/>
    <s v="http://pbs.twimg.com/profile_images/611921185094303744/ynxLLkhk_normal.jpg"/>
    <x v="6"/>
    <s v="https://twitter.com/#!/ptsafetycouncil/status/1168917664250679296"/>
    <m/>
    <m/>
    <s v="1168917664250679296"/>
    <m/>
    <b v="0"/>
    <n v="0"/>
    <s v="41643844"/>
    <b v="1"/>
    <s v="en"/>
    <m/>
    <s v="1166582221697880065"/>
    <b v="0"/>
    <n v="0"/>
    <s v=""/>
    <s v="Twitter Web App"/>
    <b v="0"/>
    <s v="1168917664250679296"/>
    <s v="Tweet"/>
    <n v="0"/>
    <n v="0"/>
    <m/>
    <m/>
    <m/>
    <m/>
    <m/>
    <m/>
    <m/>
    <m/>
    <n v="1"/>
    <s v="1"/>
    <s v="1"/>
    <n v="2"/>
    <n v="6.451612903225806"/>
    <n v="1"/>
    <n v="3.225806451612903"/>
    <n v="0"/>
    <n v="0"/>
    <n v="28"/>
    <n v="90.3225806451613"/>
    <n v="31"/>
  </r>
  <r>
    <s v="911safety"/>
    <s v="capublichealth"/>
    <m/>
    <m/>
    <m/>
    <m/>
    <m/>
    <m/>
    <m/>
    <m/>
    <s v="No"/>
    <n v="23"/>
    <m/>
    <m/>
    <x v="0"/>
    <d v="2019-09-03T19:46:09.000"/>
    <s v="RT @CAPublicHealth: For a healthy birth, it helps to have a strong birth team. Help your patients build their birth team today. Learn more:…"/>
    <m/>
    <m/>
    <x v="2"/>
    <m/>
    <s v="http://pbs.twimg.com/profile_images/1073681418918580224/0bAr18dN_normal.jpg"/>
    <x v="7"/>
    <s v="https://twitter.com/#!/911safety/status/1168973474825691137"/>
    <m/>
    <m/>
    <s v="1168973474825691137"/>
    <m/>
    <b v="0"/>
    <n v="0"/>
    <s v=""/>
    <b v="0"/>
    <s v="en"/>
    <m/>
    <s v=""/>
    <b v="0"/>
    <n v="3"/>
    <s v="1168669956839526401"/>
    <s v="Twitter for iPhone"/>
    <b v="0"/>
    <s v="1168669956839526401"/>
    <s v="Tweet"/>
    <n v="0"/>
    <n v="0"/>
    <m/>
    <m/>
    <m/>
    <m/>
    <m/>
    <m/>
    <m/>
    <m/>
    <n v="1"/>
    <s v="3"/>
    <s v="3"/>
    <n v="2"/>
    <n v="8.333333333333334"/>
    <n v="0"/>
    <n v="0"/>
    <n v="0"/>
    <n v="0"/>
    <n v="22"/>
    <n v="91.66666666666667"/>
    <n v="24"/>
  </r>
  <r>
    <s v="mom_congress"/>
    <s v="cmqcc"/>
    <m/>
    <m/>
    <m/>
    <m/>
    <m/>
    <m/>
    <m/>
    <m/>
    <s v="No"/>
    <n v="24"/>
    <m/>
    <m/>
    <x v="0"/>
    <d v="2019-09-03T16:01:10.000"/>
    <s v="MC leadership spoke with Dr. Baker last year about how &amp;amp; why the Joint Commission should be requiring more action around preventing maternal death and other leaders like Dr. Elliott Main from @cmqcc were instrumental in this change. _x000a_https://t.co/TReAwOM2EN"/>
    <s v="https://www.modernhealthcare.com/hospitals/joint-commission-imposes-maternal-safety-standards-hospital-accreditation?eType=EmailBlastContent&amp;eId=2f70d394-fb44-437b-9ddb-bbcd4cbfb0c7"/>
    <s v="modernhealthcare.com"/>
    <x v="2"/>
    <m/>
    <s v="http://pbs.twimg.com/profile_images/1106332532742643714/Gv29_wSP_normal.jpg"/>
    <x v="8"/>
    <s v="https://twitter.com/#!/mom_congress/status/1168916855836352513"/>
    <m/>
    <m/>
    <s v="1168916855836352513"/>
    <m/>
    <b v="0"/>
    <n v="0"/>
    <s v=""/>
    <b v="0"/>
    <s v="en"/>
    <m/>
    <s v=""/>
    <b v="0"/>
    <n v="1"/>
    <s v=""/>
    <s v="Hootsuite Inc."/>
    <b v="0"/>
    <s v="1168916855836352513"/>
    <s v="Tweet"/>
    <n v="0"/>
    <n v="0"/>
    <m/>
    <m/>
    <m/>
    <m/>
    <m/>
    <m/>
    <m/>
    <m/>
    <n v="1"/>
    <s v="1"/>
    <s v="1"/>
    <n v="2"/>
    <n v="5.2631578947368425"/>
    <n v="1"/>
    <n v="2.6315789473684212"/>
    <n v="0"/>
    <n v="0"/>
    <n v="35"/>
    <n v="92.10526315789474"/>
    <n v="38"/>
  </r>
  <r>
    <s v="helpingmamas"/>
    <s v="mom_congress"/>
    <m/>
    <m/>
    <m/>
    <m/>
    <m/>
    <m/>
    <m/>
    <m/>
    <s v="No"/>
    <n v="25"/>
    <m/>
    <m/>
    <x v="0"/>
    <d v="2019-09-04T14:20:48.000"/>
    <s v="RT @mom_congress: MC leadership spoke with Dr. Baker last year about how &amp;amp; why the Joint Commission should be requiring more action around…"/>
    <m/>
    <m/>
    <x v="2"/>
    <m/>
    <s v="http://pbs.twimg.com/profile_images/1062070042957959168/TZMuINX7_normal.jpg"/>
    <x v="9"/>
    <s v="https://twitter.com/#!/helpingmamas/status/1169253983942316033"/>
    <m/>
    <m/>
    <s v="1169253983942316033"/>
    <m/>
    <b v="0"/>
    <n v="0"/>
    <s v=""/>
    <b v="0"/>
    <s v="en"/>
    <m/>
    <s v=""/>
    <b v="0"/>
    <n v="1"/>
    <s v="1168916855836352513"/>
    <s v="Twitter Web App"/>
    <b v="0"/>
    <s v="1168916855836352513"/>
    <s v="Tweet"/>
    <n v="0"/>
    <n v="0"/>
    <m/>
    <m/>
    <m/>
    <m/>
    <m/>
    <m/>
    <m/>
    <m/>
    <n v="1"/>
    <s v="1"/>
    <s v="1"/>
    <n v="0"/>
    <n v="0"/>
    <n v="0"/>
    <n v="0"/>
    <n v="0"/>
    <n v="0"/>
    <n v="23"/>
    <n v="100"/>
    <n v="23"/>
  </r>
  <r>
    <s v="2020momproject"/>
    <s v="2020momproject"/>
    <m/>
    <m/>
    <m/>
    <m/>
    <m/>
    <m/>
    <m/>
    <m/>
    <s v="No"/>
    <n v="26"/>
    <m/>
    <m/>
    <x v="2"/>
    <d v="2019-09-04T15:01:24.000"/>
    <s v="Webinar:_x000a_Pregnancy-Associated Suicide in California, 2002-2012: Findings from in-depth case reviews and recommendations for prevention (CMQCC)_x000a__x000a_9/5, 2019 OR 9/18, 2019_x000a_12:00-1:15 pm PST_x000a__x000a_Register for 9/5: https://t.co/XQ1tOE3atQ_x000a__x000a_Register for 9/18: https://t.co/VlNDb2Yioy https://t.co/bxy28YDtdc"/>
    <s v="https://stanford.zoom.us/webinar/register/WN_efm44EgrQiWTuke7WFFrZQ?eType=EmailBlastContent&amp;eId=5f890efc-b91c-41cd-bba4-a94250be15cf https://stanford.zoom.us/webinar/register/WN_H_0rX4ttTa-DxWZFrTI_4Q?eType=EmailBlastContent&amp;eId=5f890efc-b91c-41cd-bba4-a94250be15cf"/>
    <s v="zoom.us zoom.us"/>
    <x v="2"/>
    <s v="https://pbs.twimg.com/media/EDoPmCJW4AUYCQC.jpg"/>
    <s v="https://pbs.twimg.com/media/EDoPmCJW4AUYCQC.jpg"/>
    <x v="10"/>
    <s v="https://twitter.com/#!/2020momproject/status/1169264201128431616"/>
    <m/>
    <m/>
    <s v="1169264201128431616"/>
    <m/>
    <b v="0"/>
    <n v="0"/>
    <s v=""/>
    <b v="0"/>
    <s v="en"/>
    <m/>
    <s v=""/>
    <b v="0"/>
    <n v="1"/>
    <s v=""/>
    <s v="Hootsuite Inc."/>
    <b v="0"/>
    <s v="1169264201128431616"/>
    <s v="Tweet"/>
    <n v="0"/>
    <n v="0"/>
    <m/>
    <m/>
    <m/>
    <m/>
    <m/>
    <m/>
    <m/>
    <m/>
    <n v="1"/>
    <s v="4"/>
    <s v="4"/>
    <n v="1"/>
    <n v="2.5"/>
    <n v="1"/>
    <n v="2.5"/>
    <n v="0"/>
    <n v="0"/>
    <n v="38"/>
    <n v="95"/>
    <n v="40"/>
  </r>
  <r>
    <s v="ppstresscenter"/>
    <s v="2020momproject"/>
    <m/>
    <m/>
    <m/>
    <m/>
    <m/>
    <m/>
    <m/>
    <m/>
    <s v="No"/>
    <n v="27"/>
    <m/>
    <m/>
    <x v="0"/>
    <d v="2019-09-04T16:03:11.000"/>
    <s v="RT @2020MomProject: Webinar:_x000a_Pregnancy-Associated Suicide in California, 2002-2012: Findings from in-depth case reviews and recommendations…"/>
    <m/>
    <m/>
    <x v="2"/>
    <m/>
    <s v="http://pbs.twimg.com/profile_images/992762295301296129/1FWAoN6m_normal.jpg"/>
    <x v="11"/>
    <s v="https://twitter.com/#!/ppstresscenter/status/1169279749581103104"/>
    <m/>
    <m/>
    <s v="1169279749581103104"/>
    <m/>
    <b v="0"/>
    <n v="0"/>
    <s v=""/>
    <b v="0"/>
    <s v="en"/>
    <m/>
    <s v=""/>
    <b v="0"/>
    <n v="1"/>
    <s v="1169264201128431616"/>
    <s v="Twitter Web App"/>
    <b v="0"/>
    <s v="1169264201128431616"/>
    <s v="Tweet"/>
    <n v="0"/>
    <n v="0"/>
    <m/>
    <m/>
    <m/>
    <m/>
    <m/>
    <m/>
    <m/>
    <m/>
    <n v="1"/>
    <s v="4"/>
    <s v="4"/>
    <n v="1"/>
    <n v="5.555555555555555"/>
    <n v="1"/>
    <n v="5.555555555555555"/>
    <n v="0"/>
    <n v="0"/>
    <n v="16"/>
    <n v="88.88888888888889"/>
    <n v="18"/>
  </r>
  <r>
    <s v="awhonn"/>
    <s v="cmqcc"/>
    <m/>
    <m/>
    <m/>
    <m/>
    <m/>
    <m/>
    <m/>
    <m/>
    <s v="No"/>
    <n v="28"/>
    <m/>
    <m/>
    <x v="0"/>
    <d v="2019-09-04T19:00:07.000"/>
    <s v="Reminder that @cmqcc is hosting a webinar tomorrow, Sept 5, on pregnancy-associated suicide in California. Register at https://t.co/XFz2K2Tz0W. #AWHONN https://t.co/xXD6TMsYxv"/>
    <s v="https://zoom.us/webinar/register/WN_efm44EgrQiWTuke7WFFrZQ"/>
    <s v="zoom.us"/>
    <x v="3"/>
    <s v="https://pbs.twimg.com/media/EDpGO-5WwAEtvc5.png"/>
    <s v="https://pbs.twimg.com/media/EDpGO-5WwAEtvc5.png"/>
    <x v="12"/>
    <s v="https://twitter.com/#!/awhonn/status/1169324278065631234"/>
    <m/>
    <m/>
    <s v="1169324278065631234"/>
    <m/>
    <b v="0"/>
    <n v="1"/>
    <s v=""/>
    <b v="0"/>
    <s v="en"/>
    <m/>
    <s v=""/>
    <b v="0"/>
    <n v="0"/>
    <s v=""/>
    <s v="Buffer"/>
    <b v="0"/>
    <s v="1169324278065631234"/>
    <s v="Tweet"/>
    <n v="0"/>
    <n v="0"/>
    <m/>
    <m/>
    <m/>
    <m/>
    <m/>
    <m/>
    <m/>
    <m/>
    <n v="1"/>
    <s v="1"/>
    <s v="1"/>
    <n v="0"/>
    <n v="0"/>
    <n v="1"/>
    <n v="5.2631578947368425"/>
    <n v="0"/>
    <n v="0"/>
    <n v="18"/>
    <n v="94.73684210526316"/>
    <n v="19"/>
  </r>
  <r>
    <s v="afriedmanpeahl"/>
    <s v="ob_initiative"/>
    <m/>
    <m/>
    <m/>
    <m/>
    <m/>
    <m/>
    <m/>
    <m/>
    <s v="No"/>
    <n v="29"/>
    <m/>
    <m/>
    <x v="0"/>
    <d v="2019-09-10T15:22:58.000"/>
    <s v="3. We must improve obstetric Quality of Care_x000a_-programs like @PtSafetyCouncil's AIM as supported by @acog help hospitals identify/implement best practices _x000a_-Perinatal Care Collaboratives help share best practices and improve outcomes as seen w/ @cmqcc &amp;amp; @Ob_Initiative"/>
    <m/>
    <m/>
    <x v="2"/>
    <m/>
    <s v="http://pbs.twimg.com/profile_images/989602603670614016/8ku2VCzR_normal.jpg"/>
    <x v="13"/>
    <s v="https://twitter.com/#!/afriedmanpeahl/status/1171443955541536768"/>
    <m/>
    <m/>
    <s v="1171443955541536768"/>
    <s v="1171443954568482820"/>
    <b v="0"/>
    <n v="0"/>
    <s v="989601176483135489"/>
    <b v="0"/>
    <s v="en"/>
    <m/>
    <s v=""/>
    <b v="0"/>
    <n v="0"/>
    <s v=""/>
    <s v="Twitter Web App"/>
    <b v="0"/>
    <s v="1171443954568482820"/>
    <s v="Tweet"/>
    <n v="0"/>
    <n v="0"/>
    <m/>
    <m/>
    <m/>
    <m/>
    <m/>
    <m/>
    <m/>
    <m/>
    <n v="1"/>
    <s v="1"/>
    <s v="1"/>
    <n v="6"/>
    <n v="15.789473684210526"/>
    <n v="0"/>
    <n v="0"/>
    <n v="0"/>
    <n v="0"/>
    <n v="32"/>
    <n v="84.21052631578948"/>
    <n v="3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0"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5">
        <item x="1"/>
        <item x="0"/>
        <item x="2"/>
        <item x="3"/>
        <item x="4"/>
        <item x="5"/>
        <item x="8"/>
        <item x="6"/>
        <item x="7"/>
        <item x="9"/>
        <item x="10"/>
        <item x="11"/>
        <item x="12"/>
        <item x="1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5">
    <i>
      <x/>
    </i>
    <i>
      <x v="1"/>
    </i>
    <i>
      <x v="2"/>
    </i>
    <i>
      <x v="3"/>
    </i>
    <i>
      <x v="4"/>
    </i>
    <i>
      <x v="5"/>
    </i>
    <i>
      <x v="6"/>
    </i>
    <i>
      <x v="7"/>
    </i>
    <i>
      <x v="8"/>
    </i>
    <i>
      <x v="9"/>
    </i>
    <i>
      <x v="10"/>
    </i>
    <i>
      <x v="11"/>
    </i>
    <i>
      <x v="12"/>
    </i>
    <i>
      <x v="1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4">
        <i x="3" s="1"/>
        <i x="0" s="1"/>
        <i x="1"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34" totalsRowShown="0" headerRowDxfId="400" dataDxfId="399">
  <autoFilter ref="A2:BL34"/>
  <tableColumns count="64">
    <tableColumn id="1" name="Vertex 1" dataDxfId="398"/>
    <tableColumn id="2" name="Vertex 2" dataDxfId="397"/>
    <tableColumn id="3" name="Color" dataDxfId="396"/>
    <tableColumn id="4" name="Width" dataDxfId="395"/>
    <tableColumn id="11" name="Style" dataDxfId="394"/>
    <tableColumn id="5" name="Opacity" dataDxfId="393"/>
    <tableColumn id="6" name="Visibility" dataDxfId="392"/>
    <tableColumn id="10" name="Label" dataDxfId="391"/>
    <tableColumn id="12" name="Label Text Color" dataDxfId="390"/>
    <tableColumn id="13" name="Label Font Size" dataDxfId="389"/>
    <tableColumn id="14" name="Reciprocated?" dataDxfId="256"/>
    <tableColumn id="7" name="ID" dataDxfId="388"/>
    <tableColumn id="9" name="Dynamic Filter" dataDxfId="387"/>
    <tableColumn id="8" name="Add Your Own Columns Here" dataDxfId="386"/>
    <tableColumn id="15" name="Relationship" dataDxfId="385"/>
    <tableColumn id="16" name="Relationship Date (UTC)" dataDxfId="384"/>
    <tableColumn id="17" name="Tweet" dataDxfId="383"/>
    <tableColumn id="18" name="URLs in Tweet" dataDxfId="382"/>
    <tableColumn id="19" name="Domains in Tweet" dataDxfId="381"/>
    <tableColumn id="20" name="Hashtags in Tweet" dataDxfId="380"/>
    <tableColumn id="21" name="Media in Tweet" dataDxfId="379"/>
    <tableColumn id="22" name="Tweet Image File" dataDxfId="378"/>
    <tableColumn id="23" name="Tweet Date (UTC)" dataDxfId="377"/>
    <tableColumn id="24" name="Twitter Page for Tweet" dataDxfId="376"/>
    <tableColumn id="25" name="Latitude" dataDxfId="375"/>
    <tableColumn id="26" name="Longitude" dataDxfId="374"/>
    <tableColumn id="27" name="Imported ID" dataDxfId="373"/>
    <tableColumn id="28" name="In-Reply-To Tweet ID" dataDxfId="372"/>
    <tableColumn id="29" name="Favorited" dataDxfId="371"/>
    <tableColumn id="30" name="Favorite Count" dataDxfId="370"/>
    <tableColumn id="31" name="In-Reply-To User ID" dataDxfId="369"/>
    <tableColumn id="32" name="Is Quote Status" dataDxfId="368"/>
    <tableColumn id="33" name="Language" dataDxfId="367"/>
    <tableColumn id="34" name="Possibly Sensitive" dataDxfId="366"/>
    <tableColumn id="35" name="Quoted Status ID" dataDxfId="365"/>
    <tableColumn id="36" name="Retweeted" dataDxfId="364"/>
    <tableColumn id="37" name="Retweet Count" dataDxfId="363"/>
    <tableColumn id="38" name="Retweet ID" dataDxfId="362"/>
    <tableColumn id="39" name="Source" dataDxfId="361"/>
    <tableColumn id="40" name="Truncated" dataDxfId="360"/>
    <tableColumn id="41" name="Unified Twitter ID" dataDxfId="359"/>
    <tableColumn id="42" name="Imported Tweet Type" dataDxfId="358"/>
    <tableColumn id="43" name="Added By Extended Analysis" dataDxfId="357"/>
    <tableColumn id="44" name="Corrected By Extended Analysis" dataDxfId="356"/>
    <tableColumn id="45" name="Place Bounding Box" dataDxfId="355"/>
    <tableColumn id="46" name="Place Country" dataDxfId="354"/>
    <tableColumn id="47" name="Place Country Code" dataDxfId="353"/>
    <tableColumn id="48" name="Place Full Name" dataDxfId="352"/>
    <tableColumn id="49" name="Place ID" dataDxfId="351"/>
    <tableColumn id="50" name="Place Name" dataDxfId="350"/>
    <tableColumn id="51" name="Place Type" dataDxfId="349"/>
    <tableColumn id="52" name="Place URL" dataDxfId="348"/>
    <tableColumn id="53" name="Edge Weight"/>
    <tableColumn id="54" name="Vertex 1 Group" dataDxfId="271">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8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J9" totalsRowShown="0" headerRowDxfId="255" dataDxfId="254">
  <autoFilter ref="A1:J9"/>
  <tableColumns count="10">
    <tableColumn id="1" name="Top URLs in Tweet in Entire Graph" dataDxfId="253"/>
    <tableColumn id="2" name="Entire Graph Count" dataDxfId="252"/>
    <tableColumn id="3" name="Top URLs in Tweet in G1" dataDxfId="251"/>
    <tableColumn id="4" name="G1 Count" dataDxfId="250"/>
    <tableColumn id="5" name="Top URLs in Tweet in G2" dataDxfId="249"/>
    <tableColumn id="6" name="G2 Count" dataDxfId="248"/>
    <tableColumn id="7" name="Top URLs in Tweet in G3" dataDxfId="247"/>
    <tableColumn id="8" name="G3 Count" dataDxfId="246"/>
    <tableColumn id="9" name="Top URLs in Tweet in G4" dataDxfId="245"/>
    <tableColumn id="10" name="G4 Count" dataDxfId="244"/>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2:J18" totalsRowShown="0" headerRowDxfId="242" dataDxfId="241">
  <autoFilter ref="A12:J18"/>
  <tableColumns count="10">
    <tableColumn id="1" name="Top Domains in Tweet in Entire Graph" dataDxfId="240"/>
    <tableColumn id="2" name="Entire Graph Count" dataDxfId="239"/>
    <tableColumn id="3" name="Top Domains in Tweet in G1" dataDxfId="238"/>
    <tableColumn id="4" name="G1 Count" dataDxfId="237"/>
    <tableColumn id="5" name="Top Domains in Tweet in G2" dataDxfId="236"/>
    <tableColumn id="6" name="G2 Count" dataDxfId="235"/>
    <tableColumn id="7" name="Top Domains in Tweet in G3" dataDxfId="234"/>
    <tableColumn id="8" name="G3 Count" dataDxfId="233"/>
    <tableColumn id="9" name="Top Domains in Tweet in G4" dataDxfId="232"/>
    <tableColumn id="10" name="G4 Count" dataDxfId="231"/>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1:J24" totalsRowShown="0" headerRowDxfId="229" dataDxfId="228">
  <autoFilter ref="A21:J24"/>
  <tableColumns count="10">
    <tableColumn id="1" name="Top Hashtags in Tweet in Entire Graph" dataDxfId="227"/>
    <tableColumn id="2" name="Entire Graph Count" dataDxfId="226"/>
    <tableColumn id="3" name="Top Hashtags in Tweet in G1" dataDxfId="225"/>
    <tableColumn id="4" name="G1 Count" dataDxfId="224"/>
    <tableColumn id="5" name="Top Hashtags in Tweet in G2" dataDxfId="223"/>
    <tableColumn id="6" name="G2 Count" dataDxfId="222"/>
    <tableColumn id="7" name="Top Hashtags in Tweet in G3" dataDxfId="221"/>
    <tableColumn id="8" name="G3 Count" dataDxfId="220"/>
    <tableColumn id="9" name="Top Hashtags in Tweet in G4" dataDxfId="219"/>
    <tableColumn id="10" name="G4 Count" dataDxfId="21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27:J37" totalsRowShown="0" headerRowDxfId="216" dataDxfId="215">
  <autoFilter ref="A27:J37"/>
  <tableColumns count="10">
    <tableColumn id="1" name="Top Words in Tweet in Entire Graph" dataDxfId="214"/>
    <tableColumn id="2" name="Entire Graph Count" dataDxfId="213"/>
    <tableColumn id="3" name="Top Words in Tweet in G1" dataDxfId="212"/>
    <tableColumn id="4" name="G1 Count" dataDxfId="211"/>
    <tableColumn id="5" name="Top Words in Tweet in G2" dataDxfId="210"/>
    <tableColumn id="6" name="G2 Count" dataDxfId="209"/>
    <tableColumn id="7" name="Top Words in Tweet in G3" dataDxfId="208"/>
    <tableColumn id="8" name="G3 Count" dataDxfId="207"/>
    <tableColumn id="9" name="Top Words in Tweet in G4" dataDxfId="206"/>
    <tableColumn id="10" name="G4 Count" dataDxfId="205"/>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40:J50" totalsRowShown="0" headerRowDxfId="203" dataDxfId="202">
  <autoFilter ref="A40:J50"/>
  <tableColumns count="10">
    <tableColumn id="1" name="Top Word Pairs in Tweet in Entire Graph" dataDxfId="201"/>
    <tableColumn id="2" name="Entire Graph Count" dataDxfId="200"/>
    <tableColumn id="3" name="Top Word Pairs in Tweet in G1" dataDxfId="199"/>
    <tableColumn id="4" name="G1 Count" dataDxfId="198"/>
    <tableColumn id="5" name="Top Word Pairs in Tweet in G2" dataDxfId="197"/>
    <tableColumn id="6" name="G2 Count" dataDxfId="196"/>
    <tableColumn id="7" name="Top Word Pairs in Tweet in G3" dataDxfId="195"/>
    <tableColumn id="8" name="G3 Count" dataDxfId="194"/>
    <tableColumn id="9" name="Top Word Pairs in Tweet in G4" dataDxfId="193"/>
    <tableColumn id="10" name="G4 Count" dataDxfId="192"/>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53:J55" totalsRowShown="0" headerRowDxfId="190" dataDxfId="189">
  <autoFilter ref="A53:J55"/>
  <tableColumns count="10">
    <tableColumn id="1" name="Top Replied-To in Entire Graph" dataDxfId="188"/>
    <tableColumn id="2" name="Entire Graph Count" dataDxfId="184"/>
    <tableColumn id="3" name="Top Replied-To in G1" dataDxfId="183"/>
    <tableColumn id="4" name="G1 Count" dataDxfId="180"/>
    <tableColumn id="5" name="Top Replied-To in G2" dataDxfId="179"/>
    <tableColumn id="6" name="G2 Count" dataDxfId="176"/>
    <tableColumn id="7" name="Top Replied-To in G3" dataDxfId="175"/>
    <tableColumn id="8" name="G3 Count" dataDxfId="172"/>
    <tableColumn id="9" name="Top Replied-To in G4" dataDxfId="171"/>
    <tableColumn id="10" name="G4 Count" dataDxfId="170"/>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58:J68" totalsRowShown="0" headerRowDxfId="187" dataDxfId="186">
  <autoFilter ref="A58:J68"/>
  <tableColumns count="10">
    <tableColumn id="1" name="Top Mentioned in Entire Graph" dataDxfId="185"/>
    <tableColumn id="2" name="Entire Graph Count" dataDxfId="182"/>
    <tableColumn id="3" name="Top Mentioned in G1" dataDxfId="181"/>
    <tableColumn id="4" name="G1 Count" dataDxfId="178"/>
    <tableColumn id="5" name="Top Mentioned in G2" dataDxfId="177"/>
    <tableColumn id="6" name="G2 Count" dataDxfId="174"/>
    <tableColumn id="7" name="Top Mentioned in G3" dataDxfId="173"/>
    <tableColumn id="8" name="G3 Count" dataDxfId="169"/>
    <tableColumn id="9" name="Top Mentioned in G4" dataDxfId="168"/>
    <tableColumn id="10" name="G4 Count" dataDxfId="167"/>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71:J81" totalsRowShown="0" headerRowDxfId="164" dataDxfId="163">
  <autoFilter ref="A71:J81"/>
  <tableColumns count="10">
    <tableColumn id="1" name="Top Tweeters in Entire Graph" dataDxfId="162"/>
    <tableColumn id="2" name="Entire Graph Count" dataDxfId="161"/>
    <tableColumn id="3" name="Top Tweeters in G1" dataDxfId="160"/>
    <tableColumn id="4" name="G1 Count" dataDxfId="159"/>
    <tableColumn id="5" name="Top Tweeters in G2" dataDxfId="158"/>
    <tableColumn id="6" name="G2 Count" dataDxfId="157"/>
    <tableColumn id="7" name="Top Tweeters in G3" dataDxfId="156"/>
    <tableColumn id="8" name="G3 Count" dataDxfId="155"/>
    <tableColumn id="9" name="Top Tweeters in G4" dataDxfId="154"/>
    <tableColumn id="10" name="G4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129" totalsRowShown="0" headerRowDxfId="141" dataDxfId="140">
  <autoFilter ref="A1:G129"/>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24" totalsRowShown="0" headerRowDxfId="347" dataDxfId="346">
  <autoFilter ref="A2:BS24"/>
  <tableColumns count="71">
    <tableColumn id="1" name="Vertex" dataDxfId="345"/>
    <tableColumn id="2" name="Color" dataDxfId="344"/>
    <tableColumn id="5" name="Shape" dataDxfId="343"/>
    <tableColumn id="6" name="Size" dataDxfId="342"/>
    <tableColumn id="4" name="Opacity" dataDxfId="341"/>
    <tableColumn id="7" name="Image File" dataDxfId="340"/>
    <tableColumn id="3" name="Visibility" dataDxfId="339"/>
    <tableColumn id="10" name="Label" dataDxfId="338"/>
    <tableColumn id="16" name="Label Fill Color" dataDxfId="337"/>
    <tableColumn id="9" name="Label Position" dataDxfId="336"/>
    <tableColumn id="8" name="Tooltip" dataDxfId="335"/>
    <tableColumn id="18" name="Layout Order" dataDxfId="334"/>
    <tableColumn id="13" name="X" dataDxfId="333"/>
    <tableColumn id="14" name="Y" dataDxfId="332"/>
    <tableColumn id="12" name="Locked?" dataDxfId="331"/>
    <tableColumn id="19" name="Polar R" dataDxfId="330"/>
    <tableColumn id="20" name="Polar Angle" dataDxfId="329"/>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328"/>
    <tableColumn id="28" name="Dynamic Filter" dataDxfId="327"/>
    <tableColumn id="17" name="Add Your Own Columns Here" dataDxfId="326"/>
    <tableColumn id="30" name="Name" dataDxfId="325"/>
    <tableColumn id="31" name="Followed" dataDxfId="324"/>
    <tableColumn id="32" name="Followers" dataDxfId="323"/>
    <tableColumn id="33" name="Tweets" dataDxfId="322"/>
    <tableColumn id="34" name="Favorites" dataDxfId="321"/>
    <tableColumn id="35" name="Time Zone UTC Offset (Seconds)" dataDxfId="320"/>
    <tableColumn id="36" name="Description" dataDxfId="319"/>
    <tableColumn id="37" name="Location" dataDxfId="318"/>
    <tableColumn id="38" name="Web" dataDxfId="317"/>
    <tableColumn id="39" name="Time Zone" dataDxfId="316"/>
    <tableColumn id="40" name="Joined Twitter Date (UTC)" dataDxfId="315"/>
    <tableColumn id="41" name="Profile Banner Url" dataDxfId="314"/>
    <tableColumn id="42" name="Default Profile" dataDxfId="313"/>
    <tableColumn id="43" name="Default Profile Image" dataDxfId="312"/>
    <tableColumn id="44" name="Geo Enabled" dataDxfId="311"/>
    <tableColumn id="45" name="Language" dataDxfId="310"/>
    <tableColumn id="46" name="Listed Count" dataDxfId="309"/>
    <tableColumn id="47" name="Profile Background Image Url" dataDxfId="308"/>
    <tableColumn id="48" name="Verified" dataDxfId="307"/>
    <tableColumn id="49" name="Custom Menu Item Text" dataDxfId="306"/>
    <tableColumn id="50" name="Custom Menu Item Action" dataDxfId="305"/>
    <tableColumn id="51" name="Tweeted Search Term?" dataDxfId="272"/>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103" totalsRowShown="0" headerRowDxfId="132" dataDxfId="131">
  <autoFilter ref="A1:L103"/>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9" totalsRowShown="0" headerRowDxfId="88" dataDxfId="87">
  <autoFilter ref="A2:C9"/>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16" totalsRowShown="0" headerRowDxfId="64" dataDxfId="63">
  <autoFilter ref="A2:BL16"/>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04">
  <autoFilter ref="A2:AO6"/>
  <tableColumns count="41">
    <tableColumn id="1" name="Group" dataDxfId="279"/>
    <tableColumn id="2" name="Vertex Color" dataDxfId="278"/>
    <tableColumn id="3" name="Vertex Shape" dataDxfId="276"/>
    <tableColumn id="22" name="Visibility" dataDxfId="277"/>
    <tableColumn id="4" name="Collapsed?"/>
    <tableColumn id="18" name="Label" dataDxfId="303"/>
    <tableColumn id="20" name="Collapsed X"/>
    <tableColumn id="21" name="Collapsed Y"/>
    <tableColumn id="6" name="ID" dataDxfId="302"/>
    <tableColumn id="19" name="Collapsed Properties" dataDxfId="270"/>
    <tableColumn id="5" name="Vertices" dataDxfId="269"/>
    <tableColumn id="7" name="Unique Edges" dataDxfId="268"/>
    <tableColumn id="8" name="Edges With Duplicates" dataDxfId="267"/>
    <tableColumn id="9" name="Total Edges" dataDxfId="266"/>
    <tableColumn id="10" name="Self-Loops" dataDxfId="265"/>
    <tableColumn id="24" name="Reciprocated Vertex Pair Ratio" dataDxfId="264"/>
    <tableColumn id="25" name="Reciprocated Edge Ratio" dataDxfId="263"/>
    <tableColumn id="11" name="Connected Components" dataDxfId="262"/>
    <tableColumn id="12" name="Single-Vertex Connected Components" dataDxfId="261"/>
    <tableColumn id="13" name="Maximum Vertices in a Connected Component" dataDxfId="260"/>
    <tableColumn id="14" name="Maximum Edges in a Connected Component" dataDxfId="259"/>
    <tableColumn id="15" name="Maximum Geodesic Distance (Diameter)" dataDxfId="258"/>
    <tableColumn id="16" name="Average Geodesic Distance" dataDxfId="257"/>
    <tableColumn id="17" name="Graph Density" dataDxfId="243"/>
    <tableColumn id="23" name="Top URLs in Tweet" dataDxfId="230"/>
    <tableColumn id="26" name="Top Domains in Tweet" dataDxfId="217"/>
    <tableColumn id="27" name="Top Hashtags in Tweet" dataDxfId="204"/>
    <tableColumn id="28" name="Top Words in Tweet" dataDxfId="191"/>
    <tableColumn id="29" name="Top Word Pairs in Tweet" dataDxfId="166"/>
    <tableColumn id="30" name="Top Replied-To in Tweet" dataDxfId="165"/>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3" totalsRowShown="0" headerRowDxfId="301" dataDxfId="300">
  <autoFilter ref="A1:C23"/>
  <tableColumns count="3">
    <tableColumn id="1" name="Group" dataDxfId="275"/>
    <tableColumn id="2" name="Vertex" dataDxfId="274"/>
    <tableColumn id="3" name="Vertex ID" dataDxfId="27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99"/>
    <tableColumn id="2" name="Degree Frequency" dataDxfId="298">
      <calculatedColumnFormula>COUNTIF(Vertices[Degree], "&gt;= " &amp; D2) - COUNTIF(Vertices[Degree], "&gt;=" &amp; D3)</calculatedColumnFormula>
    </tableColumn>
    <tableColumn id="3" name="In-Degree Bin" dataDxfId="297"/>
    <tableColumn id="4" name="In-Degree Frequency" dataDxfId="296">
      <calculatedColumnFormula>COUNTIF(Vertices[In-Degree], "&gt;= " &amp; F2) - COUNTIF(Vertices[In-Degree], "&gt;=" &amp; F3)</calculatedColumnFormula>
    </tableColumn>
    <tableColumn id="5" name="Out-Degree Bin" dataDxfId="295"/>
    <tableColumn id="6" name="Out-Degree Frequency" dataDxfId="294">
      <calculatedColumnFormula>COUNTIF(Vertices[Out-Degree], "&gt;= " &amp; H2) - COUNTIF(Vertices[Out-Degree], "&gt;=" &amp; H3)</calculatedColumnFormula>
    </tableColumn>
    <tableColumn id="7" name="Betweenness Centrality Bin" dataDxfId="293"/>
    <tableColumn id="8" name="Betweenness Centrality Frequency" dataDxfId="292">
      <calculatedColumnFormula>COUNTIF(Vertices[Betweenness Centrality], "&gt;= " &amp; J2) - COUNTIF(Vertices[Betweenness Centrality], "&gt;=" &amp; J3)</calculatedColumnFormula>
    </tableColumn>
    <tableColumn id="9" name="Closeness Centrality Bin" dataDxfId="291"/>
    <tableColumn id="10" name="Closeness Centrality Frequency" dataDxfId="290">
      <calculatedColumnFormula>COUNTIF(Vertices[Closeness Centrality], "&gt;= " &amp; L2) - COUNTIF(Vertices[Closeness Centrality], "&gt;=" &amp; L3)</calculatedColumnFormula>
    </tableColumn>
    <tableColumn id="11" name="Eigenvector Centrality Bin" dataDxfId="289"/>
    <tableColumn id="12" name="Eigenvector Centrality Frequency" dataDxfId="288">
      <calculatedColumnFormula>COUNTIF(Vertices[Eigenvector Centrality], "&gt;= " &amp; N2) - COUNTIF(Vertices[Eigenvector Centrality], "&gt;=" &amp; N3)</calculatedColumnFormula>
    </tableColumn>
    <tableColumn id="18" name="PageRank Bin" dataDxfId="287"/>
    <tableColumn id="17" name="PageRank Frequency" dataDxfId="286">
      <calculatedColumnFormula>COUNTIF(Vertices[Eigenvector Centrality], "&gt;= " &amp; P2) - COUNTIF(Vertices[Eigenvector Centrality], "&gt;=" &amp; P3)</calculatedColumnFormula>
    </tableColumn>
    <tableColumn id="13" name="Clustering Coefficient Bin" dataDxfId="285"/>
    <tableColumn id="14" name="Clustering Coefficient Frequency" dataDxfId="284">
      <calculatedColumnFormula>COUNTIF(Vertices[Clustering Coefficient], "&gt;= " &amp; R2) - COUNTIF(Vertices[Clustering Coefficient], "&gt;=" &amp; R3)</calculatedColumnFormula>
    </tableColumn>
    <tableColumn id="15" name="Dynamic Filter Bin" dataDxfId="283"/>
    <tableColumn id="16" name="Dynamic Filter Frequency" dataDxfId="28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81">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mhtf.org/2019/07/19/maternal-health-visionary-spotlight-dr-joia-crear-perry-national-birth-equity-collaborative-founder-president/" TargetMode="External" /><Relationship Id="rId2" Type="http://schemas.openxmlformats.org/officeDocument/2006/relationships/hyperlink" Target="https://www.mhtf.org/2019/07/19/maternal-health-visionary-spotlight-dr-joia-crear-perry-national-birth-equity-collaborative-founder-president/" TargetMode="External" /><Relationship Id="rId3" Type="http://schemas.openxmlformats.org/officeDocument/2006/relationships/hyperlink" Target="https://www.mhtf.org/2019/07/19/maternal-health-visionary-spotlight-dr-joia-crear-perry-national-birth-equity-collaborative-founder-president/" TargetMode="External" /><Relationship Id="rId4" Type="http://schemas.openxmlformats.org/officeDocument/2006/relationships/hyperlink" Target="https://www.mhtf.org/2019/07/19/maternal-health-visionary-spotlight-dr-joia-crear-perry-national-birth-equity-collaborative-founder-president/" TargetMode="External" /><Relationship Id="rId5" Type="http://schemas.openxmlformats.org/officeDocument/2006/relationships/hyperlink" Target="https://www.cmqcc.org/my-birth-matters?utm_source=twitter&amp;utm_medium=tweet&amp;utm_campaign=mybirthmatters&amp;utm_content=comms%20toolkit" TargetMode="External" /><Relationship Id="rId6" Type="http://schemas.openxmlformats.org/officeDocument/2006/relationships/hyperlink" Target="https://www.cmqcc.org/my-birth-matters?utm_source=twitter&amp;utm_medium=tweet&amp;utm_campaign=mybirthmatters&amp;utm_content=comms%20toolkit" TargetMode="External" /><Relationship Id="rId7" Type="http://schemas.openxmlformats.org/officeDocument/2006/relationships/hyperlink" Target="https://www.cmqcc.org/my-birth-matters?utm_source=twitter&amp;utm_medium=tweet&amp;utm_campaign=mybirthmatters&amp;utm_content=comms%20toolkit" TargetMode="External" /><Relationship Id="rId8" Type="http://schemas.openxmlformats.org/officeDocument/2006/relationships/hyperlink" Target="https://www.modernhealthcare.com/hospitals/joint-commission-imposes-maternal-safety-standards-hospital-accreditation?eType=EmailBlastContent&amp;eId=2f70d394-fb44-437b-9ddb-bbcd4cbfb0c7" TargetMode="External" /><Relationship Id="rId9" Type="http://schemas.openxmlformats.org/officeDocument/2006/relationships/hyperlink" Target="https://zoom.us/webinar/register/WN_efm44EgrQiWTuke7WFFrZQ" TargetMode="External" /><Relationship Id="rId10" Type="http://schemas.openxmlformats.org/officeDocument/2006/relationships/hyperlink" Target="https://pbs.twimg.com/media/D_2oBubXUAAa_tL.jpg" TargetMode="External" /><Relationship Id="rId11" Type="http://schemas.openxmlformats.org/officeDocument/2006/relationships/hyperlink" Target="https://pbs.twimg.com/media/D_2oBubXUAAa_tL.jpg" TargetMode="External" /><Relationship Id="rId12" Type="http://schemas.openxmlformats.org/officeDocument/2006/relationships/hyperlink" Target="https://pbs.twimg.com/media/D_2oBubXUAAa_tL.jpg" TargetMode="External" /><Relationship Id="rId13" Type="http://schemas.openxmlformats.org/officeDocument/2006/relationships/hyperlink" Target="https://pbs.twimg.com/media/D_2oBubXUAAa_tL.jpg" TargetMode="External" /><Relationship Id="rId14" Type="http://schemas.openxmlformats.org/officeDocument/2006/relationships/hyperlink" Target="https://pbs.twimg.com/media/EDfzIfXXkAEGotq.jpg" TargetMode="External" /><Relationship Id="rId15" Type="http://schemas.openxmlformats.org/officeDocument/2006/relationships/hyperlink" Target="https://pbs.twimg.com/media/EDfzIfXXkAEGotq.jpg" TargetMode="External" /><Relationship Id="rId16" Type="http://schemas.openxmlformats.org/officeDocument/2006/relationships/hyperlink" Target="https://pbs.twimg.com/media/EDfzIfXXkAEGotq.jpg" TargetMode="External" /><Relationship Id="rId17" Type="http://schemas.openxmlformats.org/officeDocument/2006/relationships/hyperlink" Target="https://pbs.twimg.com/media/EDoPmCJW4AUYCQC.jpg" TargetMode="External" /><Relationship Id="rId18" Type="http://schemas.openxmlformats.org/officeDocument/2006/relationships/hyperlink" Target="https://pbs.twimg.com/media/EDpGO-5WwAEtvc5.png" TargetMode="External" /><Relationship Id="rId19" Type="http://schemas.openxmlformats.org/officeDocument/2006/relationships/hyperlink" Target="http://pbs.twimg.com/profile_images/623605362202148864/k6GbmZXq_normal.jpg" TargetMode="External" /><Relationship Id="rId20" Type="http://schemas.openxmlformats.org/officeDocument/2006/relationships/hyperlink" Target="http://pbs.twimg.com/profile_images/623605362202148864/k6GbmZXq_normal.jpg" TargetMode="External" /><Relationship Id="rId21" Type="http://schemas.openxmlformats.org/officeDocument/2006/relationships/hyperlink" Target="http://pbs.twimg.com/profile_images/623605362202148864/k6GbmZXq_normal.jpg" TargetMode="External" /><Relationship Id="rId22" Type="http://schemas.openxmlformats.org/officeDocument/2006/relationships/hyperlink" Target="http://pbs.twimg.com/profile_images/623605362202148864/k6GbmZXq_normal.jpg" TargetMode="External" /><Relationship Id="rId23" Type="http://schemas.openxmlformats.org/officeDocument/2006/relationships/hyperlink" Target="http://pbs.twimg.com/profile_images/623605362202148864/k6GbmZXq_normal.jpg" TargetMode="External" /><Relationship Id="rId24" Type="http://schemas.openxmlformats.org/officeDocument/2006/relationships/hyperlink" Target="https://pbs.twimg.com/media/D_2oBubXUAAa_tL.jpg" TargetMode="External" /><Relationship Id="rId25" Type="http://schemas.openxmlformats.org/officeDocument/2006/relationships/hyperlink" Target="http://pbs.twimg.com/profile_images/460946088607113216/q2PknvDR_normal.jpeg" TargetMode="External" /><Relationship Id="rId26" Type="http://schemas.openxmlformats.org/officeDocument/2006/relationships/hyperlink" Target="https://pbs.twimg.com/media/D_2oBubXUAAa_tL.jpg" TargetMode="External" /><Relationship Id="rId27" Type="http://schemas.openxmlformats.org/officeDocument/2006/relationships/hyperlink" Target="http://pbs.twimg.com/profile_images/460946088607113216/q2PknvDR_normal.jpeg" TargetMode="External" /><Relationship Id="rId28" Type="http://schemas.openxmlformats.org/officeDocument/2006/relationships/hyperlink" Target="https://pbs.twimg.com/media/D_2oBubXUAAa_tL.jpg" TargetMode="External" /><Relationship Id="rId29" Type="http://schemas.openxmlformats.org/officeDocument/2006/relationships/hyperlink" Target="https://pbs.twimg.com/media/D_2oBubXUAAa_tL.jpg" TargetMode="External" /><Relationship Id="rId30" Type="http://schemas.openxmlformats.org/officeDocument/2006/relationships/hyperlink" Target="http://pbs.twimg.com/profile_images/460946088607113216/q2PknvDR_normal.jpeg" TargetMode="External" /><Relationship Id="rId31" Type="http://schemas.openxmlformats.org/officeDocument/2006/relationships/hyperlink" Target="http://pbs.twimg.com/profile_images/460946088607113216/q2PknvDR_normal.jpeg" TargetMode="External" /><Relationship Id="rId32" Type="http://schemas.openxmlformats.org/officeDocument/2006/relationships/hyperlink" Target="http://pbs.twimg.com/profile_images/460946088607113216/q2PknvDR_normal.jpeg" TargetMode="External" /><Relationship Id="rId33" Type="http://schemas.openxmlformats.org/officeDocument/2006/relationships/hyperlink" Target="https://pbs.twimg.com/media/EDfzIfXXkAEGotq.jpg" TargetMode="External" /><Relationship Id="rId34" Type="http://schemas.openxmlformats.org/officeDocument/2006/relationships/hyperlink" Target="https://pbs.twimg.com/media/EDfzIfXXkAEGotq.jpg" TargetMode="External" /><Relationship Id="rId35" Type="http://schemas.openxmlformats.org/officeDocument/2006/relationships/hyperlink" Target="http://pbs.twimg.com/profile_images/2181953193/logo_only2_normal.jpg" TargetMode="External" /><Relationship Id="rId36" Type="http://schemas.openxmlformats.org/officeDocument/2006/relationships/hyperlink" Target="http://pbs.twimg.com/profile_images/1106892363904049152/1RUHFgsd_normal.png" TargetMode="External" /><Relationship Id="rId37" Type="http://schemas.openxmlformats.org/officeDocument/2006/relationships/hyperlink" Target="http://pbs.twimg.com/profile_images/611921185094303744/ynxLLkhk_normal.jpg" TargetMode="External" /><Relationship Id="rId38" Type="http://schemas.openxmlformats.org/officeDocument/2006/relationships/hyperlink" Target="https://pbs.twimg.com/media/EDfzIfXXkAEGotq.jpg" TargetMode="External" /><Relationship Id="rId39" Type="http://schemas.openxmlformats.org/officeDocument/2006/relationships/hyperlink" Target="http://pbs.twimg.com/profile_images/1073681418918580224/0bAr18dN_normal.jpg" TargetMode="External" /><Relationship Id="rId40" Type="http://schemas.openxmlformats.org/officeDocument/2006/relationships/hyperlink" Target="http://pbs.twimg.com/profile_images/1106332532742643714/Gv29_wSP_normal.jpg" TargetMode="External" /><Relationship Id="rId41" Type="http://schemas.openxmlformats.org/officeDocument/2006/relationships/hyperlink" Target="http://pbs.twimg.com/profile_images/1062070042957959168/TZMuINX7_normal.jpg" TargetMode="External" /><Relationship Id="rId42" Type="http://schemas.openxmlformats.org/officeDocument/2006/relationships/hyperlink" Target="https://pbs.twimg.com/media/EDoPmCJW4AUYCQC.jpg" TargetMode="External" /><Relationship Id="rId43" Type="http://schemas.openxmlformats.org/officeDocument/2006/relationships/hyperlink" Target="http://pbs.twimg.com/profile_images/992762295301296129/1FWAoN6m_normal.jpg" TargetMode="External" /><Relationship Id="rId44" Type="http://schemas.openxmlformats.org/officeDocument/2006/relationships/hyperlink" Target="https://pbs.twimg.com/media/EDpGO-5WwAEtvc5.png" TargetMode="External" /><Relationship Id="rId45" Type="http://schemas.openxmlformats.org/officeDocument/2006/relationships/hyperlink" Target="http://pbs.twimg.com/profile_images/989602603670614016/8ku2VCzR_normal.jpg" TargetMode="External" /><Relationship Id="rId46" Type="http://schemas.openxmlformats.org/officeDocument/2006/relationships/hyperlink" Target="http://pbs.twimg.com/profile_images/611921185094303744/ynxLLkhk_normal.jpg" TargetMode="External" /><Relationship Id="rId47" Type="http://schemas.openxmlformats.org/officeDocument/2006/relationships/hyperlink" Target="http://pbs.twimg.com/profile_images/989602603670614016/8ku2VCzR_normal.jpg" TargetMode="External" /><Relationship Id="rId48" Type="http://schemas.openxmlformats.org/officeDocument/2006/relationships/hyperlink" Target="http://pbs.twimg.com/profile_images/611921185094303744/ynxLLkhk_normal.jpg" TargetMode="External" /><Relationship Id="rId49" Type="http://schemas.openxmlformats.org/officeDocument/2006/relationships/hyperlink" Target="http://pbs.twimg.com/profile_images/989602603670614016/8ku2VCzR_normal.jpg" TargetMode="External" /><Relationship Id="rId50" Type="http://schemas.openxmlformats.org/officeDocument/2006/relationships/hyperlink" Target="http://pbs.twimg.com/profile_images/989602603670614016/8ku2VCzR_normal.jpg" TargetMode="External" /><Relationship Id="rId51" Type="http://schemas.openxmlformats.org/officeDocument/2006/relationships/hyperlink" Target="https://twitter.com/#!/fibroidsupport/status/1168231132682489857" TargetMode="External" /><Relationship Id="rId52" Type="http://schemas.openxmlformats.org/officeDocument/2006/relationships/hyperlink" Target="https://twitter.com/#!/fibroidsupport/status/1168231132682489857" TargetMode="External" /><Relationship Id="rId53" Type="http://schemas.openxmlformats.org/officeDocument/2006/relationships/hyperlink" Target="https://twitter.com/#!/fibroidsupport/status/1168231132682489857" TargetMode="External" /><Relationship Id="rId54" Type="http://schemas.openxmlformats.org/officeDocument/2006/relationships/hyperlink" Target="https://twitter.com/#!/fibroidsupport/status/1168231132682489857" TargetMode="External" /><Relationship Id="rId55" Type="http://schemas.openxmlformats.org/officeDocument/2006/relationships/hyperlink" Target="https://twitter.com/#!/fibroidsupport/status/1168231132682489857" TargetMode="External" /><Relationship Id="rId56" Type="http://schemas.openxmlformats.org/officeDocument/2006/relationships/hyperlink" Target="https://twitter.com/#!/mhtf/status/1152261829076357122" TargetMode="External" /><Relationship Id="rId57" Type="http://schemas.openxmlformats.org/officeDocument/2006/relationships/hyperlink" Target="https://twitter.com/#!/fibroidinfo/status/1168233693359550465" TargetMode="External" /><Relationship Id="rId58" Type="http://schemas.openxmlformats.org/officeDocument/2006/relationships/hyperlink" Target="https://twitter.com/#!/mhtf/status/1152261829076357122" TargetMode="External" /><Relationship Id="rId59" Type="http://schemas.openxmlformats.org/officeDocument/2006/relationships/hyperlink" Target="https://twitter.com/#!/fibroidinfo/status/1168233693359550465" TargetMode="External" /><Relationship Id="rId60" Type="http://schemas.openxmlformats.org/officeDocument/2006/relationships/hyperlink" Target="https://twitter.com/#!/mhtf/status/1152261829076357122" TargetMode="External" /><Relationship Id="rId61" Type="http://schemas.openxmlformats.org/officeDocument/2006/relationships/hyperlink" Target="https://twitter.com/#!/mhtf/status/1152261829076357122" TargetMode="External" /><Relationship Id="rId62" Type="http://schemas.openxmlformats.org/officeDocument/2006/relationships/hyperlink" Target="https://twitter.com/#!/fibroidinfo/status/1168233693359550465" TargetMode="External" /><Relationship Id="rId63" Type="http://schemas.openxmlformats.org/officeDocument/2006/relationships/hyperlink" Target="https://twitter.com/#!/fibroidinfo/status/1168233693359550465" TargetMode="External" /><Relationship Id="rId64" Type="http://schemas.openxmlformats.org/officeDocument/2006/relationships/hyperlink" Target="https://twitter.com/#!/fibroidinfo/status/1168233693359550465" TargetMode="External" /><Relationship Id="rId65" Type="http://schemas.openxmlformats.org/officeDocument/2006/relationships/hyperlink" Target="https://twitter.com/#!/capublichealth/status/1168669956839526401" TargetMode="External" /><Relationship Id="rId66" Type="http://schemas.openxmlformats.org/officeDocument/2006/relationships/hyperlink" Target="https://twitter.com/#!/capublichealth/status/1168669956839526401" TargetMode="External" /><Relationship Id="rId67" Type="http://schemas.openxmlformats.org/officeDocument/2006/relationships/hyperlink" Target="https://twitter.com/#!/jsabuilder/status/1168680544999100416" TargetMode="External" /><Relationship Id="rId68" Type="http://schemas.openxmlformats.org/officeDocument/2006/relationships/hyperlink" Target="https://twitter.com/#!/publichealthmap/status/1168903787588857858" TargetMode="External" /><Relationship Id="rId69" Type="http://schemas.openxmlformats.org/officeDocument/2006/relationships/hyperlink" Target="https://twitter.com/#!/ptsafetycouncil/status/1168917664250679296" TargetMode="External" /><Relationship Id="rId70" Type="http://schemas.openxmlformats.org/officeDocument/2006/relationships/hyperlink" Target="https://twitter.com/#!/capublichealth/status/1168669956839526401" TargetMode="External" /><Relationship Id="rId71" Type="http://schemas.openxmlformats.org/officeDocument/2006/relationships/hyperlink" Target="https://twitter.com/#!/911safety/status/1168973474825691137" TargetMode="External" /><Relationship Id="rId72" Type="http://schemas.openxmlformats.org/officeDocument/2006/relationships/hyperlink" Target="https://twitter.com/#!/mom_congress/status/1168916855836352513" TargetMode="External" /><Relationship Id="rId73" Type="http://schemas.openxmlformats.org/officeDocument/2006/relationships/hyperlink" Target="https://twitter.com/#!/helpingmamas/status/1169253983942316033" TargetMode="External" /><Relationship Id="rId74" Type="http://schemas.openxmlformats.org/officeDocument/2006/relationships/hyperlink" Target="https://twitter.com/#!/2020momproject/status/1169264201128431616" TargetMode="External" /><Relationship Id="rId75" Type="http://schemas.openxmlformats.org/officeDocument/2006/relationships/hyperlink" Target="https://twitter.com/#!/ppstresscenter/status/1169279749581103104" TargetMode="External" /><Relationship Id="rId76" Type="http://schemas.openxmlformats.org/officeDocument/2006/relationships/hyperlink" Target="https://twitter.com/#!/awhonn/status/1169324278065631234" TargetMode="External" /><Relationship Id="rId77" Type="http://schemas.openxmlformats.org/officeDocument/2006/relationships/hyperlink" Target="https://twitter.com/#!/afriedmanpeahl/status/1171443955541536768" TargetMode="External" /><Relationship Id="rId78" Type="http://schemas.openxmlformats.org/officeDocument/2006/relationships/hyperlink" Target="https://twitter.com/#!/ptsafetycouncil/status/1168917664250679296" TargetMode="External" /><Relationship Id="rId79" Type="http://schemas.openxmlformats.org/officeDocument/2006/relationships/hyperlink" Target="https://twitter.com/#!/afriedmanpeahl/status/1171443955541536768" TargetMode="External" /><Relationship Id="rId80" Type="http://schemas.openxmlformats.org/officeDocument/2006/relationships/hyperlink" Target="https://twitter.com/#!/ptsafetycouncil/status/1168917664250679296" TargetMode="External" /><Relationship Id="rId81" Type="http://schemas.openxmlformats.org/officeDocument/2006/relationships/hyperlink" Target="https://twitter.com/#!/afriedmanpeahl/status/1171443955541536768" TargetMode="External" /><Relationship Id="rId82" Type="http://schemas.openxmlformats.org/officeDocument/2006/relationships/hyperlink" Target="https://twitter.com/#!/afriedmanpeahl/status/1171443955541536768" TargetMode="External" /><Relationship Id="rId83" Type="http://schemas.openxmlformats.org/officeDocument/2006/relationships/comments" Target="../comments1.xml" /><Relationship Id="rId84" Type="http://schemas.openxmlformats.org/officeDocument/2006/relationships/vmlDrawing" Target="../drawings/vmlDrawing1.vml" /><Relationship Id="rId85" Type="http://schemas.openxmlformats.org/officeDocument/2006/relationships/table" Target="../tables/table1.xml" /><Relationship Id="rId8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www.mhtf.org/2019/07/19/maternal-health-visionary-spotlight-dr-joia-crear-perry-national-birth-equity-collaborative-founder-president/" TargetMode="External" /><Relationship Id="rId2" Type="http://schemas.openxmlformats.org/officeDocument/2006/relationships/hyperlink" Target="https://www.cmqcc.org/my-birth-matters?utm_source=twitter&amp;utm_medium=tweet&amp;utm_campaign=mybirthmatters&amp;utm_content=comms%20toolkit" TargetMode="External" /><Relationship Id="rId3" Type="http://schemas.openxmlformats.org/officeDocument/2006/relationships/hyperlink" Target="https://www.modernhealthcare.com/hospitals/joint-commission-imposes-maternal-safety-standards-hospital-accreditation?eType=EmailBlastContent&amp;eId=2f70d394-fb44-437b-9ddb-bbcd4cbfb0c7" TargetMode="External" /><Relationship Id="rId4" Type="http://schemas.openxmlformats.org/officeDocument/2006/relationships/hyperlink" Target="https://zoom.us/webinar/register/WN_efm44EgrQiWTuke7WFFrZQ" TargetMode="External" /><Relationship Id="rId5" Type="http://schemas.openxmlformats.org/officeDocument/2006/relationships/hyperlink" Target="https://pbs.twimg.com/media/D_2oBubXUAAa_tL.jpg" TargetMode="External" /><Relationship Id="rId6" Type="http://schemas.openxmlformats.org/officeDocument/2006/relationships/hyperlink" Target="https://pbs.twimg.com/media/EDfzIfXXkAEGotq.jpg" TargetMode="External" /><Relationship Id="rId7" Type="http://schemas.openxmlformats.org/officeDocument/2006/relationships/hyperlink" Target="https://pbs.twimg.com/media/EDoPmCJW4AUYCQC.jpg" TargetMode="External" /><Relationship Id="rId8" Type="http://schemas.openxmlformats.org/officeDocument/2006/relationships/hyperlink" Target="https://pbs.twimg.com/media/EDpGO-5WwAEtvc5.png" TargetMode="External" /><Relationship Id="rId9" Type="http://schemas.openxmlformats.org/officeDocument/2006/relationships/hyperlink" Target="http://pbs.twimg.com/profile_images/623605362202148864/k6GbmZXq_normal.jpg" TargetMode="External" /><Relationship Id="rId10" Type="http://schemas.openxmlformats.org/officeDocument/2006/relationships/hyperlink" Target="https://pbs.twimg.com/media/D_2oBubXUAAa_tL.jpg" TargetMode="External" /><Relationship Id="rId11" Type="http://schemas.openxmlformats.org/officeDocument/2006/relationships/hyperlink" Target="http://pbs.twimg.com/profile_images/460946088607113216/q2PknvDR_normal.jpeg" TargetMode="External" /><Relationship Id="rId12" Type="http://schemas.openxmlformats.org/officeDocument/2006/relationships/hyperlink" Target="https://pbs.twimg.com/media/EDfzIfXXkAEGotq.jpg" TargetMode="External" /><Relationship Id="rId13" Type="http://schemas.openxmlformats.org/officeDocument/2006/relationships/hyperlink" Target="http://pbs.twimg.com/profile_images/2181953193/logo_only2_normal.jpg" TargetMode="External" /><Relationship Id="rId14" Type="http://schemas.openxmlformats.org/officeDocument/2006/relationships/hyperlink" Target="http://pbs.twimg.com/profile_images/1106892363904049152/1RUHFgsd_normal.png" TargetMode="External" /><Relationship Id="rId15" Type="http://schemas.openxmlformats.org/officeDocument/2006/relationships/hyperlink" Target="http://pbs.twimg.com/profile_images/611921185094303744/ynxLLkhk_normal.jpg" TargetMode="External" /><Relationship Id="rId16" Type="http://schemas.openxmlformats.org/officeDocument/2006/relationships/hyperlink" Target="http://pbs.twimg.com/profile_images/1073681418918580224/0bAr18dN_normal.jpg" TargetMode="External" /><Relationship Id="rId17" Type="http://schemas.openxmlformats.org/officeDocument/2006/relationships/hyperlink" Target="http://pbs.twimg.com/profile_images/1106332532742643714/Gv29_wSP_normal.jpg" TargetMode="External" /><Relationship Id="rId18" Type="http://schemas.openxmlformats.org/officeDocument/2006/relationships/hyperlink" Target="http://pbs.twimg.com/profile_images/1062070042957959168/TZMuINX7_normal.jpg" TargetMode="External" /><Relationship Id="rId19" Type="http://schemas.openxmlformats.org/officeDocument/2006/relationships/hyperlink" Target="https://pbs.twimg.com/media/EDoPmCJW4AUYCQC.jpg" TargetMode="External" /><Relationship Id="rId20" Type="http://schemas.openxmlformats.org/officeDocument/2006/relationships/hyperlink" Target="http://pbs.twimg.com/profile_images/992762295301296129/1FWAoN6m_normal.jpg" TargetMode="External" /><Relationship Id="rId21" Type="http://schemas.openxmlformats.org/officeDocument/2006/relationships/hyperlink" Target="https://pbs.twimg.com/media/EDpGO-5WwAEtvc5.png" TargetMode="External" /><Relationship Id="rId22" Type="http://schemas.openxmlformats.org/officeDocument/2006/relationships/hyperlink" Target="http://pbs.twimg.com/profile_images/989602603670614016/8ku2VCzR_normal.jpg" TargetMode="External" /><Relationship Id="rId23" Type="http://schemas.openxmlformats.org/officeDocument/2006/relationships/hyperlink" Target="https://twitter.com/#!/fibroidsupport/status/1168231132682489857" TargetMode="External" /><Relationship Id="rId24" Type="http://schemas.openxmlformats.org/officeDocument/2006/relationships/hyperlink" Target="https://twitter.com/#!/mhtf/status/1152261829076357122" TargetMode="External" /><Relationship Id="rId25" Type="http://schemas.openxmlformats.org/officeDocument/2006/relationships/hyperlink" Target="https://twitter.com/#!/fibroidinfo/status/1168233693359550465" TargetMode="External" /><Relationship Id="rId26" Type="http://schemas.openxmlformats.org/officeDocument/2006/relationships/hyperlink" Target="https://twitter.com/#!/capublichealth/status/1168669956839526401" TargetMode="External" /><Relationship Id="rId27" Type="http://schemas.openxmlformats.org/officeDocument/2006/relationships/hyperlink" Target="https://twitter.com/#!/jsabuilder/status/1168680544999100416" TargetMode="External" /><Relationship Id="rId28" Type="http://schemas.openxmlformats.org/officeDocument/2006/relationships/hyperlink" Target="https://twitter.com/#!/publichealthmap/status/1168903787588857858" TargetMode="External" /><Relationship Id="rId29" Type="http://schemas.openxmlformats.org/officeDocument/2006/relationships/hyperlink" Target="https://twitter.com/#!/ptsafetycouncil/status/1168917664250679296" TargetMode="External" /><Relationship Id="rId30" Type="http://schemas.openxmlformats.org/officeDocument/2006/relationships/hyperlink" Target="https://twitter.com/#!/911safety/status/1168973474825691137" TargetMode="External" /><Relationship Id="rId31" Type="http://schemas.openxmlformats.org/officeDocument/2006/relationships/hyperlink" Target="https://twitter.com/#!/mom_congress/status/1168916855836352513" TargetMode="External" /><Relationship Id="rId32" Type="http://schemas.openxmlformats.org/officeDocument/2006/relationships/hyperlink" Target="https://twitter.com/#!/helpingmamas/status/1169253983942316033" TargetMode="External" /><Relationship Id="rId33" Type="http://schemas.openxmlformats.org/officeDocument/2006/relationships/hyperlink" Target="https://twitter.com/#!/2020momproject/status/1169264201128431616" TargetMode="External" /><Relationship Id="rId34" Type="http://schemas.openxmlformats.org/officeDocument/2006/relationships/hyperlink" Target="https://twitter.com/#!/ppstresscenter/status/1169279749581103104" TargetMode="External" /><Relationship Id="rId35" Type="http://schemas.openxmlformats.org/officeDocument/2006/relationships/hyperlink" Target="https://twitter.com/#!/awhonn/status/1169324278065631234" TargetMode="External" /><Relationship Id="rId36" Type="http://schemas.openxmlformats.org/officeDocument/2006/relationships/hyperlink" Target="https://twitter.com/#!/afriedmanpeahl/status/1171443955541536768" TargetMode="External" /><Relationship Id="rId37" Type="http://schemas.openxmlformats.org/officeDocument/2006/relationships/comments" Target="../comments13.xml" /><Relationship Id="rId38" Type="http://schemas.openxmlformats.org/officeDocument/2006/relationships/vmlDrawing" Target="../drawings/vmlDrawing6.vml" /><Relationship Id="rId39" Type="http://schemas.openxmlformats.org/officeDocument/2006/relationships/table" Target="../tables/table23.xml" /><Relationship Id="rId40"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gFSD0xCo5Z" TargetMode="External" /><Relationship Id="rId2" Type="http://schemas.openxmlformats.org/officeDocument/2006/relationships/hyperlink" Target="http://t.co/wn8mVFF03r" TargetMode="External" /><Relationship Id="rId3" Type="http://schemas.openxmlformats.org/officeDocument/2006/relationships/hyperlink" Target="https://t.co/ArnzT5SKdX" TargetMode="External" /><Relationship Id="rId4" Type="http://schemas.openxmlformats.org/officeDocument/2006/relationships/hyperlink" Target="https://t.co/872vagB4mI" TargetMode="External" /><Relationship Id="rId5" Type="http://schemas.openxmlformats.org/officeDocument/2006/relationships/hyperlink" Target="https://t.co/872vagjsY8" TargetMode="External" /><Relationship Id="rId6" Type="http://schemas.openxmlformats.org/officeDocument/2006/relationships/hyperlink" Target="https://t.co/bzO6QdDVMI" TargetMode="External" /><Relationship Id="rId7" Type="http://schemas.openxmlformats.org/officeDocument/2006/relationships/hyperlink" Target="https://t.co/gFSD0xCo5Z" TargetMode="External" /><Relationship Id="rId8" Type="http://schemas.openxmlformats.org/officeDocument/2006/relationships/hyperlink" Target="https://t.co/sKRj7OGoO1" TargetMode="External" /><Relationship Id="rId9" Type="http://schemas.openxmlformats.org/officeDocument/2006/relationships/hyperlink" Target="https://t.co/x6BtwAlayw" TargetMode="External" /><Relationship Id="rId10" Type="http://schemas.openxmlformats.org/officeDocument/2006/relationships/hyperlink" Target="https://t.co/snbSUju5Iu" TargetMode="External" /><Relationship Id="rId11" Type="http://schemas.openxmlformats.org/officeDocument/2006/relationships/hyperlink" Target="https://t.co/rZUVjt8ula" TargetMode="External" /><Relationship Id="rId12" Type="http://schemas.openxmlformats.org/officeDocument/2006/relationships/hyperlink" Target="http://t.co/zP5cMGJBjm" TargetMode="External" /><Relationship Id="rId13" Type="http://schemas.openxmlformats.org/officeDocument/2006/relationships/hyperlink" Target="http://t.co/ElnreqGz3I" TargetMode="External" /><Relationship Id="rId14" Type="http://schemas.openxmlformats.org/officeDocument/2006/relationships/hyperlink" Target="https://t.co/VoeTuK4rrF" TargetMode="External" /><Relationship Id="rId15" Type="http://schemas.openxmlformats.org/officeDocument/2006/relationships/hyperlink" Target="https://t.co/jXLzTdYbSd" TargetMode="External" /><Relationship Id="rId16" Type="http://schemas.openxmlformats.org/officeDocument/2006/relationships/hyperlink" Target="https://t.co/KxYKBnOkfE" TargetMode="External" /><Relationship Id="rId17" Type="http://schemas.openxmlformats.org/officeDocument/2006/relationships/hyperlink" Target="https://t.co/4pE6zzUOmW" TargetMode="External" /><Relationship Id="rId18" Type="http://schemas.openxmlformats.org/officeDocument/2006/relationships/hyperlink" Target="https://t.co/yT0PMdAnWy" TargetMode="External" /><Relationship Id="rId19" Type="http://schemas.openxmlformats.org/officeDocument/2006/relationships/hyperlink" Target="http://t.co/ubrBaWdJBu" TargetMode="External" /><Relationship Id="rId20" Type="http://schemas.openxmlformats.org/officeDocument/2006/relationships/hyperlink" Target="https://t.co/sL16BBeurW" TargetMode="External" /><Relationship Id="rId21" Type="http://schemas.openxmlformats.org/officeDocument/2006/relationships/hyperlink" Target="https://pbs.twimg.com/profile_banners/3386313705/1437514079" TargetMode="External" /><Relationship Id="rId22" Type="http://schemas.openxmlformats.org/officeDocument/2006/relationships/hyperlink" Target="https://pbs.twimg.com/profile_banners/422893220/1521497845" TargetMode="External" /><Relationship Id="rId23" Type="http://schemas.openxmlformats.org/officeDocument/2006/relationships/hyperlink" Target="https://pbs.twimg.com/profile_banners/22784904/1557334440" TargetMode="External" /><Relationship Id="rId24" Type="http://schemas.openxmlformats.org/officeDocument/2006/relationships/hyperlink" Target="https://pbs.twimg.com/profile_banners/3057309262/1434673091" TargetMode="External" /><Relationship Id="rId25" Type="http://schemas.openxmlformats.org/officeDocument/2006/relationships/hyperlink" Target="https://pbs.twimg.com/profile_banners/536610418/1435156324" TargetMode="External" /><Relationship Id="rId26" Type="http://schemas.openxmlformats.org/officeDocument/2006/relationships/hyperlink" Target="https://pbs.twimg.com/profile_banners/76355615/1537905909" TargetMode="External" /><Relationship Id="rId27" Type="http://schemas.openxmlformats.org/officeDocument/2006/relationships/hyperlink" Target="https://pbs.twimg.com/profile_banners/1937401650/1436510064" TargetMode="External" /><Relationship Id="rId28" Type="http://schemas.openxmlformats.org/officeDocument/2006/relationships/hyperlink" Target="https://pbs.twimg.com/profile_banners/33934492/1564676965" TargetMode="External" /><Relationship Id="rId29" Type="http://schemas.openxmlformats.org/officeDocument/2006/relationships/hyperlink" Target="https://pbs.twimg.com/profile_banners/16193528/1568216296" TargetMode="External" /><Relationship Id="rId30" Type="http://schemas.openxmlformats.org/officeDocument/2006/relationships/hyperlink" Target="https://pbs.twimg.com/profile_banners/37008978/1558634353" TargetMode="External" /><Relationship Id="rId31" Type="http://schemas.openxmlformats.org/officeDocument/2006/relationships/hyperlink" Target="https://pbs.twimg.com/profile_banners/327811537/1394669857" TargetMode="External" /><Relationship Id="rId32" Type="http://schemas.openxmlformats.org/officeDocument/2006/relationships/hyperlink" Target="https://pbs.twimg.com/profile_banners/879751182696230912/1506976694" TargetMode="External" /><Relationship Id="rId33" Type="http://schemas.openxmlformats.org/officeDocument/2006/relationships/hyperlink" Target="https://pbs.twimg.com/profile_banners/3334787337/1522789902" TargetMode="External" /><Relationship Id="rId34" Type="http://schemas.openxmlformats.org/officeDocument/2006/relationships/hyperlink" Target="https://pbs.twimg.com/profile_banners/41643844/1552874337" TargetMode="External" /><Relationship Id="rId35" Type="http://schemas.openxmlformats.org/officeDocument/2006/relationships/hyperlink" Target="https://pbs.twimg.com/profile_banners/581167067/1548378616" TargetMode="External" /><Relationship Id="rId36" Type="http://schemas.openxmlformats.org/officeDocument/2006/relationships/hyperlink" Target="https://pbs.twimg.com/profile_banners/1106332310096379904/1566415610" TargetMode="External" /><Relationship Id="rId37" Type="http://schemas.openxmlformats.org/officeDocument/2006/relationships/hyperlink" Target="https://pbs.twimg.com/profile_banners/2784687924/1556899709" TargetMode="External" /><Relationship Id="rId38" Type="http://schemas.openxmlformats.org/officeDocument/2006/relationships/hyperlink" Target="https://pbs.twimg.com/profile_banners/2827665448/1568425014" TargetMode="External" /><Relationship Id="rId39" Type="http://schemas.openxmlformats.org/officeDocument/2006/relationships/hyperlink" Target="https://pbs.twimg.com/profile_banners/53030208/1563193304" TargetMode="External" /><Relationship Id="rId40" Type="http://schemas.openxmlformats.org/officeDocument/2006/relationships/hyperlink" Target="https://pbs.twimg.com/profile_banners/44162011/1560969399" TargetMode="External" /><Relationship Id="rId41" Type="http://schemas.openxmlformats.org/officeDocument/2006/relationships/hyperlink" Target="https://pbs.twimg.com/profile_banners/989601176483135489/1533563358" TargetMode="External" /><Relationship Id="rId42" Type="http://schemas.openxmlformats.org/officeDocument/2006/relationships/hyperlink" Target="https://pbs.twimg.com/profile_banners/920675015934308352/1517836831" TargetMode="External" /><Relationship Id="rId43" Type="http://schemas.openxmlformats.org/officeDocument/2006/relationships/hyperlink" Target="http://abs.twimg.com/images/themes/theme1/bg.png" TargetMode="External" /><Relationship Id="rId44" Type="http://schemas.openxmlformats.org/officeDocument/2006/relationships/hyperlink" Target="http://abs.twimg.com/images/themes/theme1/bg.png" TargetMode="External" /><Relationship Id="rId45" Type="http://schemas.openxmlformats.org/officeDocument/2006/relationships/hyperlink" Target="http://abs.twimg.com/images/themes/theme1/bg.png" TargetMode="External" /><Relationship Id="rId46" Type="http://schemas.openxmlformats.org/officeDocument/2006/relationships/hyperlink" Target="http://abs.twimg.com/images/themes/theme1/bg.png" TargetMode="External" /><Relationship Id="rId47" Type="http://schemas.openxmlformats.org/officeDocument/2006/relationships/hyperlink" Target="http://abs.twimg.com/images/themes/theme1/bg.png" TargetMode="External" /><Relationship Id="rId48" Type="http://schemas.openxmlformats.org/officeDocument/2006/relationships/hyperlink" Target="http://abs.twimg.com/images/themes/theme12/bg.gif" TargetMode="External" /><Relationship Id="rId49" Type="http://schemas.openxmlformats.org/officeDocument/2006/relationships/hyperlink" Target="http://abs.twimg.com/images/themes/theme1/bg.png" TargetMode="External" /><Relationship Id="rId50" Type="http://schemas.openxmlformats.org/officeDocument/2006/relationships/hyperlink" Target="http://abs.twimg.com/images/themes/theme1/bg.png" TargetMode="External" /><Relationship Id="rId51" Type="http://schemas.openxmlformats.org/officeDocument/2006/relationships/hyperlink" Target="http://abs.twimg.com/images/themes/theme1/bg.png" TargetMode="External" /><Relationship Id="rId52" Type="http://schemas.openxmlformats.org/officeDocument/2006/relationships/hyperlink" Target="http://abs.twimg.com/images/themes/theme1/bg.png" TargetMode="External" /><Relationship Id="rId53" Type="http://schemas.openxmlformats.org/officeDocument/2006/relationships/hyperlink" Target="http://abs.twimg.com/images/themes/theme14/bg.gif" TargetMode="External" /><Relationship Id="rId54" Type="http://schemas.openxmlformats.org/officeDocument/2006/relationships/hyperlink" Target="http://abs.twimg.com/images/themes/theme1/bg.png" TargetMode="External" /><Relationship Id="rId55" Type="http://schemas.openxmlformats.org/officeDocument/2006/relationships/hyperlink" Target="http://abs.twimg.com/images/themes/theme1/bg.png" TargetMode="External" /><Relationship Id="rId56" Type="http://schemas.openxmlformats.org/officeDocument/2006/relationships/hyperlink" Target="http://abs.twimg.com/images/themes/theme4/bg.gif" TargetMode="External" /><Relationship Id="rId57" Type="http://schemas.openxmlformats.org/officeDocument/2006/relationships/hyperlink" Target="http://abs.twimg.com/images/themes/theme14/bg.gif" TargetMode="External" /><Relationship Id="rId58" Type="http://schemas.openxmlformats.org/officeDocument/2006/relationships/hyperlink" Target="http://abs.twimg.com/images/themes/theme1/bg.png" TargetMode="External" /><Relationship Id="rId59" Type="http://schemas.openxmlformats.org/officeDocument/2006/relationships/hyperlink" Target="http://abs.twimg.com/images/themes/theme1/bg.png" TargetMode="External" /><Relationship Id="rId60" Type="http://schemas.openxmlformats.org/officeDocument/2006/relationships/hyperlink" Target="http://abs.twimg.com/images/themes/theme17/bg.gif" TargetMode="External" /><Relationship Id="rId61" Type="http://schemas.openxmlformats.org/officeDocument/2006/relationships/hyperlink" Target="http://abs.twimg.com/images/themes/theme1/bg.png" TargetMode="External" /><Relationship Id="rId62" Type="http://schemas.openxmlformats.org/officeDocument/2006/relationships/hyperlink" Target="http://abs.twimg.com/images/themes/theme1/bg.png" TargetMode="External" /><Relationship Id="rId63" Type="http://schemas.openxmlformats.org/officeDocument/2006/relationships/hyperlink" Target="http://pbs.twimg.com/profile_images/623605362202148864/k6GbmZXq_normal.jpg" TargetMode="External" /><Relationship Id="rId64" Type="http://schemas.openxmlformats.org/officeDocument/2006/relationships/hyperlink" Target="http://pbs.twimg.com/profile_images/654521427551367168/AkjRumyP_normal.png" TargetMode="External" /><Relationship Id="rId65" Type="http://schemas.openxmlformats.org/officeDocument/2006/relationships/hyperlink" Target="http://pbs.twimg.com/profile_images/1110925250219380736/dA1pSrgB_normal.png" TargetMode="External" /><Relationship Id="rId66" Type="http://schemas.openxmlformats.org/officeDocument/2006/relationships/hyperlink" Target="http://pbs.twimg.com/profile_images/855749782509375490/zlUz8p8q_normal.jpg" TargetMode="External" /><Relationship Id="rId67" Type="http://schemas.openxmlformats.org/officeDocument/2006/relationships/hyperlink" Target="http://pbs.twimg.com/profile_images/1157753871168487424/Iv7KJuFI_normal.jpg" TargetMode="External" /><Relationship Id="rId68" Type="http://schemas.openxmlformats.org/officeDocument/2006/relationships/hyperlink" Target="http://pbs.twimg.com/profile_images/747809681800896512/HdeY4F3-_normal.jpg" TargetMode="External" /><Relationship Id="rId69" Type="http://schemas.openxmlformats.org/officeDocument/2006/relationships/hyperlink" Target="http://pbs.twimg.com/profile_images/460946088607113216/q2PknvDR_normal.jpeg" TargetMode="External" /><Relationship Id="rId70" Type="http://schemas.openxmlformats.org/officeDocument/2006/relationships/hyperlink" Target="http://pbs.twimg.com/profile_images/864234985464635392/Jkw_4gCX_normal.jpg" TargetMode="External" /><Relationship Id="rId71" Type="http://schemas.openxmlformats.org/officeDocument/2006/relationships/hyperlink" Target="http://pbs.twimg.com/profile_images/1013289364770775040/YMfPT0wS_normal.jpg" TargetMode="External" /><Relationship Id="rId72" Type="http://schemas.openxmlformats.org/officeDocument/2006/relationships/hyperlink" Target="http://pbs.twimg.com/profile_images/691751412036808705/40DpcbP9_normal.jpg" TargetMode="External" /><Relationship Id="rId73" Type="http://schemas.openxmlformats.org/officeDocument/2006/relationships/hyperlink" Target="http://pbs.twimg.com/profile_images/2181953193/logo_only2_normal.jpg" TargetMode="External" /><Relationship Id="rId74" Type="http://schemas.openxmlformats.org/officeDocument/2006/relationships/hyperlink" Target="http://pbs.twimg.com/profile_images/1106892363904049152/1RUHFgsd_normal.png" TargetMode="External" /><Relationship Id="rId75" Type="http://schemas.openxmlformats.org/officeDocument/2006/relationships/hyperlink" Target="http://pbs.twimg.com/profile_images/611921185094303744/ynxLLkhk_normal.jpg" TargetMode="External" /><Relationship Id="rId76" Type="http://schemas.openxmlformats.org/officeDocument/2006/relationships/hyperlink" Target="http://pbs.twimg.com/profile_images/1009159953922347009/zE8zPkgM_normal.jpg" TargetMode="External" /><Relationship Id="rId77" Type="http://schemas.openxmlformats.org/officeDocument/2006/relationships/hyperlink" Target="http://pbs.twimg.com/profile_images/1073681418918580224/0bAr18dN_normal.jpg" TargetMode="External" /><Relationship Id="rId78" Type="http://schemas.openxmlformats.org/officeDocument/2006/relationships/hyperlink" Target="http://pbs.twimg.com/profile_images/1106332532742643714/Gv29_wSP_normal.jpg" TargetMode="External" /><Relationship Id="rId79" Type="http://schemas.openxmlformats.org/officeDocument/2006/relationships/hyperlink" Target="http://pbs.twimg.com/profile_images/1062070042957959168/TZMuINX7_normal.jpg" TargetMode="External" /><Relationship Id="rId80" Type="http://schemas.openxmlformats.org/officeDocument/2006/relationships/hyperlink" Target="http://pbs.twimg.com/profile_images/1172686071555133445/8anwC0TQ_normal.jpg" TargetMode="External" /><Relationship Id="rId81" Type="http://schemas.openxmlformats.org/officeDocument/2006/relationships/hyperlink" Target="http://pbs.twimg.com/profile_images/992762295301296129/1FWAoN6m_normal.jpg" TargetMode="External" /><Relationship Id="rId82" Type="http://schemas.openxmlformats.org/officeDocument/2006/relationships/hyperlink" Target="http://pbs.twimg.com/profile_images/1087811494971142144/7Hde7fu-_normal.jpg" TargetMode="External" /><Relationship Id="rId83" Type="http://schemas.openxmlformats.org/officeDocument/2006/relationships/hyperlink" Target="http://pbs.twimg.com/profile_images/989602603670614016/8ku2VCzR_normal.jpg" TargetMode="External" /><Relationship Id="rId84" Type="http://schemas.openxmlformats.org/officeDocument/2006/relationships/hyperlink" Target="http://pbs.twimg.com/profile_images/1106712431609425920/m2LFuUoZ_normal.png" TargetMode="External" /><Relationship Id="rId85" Type="http://schemas.openxmlformats.org/officeDocument/2006/relationships/hyperlink" Target="https://twitter.com/fibroidsupport" TargetMode="External" /><Relationship Id="rId86" Type="http://schemas.openxmlformats.org/officeDocument/2006/relationships/hyperlink" Target="https://twitter.com/cmqcc" TargetMode="External" /><Relationship Id="rId87" Type="http://schemas.openxmlformats.org/officeDocument/2006/relationships/hyperlink" Target="https://twitter.com/acog" TargetMode="External" /><Relationship Id="rId88" Type="http://schemas.openxmlformats.org/officeDocument/2006/relationships/hyperlink" Target="https://twitter.com/birthequity" TargetMode="External" /><Relationship Id="rId89" Type="http://schemas.openxmlformats.org/officeDocument/2006/relationships/hyperlink" Target="https://twitter.com/doccrearperry" TargetMode="External" /><Relationship Id="rId90" Type="http://schemas.openxmlformats.org/officeDocument/2006/relationships/hyperlink" Target="https://twitter.com/mhtf" TargetMode="External" /><Relationship Id="rId91" Type="http://schemas.openxmlformats.org/officeDocument/2006/relationships/hyperlink" Target="https://twitter.com/fibroidinfo" TargetMode="External" /><Relationship Id="rId92" Type="http://schemas.openxmlformats.org/officeDocument/2006/relationships/hyperlink" Target="https://twitter.com/capublichealth" TargetMode="External" /><Relationship Id="rId93" Type="http://schemas.openxmlformats.org/officeDocument/2006/relationships/hyperlink" Target="https://twitter.com/consumerreports" TargetMode="External" /><Relationship Id="rId94" Type="http://schemas.openxmlformats.org/officeDocument/2006/relationships/hyperlink" Target="https://twitter.com/chcfnews" TargetMode="External" /><Relationship Id="rId95" Type="http://schemas.openxmlformats.org/officeDocument/2006/relationships/hyperlink" Target="https://twitter.com/jsabuilder" TargetMode="External" /><Relationship Id="rId96" Type="http://schemas.openxmlformats.org/officeDocument/2006/relationships/hyperlink" Target="https://twitter.com/publichealthmap" TargetMode="External" /><Relationship Id="rId97" Type="http://schemas.openxmlformats.org/officeDocument/2006/relationships/hyperlink" Target="https://twitter.com/ptsafetycouncil" TargetMode="External" /><Relationship Id="rId98" Type="http://schemas.openxmlformats.org/officeDocument/2006/relationships/hyperlink" Target="https://twitter.com/tjcommission" TargetMode="External" /><Relationship Id="rId99" Type="http://schemas.openxmlformats.org/officeDocument/2006/relationships/hyperlink" Target="https://twitter.com/911safety" TargetMode="External" /><Relationship Id="rId100" Type="http://schemas.openxmlformats.org/officeDocument/2006/relationships/hyperlink" Target="https://twitter.com/mom_congress" TargetMode="External" /><Relationship Id="rId101" Type="http://schemas.openxmlformats.org/officeDocument/2006/relationships/hyperlink" Target="https://twitter.com/helpingmamas" TargetMode="External" /><Relationship Id="rId102" Type="http://schemas.openxmlformats.org/officeDocument/2006/relationships/hyperlink" Target="https://twitter.com/2020momproject" TargetMode="External" /><Relationship Id="rId103" Type="http://schemas.openxmlformats.org/officeDocument/2006/relationships/hyperlink" Target="https://twitter.com/ppstresscenter" TargetMode="External" /><Relationship Id="rId104" Type="http://schemas.openxmlformats.org/officeDocument/2006/relationships/hyperlink" Target="https://twitter.com/awhonn" TargetMode="External" /><Relationship Id="rId105" Type="http://schemas.openxmlformats.org/officeDocument/2006/relationships/hyperlink" Target="https://twitter.com/afriedmanpeahl" TargetMode="External" /><Relationship Id="rId106" Type="http://schemas.openxmlformats.org/officeDocument/2006/relationships/hyperlink" Target="https://twitter.com/ob_initiative" TargetMode="External" /><Relationship Id="rId107" Type="http://schemas.openxmlformats.org/officeDocument/2006/relationships/comments" Target="../comments2.xml" /><Relationship Id="rId108" Type="http://schemas.openxmlformats.org/officeDocument/2006/relationships/vmlDrawing" Target="../drawings/vmlDrawing2.vml" /><Relationship Id="rId109" Type="http://schemas.openxmlformats.org/officeDocument/2006/relationships/table" Target="../tables/table2.xml" /><Relationship Id="rId11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zoom.us/webinar/register/WN_efm44EgrQiWTuke7WFFrZQ" TargetMode="External" /><Relationship Id="rId2" Type="http://schemas.openxmlformats.org/officeDocument/2006/relationships/hyperlink" Target="https://stanford.zoom.us/webinar/register/WN_efm44EgrQiWTuke7WFFrZQ?eType=EmailBlastContent&amp;eId=5f890efc-b91c-41cd-bba4-a94250be15cf" TargetMode="External" /><Relationship Id="rId3" Type="http://schemas.openxmlformats.org/officeDocument/2006/relationships/hyperlink" Target="https://stanford.zoom.us/webinar/register/WN_H_0rX4ttTa-DxWZFrTI_4Q?eType=EmailBlastContent&amp;eId=5f890efc-b91c-41cd-bba4-a94250be15cf" TargetMode="External" /><Relationship Id="rId4" Type="http://schemas.openxmlformats.org/officeDocument/2006/relationships/hyperlink" Target="https://www.modernhealthcare.com/hospitals/joint-commission-imposes-maternal-safety-standards-hospital-accreditation?eType=EmailBlastContent&amp;eId=2f70d394-fb44-437b-9ddb-bbcd4cbfb0c7" TargetMode="External" /><Relationship Id="rId5" Type="http://schemas.openxmlformats.org/officeDocument/2006/relationships/hyperlink" Target="http://safehealthcareforeverywoman.org/patient-safety-bundles/" TargetMode="External" /><Relationship Id="rId6" Type="http://schemas.openxmlformats.org/officeDocument/2006/relationships/hyperlink" Target="https://twitter.com/TJCommission/status/1166582221697880065" TargetMode="External" /><Relationship Id="rId7" Type="http://schemas.openxmlformats.org/officeDocument/2006/relationships/hyperlink" Target="https://www.cmqcc.org/my-birth-matters?utm_source=twitter&amp;utm_medium=tweet&amp;utm_campaign=mybirthmatters&amp;utm_content=comms%20toolkit" TargetMode="External" /><Relationship Id="rId8" Type="http://schemas.openxmlformats.org/officeDocument/2006/relationships/hyperlink" Target="https://www.mhtf.org/2019/07/19/maternal-health-visionary-spotlight-dr-joia-crear-perry-national-birth-equity-collaborative-founder-president/" TargetMode="External" /><Relationship Id="rId9" Type="http://schemas.openxmlformats.org/officeDocument/2006/relationships/hyperlink" Target="http://safehealthcareforeverywoman.org/patient-safety-bundles/" TargetMode="External" /><Relationship Id="rId10" Type="http://schemas.openxmlformats.org/officeDocument/2006/relationships/hyperlink" Target="https://twitter.com/TJCommission/status/1166582221697880065" TargetMode="External" /><Relationship Id="rId11" Type="http://schemas.openxmlformats.org/officeDocument/2006/relationships/hyperlink" Target="https://zoom.us/webinar/register/WN_efm44EgrQiWTuke7WFFrZQ" TargetMode="External" /><Relationship Id="rId12" Type="http://schemas.openxmlformats.org/officeDocument/2006/relationships/hyperlink" Target="https://www.modernhealthcare.com/hospitals/joint-commission-imposes-maternal-safety-standards-hospital-accreditation?eType=EmailBlastContent&amp;eId=2f70d394-fb44-437b-9ddb-bbcd4cbfb0c7" TargetMode="External" /><Relationship Id="rId13" Type="http://schemas.openxmlformats.org/officeDocument/2006/relationships/hyperlink" Target="https://www.mhtf.org/2019/07/19/maternal-health-visionary-spotlight-dr-joia-crear-perry-national-birth-equity-collaborative-founder-president/" TargetMode="External" /><Relationship Id="rId14" Type="http://schemas.openxmlformats.org/officeDocument/2006/relationships/hyperlink" Target="https://www.cmqcc.org/my-birth-matters?utm_source=twitter&amp;utm_medium=tweet&amp;utm_campaign=mybirthmatters&amp;utm_content=comms%20toolkit" TargetMode="External" /><Relationship Id="rId15" Type="http://schemas.openxmlformats.org/officeDocument/2006/relationships/hyperlink" Target="https://stanford.zoom.us/webinar/register/WN_efm44EgrQiWTuke7WFFrZQ?eType=EmailBlastContent&amp;eId=5f890efc-b91c-41cd-bba4-a94250be15cf" TargetMode="External" /><Relationship Id="rId16" Type="http://schemas.openxmlformats.org/officeDocument/2006/relationships/hyperlink" Target="https://stanford.zoom.us/webinar/register/WN_H_0rX4ttTa-DxWZFrTI_4Q?eType=EmailBlastContent&amp;eId=5f890efc-b91c-41cd-bba4-a94250be15cf" TargetMode="External" /><Relationship Id="rId17" Type="http://schemas.openxmlformats.org/officeDocument/2006/relationships/table" Target="../tables/table11.xml" /><Relationship Id="rId18" Type="http://schemas.openxmlformats.org/officeDocument/2006/relationships/table" Target="../tables/table12.xml" /><Relationship Id="rId19" Type="http://schemas.openxmlformats.org/officeDocument/2006/relationships/table" Target="../tables/table13.xml" /><Relationship Id="rId20" Type="http://schemas.openxmlformats.org/officeDocument/2006/relationships/table" Target="../tables/table14.xml" /><Relationship Id="rId21" Type="http://schemas.openxmlformats.org/officeDocument/2006/relationships/table" Target="../tables/table15.xml" /><Relationship Id="rId22" Type="http://schemas.openxmlformats.org/officeDocument/2006/relationships/table" Target="../tables/table16.xml" /><Relationship Id="rId23" Type="http://schemas.openxmlformats.org/officeDocument/2006/relationships/table" Target="../tables/table17.xml" /><Relationship Id="rId24"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3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538</v>
      </c>
      <c r="BB2" s="13" t="s">
        <v>548</v>
      </c>
      <c r="BC2" s="13" t="s">
        <v>549</v>
      </c>
      <c r="BD2" s="67" t="s">
        <v>771</v>
      </c>
      <c r="BE2" s="67" t="s">
        <v>772</v>
      </c>
      <c r="BF2" s="67" t="s">
        <v>773</v>
      </c>
      <c r="BG2" s="67" t="s">
        <v>774</v>
      </c>
      <c r="BH2" s="67" t="s">
        <v>775</v>
      </c>
      <c r="BI2" s="67" t="s">
        <v>776</v>
      </c>
      <c r="BJ2" s="67" t="s">
        <v>777</v>
      </c>
      <c r="BK2" s="67" t="s">
        <v>778</v>
      </c>
      <c r="BL2" s="67" t="s">
        <v>779</v>
      </c>
    </row>
    <row r="3" spans="1:64" ht="15" customHeight="1">
      <c r="A3" s="84" t="s">
        <v>212</v>
      </c>
      <c r="B3" s="84" t="s">
        <v>226</v>
      </c>
      <c r="C3" s="53" t="s">
        <v>806</v>
      </c>
      <c r="D3" s="54">
        <v>3</v>
      </c>
      <c r="E3" s="65" t="s">
        <v>132</v>
      </c>
      <c r="F3" s="55">
        <v>35</v>
      </c>
      <c r="G3" s="53"/>
      <c r="H3" s="57"/>
      <c r="I3" s="56"/>
      <c r="J3" s="56"/>
      <c r="K3" s="36" t="s">
        <v>65</v>
      </c>
      <c r="L3" s="62">
        <v>3</v>
      </c>
      <c r="M3" s="62"/>
      <c r="N3" s="63"/>
      <c r="O3" s="85" t="s">
        <v>234</v>
      </c>
      <c r="P3" s="87">
        <v>43709.775243055556</v>
      </c>
      <c r="Q3" s="85" t="s">
        <v>236</v>
      </c>
      <c r="R3" s="85"/>
      <c r="S3" s="85"/>
      <c r="T3" s="85" t="s">
        <v>259</v>
      </c>
      <c r="U3" s="85"/>
      <c r="V3" s="90" t="s">
        <v>265</v>
      </c>
      <c r="W3" s="87">
        <v>43709.775243055556</v>
      </c>
      <c r="X3" s="90" t="s">
        <v>275</v>
      </c>
      <c r="Y3" s="85"/>
      <c r="Z3" s="85"/>
      <c r="AA3" s="91" t="s">
        <v>289</v>
      </c>
      <c r="AB3" s="85"/>
      <c r="AC3" s="85" t="b">
        <v>0</v>
      </c>
      <c r="AD3" s="85">
        <v>0</v>
      </c>
      <c r="AE3" s="91" t="s">
        <v>304</v>
      </c>
      <c r="AF3" s="85" t="b">
        <v>0</v>
      </c>
      <c r="AG3" s="85" t="s">
        <v>308</v>
      </c>
      <c r="AH3" s="85"/>
      <c r="AI3" s="91" t="s">
        <v>304</v>
      </c>
      <c r="AJ3" s="85" t="b">
        <v>0</v>
      </c>
      <c r="AK3" s="85">
        <v>4</v>
      </c>
      <c r="AL3" s="91" t="s">
        <v>290</v>
      </c>
      <c r="AM3" s="85" t="s">
        <v>310</v>
      </c>
      <c r="AN3" s="85" t="b">
        <v>0</v>
      </c>
      <c r="AO3" s="91" t="s">
        <v>290</v>
      </c>
      <c r="AP3" s="85" t="s">
        <v>176</v>
      </c>
      <c r="AQ3" s="85">
        <v>0</v>
      </c>
      <c r="AR3" s="85">
        <v>0</v>
      </c>
      <c r="AS3" s="85"/>
      <c r="AT3" s="85"/>
      <c r="AU3" s="85"/>
      <c r="AV3" s="85"/>
      <c r="AW3" s="85"/>
      <c r="AX3" s="85"/>
      <c r="AY3" s="85"/>
      <c r="AZ3" s="85"/>
      <c r="BA3">
        <v>1</v>
      </c>
      <c r="BB3" s="85" t="str">
        <f>REPLACE(INDEX(GroupVertices[Group],MATCH(Edges[[#This Row],[Vertex 1]],GroupVertices[Vertex],0)),1,1,"")</f>
        <v>2</v>
      </c>
      <c r="BC3" s="85" t="str">
        <f>REPLACE(INDEX(GroupVertices[Group],MATCH(Edges[[#This Row],[Vertex 2]],GroupVertices[Vertex],0)),1,1,"")</f>
        <v>1</v>
      </c>
      <c r="BD3" s="51"/>
      <c r="BE3" s="52"/>
      <c r="BF3" s="51"/>
      <c r="BG3" s="52"/>
      <c r="BH3" s="51"/>
      <c r="BI3" s="52"/>
      <c r="BJ3" s="51"/>
      <c r="BK3" s="52"/>
      <c r="BL3" s="51"/>
    </row>
    <row r="4" spans="1:64" ht="15" customHeight="1">
      <c r="A4" s="84" t="s">
        <v>212</v>
      </c>
      <c r="B4" s="84" t="s">
        <v>227</v>
      </c>
      <c r="C4" s="53" t="s">
        <v>806</v>
      </c>
      <c r="D4" s="54">
        <v>3</v>
      </c>
      <c r="E4" s="65" t="s">
        <v>132</v>
      </c>
      <c r="F4" s="55">
        <v>35</v>
      </c>
      <c r="G4" s="53"/>
      <c r="H4" s="57"/>
      <c r="I4" s="56"/>
      <c r="J4" s="56"/>
      <c r="K4" s="36" t="s">
        <v>65</v>
      </c>
      <c r="L4" s="83">
        <v>4</v>
      </c>
      <c r="M4" s="83"/>
      <c r="N4" s="63"/>
      <c r="O4" s="86" t="s">
        <v>234</v>
      </c>
      <c r="P4" s="88">
        <v>43709.775243055556</v>
      </c>
      <c r="Q4" s="86" t="s">
        <v>236</v>
      </c>
      <c r="R4" s="86"/>
      <c r="S4" s="86"/>
      <c r="T4" s="86" t="s">
        <v>259</v>
      </c>
      <c r="U4" s="86"/>
      <c r="V4" s="89" t="s">
        <v>265</v>
      </c>
      <c r="W4" s="88">
        <v>43709.775243055556</v>
      </c>
      <c r="X4" s="89" t="s">
        <v>275</v>
      </c>
      <c r="Y4" s="86"/>
      <c r="Z4" s="86"/>
      <c r="AA4" s="92" t="s">
        <v>289</v>
      </c>
      <c r="AB4" s="86"/>
      <c r="AC4" s="86" t="b">
        <v>0</v>
      </c>
      <c r="AD4" s="86">
        <v>0</v>
      </c>
      <c r="AE4" s="92" t="s">
        <v>304</v>
      </c>
      <c r="AF4" s="86" t="b">
        <v>0</v>
      </c>
      <c r="AG4" s="86" t="s">
        <v>308</v>
      </c>
      <c r="AH4" s="86"/>
      <c r="AI4" s="92" t="s">
        <v>304</v>
      </c>
      <c r="AJ4" s="86" t="b">
        <v>0</v>
      </c>
      <c r="AK4" s="86">
        <v>4</v>
      </c>
      <c r="AL4" s="92" t="s">
        <v>290</v>
      </c>
      <c r="AM4" s="86" t="s">
        <v>310</v>
      </c>
      <c r="AN4" s="86" t="b">
        <v>0</v>
      </c>
      <c r="AO4" s="92" t="s">
        <v>290</v>
      </c>
      <c r="AP4" s="86" t="s">
        <v>176</v>
      </c>
      <c r="AQ4" s="86">
        <v>0</v>
      </c>
      <c r="AR4" s="86">
        <v>0</v>
      </c>
      <c r="AS4" s="86"/>
      <c r="AT4" s="86"/>
      <c r="AU4" s="86"/>
      <c r="AV4" s="86"/>
      <c r="AW4" s="86"/>
      <c r="AX4" s="86"/>
      <c r="AY4" s="86"/>
      <c r="AZ4" s="86"/>
      <c r="BA4">
        <v>1</v>
      </c>
      <c r="BB4" s="85" t="str">
        <f>REPLACE(INDEX(GroupVertices[Group],MATCH(Edges[[#This Row],[Vertex 1]],GroupVertices[Vertex],0)),1,1,"")</f>
        <v>2</v>
      </c>
      <c r="BC4" s="85" t="str">
        <f>REPLACE(INDEX(GroupVertices[Group],MATCH(Edges[[#This Row],[Vertex 2]],GroupVertices[Vertex],0)),1,1,"")</f>
        <v>2</v>
      </c>
      <c r="BD4" s="51"/>
      <c r="BE4" s="52"/>
      <c r="BF4" s="51"/>
      <c r="BG4" s="52"/>
      <c r="BH4" s="51"/>
      <c r="BI4" s="52"/>
      <c r="BJ4" s="51"/>
      <c r="BK4" s="52"/>
      <c r="BL4" s="51"/>
    </row>
    <row r="5" spans="1:64" ht="45">
      <c r="A5" s="84" t="s">
        <v>212</v>
      </c>
      <c r="B5" s="84" t="s">
        <v>228</v>
      </c>
      <c r="C5" s="53" t="s">
        <v>806</v>
      </c>
      <c r="D5" s="54">
        <v>3</v>
      </c>
      <c r="E5" s="65" t="s">
        <v>132</v>
      </c>
      <c r="F5" s="55">
        <v>35</v>
      </c>
      <c r="G5" s="53"/>
      <c r="H5" s="57"/>
      <c r="I5" s="56"/>
      <c r="J5" s="56"/>
      <c r="K5" s="36" t="s">
        <v>65</v>
      </c>
      <c r="L5" s="83">
        <v>5</v>
      </c>
      <c r="M5" s="83"/>
      <c r="N5" s="63"/>
      <c r="O5" s="86" t="s">
        <v>234</v>
      </c>
      <c r="P5" s="88">
        <v>43709.775243055556</v>
      </c>
      <c r="Q5" s="86" t="s">
        <v>236</v>
      </c>
      <c r="R5" s="86"/>
      <c r="S5" s="86"/>
      <c r="T5" s="86" t="s">
        <v>259</v>
      </c>
      <c r="U5" s="86"/>
      <c r="V5" s="89" t="s">
        <v>265</v>
      </c>
      <c r="W5" s="88">
        <v>43709.775243055556</v>
      </c>
      <c r="X5" s="89" t="s">
        <v>275</v>
      </c>
      <c r="Y5" s="86"/>
      <c r="Z5" s="86"/>
      <c r="AA5" s="92" t="s">
        <v>289</v>
      </c>
      <c r="AB5" s="86"/>
      <c r="AC5" s="86" t="b">
        <v>0</v>
      </c>
      <c r="AD5" s="86">
        <v>0</v>
      </c>
      <c r="AE5" s="92" t="s">
        <v>304</v>
      </c>
      <c r="AF5" s="86" t="b">
        <v>0</v>
      </c>
      <c r="AG5" s="86" t="s">
        <v>308</v>
      </c>
      <c r="AH5" s="86"/>
      <c r="AI5" s="92" t="s">
        <v>304</v>
      </c>
      <c r="AJ5" s="86" t="b">
        <v>0</v>
      </c>
      <c r="AK5" s="86">
        <v>4</v>
      </c>
      <c r="AL5" s="92" t="s">
        <v>290</v>
      </c>
      <c r="AM5" s="86" t="s">
        <v>310</v>
      </c>
      <c r="AN5" s="86" t="b">
        <v>0</v>
      </c>
      <c r="AO5" s="92" t="s">
        <v>290</v>
      </c>
      <c r="AP5" s="86" t="s">
        <v>176</v>
      </c>
      <c r="AQ5" s="86">
        <v>0</v>
      </c>
      <c r="AR5" s="86">
        <v>0</v>
      </c>
      <c r="AS5" s="86"/>
      <c r="AT5" s="86"/>
      <c r="AU5" s="86"/>
      <c r="AV5" s="86"/>
      <c r="AW5" s="86"/>
      <c r="AX5" s="86"/>
      <c r="AY5" s="86"/>
      <c r="AZ5" s="86"/>
      <c r="BA5">
        <v>1</v>
      </c>
      <c r="BB5" s="85" t="str">
        <f>REPLACE(INDEX(GroupVertices[Group],MATCH(Edges[[#This Row],[Vertex 1]],GroupVertices[Vertex],0)),1,1,"")</f>
        <v>2</v>
      </c>
      <c r="BC5" s="85" t="str">
        <f>REPLACE(INDEX(GroupVertices[Group],MATCH(Edges[[#This Row],[Vertex 2]],GroupVertices[Vertex],0)),1,1,"")</f>
        <v>2</v>
      </c>
      <c r="BD5" s="51"/>
      <c r="BE5" s="52"/>
      <c r="BF5" s="51"/>
      <c r="BG5" s="52"/>
      <c r="BH5" s="51"/>
      <c r="BI5" s="52"/>
      <c r="BJ5" s="51"/>
      <c r="BK5" s="52"/>
      <c r="BL5" s="51"/>
    </row>
    <row r="6" spans="1:64" ht="45">
      <c r="A6" s="84" t="s">
        <v>212</v>
      </c>
      <c r="B6" s="84" t="s">
        <v>229</v>
      </c>
      <c r="C6" s="53" t="s">
        <v>806</v>
      </c>
      <c r="D6" s="54">
        <v>3</v>
      </c>
      <c r="E6" s="65" t="s">
        <v>132</v>
      </c>
      <c r="F6" s="55">
        <v>35</v>
      </c>
      <c r="G6" s="53"/>
      <c r="H6" s="57"/>
      <c r="I6" s="56"/>
      <c r="J6" s="56"/>
      <c r="K6" s="36" t="s">
        <v>65</v>
      </c>
      <c r="L6" s="83">
        <v>6</v>
      </c>
      <c r="M6" s="83"/>
      <c r="N6" s="63"/>
      <c r="O6" s="86" t="s">
        <v>234</v>
      </c>
      <c r="P6" s="88">
        <v>43709.775243055556</v>
      </c>
      <c r="Q6" s="86" t="s">
        <v>236</v>
      </c>
      <c r="R6" s="86"/>
      <c r="S6" s="86"/>
      <c r="T6" s="86" t="s">
        <v>259</v>
      </c>
      <c r="U6" s="86"/>
      <c r="V6" s="89" t="s">
        <v>265</v>
      </c>
      <c r="W6" s="88">
        <v>43709.775243055556</v>
      </c>
      <c r="X6" s="89" t="s">
        <v>275</v>
      </c>
      <c r="Y6" s="86"/>
      <c r="Z6" s="86"/>
      <c r="AA6" s="92" t="s">
        <v>289</v>
      </c>
      <c r="AB6" s="86"/>
      <c r="AC6" s="86" t="b">
        <v>0</v>
      </c>
      <c r="AD6" s="86">
        <v>0</v>
      </c>
      <c r="AE6" s="92" t="s">
        <v>304</v>
      </c>
      <c r="AF6" s="86" t="b">
        <v>0</v>
      </c>
      <c r="AG6" s="86" t="s">
        <v>308</v>
      </c>
      <c r="AH6" s="86"/>
      <c r="AI6" s="92" t="s">
        <v>304</v>
      </c>
      <c r="AJ6" s="86" t="b">
        <v>0</v>
      </c>
      <c r="AK6" s="86">
        <v>4</v>
      </c>
      <c r="AL6" s="92" t="s">
        <v>290</v>
      </c>
      <c r="AM6" s="86" t="s">
        <v>310</v>
      </c>
      <c r="AN6" s="86" t="b">
        <v>0</v>
      </c>
      <c r="AO6" s="92" t="s">
        <v>290</v>
      </c>
      <c r="AP6" s="86" t="s">
        <v>176</v>
      </c>
      <c r="AQ6" s="86">
        <v>0</v>
      </c>
      <c r="AR6" s="86">
        <v>0</v>
      </c>
      <c r="AS6" s="86"/>
      <c r="AT6" s="86"/>
      <c r="AU6" s="86"/>
      <c r="AV6" s="86"/>
      <c r="AW6" s="86"/>
      <c r="AX6" s="86"/>
      <c r="AY6" s="86"/>
      <c r="AZ6" s="86"/>
      <c r="BA6">
        <v>1</v>
      </c>
      <c r="BB6" s="85" t="str">
        <f>REPLACE(INDEX(GroupVertices[Group],MATCH(Edges[[#This Row],[Vertex 1]],GroupVertices[Vertex],0)),1,1,"")</f>
        <v>2</v>
      </c>
      <c r="BC6" s="85" t="str">
        <f>REPLACE(INDEX(GroupVertices[Group],MATCH(Edges[[#This Row],[Vertex 2]],GroupVertices[Vertex],0)),1,1,"")</f>
        <v>2</v>
      </c>
      <c r="BD6" s="51"/>
      <c r="BE6" s="52"/>
      <c r="BF6" s="51"/>
      <c r="BG6" s="52"/>
      <c r="BH6" s="51"/>
      <c r="BI6" s="52"/>
      <c r="BJ6" s="51"/>
      <c r="BK6" s="52"/>
      <c r="BL6" s="51"/>
    </row>
    <row r="7" spans="1:64" ht="45">
      <c r="A7" s="84" t="s">
        <v>212</v>
      </c>
      <c r="B7" s="84" t="s">
        <v>213</v>
      </c>
      <c r="C7" s="53" t="s">
        <v>806</v>
      </c>
      <c r="D7" s="54">
        <v>3</v>
      </c>
      <c r="E7" s="65" t="s">
        <v>132</v>
      </c>
      <c r="F7" s="55">
        <v>35</v>
      </c>
      <c r="G7" s="53"/>
      <c r="H7" s="57"/>
      <c r="I7" s="56"/>
      <c r="J7" s="56"/>
      <c r="K7" s="36" t="s">
        <v>65</v>
      </c>
      <c r="L7" s="83">
        <v>7</v>
      </c>
      <c r="M7" s="83"/>
      <c r="N7" s="63"/>
      <c r="O7" s="86" t="s">
        <v>234</v>
      </c>
      <c r="P7" s="88">
        <v>43709.775243055556</v>
      </c>
      <c r="Q7" s="86" t="s">
        <v>236</v>
      </c>
      <c r="R7" s="86"/>
      <c r="S7" s="86"/>
      <c r="T7" s="86" t="s">
        <v>259</v>
      </c>
      <c r="U7" s="86"/>
      <c r="V7" s="89" t="s">
        <v>265</v>
      </c>
      <c r="W7" s="88">
        <v>43709.775243055556</v>
      </c>
      <c r="X7" s="89" t="s">
        <v>275</v>
      </c>
      <c r="Y7" s="86"/>
      <c r="Z7" s="86"/>
      <c r="AA7" s="92" t="s">
        <v>289</v>
      </c>
      <c r="AB7" s="86"/>
      <c r="AC7" s="86" t="b">
        <v>0</v>
      </c>
      <c r="AD7" s="86">
        <v>0</v>
      </c>
      <c r="AE7" s="92" t="s">
        <v>304</v>
      </c>
      <c r="AF7" s="86" t="b">
        <v>0</v>
      </c>
      <c r="AG7" s="86" t="s">
        <v>308</v>
      </c>
      <c r="AH7" s="86"/>
      <c r="AI7" s="92" t="s">
        <v>304</v>
      </c>
      <c r="AJ7" s="86" t="b">
        <v>0</v>
      </c>
      <c r="AK7" s="86">
        <v>4</v>
      </c>
      <c r="AL7" s="92" t="s">
        <v>290</v>
      </c>
      <c r="AM7" s="86" t="s">
        <v>310</v>
      </c>
      <c r="AN7" s="86" t="b">
        <v>0</v>
      </c>
      <c r="AO7" s="92" t="s">
        <v>290</v>
      </c>
      <c r="AP7" s="86" t="s">
        <v>176</v>
      </c>
      <c r="AQ7" s="86">
        <v>0</v>
      </c>
      <c r="AR7" s="86">
        <v>0</v>
      </c>
      <c r="AS7" s="86"/>
      <c r="AT7" s="86"/>
      <c r="AU7" s="86"/>
      <c r="AV7" s="86"/>
      <c r="AW7" s="86"/>
      <c r="AX7" s="86"/>
      <c r="AY7" s="86"/>
      <c r="AZ7" s="86"/>
      <c r="BA7">
        <v>1</v>
      </c>
      <c r="BB7" s="85" t="str">
        <f>REPLACE(INDEX(GroupVertices[Group],MATCH(Edges[[#This Row],[Vertex 1]],GroupVertices[Vertex],0)),1,1,"")</f>
        <v>2</v>
      </c>
      <c r="BC7" s="85" t="str">
        <f>REPLACE(INDEX(GroupVertices[Group],MATCH(Edges[[#This Row],[Vertex 2]],GroupVertices[Vertex],0)),1,1,"")</f>
        <v>2</v>
      </c>
      <c r="BD7" s="51">
        <v>0</v>
      </c>
      <c r="BE7" s="52">
        <v>0</v>
      </c>
      <c r="BF7" s="51">
        <v>0</v>
      </c>
      <c r="BG7" s="52">
        <v>0</v>
      </c>
      <c r="BH7" s="51">
        <v>0</v>
      </c>
      <c r="BI7" s="52">
        <v>0</v>
      </c>
      <c r="BJ7" s="51">
        <v>19</v>
      </c>
      <c r="BK7" s="52">
        <v>100</v>
      </c>
      <c r="BL7" s="51">
        <v>19</v>
      </c>
    </row>
    <row r="8" spans="1:64" ht="45">
      <c r="A8" s="84" t="s">
        <v>213</v>
      </c>
      <c r="B8" s="84" t="s">
        <v>228</v>
      </c>
      <c r="C8" s="53" t="s">
        <v>806</v>
      </c>
      <c r="D8" s="54">
        <v>3</v>
      </c>
      <c r="E8" s="65" t="s">
        <v>132</v>
      </c>
      <c r="F8" s="55">
        <v>35</v>
      </c>
      <c r="G8" s="53"/>
      <c r="H8" s="57"/>
      <c r="I8" s="56"/>
      <c r="J8" s="56"/>
      <c r="K8" s="36" t="s">
        <v>65</v>
      </c>
      <c r="L8" s="83">
        <v>8</v>
      </c>
      <c r="M8" s="83"/>
      <c r="N8" s="63"/>
      <c r="O8" s="86" t="s">
        <v>234</v>
      </c>
      <c r="P8" s="88">
        <v>43665.70835648148</v>
      </c>
      <c r="Q8" s="86" t="s">
        <v>237</v>
      </c>
      <c r="R8" s="89" t="s">
        <v>247</v>
      </c>
      <c r="S8" s="86" t="s">
        <v>253</v>
      </c>
      <c r="T8" s="86" t="s">
        <v>259</v>
      </c>
      <c r="U8" s="89" t="s">
        <v>261</v>
      </c>
      <c r="V8" s="89" t="s">
        <v>261</v>
      </c>
      <c r="W8" s="88">
        <v>43665.70835648148</v>
      </c>
      <c r="X8" s="89" t="s">
        <v>276</v>
      </c>
      <c r="Y8" s="86"/>
      <c r="Z8" s="86"/>
      <c r="AA8" s="92" t="s">
        <v>290</v>
      </c>
      <c r="AB8" s="86"/>
      <c r="AC8" s="86" t="b">
        <v>0</v>
      </c>
      <c r="AD8" s="86">
        <v>7</v>
      </c>
      <c r="AE8" s="92" t="s">
        <v>305</v>
      </c>
      <c r="AF8" s="86" t="b">
        <v>0</v>
      </c>
      <c r="AG8" s="86" t="s">
        <v>308</v>
      </c>
      <c r="AH8" s="86"/>
      <c r="AI8" s="92" t="s">
        <v>304</v>
      </c>
      <c r="AJ8" s="86" t="b">
        <v>0</v>
      </c>
      <c r="AK8" s="86">
        <v>4</v>
      </c>
      <c r="AL8" s="92" t="s">
        <v>304</v>
      </c>
      <c r="AM8" s="86" t="s">
        <v>311</v>
      </c>
      <c r="AN8" s="86" t="b">
        <v>0</v>
      </c>
      <c r="AO8" s="92" t="s">
        <v>290</v>
      </c>
      <c r="AP8" s="86" t="s">
        <v>315</v>
      </c>
      <c r="AQ8" s="86">
        <v>0</v>
      </c>
      <c r="AR8" s="86">
        <v>0</v>
      </c>
      <c r="AS8" s="86"/>
      <c r="AT8" s="86"/>
      <c r="AU8" s="86"/>
      <c r="AV8" s="86"/>
      <c r="AW8" s="86"/>
      <c r="AX8" s="86"/>
      <c r="AY8" s="86"/>
      <c r="AZ8" s="86"/>
      <c r="BA8">
        <v>1</v>
      </c>
      <c r="BB8" s="85" t="str">
        <f>REPLACE(INDEX(GroupVertices[Group],MATCH(Edges[[#This Row],[Vertex 1]],GroupVertices[Vertex],0)),1,1,"")</f>
        <v>2</v>
      </c>
      <c r="BC8" s="85" t="str">
        <f>REPLACE(INDEX(GroupVertices[Group],MATCH(Edges[[#This Row],[Vertex 2]],GroupVertices[Vertex],0)),1,1,"")</f>
        <v>2</v>
      </c>
      <c r="BD8" s="51"/>
      <c r="BE8" s="52"/>
      <c r="BF8" s="51"/>
      <c r="BG8" s="52"/>
      <c r="BH8" s="51"/>
      <c r="BI8" s="52"/>
      <c r="BJ8" s="51"/>
      <c r="BK8" s="52"/>
      <c r="BL8" s="51"/>
    </row>
    <row r="9" spans="1:64" ht="45">
      <c r="A9" s="84" t="s">
        <v>214</v>
      </c>
      <c r="B9" s="84" t="s">
        <v>228</v>
      </c>
      <c r="C9" s="53" t="s">
        <v>806</v>
      </c>
      <c r="D9" s="54">
        <v>3</v>
      </c>
      <c r="E9" s="65" t="s">
        <v>132</v>
      </c>
      <c r="F9" s="55">
        <v>35</v>
      </c>
      <c r="G9" s="53"/>
      <c r="H9" s="57"/>
      <c r="I9" s="56"/>
      <c r="J9" s="56"/>
      <c r="K9" s="36" t="s">
        <v>65</v>
      </c>
      <c r="L9" s="83">
        <v>9</v>
      </c>
      <c r="M9" s="83"/>
      <c r="N9" s="63"/>
      <c r="O9" s="86" t="s">
        <v>234</v>
      </c>
      <c r="P9" s="88">
        <v>43709.78230324074</v>
      </c>
      <c r="Q9" s="86" t="s">
        <v>236</v>
      </c>
      <c r="R9" s="86"/>
      <c r="S9" s="86"/>
      <c r="T9" s="86" t="s">
        <v>259</v>
      </c>
      <c r="U9" s="86"/>
      <c r="V9" s="89" t="s">
        <v>266</v>
      </c>
      <c r="W9" s="88">
        <v>43709.78230324074</v>
      </c>
      <c r="X9" s="89" t="s">
        <v>277</v>
      </c>
      <c r="Y9" s="86"/>
      <c r="Z9" s="86"/>
      <c r="AA9" s="92" t="s">
        <v>291</v>
      </c>
      <c r="AB9" s="86"/>
      <c r="AC9" s="86" t="b">
        <v>0</v>
      </c>
      <c r="AD9" s="86">
        <v>0</v>
      </c>
      <c r="AE9" s="92" t="s">
        <v>304</v>
      </c>
      <c r="AF9" s="86" t="b">
        <v>0</v>
      </c>
      <c r="AG9" s="86" t="s">
        <v>308</v>
      </c>
      <c r="AH9" s="86"/>
      <c r="AI9" s="92" t="s">
        <v>304</v>
      </c>
      <c r="AJ9" s="86" t="b">
        <v>0</v>
      </c>
      <c r="AK9" s="86">
        <v>4</v>
      </c>
      <c r="AL9" s="92" t="s">
        <v>290</v>
      </c>
      <c r="AM9" s="86" t="s">
        <v>310</v>
      </c>
      <c r="AN9" s="86" t="b">
        <v>0</v>
      </c>
      <c r="AO9" s="92" t="s">
        <v>290</v>
      </c>
      <c r="AP9" s="86" t="s">
        <v>176</v>
      </c>
      <c r="AQ9" s="86">
        <v>0</v>
      </c>
      <c r="AR9" s="86">
        <v>0</v>
      </c>
      <c r="AS9" s="86"/>
      <c r="AT9" s="86"/>
      <c r="AU9" s="86"/>
      <c r="AV9" s="86"/>
      <c r="AW9" s="86"/>
      <c r="AX9" s="86"/>
      <c r="AY9" s="86"/>
      <c r="AZ9" s="86"/>
      <c r="BA9">
        <v>1</v>
      </c>
      <c r="BB9" s="85" t="str">
        <f>REPLACE(INDEX(GroupVertices[Group],MATCH(Edges[[#This Row],[Vertex 1]],GroupVertices[Vertex],0)),1,1,"")</f>
        <v>2</v>
      </c>
      <c r="BC9" s="85" t="str">
        <f>REPLACE(INDEX(GroupVertices[Group],MATCH(Edges[[#This Row],[Vertex 2]],GroupVertices[Vertex],0)),1,1,"")</f>
        <v>2</v>
      </c>
      <c r="BD9" s="51"/>
      <c r="BE9" s="52"/>
      <c r="BF9" s="51"/>
      <c r="BG9" s="52"/>
      <c r="BH9" s="51"/>
      <c r="BI9" s="52"/>
      <c r="BJ9" s="51"/>
      <c r="BK9" s="52"/>
      <c r="BL9" s="51"/>
    </row>
    <row r="10" spans="1:64" ht="45">
      <c r="A10" s="84" t="s">
        <v>213</v>
      </c>
      <c r="B10" s="84" t="s">
        <v>229</v>
      </c>
      <c r="C10" s="53" t="s">
        <v>806</v>
      </c>
      <c r="D10" s="54">
        <v>3</v>
      </c>
      <c r="E10" s="65" t="s">
        <v>132</v>
      </c>
      <c r="F10" s="55">
        <v>35</v>
      </c>
      <c r="G10" s="53"/>
      <c r="H10" s="57"/>
      <c r="I10" s="56"/>
      <c r="J10" s="56"/>
      <c r="K10" s="36" t="s">
        <v>65</v>
      </c>
      <c r="L10" s="83">
        <v>10</v>
      </c>
      <c r="M10" s="83"/>
      <c r="N10" s="63"/>
      <c r="O10" s="86" t="s">
        <v>235</v>
      </c>
      <c r="P10" s="88">
        <v>43665.70835648148</v>
      </c>
      <c r="Q10" s="86" t="s">
        <v>237</v>
      </c>
      <c r="R10" s="89" t="s">
        <v>247</v>
      </c>
      <c r="S10" s="86" t="s">
        <v>253</v>
      </c>
      <c r="T10" s="86" t="s">
        <v>259</v>
      </c>
      <c r="U10" s="89" t="s">
        <v>261</v>
      </c>
      <c r="V10" s="89" t="s">
        <v>261</v>
      </c>
      <c r="W10" s="88">
        <v>43665.70835648148</v>
      </c>
      <c r="X10" s="89" t="s">
        <v>276</v>
      </c>
      <c r="Y10" s="86"/>
      <c r="Z10" s="86"/>
      <c r="AA10" s="92" t="s">
        <v>290</v>
      </c>
      <c r="AB10" s="86"/>
      <c r="AC10" s="86" t="b">
        <v>0</v>
      </c>
      <c r="AD10" s="86">
        <v>7</v>
      </c>
      <c r="AE10" s="92" t="s">
        <v>305</v>
      </c>
      <c r="AF10" s="86" t="b">
        <v>0</v>
      </c>
      <c r="AG10" s="86" t="s">
        <v>308</v>
      </c>
      <c r="AH10" s="86"/>
      <c r="AI10" s="92" t="s">
        <v>304</v>
      </c>
      <c r="AJ10" s="86" t="b">
        <v>0</v>
      </c>
      <c r="AK10" s="86">
        <v>4</v>
      </c>
      <c r="AL10" s="92" t="s">
        <v>304</v>
      </c>
      <c r="AM10" s="86" t="s">
        <v>311</v>
      </c>
      <c r="AN10" s="86" t="b">
        <v>0</v>
      </c>
      <c r="AO10" s="92" t="s">
        <v>290</v>
      </c>
      <c r="AP10" s="86" t="s">
        <v>315</v>
      </c>
      <c r="AQ10" s="86">
        <v>0</v>
      </c>
      <c r="AR10" s="86">
        <v>0</v>
      </c>
      <c r="AS10" s="86"/>
      <c r="AT10" s="86"/>
      <c r="AU10" s="86"/>
      <c r="AV10" s="86"/>
      <c r="AW10" s="86"/>
      <c r="AX10" s="86"/>
      <c r="AY10" s="86"/>
      <c r="AZ10" s="86"/>
      <c r="BA10">
        <v>1</v>
      </c>
      <c r="BB10" s="85" t="str">
        <f>REPLACE(INDEX(GroupVertices[Group],MATCH(Edges[[#This Row],[Vertex 1]],GroupVertices[Vertex],0)),1,1,"")</f>
        <v>2</v>
      </c>
      <c r="BC10" s="85" t="str">
        <f>REPLACE(INDEX(GroupVertices[Group],MATCH(Edges[[#This Row],[Vertex 2]],GroupVertices[Vertex],0)),1,1,"")</f>
        <v>2</v>
      </c>
      <c r="BD10" s="51"/>
      <c r="BE10" s="52"/>
      <c r="BF10" s="51"/>
      <c r="BG10" s="52"/>
      <c r="BH10" s="51"/>
      <c r="BI10" s="52"/>
      <c r="BJ10" s="51"/>
      <c r="BK10" s="52"/>
      <c r="BL10" s="51"/>
    </row>
    <row r="11" spans="1:64" ht="45">
      <c r="A11" s="84" t="s">
        <v>214</v>
      </c>
      <c r="B11" s="84" t="s">
        <v>229</v>
      </c>
      <c r="C11" s="53" t="s">
        <v>806</v>
      </c>
      <c r="D11" s="54">
        <v>3</v>
      </c>
      <c r="E11" s="65" t="s">
        <v>132</v>
      </c>
      <c r="F11" s="55">
        <v>35</v>
      </c>
      <c r="G11" s="53"/>
      <c r="H11" s="57"/>
      <c r="I11" s="56"/>
      <c r="J11" s="56"/>
      <c r="K11" s="36" t="s">
        <v>65</v>
      </c>
      <c r="L11" s="83">
        <v>11</v>
      </c>
      <c r="M11" s="83"/>
      <c r="N11" s="63"/>
      <c r="O11" s="86" t="s">
        <v>234</v>
      </c>
      <c r="P11" s="88">
        <v>43709.78230324074</v>
      </c>
      <c r="Q11" s="86" t="s">
        <v>236</v>
      </c>
      <c r="R11" s="86"/>
      <c r="S11" s="86"/>
      <c r="T11" s="86" t="s">
        <v>259</v>
      </c>
      <c r="U11" s="86"/>
      <c r="V11" s="89" t="s">
        <v>266</v>
      </c>
      <c r="W11" s="88">
        <v>43709.78230324074</v>
      </c>
      <c r="X11" s="89" t="s">
        <v>277</v>
      </c>
      <c r="Y11" s="86"/>
      <c r="Z11" s="86"/>
      <c r="AA11" s="92" t="s">
        <v>291</v>
      </c>
      <c r="AB11" s="86"/>
      <c r="AC11" s="86" t="b">
        <v>0</v>
      </c>
      <c r="AD11" s="86">
        <v>0</v>
      </c>
      <c r="AE11" s="92" t="s">
        <v>304</v>
      </c>
      <c r="AF11" s="86" t="b">
        <v>0</v>
      </c>
      <c r="AG11" s="86" t="s">
        <v>308</v>
      </c>
      <c r="AH11" s="86"/>
      <c r="AI11" s="92" t="s">
        <v>304</v>
      </c>
      <c r="AJ11" s="86" t="b">
        <v>0</v>
      </c>
      <c r="AK11" s="86">
        <v>4</v>
      </c>
      <c r="AL11" s="92" t="s">
        <v>290</v>
      </c>
      <c r="AM11" s="86" t="s">
        <v>310</v>
      </c>
      <c r="AN11" s="86" t="b">
        <v>0</v>
      </c>
      <c r="AO11" s="92" t="s">
        <v>290</v>
      </c>
      <c r="AP11" s="86" t="s">
        <v>176</v>
      </c>
      <c r="AQ11" s="86">
        <v>0</v>
      </c>
      <c r="AR11" s="86">
        <v>0</v>
      </c>
      <c r="AS11" s="86"/>
      <c r="AT11" s="86"/>
      <c r="AU11" s="86"/>
      <c r="AV11" s="86"/>
      <c r="AW11" s="86"/>
      <c r="AX11" s="86"/>
      <c r="AY11" s="86"/>
      <c r="AZ11" s="86"/>
      <c r="BA11">
        <v>1</v>
      </c>
      <c r="BB11" s="85" t="str">
        <f>REPLACE(INDEX(GroupVertices[Group],MATCH(Edges[[#This Row],[Vertex 1]],GroupVertices[Vertex],0)),1,1,"")</f>
        <v>2</v>
      </c>
      <c r="BC11" s="85" t="str">
        <f>REPLACE(INDEX(GroupVertices[Group],MATCH(Edges[[#This Row],[Vertex 2]],GroupVertices[Vertex],0)),1,1,"")</f>
        <v>2</v>
      </c>
      <c r="BD11" s="51"/>
      <c r="BE11" s="52"/>
      <c r="BF11" s="51"/>
      <c r="BG11" s="52"/>
      <c r="BH11" s="51"/>
      <c r="BI11" s="52"/>
      <c r="BJ11" s="51"/>
      <c r="BK11" s="52"/>
      <c r="BL11" s="51"/>
    </row>
    <row r="12" spans="1:64" ht="45">
      <c r="A12" s="84" t="s">
        <v>213</v>
      </c>
      <c r="B12" s="84" t="s">
        <v>226</v>
      </c>
      <c r="C12" s="53" t="s">
        <v>806</v>
      </c>
      <c r="D12" s="54">
        <v>3</v>
      </c>
      <c r="E12" s="65" t="s">
        <v>132</v>
      </c>
      <c r="F12" s="55">
        <v>35</v>
      </c>
      <c r="G12" s="53"/>
      <c r="H12" s="57"/>
      <c r="I12" s="56"/>
      <c r="J12" s="56"/>
      <c r="K12" s="36" t="s">
        <v>65</v>
      </c>
      <c r="L12" s="83">
        <v>12</v>
      </c>
      <c r="M12" s="83"/>
      <c r="N12" s="63"/>
      <c r="O12" s="86" t="s">
        <v>234</v>
      </c>
      <c r="P12" s="88">
        <v>43665.70835648148</v>
      </c>
      <c r="Q12" s="86" t="s">
        <v>237</v>
      </c>
      <c r="R12" s="89" t="s">
        <v>247</v>
      </c>
      <c r="S12" s="86" t="s">
        <v>253</v>
      </c>
      <c r="T12" s="86" t="s">
        <v>259</v>
      </c>
      <c r="U12" s="89" t="s">
        <v>261</v>
      </c>
      <c r="V12" s="89" t="s">
        <v>261</v>
      </c>
      <c r="W12" s="88">
        <v>43665.70835648148</v>
      </c>
      <c r="X12" s="89" t="s">
        <v>276</v>
      </c>
      <c r="Y12" s="86"/>
      <c r="Z12" s="86"/>
      <c r="AA12" s="92" t="s">
        <v>290</v>
      </c>
      <c r="AB12" s="86"/>
      <c r="AC12" s="86" t="b">
        <v>0</v>
      </c>
      <c r="AD12" s="86">
        <v>7</v>
      </c>
      <c r="AE12" s="92" t="s">
        <v>305</v>
      </c>
      <c r="AF12" s="86" t="b">
        <v>0</v>
      </c>
      <c r="AG12" s="86" t="s">
        <v>308</v>
      </c>
      <c r="AH12" s="86"/>
      <c r="AI12" s="92" t="s">
        <v>304</v>
      </c>
      <c r="AJ12" s="86" t="b">
        <v>0</v>
      </c>
      <c r="AK12" s="86">
        <v>4</v>
      </c>
      <c r="AL12" s="92" t="s">
        <v>304</v>
      </c>
      <c r="AM12" s="86" t="s">
        <v>311</v>
      </c>
      <c r="AN12" s="86" t="b">
        <v>0</v>
      </c>
      <c r="AO12" s="92" t="s">
        <v>290</v>
      </c>
      <c r="AP12" s="86" t="s">
        <v>315</v>
      </c>
      <c r="AQ12" s="86">
        <v>0</v>
      </c>
      <c r="AR12" s="86">
        <v>0</v>
      </c>
      <c r="AS12" s="86"/>
      <c r="AT12" s="86"/>
      <c r="AU12" s="86"/>
      <c r="AV12" s="86"/>
      <c r="AW12" s="86"/>
      <c r="AX12" s="86"/>
      <c r="AY12" s="86"/>
      <c r="AZ12" s="86"/>
      <c r="BA12">
        <v>1</v>
      </c>
      <c r="BB12" s="85" t="str">
        <f>REPLACE(INDEX(GroupVertices[Group],MATCH(Edges[[#This Row],[Vertex 1]],GroupVertices[Vertex],0)),1,1,"")</f>
        <v>2</v>
      </c>
      <c r="BC12" s="85" t="str">
        <f>REPLACE(INDEX(GroupVertices[Group],MATCH(Edges[[#This Row],[Vertex 2]],GroupVertices[Vertex],0)),1,1,"")</f>
        <v>1</v>
      </c>
      <c r="BD12" s="51"/>
      <c r="BE12" s="52"/>
      <c r="BF12" s="51"/>
      <c r="BG12" s="52"/>
      <c r="BH12" s="51"/>
      <c r="BI12" s="52"/>
      <c r="BJ12" s="51"/>
      <c r="BK12" s="52"/>
      <c r="BL12" s="51"/>
    </row>
    <row r="13" spans="1:64" ht="45">
      <c r="A13" s="84" t="s">
        <v>213</v>
      </c>
      <c r="B13" s="84" t="s">
        <v>227</v>
      </c>
      <c r="C13" s="53" t="s">
        <v>806</v>
      </c>
      <c r="D13" s="54">
        <v>3</v>
      </c>
      <c r="E13" s="65" t="s">
        <v>132</v>
      </c>
      <c r="F13" s="55">
        <v>35</v>
      </c>
      <c r="G13" s="53"/>
      <c r="H13" s="57"/>
      <c r="I13" s="56"/>
      <c r="J13" s="56"/>
      <c r="K13" s="36" t="s">
        <v>65</v>
      </c>
      <c r="L13" s="83">
        <v>13</v>
      </c>
      <c r="M13" s="83"/>
      <c r="N13" s="63"/>
      <c r="O13" s="86" t="s">
        <v>234</v>
      </c>
      <c r="P13" s="88">
        <v>43665.70835648148</v>
      </c>
      <c r="Q13" s="86" t="s">
        <v>237</v>
      </c>
      <c r="R13" s="89" t="s">
        <v>247</v>
      </c>
      <c r="S13" s="86" t="s">
        <v>253</v>
      </c>
      <c r="T13" s="86" t="s">
        <v>259</v>
      </c>
      <c r="U13" s="89" t="s">
        <v>261</v>
      </c>
      <c r="V13" s="89" t="s">
        <v>261</v>
      </c>
      <c r="W13" s="88">
        <v>43665.70835648148</v>
      </c>
      <c r="X13" s="89" t="s">
        <v>276</v>
      </c>
      <c r="Y13" s="86"/>
      <c r="Z13" s="86"/>
      <c r="AA13" s="92" t="s">
        <v>290</v>
      </c>
      <c r="AB13" s="86"/>
      <c r="AC13" s="86" t="b">
        <v>0</v>
      </c>
      <c r="AD13" s="86">
        <v>7</v>
      </c>
      <c r="AE13" s="92" t="s">
        <v>305</v>
      </c>
      <c r="AF13" s="86" t="b">
        <v>0</v>
      </c>
      <c r="AG13" s="86" t="s">
        <v>308</v>
      </c>
      <c r="AH13" s="86"/>
      <c r="AI13" s="92" t="s">
        <v>304</v>
      </c>
      <c r="AJ13" s="86" t="b">
        <v>0</v>
      </c>
      <c r="AK13" s="86">
        <v>4</v>
      </c>
      <c r="AL13" s="92" t="s">
        <v>304</v>
      </c>
      <c r="AM13" s="86" t="s">
        <v>311</v>
      </c>
      <c r="AN13" s="86" t="b">
        <v>0</v>
      </c>
      <c r="AO13" s="92" t="s">
        <v>290</v>
      </c>
      <c r="AP13" s="86" t="s">
        <v>315</v>
      </c>
      <c r="AQ13" s="86">
        <v>0</v>
      </c>
      <c r="AR13" s="86">
        <v>0</v>
      </c>
      <c r="AS13" s="86"/>
      <c r="AT13" s="86"/>
      <c r="AU13" s="86"/>
      <c r="AV13" s="86"/>
      <c r="AW13" s="86"/>
      <c r="AX13" s="86"/>
      <c r="AY13" s="86"/>
      <c r="AZ13" s="86"/>
      <c r="BA13">
        <v>1</v>
      </c>
      <c r="BB13" s="85" t="str">
        <f>REPLACE(INDEX(GroupVertices[Group],MATCH(Edges[[#This Row],[Vertex 1]],GroupVertices[Vertex],0)),1,1,"")</f>
        <v>2</v>
      </c>
      <c r="BC13" s="85" t="str">
        <f>REPLACE(INDEX(GroupVertices[Group],MATCH(Edges[[#This Row],[Vertex 2]],GroupVertices[Vertex],0)),1,1,"")</f>
        <v>2</v>
      </c>
      <c r="BD13" s="51">
        <v>1</v>
      </c>
      <c r="BE13" s="52">
        <v>2.6315789473684212</v>
      </c>
      <c r="BF13" s="51">
        <v>2</v>
      </c>
      <c r="BG13" s="52">
        <v>5.2631578947368425</v>
      </c>
      <c r="BH13" s="51">
        <v>0</v>
      </c>
      <c r="BI13" s="52">
        <v>0</v>
      </c>
      <c r="BJ13" s="51">
        <v>35</v>
      </c>
      <c r="BK13" s="52">
        <v>92.10526315789474</v>
      </c>
      <c r="BL13" s="51">
        <v>38</v>
      </c>
    </row>
    <row r="14" spans="1:64" ht="45">
      <c r="A14" s="84" t="s">
        <v>214</v>
      </c>
      <c r="B14" s="84" t="s">
        <v>213</v>
      </c>
      <c r="C14" s="53" t="s">
        <v>806</v>
      </c>
      <c r="D14" s="54">
        <v>3</v>
      </c>
      <c r="E14" s="65" t="s">
        <v>132</v>
      </c>
      <c r="F14" s="55">
        <v>35</v>
      </c>
      <c r="G14" s="53"/>
      <c r="H14" s="57"/>
      <c r="I14" s="56"/>
      <c r="J14" s="56"/>
      <c r="K14" s="36" t="s">
        <v>65</v>
      </c>
      <c r="L14" s="83">
        <v>14</v>
      </c>
      <c r="M14" s="83"/>
      <c r="N14" s="63"/>
      <c r="O14" s="86" t="s">
        <v>234</v>
      </c>
      <c r="P14" s="88">
        <v>43709.78230324074</v>
      </c>
      <c r="Q14" s="86" t="s">
        <v>236</v>
      </c>
      <c r="R14" s="86"/>
      <c r="S14" s="86"/>
      <c r="T14" s="86" t="s">
        <v>259</v>
      </c>
      <c r="U14" s="86"/>
      <c r="V14" s="89" t="s">
        <v>266</v>
      </c>
      <c r="W14" s="88">
        <v>43709.78230324074</v>
      </c>
      <c r="X14" s="89" t="s">
        <v>277</v>
      </c>
      <c r="Y14" s="86"/>
      <c r="Z14" s="86"/>
      <c r="AA14" s="92" t="s">
        <v>291</v>
      </c>
      <c r="AB14" s="86"/>
      <c r="AC14" s="86" t="b">
        <v>0</v>
      </c>
      <c r="AD14" s="86">
        <v>0</v>
      </c>
      <c r="AE14" s="92" t="s">
        <v>304</v>
      </c>
      <c r="AF14" s="86" t="b">
        <v>0</v>
      </c>
      <c r="AG14" s="86" t="s">
        <v>308</v>
      </c>
      <c r="AH14" s="86"/>
      <c r="AI14" s="92" t="s">
        <v>304</v>
      </c>
      <c r="AJ14" s="86" t="b">
        <v>0</v>
      </c>
      <c r="AK14" s="86">
        <v>4</v>
      </c>
      <c r="AL14" s="92" t="s">
        <v>290</v>
      </c>
      <c r="AM14" s="86" t="s">
        <v>310</v>
      </c>
      <c r="AN14" s="86" t="b">
        <v>0</v>
      </c>
      <c r="AO14" s="92" t="s">
        <v>290</v>
      </c>
      <c r="AP14" s="86" t="s">
        <v>176</v>
      </c>
      <c r="AQ14" s="86">
        <v>0</v>
      </c>
      <c r="AR14" s="86">
        <v>0</v>
      </c>
      <c r="AS14" s="86"/>
      <c r="AT14" s="86"/>
      <c r="AU14" s="86"/>
      <c r="AV14" s="86"/>
      <c r="AW14" s="86"/>
      <c r="AX14" s="86"/>
      <c r="AY14" s="86"/>
      <c r="AZ14" s="86"/>
      <c r="BA14">
        <v>1</v>
      </c>
      <c r="BB14" s="85" t="str">
        <f>REPLACE(INDEX(GroupVertices[Group],MATCH(Edges[[#This Row],[Vertex 1]],GroupVertices[Vertex],0)),1,1,"")</f>
        <v>2</v>
      </c>
      <c r="BC14" s="85" t="str">
        <f>REPLACE(INDEX(GroupVertices[Group],MATCH(Edges[[#This Row],[Vertex 2]],GroupVertices[Vertex],0)),1,1,"")</f>
        <v>2</v>
      </c>
      <c r="BD14" s="51"/>
      <c r="BE14" s="52"/>
      <c r="BF14" s="51"/>
      <c r="BG14" s="52"/>
      <c r="BH14" s="51"/>
      <c r="BI14" s="52"/>
      <c r="BJ14" s="51"/>
      <c r="BK14" s="52"/>
      <c r="BL14" s="51"/>
    </row>
    <row r="15" spans="1:64" ht="45">
      <c r="A15" s="84" t="s">
        <v>214</v>
      </c>
      <c r="B15" s="84" t="s">
        <v>226</v>
      </c>
      <c r="C15" s="53" t="s">
        <v>806</v>
      </c>
      <c r="D15" s="54">
        <v>3</v>
      </c>
      <c r="E15" s="65" t="s">
        <v>132</v>
      </c>
      <c r="F15" s="55">
        <v>35</v>
      </c>
      <c r="G15" s="53"/>
      <c r="H15" s="57"/>
      <c r="I15" s="56"/>
      <c r="J15" s="56"/>
      <c r="K15" s="36" t="s">
        <v>65</v>
      </c>
      <c r="L15" s="83">
        <v>15</v>
      </c>
      <c r="M15" s="83"/>
      <c r="N15" s="63"/>
      <c r="O15" s="86" t="s">
        <v>234</v>
      </c>
      <c r="P15" s="88">
        <v>43709.78230324074</v>
      </c>
      <c r="Q15" s="86" t="s">
        <v>236</v>
      </c>
      <c r="R15" s="86"/>
      <c r="S15" s="86"/>
      <c r="T15" s="86" t="s">
        <v>259</v>
      </c>
      <c r="U15" s="86"/>
      <c r="V15" s="89" t="s">
        <v>266</v>
      </c>
      <c r="W15" s="88">
        <v>43709.78230324074</v>
      </c>
      <c r="X15" s="89" t="s">
        <v>277</v>
      </c>
      <c r="Y15" s="86"/>
      <c r="Z15" s="86"/>
      <c r="AA15" s="92" t="s">
        <v>291</v>
      </c>
      <c r="AB15" s="86"/>
      <c r="AC15" s="86" t="b">
        <v>0</v>
      </c>
      <c r="AD15" s="86">
        <v>0</v>
      </c>
      <c r="AE15" s="92" t="s">
        <v>304</v>
      </c>
      <c r="AF15" s="86" t="b">
        <v>0</v>
      </c>
      <c r="AG15" s="86" t="s">
        <v>308</v>
      </c>
      <c r="AH15" s="86"/>
      <c r="AI15" s="92" t="s">
        <v>304</v>
      </c>
      <c r="AJ15" s="86" t="b">
        <v>0</v>
      </c>
      <c r="AK15" s="86">
        <v>4</v>
      </c>
      <c r="AL15" s="92" t="s">
        <v>290</v>
      </c>
      <c r="AM15" s="86" t="s">
        <v>310</v>
      </c>
      <c r="AN15" s="86" t="b">
        <v>0</v>
      </c>
      <c r="AO15" s="92" t="s">
        <v>290</v>
      </c>
      <c r="AP15" s="86" t="s">
        <v>176</v>
      </c>
      <c r="AQ15" s="86">
        <v>0</v>
      </c>
      <c r="AR15" s="86">
        <v>0</v>
      </c>
      <c r="AS15" s="86"/>
      <c r="AT15" s="86"/>
      <c r="AU15" s="86"/>
      <c r="AV15" s="86"/>
      <c r="AW15" s="86"/>
      <c r="AX15" s="86"/>
      <c r="AY15" s="86"/>
      <c r="AZ15" s="86"/>
      <c r="BA15">
        <v>1</v>
      </c>
      <c r="BB15" s="85" t="str">
        <f>REPLACE(INDEX(GroupVertices[Group],MATCH(Edges[[#This Row],[Vertex 1]],GroupVertices[Vertex],0)),1,1,"")</f>
        <v>2</v>
      </c>
      <c r="BC15" s="85" t="str">
        <f>REPLACE(INDEX(GroupVertices[Group],MATCH(Edges[[#This Row],[Vertex 2]],GroupVertices[Vertex],0)),1,1,"")</f>
        <v>1</v>
      </c>
      <c r="BD15" s="51"/>
      <c r="BE15" s="52"/>
      <c r="BF15" s="51"/>
      <c r="BG15" s="52"/>
      <c r="BH15" s="51"/>
      <c r="BI15" s="52"/>
      <c r="BJ15" s="51"/>
      <c r="BK15" s="52"/>
      <c r="BL15" s="51"/>
    </row>
    <row r="16" spans="1:64" ht="45">
      <c r="A16" s="84" t="s">
        <v>214</v>
      </c>
      <c r="B16" s="84" t="s">
        <v>227</v>
      </c>
      <c r="C16" s="53" t="s">
        <v>806</v>
      </c>
      <c r="D16" s="54">
        <v>3</v>
      </c>
      <c r="E16" s="65" t="s">
        <v>132</v>
      </c>
      <c r="F16" s="55">
        <v>35</v>
      </c>
      <c r="G16" s="53"/>
      <c r="H16" s="57"/>
      <c r="I16" s="56"/>
      <c r="J16" s="56"/>
      <c r="K16" s="36" t="s">
        <v>65</v>
      </c>
      <c r="L16" s="83">
        <v>16</v>
      </c>
      <c r="M16" s="83"/>
      <c r="N16" s="63"/>
      <c r="O16" s="86" t="s">
        <v>234</v>
      </c>
      <c r="P16" s="88">
        <v>43709.78230324074</v>
      </c>
      <c r="Q16" s="86" t="s">
        <v>236</v>
      </c>
      <c r="R16" s="86"/>
      <c r="S16" s="86"/>
      <c r="T16" s="86" t="s">
        <v>259</v>
      </c>
      <c r="U16" s="86"/>
      <c r="V16" s="89" t="s">
        <v>266</v>
      </c>
      <c r="W16" s="88">
        <v>43709.78230324074</v>
      </c>
      <c r="X16" s="89" t="s">
        <v>277</v>
      </c>
      <c r="Y16" s="86"/>
      <c r="Z16" s="86"/>
      <c r="AA16" s="92" t="s">
        <v>291</v>
      </c>
      <c r="AB16" s="86"/>
      <c r="AC16" s="86" t="b">
        <v>0</v>
      </c>
      <c r="AD16" s="86">
        <v>0</v>
      </c>
      <c r="AE16" s="92" t="s">
        <v>304</v>
      </c>
      <c r="AF16" s="86" t="b">
        <v>0</v>
      </c>
      <c r="AG16" s="86" t="s">
        <v>308</v>
      </c>
      <c r="AH16" s="86"/>
      <c r="AI16" s="92" t="s">
        <v>304</v>
      </c>
      <c r="AJ16" s="86" t="b">
        <v>0</v>
      </c>
      <c r="AK16" s="86">
        <v>4</v>
      </c>
      <c r="AL16" s="92" t="s">
        <v>290</v>
      </c>
      <c r="AM16" s="86" t="s">
        <v>310</v>
      </c>
      <c r="AN16" s="86" t="b">
        <v>0</v>
      </c>
      <c r="AO16" s="92" t="s">
        <v>290</v>
      </c>
      <c r="AP16" s="86" t="s">
        <v>176</v>
      </c>
      <c r="AQ16" s="86">
        <v>0</v>
      </c>
      <c r="AR16" s="86">
        <v>0</v>
      </c>
      <c r="AS16" s="86"/>
      <c r="AT16" s="86"/>
      <c r="AU16" s="86"/>
      <c r="AV16" s="86"/>
      <c r="AW16" s="86"/>
      <c r="AX16" s="86"/>
      <c r="AY16" s="86"/>
      <c r="AZ16" s="86"/>
      <c r="BA16">
        <v>1</v>
      </c>
      <c r="BB16" s="85" t="str">
        <f>REPLACE(INDEX(GroupVertices[Group],MATCH(Edges[[#This Row],[Vertex 1]],GroupVertices[Vertex],0)),1,1,"")</f>
        <v>2</v>
      </c>
      <c r="BC16" s="85" t="str">
        <f>REPLACE(INDEX(GroupVertices[Group],MATCH(Edges[[#This Row],[Vertex 2]],GroupVertices[Vertex],0)),1,1,"")</f>
        <v>2</v>
      </c>
      <c r="BD16" s="51">
        <v>0</v>
      </c>
      <c r="BE16" s="52">
        <v>0</v>
      </c>
      <c r="BF16" s="51">
        <v>0</v>
      </c>
      <c r="BG16" s="52">
        <v>0</v>
      </c>
      <c r="BH16" s="51">
        <v>0</v>
      </c>
      <c r="BI16" s="52">
        <v>0</v>
      </c>
      <c r="BJ16" s="51">
        <v>19</v>
      </c>
      <c r="BK16" s="52">
        <v>100</v>
      </c>
      <c r="BL16" s="51">
        <v>19</v>
      </c>
    </row>
    <row r="17" spans="1:64" ht="45">
      <c r="A17" s="84" t="s">
        <v>215</v>
      </c>
      <c r="B17" s="84" t="s">
        <v>230</v>
      </c>
      <c r="C17" s="53" t="s">
        <v>806</v>
      </c>
      <c r="D17" s="54">
        <v>3</v>
      </c>
      <c r="E17" s="65" t="s">
        <v>132</v>
      </c>
      <c r="F17" s="55">
        <v>35</v>
      </c>
      <c r="G17" s="53"/>
      <c r="H17" s="57"/>
      <c r="I17" s="56"/>
      <c r="J17" s="56"/>
      <c r="K17" s="36" t="s">
        <v>65</v>
      </c>
      <c r="L17" s="83">
        <v>17</v>
      </c>
      <c r="M17" s="83"/>
      <c r="N17" s="63"/>
      <c r="O17" s="86" t="s">
        <v>234</v>
      </c>
      <c r="P17" s="88">
        <v>43710.98616898148</v>
      </c>
      <c r="Q17" s="86" t="s">
        <v>238</v>
      </c>
      <c r="R17" s="89" t="s">
        <v>248</v>
      </c>
      <c r="S17" s="86" t="s">
        <v>254</v>
      </c>
      <c r="T17" s="86" t="s">
        <v>260</v>
      </c>
      <c r="U17" s="89" t="s">
        <v>262</v>
      </c>
      <c r="V17" s="89" t="s">
        <v>262</v>
      </c>
      <c r="W17" s="88">
        <v>43710.98616898148</v>
      </c>
      <c r="X17" s="89" t="s">
        <v>278</v>
      </c>
      <c r="Y17" s="86"/>
      <c r="Z17" s="86"/>
      <c r="AA17" s="92" t="s">
        <v>292</v>
      </c>
      <c r="AB17" s="86"/>
      <c r="AC17" s="86" t="b">
        <v>0</v>
      </c>
      <c r="AD17" s="86">
        <v>3</v>
      </c>
      <c r="AE17" s="92" t="s">
        <v>304</v>
      </c>
      <c r="AF17" s="86" t="b">
        <v>0</v>
      </c>
      <c r="AG17" s="86" t="s">
        <v>308</v>
      </c>
      <c r="AH17" s="86"/>
      <c r="AI17" s="92" t="s">
        <v>304</v>
      </c>
      <c r="AJ17" s="86" t="b">
        <v>0</v>
      </c>
      <c r="AK17" s="86">
        <v>3</v>
      </c>
      <c r="AL17" s="92" t="s">
        <v>304</v>
      </c>
      <c r="AM17" s="86" t="s">
        <v>312</v>
      </c>
      <c r="AN17" s="86" t="b">
        <v>0</v>
      </c>
      <c r="AO17" s="92" t="s">
        <v>292</v>
      </c>
      <c r="AP17" s="86" t="s">
        <v>176</v>
      </c>
      <c r="AQ17" s="86">
        <v>0</v>
      </c>
      <c r="AR17" s="86">
        <v>0</v>
      </c>
      <c r="AS17" s="86"/>
      <c r="AT17" s="86"/>
      <c r="AU17" s="86"/>
      <c r="AV17" s="86"/>
      <c r="AW17" s="86"/>
      <c r="AX17" s="86"/>
      <c r="AY17" s="86"/>
      <c r="AZ17" s="86"/>
      <c r="BA17">
        <v>1</v>
      </c>
      <c r="BB17" s="85" t="str">
        <f>REPLACE(INDEX(GroupVertices[Group],MATCH(Edges[[#This Row],[Vertex 1]],GroupVertices[Vertex],0)),1,1,"")</f>
        <v>3</v>
      </c>
      <c r="BC17" s="85" t="str">
        <f>REPLACE(INDEX(GroupVertices[Group],MATCH(Edges[[#This Row],[Vertex 2]],GroupVertices[Vertex],0)),1,1,"")</f>
        <v>3</v>
      </c>
      <c r="BD17" s="51"/>
      <c r="BE17" s="52"/>
      <c r="BF17" s="51"/>
      <c r="BG17" s="52"/>
      <c r="BH17" s="51"/>
      <c r="BI17" s="52"/>
      <c r="BJ17" s="51"/>
      <c r="BK17" s="52"/>
      <c r="BL17" s="51"/>
    </row>
    <row r="18" spans="1:64" ht="45">
      <c r="A18" s="84" t="s">
        <v>215</v>
      </c>
      <c r="B18" s="84" t="s">
        <v>231</v>
      </c>
      <c r="C18" s="53" t="s">
        <v>806</v>
      </c>
      <c r="D18" s="54">
        <v>3</v>
      </c>
      <c r="E18" s="65" t="s">
        <v>132</v>
      </c>
      <c r="F18" s="55">
        <v>35</v>
      </c>
      <c r="G18" s="53"/>
      <c r="H18" s="57"/>
      <c r="I18" s="56"/>
      <c r="J18" s="56"/>
      <c r="K18" s="36" t="s">
        <v>65</v>
      </c>
      <c r="L18" s="83">
        <v>18</v>
      </c>
      <c r="M18" s="83"/>
      <c r="N18" s="63"/>
      <c r="O18" s="86" t="s">
        <v>234</v>
      </c>
      <c r="P18" s="88">
        <v>43710.98616898148</v>
      </c>
      <c r="Q18" s="86" t="s">
        <v>238</v>
      </c>
      <c r="R18" s="89" t="s">
        <v>248</v>
      </c>
      <c r="S18" s="86" t="s">
        <v>254</v>
      </c>
      <c r="T18" s="86" t="s">
        <v>260</v>
      </c>
      <c r="U18" s="89" t="s">
        <v>262</v>
      </c>
      <c r="V18" s="89" t="s">
        <v>262</v>
      </c>
      <c r="W18" s="88">
        <v>43710.98616898148</v>
      </c>
      <c r="X18" s="89" t="s">
        <v>278</v>
      </c>
      <c r="Y18" s="86"/>
      <c r="Z18" s="86"/>
      <c r="AA18" s="92" t="s">
        <v>292</v>
      </c>
      <c r="AB18" s="86"/>
      <c r="AC18" s="86" t="b">
        <v>0</v>
      </c>
      <c r="AD18" s="86">
        <v>3</v>
      </c>
      <c r="AE18" s="92" t="s">
        <v>304</v>
      </c>
      <c r="AF18" s="86" t="b">
        <v>0</v>
      </c>
      <c r="AG18" s="86" t="s">
        <v>308</v>
      </c>
      <c r="AH18" s="86"/>
      <c r="AI18" s="92" t="s">
        <v>304</v>
      </c>
      <c r="AJ18" s="86" t="b">
        <v>0</v>
      </c>
      <c r="AK18" s="86">
        <v>3</v>
      </c>
      <c r="AL18" s="92" t="s">
        <v>304</v>
      </c>
      <c r="AM18" s="86" t="s">
        <v>312</v>
      </c>
      <c r="AN18" s="86" t="b">
        <v>0</v>
      </c>
      <c r="AO18" s="92" t="s">
        <v>292</v>
      </c>
      <c r="AP18" s="86" t="s">
        <v>176</v>
      </c>
      <c r="AQ18" s="86">
        <v>0</v>
      </c>
      <c r="AR18" s="86">
        <v>0</v>
      </c>
      <c r="AS18" s="86"/>
      <c r="AT18" s="86"/>
      <c r="AU18" s="86"/>
      <c r="AV18" s="86"/>
      <c r="AW18" s="86"/>
      <c r="AX18" s="86"/>
      <c r="AY18" s="86"/>
      <c r="AZ18" s="86"/>
      <c r="BA18">
        <v>1</v>
      </c>
      <c r="BB18" s="85" t="str">
        <f>REPLACE(INDEX(GroupVertices[Group],MATCH(Edges[[#This Row],[Vertex 1]],GroupVertices[Vertex],0)),1,1,"")</f>
        <v>3</v>
      </c>
      <c r="BC18" s="85" t="str">
        <f>REPLACE(INDEX(GroupVertices[Group],MATCH(Edges[[#This Row],[Vertex 2]],GroupVertices[Vertex],0)),1,1,"")</f>
        <v>3</v>
      </c>
      <c r="BD18" s="51">
        <v>2</v>
      </c>
      <c r="BE18" s="52">
        <v>7.6923076923076925</v>
      </c>
      <c r="BF18" s="51">
        <v>0</v>
      </c>
      <c r="BG18" s="52">
        <v>0</v>
      </c>
      <c r="BH18" s="51">
        <v>0</v>
      </c>
      <c r="BI18" s="52">
        <v>0</v>
      </c>
      <c r="BJ18" s="51">
        <v>24</v>
      </c>
      <c r="BK18" s="52">
        <v>92.3076923076923</v>
      </c>
      <c r="BL18" s="51">
        <v>26</v>
      </c>
    </row>
    <row r="19" spans="1:64" ht="45">
      <c r="A19" s="84" t="s">
        <v>216</v>
      </c>
      <c r="B19" s="84" t="s">
        <v>215</v>
      </c>
      <c r="C19" s="53" t="s">
        <v>806</v>
      </c>
      <c r="D19" s="54">
        <v>3</v>
      </c>
      <c r="E19" s="65" t="s">
        <v>132</v>
      </c>
      <c r="F19" s="55">
        <v>35</v>
      </c>
      <c r="G19" s="53"/>
      <c r="H19" s="57"/>
      <c r="I19" s="56"/>
      <c r="J19" s="56"/>
      <c r="K19" s="36" t="s">
        <v>65</v>
      </c>
      <c r="L19" s="83">
        <v>19</v>
      </c>
      <c r="M19" s="83"/>
      <c r="N19" s="63"/>
      <c r="O19" s="86" t="s">
        <v>234</v>
      </c>
      <c r="P19" s="88">
        <v>43711.015381944446</v>
      </c>
      <c r="Q19" s="86" t="s">
        <v>239</v>
      </c>
      <c r="R19" s="86"/>
      <c r="S19" s="86"/>
      <c r="T19" s="86"/>
      <c r="U19" s="86"/>
      <c r="V19" s="89" t="s">
        <v>267</v>
      </c>
      <c r="W19" s="88">
        <v>43711.015381944446</v>
      </c>
      <c r="X19" s="89" t="s">
        <v>279</v>
      </c>
      <c r="Y19" s="86"/>
      <c r="Z19" s="86"/>
      <c r="AA19" s="92" t="s">
        <v>293</v>
      </c>
      <c r="AB19" s="86"/>
      <c r="AC19" s="86" t="b">
        <v>0</v>
      </c>
      <c r="AD19" s="86">
        <v>0</v>
      </c>
      <c r="AE19" s="92" t="s">
        <v>304</v>
      </c>
      <c r="AF19" s="86" t="b">
        <v>0</v>
      </c>
      <c r="AG19" s="86" t="s">
        <v>308</v>
      </c>
      <c r="AH19" s="86"/>
      <c r="AI19" s="92" t="s">
        <v>304</v>
      </c>
      <c r="AJ19" s="86" t="b">
        <v>0</v>
      </c>
      <c r="AK19" s="86">
        <v>3</v>
      </c>
      <c r="AL19" s="92" t="s">
        <v>292</v>
      </c>
      <c r="AM19" s="86" t="s">
        <v>216</v>
      </c>
      <c r="AN19" s="86" t="b">
        <v>0</v>
      </c>
      <c r="AO19" s="92" t="s">
        <v>292</v>
      </c>
      <c r="AP19" s="86" t="s">
        <v>176</v>
      </c>
      <c r="AQ19" s="86">
        <v>0</v>
      </c>
      <c r="AR19" s="86">
        <v>0</v>
      </c>
      <c r="AS19" s="86"/>
      <c r="AT19" s="86"/>
      <c r="AU19" s="86"/>
      <c r="AV19" s="86"/>
      <c r="AW19" s="86"/>
      <c r="AX19" s="86"/>
      <c r="AY19" s="86"/>
      <c r="AZ19" s="86"/>
      <c r="BA19">
        <v>1</v>
      </c>
      <c r="BB19" s="85" t="str">
        <f>REPLACE(INDEX(GroupVertices[Group],MATCH(Edges[[#This Row],[Vertex 1]],GroupVertices[Vertex],0)),1,1,"")</f>
        <v>3</v>
      </c>
      <c r="BC19" s="85" t="str">
        <f>REPLACE(INDEX(GroupVertices[Group],MATCH(Edges[[#This Row],[Vertex 2]],GroupVertices[Vertex],0)),1,1,"")</f>
        <v>3</v>
      </c>
      <c r="BD19" s="51">
        <v>2</v>
      </c>
      <c r="BE19" s="52">
        <v>8.333333333333334</v>
      </c>
      <c r="BF19" s="51">
        <v>0</v>
      </c>
      <c r="BG19" s="52">
        <v>0</v>
      </c>
      <c r="BH19" s="51">
        <v>0</v>
      </c>
      <c r="BI19" s="52">
        <v>0</v>
      </c>
      <c r="BJ19" s="51">
        <v>22</v>
      </c>
      <c r="BK19" s="52">
        <v>91.66666666666667</v>
      </c>
      <c r="BL19" s="51">
        <v>24</v>
      </c>
    </row>
    <row r="20" spans="1:64" ht="45">
      <c r="A20" s="84" t="s">
        <v>217</v>
      </c>
      <c r="B20" s="84" t="s">
        <v>215</v>
      </c>
      <c r="C20" s="53" t="s">
        <v>806</v>
      </c>
      <c r="D20" s="54">
        <v>3</v>
      </c>
      <c r="E20" s="65" t="s">
        <v>132</v>
      </c>
      <c r="F20" s="55">
        <v>35</v>
      </c>
      <c r="G20" s="53"/>
      <c r="H20" s="57"/>
      <c r="I20" s="56"/>
      <c r="J20" s="56"/>
      <c r="K20" s="36" t="s">
        <v>65</v>
      </c>
      <c r="L20" s="83">
        <v>20</v>
      </c>
      <c r="M20" s="83"/>
      <c r="N20" s="63"/>
      <c r="O20" s="86" t="s">
        <v>234</v>
      </c>
      <c r="P20" s="88">
        <v>43711.63141203704</v>
      </c>
      <c r="Q20" s="86" t="s">
        <v>239</v>
      </c>
      <c r="R20" s="86"/>
      <c r="S20" s="86"/>
      <c r="T20" s="86"/>
      <c r="U20" s="86"/>
      <c r="V20" s="89" t="s">
        <v>268</v>
      </c>
      <c r="W20" s="88">
        <v>43711.63141203704</v>
      </c>
      <c r="X20" s="89" t="s">
        <v>280</v>
      </c>
      <c r="Y20" s="86"/>
      <c r="Z20" s="86"/>
      <c r="AA20" s="92" t="s">
        <v>294</v>
      </c>
      <c r="AB20" s="86"/>
      <c r="AC20" s="86" t="b">
        <v>0</v>
      </c>
      <c r="AD20" s="86">
        <v>0</v>
      </c>
      <c r="AE20" s="92" t="s">
        <v>304</v>
      </c>
      <c r="AF20" s="86" t="b">
        <v>0</v>
      </c>
      <c r="AG20" s="86" t="s">
        <v>308</v>
      </c>
      <c r="AH20" s="86"/>
      <c r="AI20" s="92" t="s">
        <v>304</v>
      </c>
      <c r="AJ20" s="86" t="b">
        <v>0</v>
      </c>
      <c r="AK20" s="86">
        <v>3</v>
      </c>
      <c r="AL20" s="92" t="s">
        <v>292</v>
      </c>
      <c r="AM20" s="86" t="s">
        <v>313</v>
      </c>
      <c r="AN20" s="86" t="b">
        <v>0</v>
      </c>
      <c r="AO20" s="92" t="s">
        <v>292</v>
      </c>
      <c r="AP20" s="86" t="s">
        <v>176</v>
      </c>
      <c r="AQ20" s="86">
        <v>0</v>
      </c>
      <c r="AR20" s="86">
        <v>0</v>
      </c>
      <c r="AS20" s="86"/>
      <c r="AT20" s="86"/>
      <c r="AU20" s="86"/>
      <c r="AV20" s="86"/>
      <c r="AW20" s="86"/>
      <c r="AX20" s="86"/>
      <c r="AY20" s="86"/>
      <c r="AZ20" s="86"/>
      <c r="BA20">
        <v>1</v>
      </c>
      <c r="BB20" s="85" t="str">
        <f>REPLACE(INDEX(GroupVertices[Group],MATCH(Edges[[#This Row],[Vertex 1]],GroupVertices[Vertex],0)),1,1,"")</f>
        <v>3</v>
      </c>
      <c r="BC20" s="85" t="str">
        <f>REPLACE(INDEX(GroupVertices[Group],MATCH(Edges[[#This Row],[Vertex 2]],GroupVertices[Vertex],0)),1,1,"")</f>
        <v>3</v>
      </c>
      <c r="BD20" s="51">
        <v>2</v>
      </c>
      <c r="BE20" s="52">
        <v>8.333333333333334</v>
      </c>
      <c r="BF20" s="51">
        <v>0</v>
      </c>
      <c r="BG20" s="52">
        <v>0</v>
      </c>
      <c r="BH20" s="51">
        <v>0</v>
      </c>
      <c r="BI20" s="52">
        <v>0</v>
      </c>
      <c r="BJ20" s="51">
        <v>22</v>
      </c>
      <c r="BK20" s="52">
        <v>91.66666666666667</v>
      </c>
      <c r="BL20" s="51">
        <v>24</v>
      </c>
    </row>
    <row r="21" spans="1:64" ht="45">
      <c r="A21" s="84" t="s">
        <v>218</v>
      </c>
      <c r="B21" s="84" t="s">
        <v>232</v>
      </c>
      <c r="C21" s="53" t="s">
        <v>806</v>
      </c>
      <c r="D21" s="54">
        <v>3</v>
      </c>
      <c r="E21" s="65" t="s">
        <v>132</v>
      </c>
      <c r="F21" s="55">
        <v>35</v>
      </c>
      <c r="G21" s="53"/>
      <c r="H21" s="57"/>
      <c r="I21" s="56"/>
      <c r="J21" s="56"/>
      <c r="K21" s="36" t="s">
        <v>65</v>
      </c>
      <c r="L21" s="83">
        <v>21</v>
      </c>
      <c r="M21" s="83"/>
      <c r="N21" s="63"/>
      <c r="O21" s="86" t="s">
        <v>235</v>
      </c>
      <c r="P21" s="88">
        <v>43711.66971064815</v>
      </c>
      <c r="Q21" s="86" t="s">
        <v>240</v>
      </c>
      <c r="R21" s="86" t="s">
        <v>249</v>
      </c>
      <c r="S21" s="86" t="s">
        <v>255</v>
      </c>
      <c r="T21" s="86"/>
      <c r="U21" s="86"/>
      <c r="V21" s="89" t="s">
        <v>269</v>
      </c>
      <c r="W21" s="88">
        <v>43711.66971064815</v>
      </c>
      <c r="X21" s="89" t="s">
        <v>281</v>
      </c>
      <c r="Y21" s="86"/>
      <c r="Z21" s="86"/>
      <c r="AA21" s="92" t="s">
        <v>295</v>
      </c>
      <c r="AB21" s="86"/>
      <c r="AC21" s="86" t="b">
        <v>0</v>
      </c>
      <c r="AD21" s="86">
        <v>0</v>
      </c>
      <c r="AE21" s="92" t="s">
        <v>306</v>
      </c>
      <c r="AF21" s="86" t="b">
        <v>1</v>
      </c>
      <c r="AG21" s="86" t="s">
        <v>308</v>
      </c>
      <c r="AH21" s="86"/>
      <c r="AI21" s="92" t="s">
        <v>309</v>
      </c>
      <c r="AJ21" s="86" t="b">
        <v>0</v>
      </c>
      <c r="AK21" s="86">
        <v>0</v>
      </c>
      <c r="AL21" s="92" t="s">
        <v>304</v>
      </c>
      <c r="AM21" s="86" t="s">
        <v>313</v>
      </c>
      <c r="AN21" s="86" t="b">
        <v>0</v>
      </c>
      <c r="AO21" s="92" t="s">
        <v>295</v>
      </c>
      <c r="AP21" s="86" t="s">
        <v>176</v>
      </c>
      <c r="AQ21" s="86">
        <v>0</v>
      </c>
      <c r="AR21" s="86">
        <v>0</v>
      </c>
      <c r="AS21" s="86"/>
      <c r="AT21" s="86"/>
      <c r="AU21" s="86"/>
      <c r="AV21" s="86"/>
      <c r="AW21" s="86"/>
      <c r="AX21" s="86"/>
      <c r="AY21" s="86"/>
      <c r="AZ21" s="86"/>
      <c r="BA21">
        <v>1</v>
      </c>
      <c r="BB21" s="85" t="str">
        <f>REPLACE(INDEX(GroupVertices[Group],MATCH(Edges[[#This Row],[Vertex 1]],GroupVertices[Vertex],0)),1,1,"")</f>
        <v>1</v>
      </c>
      <c r="BC21" s="85" t="str">
        <f>REPLACE(INDEX(GroupVertices[Group],MATCH(Edges[[#This Row],[Vertex 2]],GroupVertices[Vertex],0)),1,1,"")</f>
        <v>1</v>
      </c>
      <c r="BD21" s="51">
        <v>2</v>
      </c>
      <c r="BE21" s="52">
        <v>6.451612903225806</v>
      </c>
      <c r="BF21" s="51">
        <v>1</v>
      </c>
      <c r="BG21" s="52">
        <v>3.225806451612903</v>
      </c>
      <c r="BH21" s="51">
        <v>0</v>
      </c>
      <c r="BI21" s="52">
        <v>0</v>
      </c>
      <c r="BJ21" s="51">
        <v>28</v>
      </c>
      <c r="BK21" s="52">
        <v>90.3225806451613</v>
      </c>
      <c r="BL21" s="51">
        <v>31</v>
      </c>
    </row>
    <row r="22" spans="1:64" ht="45">
      <c r="A22" s="84" t="s">
        <v>215</v>
      </c>
      <c r="B22" s="84" t="s">
        <v>226</v>
      </c>
      <c r="C22" s="53" t="s">
        <v>806</v>
      </c>
      <c r="D22" s="54">
        <v>3</v>
      </c>
      <c r="E22" s="65" t="s">
        <v>132</v>
      </c>
      <c r="F22" s="55">
        <v>35</v>
      </c>
      <c r="G22" s="53"/>
      <c r="H22" s="57"/>
      <c r="I22" s="56"/>
      <c r="J22" s="56"/>
      <c r="K22" s="36" t="s">
        <v>65</v>
      </c>
      <c r="L22" s="83">
        <v>22</v>
      </c>
      <c r="M22" s="83"/>
      <c r="N22" s="63"/>
      <c r="O22" s="86" t="s">
        <v>234</v>
      </c>
      <c r="P22" s="88">
        <v>43710.98616898148</v>
      </c>
      <c r="Q22" s="86" t="s">
        <v>238</v>
      </c>
      <c r="R22" s="89" t="s">
        <v>248</v>
      </c>
      <c r="S22" s="86" t="s">
        <v>254</v>
      </c>
      <c r="T22" s="86" t="s">
        <v>260</v>
      </c>
      <c r="U22" s="89" t="s">
        <v>262</v>
      </c>
      <c r="V22" s="89" t="s">
        <v>262</v>
      </c>
      <c r="W22" s="88">
        <v>43710.98616898148</v>
      </c>
      <c r="X22" s="89" t="s">
        <v>278</v>
      </c>
      <c r="Y22" s="86"/>
      <c r="Z22" s="86"/>
      <c r="AA22" s="92" t="s">
        <v>292</v>
      </c>
      <c r="AB22" s="86"/>
      <c r="AC22" s="86" t="b">
        <v>0</v>
      </c>
      <c r="AD22" s="86">
        <v>3</v>
      </c>
      <c r="AE22" s="92" t="s">
        <v>304</v>
      </c>
      <c r="AF22" s="86" t="b">
        <v>0</v>
      </c>
      <c r="AG22" s="86" t="s">
        <v>308</v>
      </c>
      <c r="AH22" s="86"/>
      <c r="AI22" s="92" t="s">
        <v>304</v>
      </c>
      <c r="AJ22" s="86" t="b">
        <v>0</v>
      </c>
      <c r="AK22" s="86">
        <v>3</v>
      </c>
      <c r="AL22" s="92" t="s">
        <v>304</v>
      </c>
      <c r="AM22" s="86" t="s">
        <v>312</v>
      </c>
      <c r="AN22" s="86" t="b">
        <v>0</v>
      </c>
      <c r="AO22" s="92" t="s">
        <v>292</v>
      </c>
      <c r="AP22" s="86" t="s">
        <v>176</v>
      </c>
      <c r="AQ22" s="86">
        <v>0</v>
      </c>
      <c r="AR22" s="86">
        <v>0</v>
      </c>
      <c r="AS22" s="86"/>
      <c r="AT22" s="86"/>
      <c r="AU22" s="86"/>
      <c r="AV22" s="86"/>
      <c r="AW22" s="86"/>
      <c r="AX22" s="86"/>
      <c r="AY22" s="86"/>
      <c r="AZ22" s="86"/>
      <c r="BA22">
        <v>1</v>
      </c>
      <c r="BB22" s="85" t="str">
        <f>REPLACE(INDEX(GroupVertices[Group],MATCH(Edges[[#This Row],[Vertex 1]],GroupVertices[Vertex],0)),1,1,"")</f>
        <v>3</v>
      </c>
      <c r="BC22" s="85" t="str">
        <f>REPLACE(INDEX(GroupVertices[Group],MATCH(Edges[[#This Row],[Vertex 2]],GroupVertices[Vertex],0)),1,1,"")</f>
        <v>1</v>
      </c>
      <c r="BD22" s="51"/>
      <c r="BE22" s="52"/>
      <c r="BF22" s="51"/>
      <c r="BG22" s="52"/>
      <c r="BH22" s="51"/>
      <c r="BI22" s="52"/>
      <c r="BJ22" s="51"/>
      <c r="BK22" s="52"/>
      <c r="BL22" s="51"/>
    </row>
    <row r="23" spans="1:64" ht="45">
      <c r="A23" s="84" t="s">
        <v>219</v>
      </c>
      <c r="B23" s="84" t="s">
        <v>215</v>
      </c>
      <c r="C23" s="53" t="s">
        <v>806</v>
      </c>
      <c r="D23" s="54">
        <v>3</v>
      </c>
      <c r="E23" s="65" t="s">
        <v>132</v>
      </c>
      <c r="F23" s="55">
        <v>35</v>
      </c>
      <c r="G23" s="53"/>
      <c r="H23" s="57"/>
      <c r="I23" s="56"/>
      <c r="J23" s="56"/>
      <c r="K23" s="36" t="s">
        <v>65</v>
      </c>
      <c r="L23" s="83">
        <v>23</v>
      </c>
      <c r="M23" s="83"/>
      <c r="N23" s="63"/>
      <c r="O23" s="86" t="s">
        <v>234</v>
      </c>
      <c r="P23" s="88">
        <v>43711.82371527778</v>
      </c>
      <c r="Q23" s="86" t="s">
        <v>239</v>
      </c>
      <c r="R23" s="86"/>
      <c r="S23" s="86"/>
      <c r="T23" s="86"/>
      <c r="U23" s="86"/>
      <c r="V23" s="89" t="s">
        <v>270</v>
      </c>
      <c r="W23" s="88">
        <v>43711.82371527778</v>
      </c>
      <c r="X23" s="89" t="s">
        <v>282</v>
      </c>
      <c r="Y23" s="86"/>
      <c r="Z23" s="86"/>
      <c r="AA23" s="92" t="s">
        <v>296</v>
      </c>
      <c r="AB23" s="86"/>
      <c r="AC23" s="86" t="b">
        <v>0</v>
      </c>
      <c r="AD23" s="86">
        <v>0</v>
      </c>
      <c r="AE23" s="92" t="s">
        <v>304</v>
      </c>
      <c r="AF23" s="86" t="b">
        <v>0</v>
      </c>
      <c r="AG23" s="86" t="s">
        <v>308</v>
      </c>
      <c r="AH23" s="86"/>
      <c r="AI23" s="92" t="s">
        <v>304</v>
      </c>
      <c r="AJ23" s="86" t="b">
        <v>0</v>
      </c>
      <c r="AK23" s="86">
        <v>3</v>
      </c>
      <c r="AL23" s="92" t="s">
        <v>292</v>
      </c>
      <c r="AM23" s="86" t="s">
        <v>314</v>
      </c>
      <c r="AN23" s="86" t="b">
        <v>0</v>
      </c>
      <c r="AO23" s="92" t="s">
        <v>292</v>
      </c>
      <c r="AP23" s="86" t="s">
        <v>176</v>
      </c>
      <c r="AQ23" s="86">
        <v>0</v>
      </c>
      <c r="AR23" s="86">
        <v>0</v>
      </c>
      <c r="AS23" s="86"/>
      <c r="AT23" s="86"/>
      <c r="AU23" s="86"/>
      <c r="AV23" s="86"/>
      <c r="AW23" s="86"/>
      <c r="AX23" s="86"/>
      <c r="AY23" s="86"/>
      <c r="AZ23" s="86"/>
      <c r="BA23">
        <v>1</v>
      </c>
      <c r="BB23" s="85" t="str">
        <f>REPLACE(INDEX(GroupVertices[Group],MATCH(Edges[[#This Row],[Vertex 1]],GroupVertices[Vertex],0)),1,1,"")</f>
        <v>3</v>
      </c>
      <c r="BC23" s="85" t="str">
        <f>REPLACE(INDEX(GroupVertices[Group],MATCH(Edges[[#This Row],[Vertex 2]],GroupVertices[Vertex],0)),1,1,"")</f>
        <v>3</v>
      </c>
      <c r="BD23" s="51">
        <v>2</v>
      </c>
      <c r="BE23" s="52">
        <v>8.333333333333334</v>
      </c>
      <c r="BF23" s="51">
        <v>0</v>
      </c>
      <c r="BG23" s="52">
        <v>0</v>
      </c>
      <c r="BH23" s="51">
        <v>0</v>
      </c>
      <c r="BI23" s="52">
        <v>0</v>
      </c>
      <c r="BJ23" s="51">
        <v>22</v>
      </c>
      <c r="BK23" s="52">
        <v>91.66666666666667</v>
      </c>
      <c r="BL23" s="51">
        <v>24</v>
      </c>
    </row>
    <row r="24" spans="1:64" ht="45">
      <c r="A24" s="84" t="s">
        <v>220</v>
      </c>
      <c r="B24" s="84" t="s">
        <v>226</v>
      </c>
      <c r="C24" s="53" t="s">
        <v>806</v>
      </c>
      <c r="D24" s="54">
        <v>3</v>
      </c>
      <c r="E24" s="65" t="s">
        <v>132</v>
      </c>
      <c r="F24" s="55">
        <v>35</v>
      </c>
      <c r="G24" s="53"/>
      <c r="H24" s="57"/>
      <c r="I24" s="56"/>
      <c r="J24" s="56"/>
      <c r="K24" s="36" t="s">
        <v>65</v>
      </c>
      <c r="L24" s="83">
        <v>24</v>
      </c>
      <c r="M24" s="83"/>
      <c r="N24" s="63"/>
      <c r="O24" s="86" t="s">
        <v>234</v>
      </c>
      <c r="P24" s="88">
        <v>43711.66747685185</v>
      </c>
      <c r="Q24" s="86" t="s">
        <v>241</v>
      </c>
      <c r="R24" s="89" t="s">
        <v>250</v>
      </c>
      <c r="S24" s="86" t="s">
        <v>256</v>
      </c>
      <c r="T24" s="86"/>
      <c r="U24" s="86"/>
      <c r="V24" s="89" t="s">
        <v>271</v>
      </c>
      <c r="W24" s="88">
        <v>43711.66747685185</v>
      </c>
      <c r="X24" s="89" t="s">
        <v>283</v>
      </c>
      <c r="Y24" s="86"/>
      <c r="Z24" s="86"/>
      <c r="AA24" s="92" t="s">
        <v>297</v>
      </c>
      <c r="AB24" s="86"/>
      <c r="AC24" s="86" t="b">
        <v>0</v>
      </c>
      <c r="AD24" s="86">
        <v>0</v>
      </c>
      <c r="AE24" s="92" t="s">
        <v>304</v>
      </c>
      <c r="AF24" s="86" t="b">
        <v>0</v>
      </c>
      <c r="AG24" s="86" t="s">
        <v>308</v>
      </c>
      <c r="AH24" s="86"/>
      <c r="AI24" s="92" t="s">
        <v>304</v>
      </c>
      <c r="AJ24" s="86" t="b">
        <v>0</v>
      </c>
      <c r="AK24" s="86">
        <v>1</v>
      </c>
      <c r="AL24" s="92" t="s">
        <v>304</v>
      </c>
      <c r="AM24" s="86" t="s">
        <v>312</v>
      </c>
      <c r="AN24" s="86" t="b">
        <v>0</v>
      </c>
      <c r="AO24" s="92" t="s">
        <v>297</v>
      </c>
      <c r="AP24" s="86" t="s">
        <v>176</v>
      </c>
      <c r="AQ24" s="86">
        <v>0</v>
      </c>
      <c r="AR24" s="86">
        <v>0</v>
      </c>
      <c r="AS24" s="86"/>
      <c r="AT24" s="86"/>
      <c r="AU24" s="86"/>
      <c r="AV24" s="86"/>
      <c r="AW24" s="86"/>
      <c r="AX24" s="86"/>
      <c r="AY24" s="86"/>
      <c r="AZ24" s="86"/>
      <c r="BA24">
        <v>1</v>
      </c>
      <c r="BB24" s="85" t="str">
        <f>REPLACE(INDEX(GroupVertices[Group],MATCH(Edges[[#This Row],[Vertex 1]],GroupVertices[Vertex],0)),1,1,"")</f>
        <v>1</v>
      </c>
      <c r="BC24" s="85" t="str">
        <f>REPLACE(INDEX(GroupVertices[Group],MATCH(Edges[[#This Row],[Vertex 2]],GroupVertices[Vertex],0)),1,1,"")</f>
        <v>1</v>
      </c>
      <c r="BD24" s="51">
        <v>2</v>
      </c>
      <c r="BE24" s="52">
        <v>5.2631578947368425</v>
      </c>
      <c r="BF24" s="51">
        <v>1</v>
      </c>
      <c r="BG24" s="52">
        <v>2.6315789473684212</v>
      </c>
      <c r="BH24" s="51">
        <v>0</v>
      </c>
      <c r="BI24" s="52">
        <v>0</v>
      </c>
      <c r="BJ24" s="51">
        <v>35</v>
      </c>
      <c r="BK24" s="52">
        <v>92.10526315789474</v>
      </c>
      <c r="BL24" s="51">
        <v>38</v>
      </c>
    </row>
    <row r="25" spans="1:64" ht="45">
      <c r="A25" s="84" t="s">
        <v>221</v>
      </c>
      <c r="B25" s="84" t="s">
        <v>220</v>
      </c>
      <c r="C25" s="53" t="s">
        <v>806</v>
      </c>
      <c r="D25" s="54">
        <v>3</v>
      </c>
      <c r="E25" s="65" t="s">
        <v>132</v>
      </c>
      <c r="F25" s="55">
        <v>35</v>
      </c>
      <c r="G25" s="53"/>
      <c r="H25" s="57"/>
      <c r="I25" s="56"/>
      <c r="J25" s="56"/>
      <c r="K25" s="36" t="s">
        <v>65</v>
      </c>
      <c r="L25" s="83">
        <v>25</v>
      </c>
      <c r="M25" s="83"/>
      <c r="N25" s="63"/>
      <c r="O25" s="86" t="s">
        <v>234</v>
      </c>
      <c r="P25" s="88">
        <v>43712.59777777778</v>
      </c>
      <c r="Q25" s="86" t="s">
        <v>242</v>
      </c>
      <c r="R25" s="86"/>
      <c r="S25" s="86"/>
      <c r="T25" s="86"/>
      <c r="U25" s="86"/>
      <c r="V25" s="89" t="s">
        <v>272</v>
      </c>
      <c r="W25" s="88">
        <v>43712.59777777778</v>
      </c>
      <c r="X25" s="89" t="s">
        <v>284</v>
      </c>
      <c r="Y25" s="86"/>
      <c r="Z25" s="86"/>
      <c r="AA25" s="92" t="s">
        <v>298</v>
      </c>
      <c r="AB25" s="86"/>
      <c r="AC25" s="86" t="b">
        <v>0</v>
      </c>
      <c r="AD25" s="86">
        <v>0</v>
      </c>
      <c r="AE25" s="92" t="s">
        <v>304</v>
      </c>
      <c r="AF25" s="86" t="b">
        <v>0</v>
      </c>
      <c r="AG25" s="86" t="s">
        <v>308</v>
      </c>
      <c r="AH25" s="86"/>
      <c r="AI25" s="92" t="s">
        <v>304</v>
      </c>
      <c r="AJ25" s="86" t="b">
        <v>0</v>
      </c>
      <c r="AK25" s="86">
        <v>1</v>
      </c>
      <c r="AL25" s="92" t="s">
        <v>297</v>
      </c>
      <c r="AM25" s="86" t="s">
        <v>313</v>
      </c>
      <c r="AN25" s="86" t="b">
        <v>0</v>
      </c>
      <c r="AO25" s="92" t="s">
        <v>297</v>
      </c>
      <c r="AP25" s="86" t="s">
        <v>176</v>
      </c>
      <c r="AQ25" s="86">
        <v>0</v>
      </c>
      <c r="AR25" s="86">
        <v>0</v>
      </c>
      <c r="AS25" s="86"/>
      <c r="AT25" s="86"/>
      <c r="AU25" s="86"/>
      <c r="AV25" s="86"/>
      <c r="AW25" s="86"/>
      <c r="AX25" s="86"/>
      <c r="AY25" s="86"/>
      <c r="AZ25" s="86"/>
      <c r="BA25">
        <v>1</v>
      </c>
      <c r="BB25" s="85" t="str">
        <f>REPLACE(INDEX(GroupVertices[Group],MATCH(Edges[[#This Row],[Vertex 1]],GroupVertices[Vertex],0)),1,1,"")</f>
        <v>1</v>
      </c>
      <c r="BC25" s="85" t="str">
        <f>REPLACE(INDEX(GroupVertices[Group],MATCH(Edges[[#This Row],[Vertex 2]],GroupVertices[Vertex],0)),1,1,"")</f>
        <v>1</v>
      </c>
      <c r="BD25" s="51">
        <v>0</v>
      </c>
      <c r="BE25" s="52">
        <v>0</v>
      </c>
      <c r="BF25" s="51">
        <v>0</v>
      </c>
      <c r="BG25" s="52">
        <v>0</v>
      </c>
      <c r="BH25" s="51">
        <v>0</v>
      </c>
      <c r="BI25" s="52">
        <v>0</v>
      </c>
      <c r="BJ25" s="51">
        <v>23</v>
      </c>
      <c r="BK25" s="52">
        <v>100</v>
      </c>
      <c r="BL25" s="51">
        <v>23</v>
      </c>
    </row>
    <row r="26" spans="1:64" ht="45">
      <c r="A26" s="84" t="s">
        <v>222</v>
      </c>
      <c r="B26" s="84" t="s">
        <v>222</v>
      </c>
      <c r="C26" s="53" t="s">
        <v>806</v>
      </c>
      <c r="D26" s="54">
        <v>3</v>
      </c>
      <c r="E26" s="65" t="s">
        <v>132</v>
      </c>
      <c r="F26" s="55">
        <v>35</v>
      </c>
      <c r="G26" s="53"/>
      <c r="H26" s="57"/>
      <c r="I26" s="56"/>
      <c r="J26" s="56"/>
      <c r="K26" s="36" t="s">
        <v>65</v>
      </c>
      <c r="L26" s="83">
        <v>26</v>
      </c>
      <c r="M26" s="83"/>
      <c r="N26" s="63"/>
      <c r="O26" s="86" t="s">
        <v>176</v>
      </c>
      <c r="P26" s="88">
        <v>43712.625972222224</v>
      </c>
      <c r="Q26" s="86" t="s">
        <v>243</v>
      </c>
      <c r="R26" s="86" t="s">
        <v>251</v>
      </c>
      <c r="S26" s="86" t="s">
        <v>257</v>
      </c>
      <c r="T26" s="86"/>
      <c r="U26" s="89" t="s">
        <v>263</v>
      </c>
      <c r="V26" s="89" t="s">
        <v>263</v>
      </c>
      <c r="W26" s="88">
        <v>43712.625972222224</v>
      </c>
      <c r="X26" s="89" t="s">
        <v>285</v>
      </c>
      <c r="Y26" s="86"/>
      <c r="Z26" s="86"/>
      <c r="AA26" s="92" t="s">
        <v>299</v>
      </c>
      <c r="AB26" s="86"/>
      <c r="AC26" s="86" t="b">
        <v>0</v>
      </c>
      <c r="AD26" s="86">
        <v>0</v>
      </c>
      <c r="AE26" s="92" t="s">
        <v>304</v>
      </c>
      <c r="AF26" s="86" t="b">
        <v>0</v>
      </c>
      <c r="AG26" s="86" t="s">
        <v>308</v>
      </c>
      <c r="AH26" s="86"/>
      <c r="AI26" s="92" t="s">
        <v>304</v>
      </c>
      <c r="AJ26" s="86" t="b">
        <v>0</v>
      </c>
      <c r="AK26" s="86">
        <v>1</v>
      </c>
      <c r="AL26" s="92" t="s">
        <v>304</v>
      </c>
      <c r="AM26" s="86" t="s">
        <v>312</v>
      </c>
      <c r="AN26" s="86" t="b">
        <v>0</v>
      </c>
      <c r="AO26" s="92" t="s">
        <v>299</v>
      </c>
      <c r="AP26" s="86" t="s">
        <v>176</v>
      </c>
      <c r="AQ26" s="86">
        <v>0</v>
      </c>
      <c r="AR26" s="86">
        <v>0</v>
      </c>
      <c r="AS26" s="86"/>
      <c r="AT26" s="86"/>
      <c r="AU26" s="86"/>
      <c r="AV26" s="86"/>
      <c r="AW26" s="86"/>
      <c r="AX26" s="86"/>
      <c r="AY26" s="86"/>
      <c r="AZ26" s="86"/>
      <c r="BA26">
        <v>1</v>
      </c>
      <c r="BB26" s="85" t="str">
        <f>REPLACE(INDEX(GroupVertices[Group],MATCH(Edges[[#This Row],[Vertex 1]],GroupVertices[Vertex],0)),1,1,"")</f>
        <v>4</v>
      </c>
      <c r="BC26" s="85" t="str">
        <f>REPLACE(INDEX(GroupVertices[Group],MATCH(Edges[[#This Row],[Vertex 2]],GroupVertices[Vertex],0)),1,1,"")</f>
        <v>4</v>
      </c>
      <c r="BD26" s="51">
        <v>1</v>
      </c>
      <c r="BE26" s="52">
        <v>2.5</v>
      </c>
      <c r="BF26" s="51">
        <v>1</v>
      </c>
      <c r="BG26" s="52">
        <v>2.5</v>
      </c>
      <c r="BH26" s="51">
        <v>0</v>
      </c>
      <c r="BI26" s="52">
        <v>0</v>
      </c>
      <c r="BJ26" s="51">
        <v>38</v>
      </c>
      <c r="BK26" s="52">
        <v>95</v>
      </c>
      <c r="BL26" s="51">
        <v>40</v>
      </c>
    </row>
    <row r="27" spans="1:64" ht="45">
      <c r="A27" s="84" t="s">
        <v>223</v>
      </c>
      <c r="B27" s="84" t="s">
        <v>222</v>
      </c>
      <c r="C27" s="53" t="s">
        <v>806</v>
      </c>
      <c r="D27" s="54">
        <v>3</v>
      </c>
      <c r="E27" s="65" t="s">
        <v>132</v>
      </c>
      <c r="F27" s="55">
        <v>35</v>
      </c>
      <c r="G27" s="53"/>
      <c r="H27" s="57"/>
      <c r="I27" s="56"/>
      <c r="J27" s="56"/>
      <c r="K27" s="36" t="s">
        <v>65</v>
      </c>
      <c r="L27" s="83">
        <v>27</v>
      </c>
      <c r="M27" s="83"/>
      <c r="N27" s="63"/>
      <c r="O27" s="86" t="s">
        <v>234</v>
      </c>
      <c r="P27" s="88">
        <v>43712.66887731481</v>
      </c>
      <c r="Q27" s="86" t="s">
        <v>244</v>
      </c>
      <c r="R27" s="86"/>
      <c r="S27" s="86"/>
      <c r="T27" s="86"/>
      <c r="U27" s="86"/>
      <c r="V27" s="89" t="s">
        <v>273</v>
      </c>
      <c r="W27" s="88">
        <v>43712.66887731481</v>
      </c>
      <c r="X27" s="89" t="s">
        <v>286</v>
      </c>
      <c r="Y27" s="86"/>
      <c r="Z27" s="86"/>
      <c r="AA27" s="92" t="s">
        <v>300</v>
      </c>
      <c r="AB27" s="86"/>
      <c r="AC27" s="86" t="b">
        <v>0</v>
      </c>
      <c r="AD27" s="86">
        <v>0</v>
      </c>
      <c r="AE27" s="92" t="s">
        <v>304</v>
      </c>
      <c r="AF27" s="86" t="b">
        <v>0</v>
      </c>
      <c r="AG27" s="86" t="s">
        <v>308</v>
      </c>
      <c r="AH27" s="86"/>
      <c r="AI27" s="92" t="s">
        <v>304</v>
      </c>
      <c r="AJ27" s="86" t="b">
        <v>0</v>
      </c>
      <c r="AK27" s="86">
        <v>1</v>
      </c>
      <c r="AL27" s="92" t="s">
        <v>299</v>
      </c>
      <c r="AM27" s="86" t="s">
        <v>313</v>
      </c>
      <c r="AN27" s="86" t="b">
        <v>0</v>
      </c>
      <c r="AO27" s="92" t="s">
        <v>299</v>
      </c>
      <c r="AP27" s="86" t="s">
        <v>176</v>
      </c>
      <c r="AQ27" s="86">
        <v>0</v>
      </c>
      <c r="AR27" s="86">
        <v>0</v>
      </c>
      <c r="AS27" s="86"/>
      <c r="AT27" s="86"/>
      <c r="AU27" s="86"/>
      <c r="AV27" s="86"/>
      <c r="AW27" s="86"/>
      <c r="AX27" s="86"/>
      <c r="AY27" s="86"/>
      <c r="AZ27" s="86"/>
      <c r="BA27">
        <v>1</v>
      </c>
      <c r="BB27" s="85" t="str">
        <f>REPLACE(INDEX(GroupVertices[Group],MATCH(Edges[[#This Row],[Vertex 1]],GroupVertices[Vertex],0)),1,1,"")</f>
        <v>4</v>
      </c>
      <c r="BC27" s="85" t="str">
        <f>REPLACE(INDEX(GroupVertices[Group],MATCH(Edges[[#This Row],[Vertex 2]],GroupVertices[Vertex],0)),1,1,"")</f>
        <v>4</v>
      </c>
      <c r="BD27" s="51">
        <v>1</v>
      </c>
      <c r="BE27" s="52">
        <v>5.555555555555555</v>
      </c>
      <c r="BF27" s="51">
        <v>1</v>
      </c>
      <c r="BG27" s="52">
        <v>5.555555555555555</v>
      </c>
      <c r="BH27" s="51">
        <v>0</v>
      </c>
      <c r="BI27" s="52">
        <v>0</v>
      </c>
      <c r="BJ27" s="51">
        <v>16</v>
      </c>
      <c r="BK27" s="52">
        <v>88.88888888888889</v>
      </c>
      <c r="BL27" s="51">
        <v>18</v>
      </c>
    </row>
    <row r="28" spans="1:64" ht="45">
      <c r="A28" s="84" t="s">
        <v>224</v>
      </c>
      <c r="B28" s="84" t="s">
        <v>226</v>
      </c>
      <c r="C28" s="53" t="s">
        <v>806</v>
      </c>
      <c r="D28" s="54">
        <v>3</v>
      </c>
      <c r="E28" s="65" t="s">
        <v>132</v>
      </c>
      <c r="F28" s="55">
        <v>35</v>
      </c>
      <c r="G28" s="53"/>
      <c r="H28" s="57"/>
      <c r="I28" s="56"/>
      <c r="J28" s="56"/>
      <c r="K28" s="36" t="s">
        <v>65</v>
      </c>
      <c r="L28" s="83">
        <v>28</v>
      </c>
      <c r="M28" s="83"/>
      <c r="N28" s="63"/>
      <c r="O28" s="86" t="s">
        <v>234</v>
      </c>
      <c r="P28" s="88">
        <v>43712.79174768519</v>
      </c>
      <c r="Q28" s="86" t="s">
        <v>245</v>
      </c>
      <c r="R28" s="89" t="s">
        <v>252</v>
      </c>
      <c r="S28" s="86" t="s">
        <v>258</v>
      </c>
      <c r="T28" s="86" t="s">
        <v>224</v>
      </c>
      <c r="U28" s="89" t="s">
        <v>264</v>
      </c>
      <c r="V28" s="89" t="s">
        <v>264</v>
      </c>
      <c r="W28" s="88">
        <v>43712.79174768519</v>
      </c>
      <c r="X28" s="89" t="s">
        <v>287</v>
      </c>
      <c r="Y28" s="86"/>
      <c r="Z28" s="86"/>
      <c r="AA28" s="92" t="s">
        <v>301</v>
      </c>
      <c r="AB28" s="86"/>
      <c r="AC28" s="86" t="b">
        <v>0</v>
      </c>
      <c r="AD28" s="86">
        <v>1</v>
      </c>
      <c r="AE28" s="92" t="s">
        <v>304</v>
      </c>
      <c r="AF28" s="86" t="b">
        <v>0</v>
      </c>
      <c r="AG28" s="86" t="s">
        <v>308</v>
      </c>
      <c r="AH28" s="86"/>
      <c r="AI28" s="92" t="s">
        <v>304</v>
      </c>
      <c r="AJ28" s="86" t="b">
        <v>0</v>
      </c>
      <c r="AK28" s="86">
        <v>0</v>
      </c>
      <c r="AL28" s="92" t="s">
        <v>304</v>
      </c>
      <c r="AM28" s="86" t="s">
        <v>311</v>
      </c>
      <c r="AN28" s="86" t="b">
        <v>0</v>
      </c>
      <c r="AO28" s="92" t="s">
        <v>301</v>
      </c>
      <c r="AP28" s="86" t="s">
        <v>176</v>
      </c>
      <c r="AQ28" s="86">
        <v>0</v>
      </c>
      <c r="AR28" s="86">
        <v>0</v>
      </c>
      <c r="AS28" s="86"/>
      <c r="AT28" s="86"/>
      <c r="AU28" s="86"/>
      <c r="AV28" s="86"/>
      <c r="AW28" s="86"/>
      <c r="AX28" s="86"/>
      <c r="AY28" s="86"/>
      <c r="AZ28" s="86"/>
      <c r="BA28">
        <v>1</v>
      </c>
      <c r="BB28" s="85" t="str">
        <f>REPLACE(INDEX(GroupVertices[Group],MATCH(Edges[[#This Row],[Vertex 1]],GroupVertices[Vertex],0)),1,1,"")</f>
        <v>1</v>
      </c>
      <c r="BC28" s="85" t="str">
        <f>REPLACE(INDEX(GroupVertices[Group],MATCH(Edges[[#This Row],[Vertex 2]],GroupVertices[Vertex],0)),1,1,"")</f>
        <v>1</v>
      </c>
      <c r="BD28" s="51">
        <v>0</v>
      </c>
      <c r="BE28" s="52">
        <v>0</v>
      </c>
      <c r="BF28" s="51">
        <v>1</v>
      </c>
      <c r="BG28" s="52">
        <v>5.2631578947368425</v>
      </c>
      <c r="BH28" s="51">
        <v>0</v>
      </c>
      <c r="BI28" s="52">
        <v>0</v>
      </c>
      <c r="BJ28" s="51">
        <v>18</v>
      </c>
      <c r="BK28" s="52">
        <v>94.73684210526316</v>
      </c>
      <c r="BL28" s="51">
        <v>19</v>
      </c>
    </row>
    <row r="29" spans="1:64" ht="45">
      <c r="A29" s="84" t="s">
        <v>225</v>
      </c>
      <c r="B29" s="84" t="s">
        <v>233</v>
      </c>
      <c r="C29" s="53" t="s">
        <v>806</v>
      </c>
      <c r="D29" s="54">
        <v>3</v>
      </c>
      <c r="E29" s="65" t="s">
        <v>132</v>
      </c>
      <c r="F29" s="55">
        <v>35</v>
      </c>
      <c r="G29" s="53"/>
      <c r="H29" s="57"/>
      <c r="I29" s="56"/>
      <c r="J29" s="56"/>
      <c r="K29" s="36" t="s">
        <v>65</v>
      </c>
      <c r="L29" s="83">
        <v>29</v>
      </c>
      <c r="M29" s="83"/>
      <c r="N29" s="63"/>
      <c r="O29" s="86" t="s">
        <v>234</v>
      </c>
      <c r="P29" s="88">
        <v>43718.64094907408</v>
      </c>
      <c r="Q29" s="86" t="s">
        <v>246</v>
      </c>
      <c r="R29" s="86"/>
      <c r="S29" s="86"/>
      <c r="T29" s="86"/>
      <c r="U29" s="86"/>
      <c r="V29" s="89" t="s">
        <v>274</v>
      </c>
      <c r="W29" s="88">
        <v>43718.64094907408</v>
      </c>
      <c r="X29" s="89" t="s">
        <v>288</v>
      </c>
      <c r="Y29" s="86"/>
      <c r="Z29" s="86"/>
      <c r="AA29" s="92" t="s">
        <v>302</v>
      </c>
      <c r="AB29" s="92" t="s">
        <v>303</v>
      </c>
      <c r="AC29" s="86" t="b">
        <v>0</v>
      </c>
      <c r="AD29" s="86">
        <v>0</v>
      </c>
      <c r="AE29" s="92" t="s">
        <v>307</v>
      </c>
      <c r="AF29" s="86" t="b">
        <v>0</v>
      </c>
      <c r="AG29" s="86" t="s">
        <v>308</v>
      </c>
      <c r="AH29" s="86"/>
      <c r="AI29" s="92" t="s">
        <v>304</v>
      </c>
      <c r="AJ29" s="86" t="b">
        <v>0</v>
      </c>
      <c r="AK29" s="86">
        <v>0</v>
      </c>
      <c r="AL29" s="92" t="s">
        <v>304</v>
      </c>
      <c r="AM29" s="86" t="s">
        <v>313</v>
      </c>
      <c r="AN29" s="86" t="b">
        <v>0</v>
      </c>
      <c r="AO29" s="92" t="s">
        <v>303</v>
      </c>
      <c r="AP29" s="86" t="s">
        <v>176</v>
      </c>
      <c r="AQ29" s="86">
        <v>0</v>
      </c>
      <c r="AR29" s="86">
        <v>0</v>
      </c>
      <c r="AS29" s="86"/>
      <c r="AT29" s="86"/>
      <c r="AU29" s="86"/>
      <c r="AV29" s="86"/>
      <c r="AW29" s="86"/>
      <c r="AX29" s="86"/>
      <c r="AY29" s="86"/>
      <c r="AZ29" s="86"/>
      <c r="BA29">
        <v>1</v>
      </c>
      <c r="BB29" s="85" t="str">
        <f>REPLACE(INDEX(GroupVertices[Group],MATCH(Edges[[#This Row],[Vertex 1]],GroupVertices[Vertex],0)),1,1,"")</f>
        <v>1</v>
      </c>
      <c r="BC29" s="85" t="str">
        <f>REPLACE(INDEX(GroupVertices[Group],MATCH(Edges[[#This Row],[Vertex 2]],GroupVertices[Vertex],0)),1,1,"")</f>
        <v>1</v>
      </c>
      <c r="BD29" s="51">
        <v>6</v>
      </c>
      <c r="BE29" s="52">
        <v>15.789473684210526</v>
      </c>
      <c r="BF29" s="51">
        <v>0</v>
      </c>
      <c r="BG29" s="52">
        <v>0</v>
      </c>
      <c r="BH29" s="51">
        <v>0</v>
      </c>
      <c r="BI29" s="52">
        <v>0</v>
      </c>
      <c r="BJ29" s="51">
        <v>32</v>
      </c>
      <c r="BK29" s="52">
        <v>84.21052631578948</v>
      </c>
      <c r="BL29" s="51">
        <v>38</v>
      </c>
    </row>
    <row r="30" spans="1:64" ht="45">
      <c r="A30" s="84" t="s">
        <v>218</v>
      </c>
      <c r="B30" s="84" t="s">
        <v>226</v>
      </c>
      <c r="C30" s="53" t="s">
        <v>806</v>
      </c>
      <c r="D30" s="54">
        <v>3</v>
      </c>
      <c r="E30" s="65" t="s">
        <v>132</v>
      </c>
      <c r="F30" s="55">
        <v>35</v>
      </c>
      <c r="G30" s="53"/>
      <c r="H30" s="57"/>
      <c r="I30" s="56"/>
      <c r="J30" s="56"/>
      <c r="K30" s="36" t="s">
        <v>65</v>
      </c>
      <c r="L30" s="83">
        <v>30</v>
      </c>
      <c r="M30" s="83"/>
      <c r="N30" s="63"/>
      <c r="O30" s="86" t="s">
        <v>234</v>
      </c>
      <c r="P30" s="88">
        <v>43711.66971064815</v>
      </c>
      <c r="Q30" s="86" t="s">
        <v>240</v>
      </c>
      <c r="R30" s="86" t="s">
        <v>249</v>
      </c>
      <c r="S30" s="86" t="s">
        <v>255</v>
      </c>
      <c r="T30" s="86"/>
      <c r="U30" s="86"/>
      <c r="V30" s="89" t="s">
        <v>269</v>
      </c>
      <c r="W30" s="88">
        <v>43711.66971064815</v>
      </c>
      <c r="X30" s="89" t="s">
        <v>281</v>
      </c>
      <c r="Y30" s="86"/>
      <c r="Z30" s="86"/>
      <c r="AA30" s="92" t="s">
        <v>295</v>
      </c>
      <c r="AB30" s="86"/>
      <c r="AC30" s="86" t="b">
        <v>0</v>
      </c>
      <c r="AD30" s="86">
        <v>0</v>
      </c>
      <c r="AE30" s="92" t="s">
        <v>306</v>
      </c>
      <c r="AF30" s="86" t="b">
        <v>1</v>
      </c>
      <c r="AG30" s="86" t="s">
        <v>308</v>
      </c>
      <c r="AH30" s="86"/>
      <c r="AI30" s="92" t="s">
        <v>309</v>
      </c>
      <c r="AJ30" s="86" t="b">
        <v>0</v>
      </c>
      <c r="AK30" s="86">
        <v>0</v>
      </c>
      <c r="AL30" s="92" t="s">
        <v>304</v>
      </c>
      <c r="AM30" s="86" t="s">
        <v>313</v>
      </c>
      <c r="AN30" s="86" t="b">
        <v>0</v>
      </c>
      <c r="AO30" s="92" t="s">
        <v>295</v>
      </c>
      <c r="AP30" s="86" t="s">
        <v>176</v>
      </c>
      <c r="AQ30" s="86">
        <v>0</v>
      </c>
      <c r="AR30" s="86">
        <v>0</v>
      </c>
      <c r="AS30" s="86"/>
      <c r="AT30" s="86"/>
      <c r="AU30" s="86"/>
      <c r="AV30" s="86"/>
      <c r="AW30" s="86"/>
      <c r="AX30" s="86"/>
      <c r="AY30" s="86"/>
      <c r="AZ30" s="86"/>
      <c r="BA30">
        <v>1</v>
      </c>
      <c r="BB30" s="85" t="str">
        <f>REPLACE(INDEX(GroupVertices[Group],MATCH(Edges[[#This Row],[Vertex 1]],GroupVertices[Vertex],0)),1,1,"")</f>
        <v>1</v>
      </c>
      <c r="BC30" s="85" t="str">
        <f>REPLACE(INDEX(GroupVertices[Group],MATCH(Edges[[#This Row],[Vertex 2]],GroupVertices[Vertex],0)),1,1,"")</f>
        <v>1</v>
      </c>
      <c r="BD30" s="51"/>
      <c r="BE30" s="52"/>
      <c r="BF30" s="51"/>
      <c r="BG30" s="52"/>
      <c r="BH30" s="51"/>
      <c r="BI30" s="52"/>
      <c r="BJ30" s="51"/>
      <c r="BK30" s="52"/>
      <c r="BL30" s="51"/>
    </row>
    <row r="31" spans="1:64" ht="45">
      <c r="A31" s="84" t="s">
        <v>225</v>
      </c>
      <c r="B31" s="84" t="s">
        <v>226</v>
      </c>
      <c r="C31" s="53" t="s">
        <v>806</v>
      </c>
      <c r="D31" s="54">
        <v>3</v>
      </c>
      <c r="E31" s="65" t="s">
        <v>132</v>
      </c>
      <c r="F31" s="55">
        <v>35</v>
      </c>
      <c r="G31" s="53"/>
      <c r="H31" s="57"/>
      <c r="I31" s="56"/>
      <c r="J31" s="56"/>
      <c r="K31" s="36" t="s">
        <v>65</v>
      </c>
      <c r="L31" s="83">
        <v>31</v>
      </c>
      <c r="M31" s="83"/>
      <c r="N31" s="63"/>
      <c r="O31" s="86" t="s">
        <v>234</v>
      </c>
      <c r="P31" s="88">
        <v>43718.64094907408</v>
      </c>
      <c r="Q31" s="86" t="s">
        <v>246</v>
      </c>
      <c r="R31" s="86"/>
      <c r="S31" s="86"/>
      <c r="T31" s="86"/>
      <c r="U31" s="86"/>
      <c r="V31" s="89" t="s">
        <v>274</v>
      </c>
      <c r="W31" s="88">
        <v>43718.64094907408</v>
      </c>
      <c r="X31" s="89" t="s">
        <v>288</v>
      </c>
      <c r="Y31" s="86"/>
      <c r="Z31" s="86"/>
      <c r="AA31" s="92" t="s">
        <v>302</v>
      </c>
      <c r="AB31" s="92" t="s">
        <v>303</v>
      </c>
      <c r="AC31" s="86" t="b">
        <v>0</v>
      </c>
      <c r="AD31" s="86">
        <v>0</v>
      </c>
      <c r="AE31" s="92" t="s">
        <v>307</v>
      </c>
      <c r="AF31" s="86" t="b">
        <v>0</v>
      </c>
      <c r="AG31" s="86" t="s">
        <v>308</v>
      </c>
      <c r="AH31" s="86"/>
      <c r="AI31" s="92" t="s">
        <v>304</v>
      </c>
      <c r="AJ31" s="86" t="b">
        <v>0</v>
      </c>
      <c r="AK31" s="86">
        <v>0</v>
      </c>
      <c r="AL31" s="92" t="s">
        <v>304</v>
      </c>
      <c r="AM31" s="86" t="s">
        <v>313</v>
      </c>
      <c r="AN31" s="86" t="b">
        <v>0</v>
      </c>
      <c r="AO31" s="92" t="s">
        <v>303</v>
      </c>
      <c r="AP31" s="86" t="s">
        <v>176</v>
      </c>
      <c r="AQ31" s="86">
        <v>0</v>
      </c>
      <c r="AR31" s="86">
        <v>0</v>
      </c>
      <c r="AS31" s="86"/>
      <c r="AT31" s="86"/>
      <c r="AU31" s="86"/>
      <c r="AV31" s="86"/>
      <c r="AW31" s="86"/>
      <c r="AX31" s="86"/>
      <c r="AY31" s="86"/>
      <c r="AZ31" s="86"/>
      <c r="BA31">
        <v>1</v>
      </c>
      <c r="BB31" s="85" t="str">
        <f>REPLACE(INDEX(GroupVertices[Group],MATCH(Edges[[#This Row],[Vertex 1]],GroupVertices[Vertex],0)),1,1,"")</f>
        <v>1</v>
      </c>
      <c r="BC31" s="85" t="str">
        <f>REPLACE(INDEX(GroupVertices[Group],MATCH(Edges[[#This Row],[Vertex 2]],GroupVertices[Vertex],0)),1,1,"")</f>
        <v>1</v>
      </c>
      <c r="BD31" s="51"/>
      <c r="BE31" s="52"/>
      <c r="BF31" s="51"/>
      <c r="BG31" s="52"/>
      <c r="BH31" s="51"/>
      <c r="BI31" s="52"/>
      <c r="BJ31" s="51"/>
      <c r="BK31" s="52"/>
      <c r="BL31" s="51"/>
    </row>
    <row r="32" spans="1:64" ht="45">
      <c r="A32" s="84" t="s">
        <v>218</v>
      </c>
      <c r="B32" s="84" t="s">
        <v>227</v>
      </c>
      <c r="C32" s="53" t="s">
        <v>806</v>
      </c>
      <c r="D32" s="54">
        <v>3</v>
      </c>
      <c r="E32" s="65" t="s">
        <v>132</v>
      </c>
      <c r="F32" s="55">
        <v>35</v>
      </c>
      <c r="G32" s="53"/>
      <c r="H32" s="57"/>
      <c r="I32" s="56"/>
      <c r="J32" s="56"/>
      <c r="K32" s="36" t="s">
        <v>65</v>
      </c>
      <c r="L32" s="83">
        <v>32</v>
      </c>
      <c r="M32" s="83"/>
      <c r="N32" s="63"/>
      <c r="O32" s="86" t="s">
        <v>234</v>
      </c>
      <c r="P32" s="88">
        <v>43711.66971064815</v>
      </c>
      <c r="Q32" s="86" t="s">
        <v>240</v>
      </c>
      <c r="R32" s="86" t="s">
        <v>249</v>
      </c>
      <c r="S32" s="86" t="s">
        <v>255</v>
      </c>
      <c r="T32" s="86"/>
      <c r="U32" s="86"/>
      <c r="V32" s="89" t="s">
        <v>269</v>
      </c>
      <c r="W32" s="88">
        <v>43711.66971064815</v>
      </c>
      <c r="X32" s="89" t="s">
        <v>281</v>
      </c>
      <c r="Y32" s="86"/>
      <c r="Z32" s="86"/>
      <c r="AA32" s="92" t="s">
        <v>295</v>
      </c>
      <c r="AB32" s="86"/>
      <c r="AC32" s="86" t="b">
        <v>0</v>
      </c>
      <c r="AD32" s="86">
        <v>0</v>
      </c>
      <c r="AE32" s="92" t="s">
        <v>306</v>
      </c>
      <c r="AF32" s="86" t="b">
        <v>1</v>
      </c>
      <c r="AG32" s="86" t="s">
        <v>308</v>
      </c>
      <c r="AH32" s="86"/>
      <c r="AI32" s="92" t="s">
        <v>309</v>
      </c>
      <c r="AJ32" s="86" t="b">
        <v>0</v>
      </c>
      <c r="AK32" s="86">
        <v>0</v>
      </c>
      <c r="AL32" s="92" t="s">
        <v>304</v>
      </c>
      <c r="AM32" s="86" t="s">
        <v>313</v>
      </c>
      <c r="AN32" s="86" t="b">
        <v>0</v>
      </c>
      <c r="AO32" s="92" t="s">
        <v>295</v>
      </c>
      <c r="AP32" s="86" t="s">
        <v>176</v>
      </c>
      <c r="AQ32" s="86">
        <v>0</v>
      </c>
      <c r="AR32" s="86">
        <v>0</v>
      </c>
      <c r="AS32" s="86"/>
      <c r="AT32" s="86"/>
      <c r="AU32" s="86"/>
      <c r="AV32" s="86"/>
      <c r="AW32" s="86"/>
      <c r="AX32" s="86"/>
      <c r="AY32" s="86"/>
      <c r="AZ32" s="86"/>
      <c r="BA32">
        <v>1</v>
      </c>
      <c r="BB32" s="85" t="str">
        <f>REPLACE(INDEX(GroupVertices[Group],MATCH(Edges[[#This Row],[Vertex 1]],GroupVertices[Vertex],0)),1,1,"")</f>
        <v>1</v>
      </c>
      <c r="BC32" s="85" t="str">
        <f>REPLACE(INDEX(GroupVertices[Group],MATCH(Edges[[#This Row],[Vertex 2]],GroupVertices[Vertex],0)),1,1,"")</f>
        <v>2</v>
      </c>
      <c r="BD32" s="51"/>
      <c r="BE32" s="52"/>
      <c r="BF32" s="51"/>
      <c r="BG32" s="52"/>
      <c r="BH32" s="51"/>
      <c r="BI32" s="52"/>
      <c r="BJ32" s="51"/>
      <c r="BK32" s="52"/>
      <c r="BL32" s="51"/>
    </row>
    <row r="33" spans="1:64" ht="45">
      <c r="A33" s="84" t="s">
        <v>225</v>
      </c>
      <c r="B33" s="84" t="s">
        <v>227</v>
      </c>
      <c r="C33" s="53" t="s">
        <v>806</v>
      </c>
      <c r="D33" s="54">
        <v>3</v>
      </c>
      <c r="E33" s="65" t="s">
        <v>132</v>
      </c>
      <c r="F33" s="55">
        <v>35</v>
      </c>
      <c r="G33" s="53"/>
      <c r="H33" s="57"/>
      <c r="I33" s="56"/>
      <c r="J33" s="56"/>
      <c r="K33" s="36" t="s">
        <v>65</v>
      </c>
      <c r="L33" s="83">
        <v>33</v>
      </c>
      <c r="M33" s="83"/>
      <c r="N33" s="63"/>
      <c r="O33" s="86" t="s">
        <v>234</v>
      </c>
      <c r="P33" s="88">
        <v>43718.64094907408</v>
      </c>
      <c r="Q33" s="86" t="s">
        <v>246</v>
      </c>
      <c r="R33" s="86"/>
      <c r="S33" s="86"/>
      <c r="T33" s="86"/>
      <c r="U33" s="86"/>
      <c r="V33" s="89" t="s">
        <v>274</v>
      </c>
      <c r="W33" s="88">
        <v>43718.64094907408</v>
      </c>
      <c r="X33" s="89" t="s">
        <v>288</v>
      </c>
      <c r="Y33" s="86"/>
      <c r="Z33" s="86"/>
      <c r="AA33" s="92" t="s">
        <v>302</v>
      </c>
      <c r="AB33" s="92" t="s">
        <v>303</v>
      </c>
      <c r="AC33" s="86" t="b">
        <v>0</v>
      </c>
      <c r="AD33" s="86">
        <v>0</v>
      </c>
      <c r="AE33" s="92" t="s">
        <v>307</v>
      </c>
      <c r="AF33" s="86" t="b">
        <v>0</v>
      </c>
      <c r="AG33" s="86" t="s">
        <v>308</v>
      </c>
      <c r="AH33" s="86"/>
      <c r="AI33" s="92" t="s">
        <v>304</v>
      </c>
      <c r="AJ33" s="86" t="b">
        <v>0</v>
      </c>
      <c r="AK33" s="86">
        <v>0</v>
      </c>
      <c r="AL33" s="92" t="s">
        <v>304</v>
      </c>
      <c r="AM33" s="86" t="s">
        <v>313</v>
      </c>
      <c r="AN33" s="86" t="b">
        <v>0</v>
      </c>
      <c r="AO33" s="92" t="s">
        <v>303</v>
      </c>
      <c r="AP33" s="86" t="s">
        <v>176</v>
      </c>
      <c r="AQ33" s="86">
        <v>0</v>
      </c>
      <c r="AR33" s="86">
        <v>0</v>
      </c>
      <c r="AS33" s="86"/>
      <c r="AT33" s="86"/>
      <c r="AU33" s="86"/>
      <c r="AV33" s="86"/>
      <c r="AW33" s="86"/>
      <c r="AX33" s="86"/>
      <c r="AY33" s="86"/>
      <c r="AZ33" s="86"/>
      <c r="BA33">
        <v>1</v>
      </c>
      <c r="BB33" s="85" t="str">
        <f>REPLACE(INDEX(GroupVertices[Group],MATCH(Edges[[#This Row],[Vertex 1]],GroupVertices[Vertex],0)),1,1,"")</f>
        <v>1</v>
      </c>
      <c r="BC33" s="85" t="str">
        <f>REPLACE(INDEX(GroupVertices[Group],MATCH(Edges[[#This Row],[Vertex 2]],GroupVertices[Vertex],0)),1,1,"")</f>
        <v>2</v>
      </c>
      <c r="BD33" s="51"/>
      <c r="BE33" s="52"/>
      <c r="BF33" s="51"/>
      <c r="BG33" s="52"/>
      <c r="BH33" s="51"/>
      <c r="BI33" s="52"/>
      <c r="BJ33" s="51"/>
      <c r="BK33" s="52"/>
      <c r="BL33" s="51"/>
    </row>
    <row r="34" spans="1:64" ht="45">
      <c r="A34" s="84" t="s">
        <v>225</v>
      </c>
      <c r="B34" s="84" t="s">
        <v>218</v>
      </c>
      <c r="C34" s="53" t="s">
        <v>806</v>
      </c>
      <c r="D34" s="54">
        <v>3</v>
      </c>
      <c r="E34" s="65" t="s">
        <v>132</v>
      </c>
      <c r="F34" s="55">
        <v>35</v>
      </c>
      <c r="G34" s="53"/>
      <c r="H34" s="57"/>
      <c r="I34" s="56"/>
      <c r="J34" s="56"/>
      <c r="K34" s="36" t="s">
        <v>65</v>
      </c>
      <c r="L34" s="83">
        <v>34</v>
      </c>
      <c r="M34" s="83"/>
      <c r="N34" s="63"/>
      <c r="O34" s="86" t="s">
        <v>234</v>
      </c>
      <c r="P34" s="88">
        <v>43718.64094907408</v>
      </c>
      <c r="Q34" s="86" t="s">
        <v>246</v>
      </c>
      <c r="R34" s="86"/>
      <c r="S34" s="86"/>
      <c r="T34" s="86"/>
      <c r="U34" s="86"/>
      <c r="V34" s="89" t="s">
        <v>274</v>
      </c>
      <c r="W34" s="88">
        <v>43718.64094907408</v>
      </c>
      <c r="X34" s="89" t="s">
        <v>288</v>
      </c>
      <c r="Y34" s="86"/>
      <c r="Z34" s="86"/>
      <c r="AA34" s="92" t="s">
        <v>302</v>
      </c>
      <c r="AB34" s="92" t="s">
        <v>303</v>
      </c>
      <c r="AC34" s="86" t="b">
        <v>0</v>
      </c>
      <c r="AD34" s="86">
        <v>0</v>
      </c>
      <c r="AE34" s="92" t="s">
        <v>307</v>
      </c>
      <c r="AF34" s="86" t="b">
        <v>0</v>
      </c>
      <c r="AG34" s="86" t="s">
        <v>308</v>
      </c>
      <c r="AH34" s="86"/>
      <c r="AI34" s="92" t="s">
        <v>304</v>
      </c>
      <c r="AJ34" s="86" t="b">
        <v>0</v>
      </c>
      <c r="AK34" s="86">
        <v>0</v>
      </c>
      <c r="AL34" s="92" t="s">
        <v>304</v>
      </c>
      <c r="AM34" s="86" t="s">
        <v>313</v>
      </c>
      <c r="AN34" s="86" t="b">
        <v>0</v>
      </c>
      <c r="AO34" s="92" t="s">
        <v>303</v>
      </c>
      <c r="AP34" s="86" t="s">
        <v>176</v>
      </c>
      <c r="AQ34" s="86">
        <v>0</v>
      </c>
      <c r="AR34" s="86">
        <v>0</v>
      </c>
      <c r="AS34" s="86"/>
      <c r="AT34" s="86"/>
      <c r="AU34" s="86"/>
      <c r="AV34" s="86"/>
      <c r="AW34" s="86"/>
      <c r="AX34" s="86"/>
      <c r="AY34" s="86"/>
      <c r="AZ34" s="86"/>
      <c r="BA34">
        <v>1</v>
      </c>
      <c r="BB34" s="85" t="str">
        <f>REPLACE(INDEX(GroupVertices[Group],MATCH(Edges[[#This Row],[Vertex 1]],GroupVertices[Vertex],0)),1,1,"")</f>
        <v>1</v>
      </c>
      <c r="BC34" s="85" t="str">
        <f>REPLACE(INDEX(GroupVertices[Group],MATCH(Edges[[#This Row],[Vertex 2]],GroupVertices[Vertex],0)),1,1,"")</f>
        <v>1</v>
      </c>
      <c r="BD34" s="51"/>
      <c r="BE34" s="52"/>
      <c r="BF34" s="51"/>
      <c r="BG34" s="52"/>
      <c r="BH34" s="51"/>
      <c r="BI34" s="52"/>
      <c r="BJ34" s="51"/>
      <c r="BK34" s="52"/>
      <c r="BL34" s="51"/>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4"/>
    <dataValidation allowBlank="1" showErrorMessage="1" sqref="N2:N3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4"/>
    <dataValidation allowBlank="1" showInputMessage="1" promptTitle="Edge Color" prompt="To select an optional edge color, right-click and select Select Color on the right-click menu." sqref="C3:C34"/>
    <dataValidation allowBlank="1" showInputMessage="1" promptTitle="Edge Width" prompt="Enter an optional edge width between 1 and 10." errorTitle="Invalid Edge Width" error="The optional edge width must be a whole number between 1 and 10." sqref="D3:D34"/>
    <dataValidation allowBlank="1" showInputMessage="1" promptTitle="Edge Opacity" prompt="Enter an optional edge opacity between 0 (transparent) and 100 (opaque)." errorTitle="Invalid Edge Opacity" error="The optional edge opacity must be a whole number between 0 and 10." sqref="F3:F3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4">
      <formula1>ValidEdgeVisibilities</formula1>
    </dataValidation>
    <dataValidation allowBlank="1" showInputMessage="1" showErrorMessage="1" promptTitle="Vertex 1 Name" prompt="Enter the name of the edge's first vertex." sqref="A3:A34"/>
    <dataValidation allowBlank="1" showInputMessage="1" showErrorMessage="1" promptTitle="Vertex 2 Name" prompt="Enter the name of the edge's second vertex." sqref="B3:B34"/>
    <dataValidation allowBlank="1" showInputMessage="1" showErrorMessage="1" promptTitle="Edge Label" prompt="Enter an optional edge label." errorTitle="Invalid Edge Visibility" error="You have entered an unrecognized edge visibility.  Try selecting from the drop-down list instead." sqref="H3:H3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4"/>
  </dataValidations>
  <hyperlinks>
    <hyperlink ref="R8" r:id="rId1" display="https://www.mhtf.org/2019/07/19/maternal-health-visionary-spotlight-dr-joia-crear-perry-national-birth-equity-collaborative-founder-president/"/>
    <hyperlink ref="R10" r:id="rId2" display="https://www.mhtf.org/2019/07/19/maternal-health-visionary-spotlight-dr-joia-crear-perry-national-birth-equity-collaborative-founder-president/"/>
    <hyperlink ref="R12" r:id="rId3" display="https://www.mhtf.org/2019/07/19/maternal-health-visionary-spotlight-dr-joia-crear-perry-national-birth-equity-collaborative-founder-president/"/>
    <hyperlink ref="R13" r:id="rId4" display="https://www.mhtf.org/2019/07/19/maternal-health-visionary-spotlight-dr-joia-crear-perry-national-birth-equity-collaborative-founder-president/"/>
    <hyperlink ref="R17" r:id="rId5" display="https://www.cmqcc.org/my-birth-matters?utm_source=twitter&amp;utm_medium=tweet&amp;utm_campaign=mybirthmatters&amp;utm_content=comms%20toolkit"/>
    <hyperlink ref="R18" r:id="rId6" display="https://www.cmqcc.org/my-birth-matters?utm_source=twitter&amp;utm_medium=tweet&amp;utm_campaign=mybirthmatters&amp;utm_content=comms%20toolkit"/>
    <hyperlink ref="R22" r:id="rId7" display="https://www.cmqcc.org/my-birth-matters?utm_source=twitter&amp;utm_medium=tweet&amp;utm_campaign=mybirthmatters&amp;utm_content=comms%20toolkit"/>
    <hyperlink ref="R24" r:id="rId8" display="https://www.modernhealthcare.com/hospitals/joint-commission-imposes-maternal-safety-standards-hospital-accreditation?eType=EmailBlastContent&amp;eId=2f70d394-fb44-437b-9ddb-bbcd4cbfb0c7"/>
    <hyperlink ref="R28" r:id="rId9" display="https://zoom.us/webinar/register/WN_efm44EgrQiWTuke7WFFrZQ"/>
    <hyperlink ref="U8" r:id="rId10" display="https://pbs.twimg.com/media/D_2oBubXUAAa_tL.jpg"/>
    <hyperlink ref="U10" r:id="rId11" display="https://pbs.twimg.com/media/D_2oBubXUAAa_tL.jpg"/>
    <hyperlink ref="U12" r:id="rId12" display="https://pbs.twimg.com/media/D_2oBubXUAAa_tL.jpg"/>
    <hyperlink ref="U13" r:id="rId13" display="https://pbs.twimg.com/media/D_2oBubXUAAa_tL.jpg"/>
    <hyperlink ref="U17" r:id="rId14" display="https://pbs.twimg.com/media/EDfzIfXXkAEGotq.jpg"/>
    <hyperlink ref="U18" r:id="rId15" display="https://pbs.twimg.com/media/EDfzIfXXkAEGotq.jpg"/>
    <hyperlink ref="U22" r:id="rId16" display="https://pbs.twimg.com/media/EDfzIfXXkAEGotq.jpg"/>
    <hyperlink ref="U26" r:id="rId17" display="https://pbs.twimg.com/media/EDoPmCJW4AUYCQC.jpg"/>
    <hyperlink ref="U28" r:id="rId18" display="https://pbs.twimg.com/media/EDpGO-5WwAEtvc5.png"/>
    <hyperlink ref="V3" r:id="rId19" display="http://pbs.twimg.com/profile_images/623605362202148864/k6GbmZXq_normal.jpg"/>
    <hyperlink ref="V4" r:id="rId20" display="http://pbs.twimg.com/profile_images/623605362202148864/k6GbmZXq_normal.jpg"/>
    <hyperlink ref="V5" r:id="rId21" display="http://pbs.twimg.com/profile_images/623605362202148864/k6GbmZXq_normal.jpg"/>
    <hyperlink ref="V6" r:id="rId22" display="http://pbs.twimg.com/profile_images/623605362202148864/k6GbmZXq_normal.jpg"/>
    <hyperlink ref="V7" r:id="rId23" display="http://pbs.twimg.com/profile_images/623605362202148864/k6GbmZXq_normal.jpg"/>
    <hyperlink ref="V8" r:id="rId24" display="https://pbs.twimg.com/media/D_2oBubXUAAa_tL.jpg"/>
    <hyperlink ref="V9" r:id="rId25" display="http://pbs.twimg.com/profile_images/460946088607113216/q2PknvDR_normal.jpeg"/>
    <hyperlink ref="V10" r:id="rId26" display="https://pbs.twimg.com/media/D_2oBubXUAAa_tL.jpg"/>
    <hyperlink ref="V11" r:id="rId27" display="http://pbs.twimg.com/profile_images/460946088607113216/q2PknvDR_normal.jpeg"/>
    <hyperlink ref="V12" r:id="rId28" display="https://pbs.twimg.com/media/D_2oBubXUAAa_tL.jpg"/>
    <hyperlink ref="V13" r:id="rId29" display="https://pbs.twimg.com/media/D_2oBubXUAAa_tL.jpg"/>
    <hyperlink ref="V14" r:id="rId30" display="http://pbs.twimg.com/profile_images/460946088607113216/q2PknvDR_normal.jpeg"/>
    <hyperlink ref="V15" r:id="rId31" display="http://pbs.twimg.com/profile_images/460946088607113216/q2PknvDR_normal.jpeg"/>
    <hyperlink ref="V16" r:id="rId32" display="http://pbs.twimg.com/profile_images/460946088607113216/q2PknvDR_normal.jpeg"/>
    <hyperlink ref="V17" r:id="rId33" display="https://pbs.twimg.com/media/EDfzIfXXkAEGotq.jpg"/>
    <hyperlink ref="V18" r:id="rId34" display="https://pbs.twimg.com/media/EDfzIfXXkAEGotq.jpg"/>
    <hyperlink ref="V19" r:id="rId35" display="http://pbs.twimg.com/profile_images/2181953193/logo_only2_normal.jpg"/>
    <hyperlink ref="V20" r:id="rId36" display="http://pbs.twimg.com/profile_images/1106892363904049152/1RUHFgsd_normal.png"/>
    <hyperlink ref="V21" r:id="rId37" display="http://pbs.twimg.com/profile_images/611921185094303744/ynxLLkhk_normal.jpg"/>
    <hyperlink ref="V22" r:id="rId38" display="https://pbs.twimg.com/media/EDfzIfXXkAEGotq.jpg"/>
    <hyperlink ref="V23" r:id="rId39" display="http://pbs.twimg.com/profile_images/1073681418918580224/0bAr18dN_normal.jpg"/>
    <hyperlink ref="V24" r:id="rId40" display="http://pbs.twimg.com/profile_images/1106332532742643714/Gv29_wSP_normal.jpg"/>
    <hyperlink ref="V25" r:id="rId41" display="http://pbs.twimg.com/profile_images/1062070042957959168/TZMuINX7_normal.jpg"/>
    <hyperlink ref="V26" r:id="rId42" display="https://pbs.twimg.com/media/EDoPmCJW4AUYCQC.jpg"/>
    <hyperlink ref="V27" r:id="rId43" display="http://pbs.twimg.com/profile_images/992762295301296129/1FWAoN6m_normal.jpg"/>
    <hyperlink ref="V28" r:id="rId44" display="https://pbs.twimg.com/media/EDpGO-5WwAEtvc5.png"/>
    <hyperlink ref="V29" r:id="rId45" display="http://pbs.twimg.com/profile_images/989602603670614016/8ku2VCzR_normal.jpg"/>
    <hyperlink ref="V30" r:id="rId46" display="http://pbs.twimg.com/profile_images/611921185094303744/ynxLLkhk_normal.jpg"/>
    <hyperlink ref="V31" r:id="rId47" display="http://pbs.twimg.com/profile_images/989602603670614016/8ku2VCzR_normal.jpg"/>
    <hyperlink ref="V32" r:id="rId48" display="http://pbs.twimg.com/profile_images/611921185094303744/ynxLLkhk_normal.jpg"/>
    <hyperlink ref="V33" r:id="rId49" display="http://pbs.twimg.com/profile_images/989602603670614016/8ku2VCzR_normal.jpg"/>
    <hyperlink ref="V34" r:id="rId50" display="http://pbs.twimg.com/profile_images/989602603670614016/8ku2VCzR_normal.jpg"/>
    <hyperlink ref="X3" r:id="rId51" display="https://twitter.com/#!/fibroidsupport/status/1168231132682489857"/>
    <hyperlink ref="X4" r:id="rId52" display="https://twitter.com/#!/fibroidsupport/status/1168231132682489857"/>
    <hyperlink ref="X5" r:id="rId53" display="https://twitter.com/#!/fibroidsupport/status/1168231132682489857"/>
    <hyperlink ref="X6" r:id="rId54" display="https://twitter.com/#!/fibroidsupport/status/1168231132682489857"/>
    <hyperlink ref="X7" r:id="rId55" display="https://twitter.com/#!/fibroidsupport/status/1168231132682489857"/>
    <hyperlink ref="X8" r:id="rId56" display="https://twitter.com/#!/mhtf/status/1152261829076357122"/>
    <hyperlink ref="X9" r:id="rId57" display="https://twitter.com/#!/fibroidinfo/status/1168233693359550465"/>
    <hyperlink ref="X10" r:id="rId58" display="https://twitter.com/#!/mhtf/status/1152261829076357122"/>
    <hyperlink ref="X11" r:id="rId59" display="https://twitter.com/#!/fibroidinfo/status/1168233693359550465"/>
    <hyperlink ref="X12" r:id="rId60" display="https://twitter.com/#!/mhtf/status/1152261829076357122"/>
    <hyperlink ref="X13" r:id="rId61" display="https://twitter.com/#!/mhtf/status/1152261829076357122"/>
    <hyperlink ref="X14" r:id="rId62" display="https://twitter.com/#!/fibroidinfo/status/1168233693359550465"/>
    <hyperlink ref="X15" r:id="rId63" display="https://twitter.com/#!/fibroidinfo/status/1168233693359550465"/>
    <hyperlink ref="X16" r:id="rId64" display="https://twitter.com/#!/fibroidinfo/status/1168233693359550465"/>
    <hyperlink ref="X17" r:id="rId65" display="https://twitter.com/#!/capublichealth/status/1168669956839526401"/>
    <hyperlink ref="X18" r:id="rId66" display="https://twitter.com/#!/capublichealth/status/1168669956839526401"/>
    <hyperlink ref="X19" r:id="rId67" display="https://twitter.com/#!/jsabuilder/status/1168680544999100416"/>
    <hyperlink ref="X20" r:id="rId68" display="https://twitter.com/#!/publichealthmap/status/1168903787588857858"/>
    <hyperlink ref="X21" r:id="rId69" display="https://twitter.com/#!/ptsafetycouncil/status/1168917664250679296"/>
    <hyperlink ref="X22" r:id="rId70" display="https://twitter.com/#!/capublichealth/status/1168669956839526401"/>
    <hyperlink ref="X23" r:id="rId71" display="https://twitter.com/#!/911safety/status/1168973474825691137"/>
    <hyperlink ref="X24" r:id="rId72" display="https://twitter.com/#!/mom_congress/status/1168916855836352513"/>
    <hyperlink ref="X25" r:id="rId73" display="https://twitter.com/#!/helpingmamas/status/1169253983942316033"/>
    <hyperlink ref="X26" r:id="rId74" display="https://twitter.com/#!/2020momproject/status/1169264201128431616"/>
    <hyperlink ref="X27" r:id="rId75" display="https://twitter.com/#!/ppstresscenter/status/1169279749581103104"/>
    <hyperlink ref="X28" r:id="rId76" display="https://twitter.com/#!/awhonn/status/1169324278065631234"/>
    <hyperlink ref="X29" r:id="rId77" display="https://twitter.com/#!/afriedmanpeahl/status/1171443955541536768"/>
    <hyperlink ref="X30" r:id="rId78" display="https://twitter.com/#!/ptsafetycouncil/status/1168917664250679296"/>
    <hyperlink ref="X31" r:id="rId79" display="https://twitter.com/#!/afriedmanpeahl/status/1171443955541536768"/>
    <hyperlink ref="X32" r:id="rId80" display="https://twitter.com/#!/ptsafetycouncil/status/1168917664250679296"/>
    <hyperlink ref="X33" r:id="rId81" display="https://twitter.com/#!/afriedmanpeahl/status/1171443955541536768"/>
    <hyperlink ref="X34" r:id="rId82" display="https://twitter.com/#!/afriedmanpeahl/status/1171443955541536768"/>
  </hyperlinks>
  <printOptions/>
  <pageMargins left="0.7" right="0.7" top="0.75" bottom="0.75" header="0.3" footer="0.3"/>
  <pageSetup horizontalDpi="600" verticalDpi="600" orientation="portrait" r:id="rId86"/>
  <legacyDrawing r:id="rId84"/>
  <tableParts>
    <tablePart r:id="rId8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762</v>
      </c>
      <c r="B1" s="13" t="s">
        <v>763</v>
      </c>
      <c r="C1" s="13" t="s">
        <v>756</v>
      </c>
      <c r="D1" s="13" t="s">
        <v>757</v>
      </c>
      <c r="E1" s="13" t="s">
        <v>764</v>
      </c>
      <c r="F1" s="13" t="s">
        <v>144</v>
      </c>
      <c r="G1" s="13" t="s">
        <v>765</v>
      </c>
      <c r="H1" s="13" t="s">
        <v>766</v>
      </c>
      <c r="I1" s="13" t="s">
        <v>767</v>
      </c>
      <c r="J1" s="13" t="s">
        <v>768</v>
      </c>
      <c r="K1" s="13" t="s">
        <v>769</v>
      </c>
      <c r="L1" s="13" t="s">
        <v>770</v>
      </c>
    </row>
    <row r="2" spans="1:12" ht="15">
      <c r="A2" s="91" t="s">
        <v>587</v>
      </c>
      <c r="B2" s="91" t="s">
        <v>589</v>
      </c>
      <c r="C2" s="91">
        <v>8</v>
      </c>
      <c r="D2" s="130">
        <v>0.016935970252148658</v>
      </c>
      <c r="E2" s="130">
        <v>1.3064250275506875</v>
      </c>
      <c r="F2" s="91" t="s">
        <v>758</v>
      </c>
      <c r="G2" s="91" t="b">
        <v>0</v>
      </c>
      <c r="H2" s="91" t="b">
        <v>0</v>
      </c>
      <c r="I2" s="91" t="b">
        <v>0</v>
      </c>
      <c r="J2" s="91" t="b">
        <v>0</v>
      </c>
      <c r="K2" s="91" t="b">
        <v>0</v>
      </c>
      <c r="L2" s="91" t="b">
        <v>0</v>
      </c>
    </row>
    <row r="3" spans="1:12" ht="15">
      <c r="A3" s="91" t="s">
        <v>612</v>
      </c>
      <c r="B3" s="91" t="s">
        <v>588</v>
      </c>
      <c r="C3" s="91">
        <v>5</v>
      </c>
      <c r="D3" s="130">
        <v>0.0086995725942066</v>
      </c>
      <c r="E3" s="130">
        <v>1.4825162866063686</v>
      </c>
      <c r="F3" s="91" t="s">
        <v>758</v>
      </c>
      <c r="G3" s="91" t="b">
        <v>0</v>
      </c>
      <c r="H3" s="91" t="b">
        <v>0</v>
      </c>
      <c r="I3" s="91" t="b">
        <v>0</v>
      </c>
      <c r="J3" s="91" t="b">
        <v>0</v>
      </c>
      <c r="K3" s="91" t="b">
        <v>0</v>
      </c>
      <c r="L3" s="91" t="b">
        <v>0</v>
      </c>
    </row>
    <row r="4" spans="1:12" ht="15">
      <c r="A4" s="91" t="s">
        <v>606</v>
      </c>
      <c r="B4" s="91" t="s">
        <v>587</v>
      </c>
      <c r="C4" s="91">
        <v>4</v>
      </c>
      <c r="D4" s="130">
        <v>0.008467985126074329</v>
      </c>
      <c r="E4" s="130">
        <v>1.3064250275506875</v>
      </c>
      <c r="F4" s="91" t="s">
        <v>758</v>
      </c>
      <c r="G4" s="91" t="b">
        <v>1</v>
      </c>
      <c r="H4" s="91" t="b">
        <v>0</v>
      </c>
      <c r="I4" s="91" t="b">
        <v>0</v>
      </c>
      <c r="J4" s="91" t="b">
        <v>0</v>
      </c>
      <c r="K4" s="91" t="b">
        <v>0</v>
      </c>
      <c r="L4" s="91" t="b">
        <v>0</v>
      </c>
    </row>
    <row r="5" spans="1:12" ht="15">
      <c r="A5" s="91" t="s">
        <v>587</v>
      </c>
      <c r="B5" s="91" t="s">
        <v>607</v>
      </c>
      <c r="C5" s="91">
        <v>4</v>
      </c>
      <c r="D5" s="130">
        <v>0.008467985126074329</v>
      </c>
      <c r="E5" s="130">
        <v>1.3064250275506875</v>
      </c>
      <c r="F5" s="91" t="s">
        <v>758</v>
      </c>
      <c r="G5" s="91" t="b">
        <v>0</v>
      </c>
      <c r="H5" s="91" t="b">
        <v>0</v>
      </c>
      <c r="I5" s="91" t="b">
        <v>0</v>
      </c>
      <c r="J5" s="91" t="b">
        <v>0</v>
      </c>
      <c r="K5" s="91" t="b">
        <v>0</v>
      </c>
      <c r="L5" s="91" t="b">
        <v>0</v>
      </c>
    </row>
    <row r="6" spans="1:12" ht="15">
      <c r="A6" s="91" t="s">
        <v>607</v>
      </c>
      <c r="B6" s="91" t="s">
        <v>608</v>
      </c>
      <c r="C6" s="91">
        <v>4</v>
      </c>
      <c r="D6" s="130">
        <v>0.008467985126074329</v>
      </c>
      <c r="E6" s="130">
        <v>1.7835462822703498</v>
      </c>
      <c r="F6" s="91" t="s">
        <v>758</v>
      </c>
      <c r="G6" s="91" t="b">
        <v>0</v>
      </c>
      <c r="H6" s="91" t="b">
        <v>0</v>
      </c>
      <c r="I6" s="91" t="b">
        <v>0</v>
      </c>
      <c r="J6" s="91" t="b">
        <v>1</v>
      </c>
      <c r="K6" s="91" t="b">
        <v>0</v>
      </c>
      <c r="L6" s="91" t="b">
        <v>0</v>
      </c>
    </row>
    <row r="7" spans="1:12" ht="15">
      <c r="A7" s="91" t="s">
        <v>608</v>
      </c>
      <c r="B7" s="91" t="s">
        <v>587</v>
      </c>
      <c r="C7" s="91">
        <v>4</v>
      </c>
      <c r="D7" s="130">
        <v>0.008467985126074329</v>
      </c>
      <c r="E7" s="130">
        <v>1.3064250275506875</v>
      </c>
      <c r="F7" s="91" t="s">
        <v>758</v>
      </c>
      <c r="G7" s="91" t="b">
        <v>1</v>
      </c>
      <c r="H7" s="91" t="b">
        <v>0</v>
      </c>
      <c r="I7" s="91" t="b">
        <v>0</v>
      </c>
      <c r="J7" s="91" t="b">
        <v>0</v>
      </c>
      <c r="K7" s="91" t="b">
        <v>0</v>
      </c>
      <c r="L7" s="91" t="b">
        <v>0</v>
      </c>
    </row>
    <row r="8" spans="1:12" ht="15">
      <c r="A8" s="91" t="s">
        <v>589</v>
      </c>
      <c r="B8" s="91" t="s">
        <v>590</v>
      </c>
      <c r="C8" s="91">
        <v>4</v>
      </c>
      <c r="D8" s="130">
        <v>0.008467985126074329</v>
      </c>
      <c r="E8" s="130">
        <v>1.3064250275506875</v>
      </c>
      <c r="F8" s="91" t="s">
        <v>758</v>
      </c>
      <c r="G8" s="91" t="b">
        <v>0</v>
      </c>
      <c r="H8" s="91" t="b">
        <v>0</v>
      </c>
      <c r="I8" s="91" t="b">
        <v>0</v>
      </c>
      <c r="J8" s="91" t="b">
        <v>0</v>
      </c>
      <c r="K8" s="91" t="b">
        <v>0</v>
      </c>
      <c r="L8" s="91" t="b">
        <v>0</v>
      </c>
    </row>
    <row r="9" spans="1:12" ht="15">
      <c r="A9" s="91" t="s">
        <v>590</v>
      </c>
      <c r="B9" s="91" t="s">
        <v>609</v>
      </c>
      <c r="C9" s="91">
        <v>4</v>
      </c>
      <c r="D9" s="130">
        <v>0.008467985126074329</v>
      </c>
      <c r="E9" s="130">
        <v>1.6074550232146685</v>
      </c>
      <c r="F9" s="91" t="s">
        <v>758</v>
      </c>
      <c r="G9" s="91" t="b">
        <v>0</v>
      </c>
      <c r="H9" s="91" t="b">
        <v>0</v>
      </c>
      <c r="I9" s="91" t="b">
        <v>0</v>
      </c>
      <c r="J9" s="91" t="b">
        <v>0</v>
      </c>
      <c r="K9" s="91" t="b">
        <v>0</v>
      </c>
      <c r="L9" s="91" t="b">
        <v>0</v>
      </c>
    </row>
    <row r="10" spans="1:12" ht="15">
      <c r="A10" s="91" t="s">
        <v>609</v>
      </c>
      <c r="B10" s="91" t="s">
        <v>610</v>
      </c>
      <c r="C10" s="91">
        <v>4</v>
      </c>
      <c r="D10" s="130">
        <v>0.008467985126074329</v>
      </c>
      <c r="E10" s="130">
        <v>1.7835462822703498</v>
      </c>
      <c r="F10" s="91" t="s">
        <v>758</v>
      </c>
      <c r="G10" s="91" t="b">
        <v>0</v>
      </c>
      <c r="H10" s="91" t="b">
        <v>0</v>
      </c>
      <c r="I10" s="91" t="b">
        <v>0</v>
      </c>
      <c r="J10" s="91" t="b">
        <v>0</v>
      </c>
      <c r="K10" s="91" t="b">
        <v>0</v>
      </c>
      <c r="L10" s="91" t="b">
        <v>0</v>
      </c>
    </row>
    <row r="11" spans="1:12" ht="15">
      <c r="A11" s="91" t="s">
        <v>610</v>
      </c>
      <c r="B11" s="91" t="s">
        <v>587</v>
      </c>
      <c r="C11" s="91">
        <v>4</v>
      </c>
      <c r="D11" s="130">
        <v>0.008467985126074329</v>
      </c>
      <c r="E11" s="130">
        <v>1.3064250275506875</v>
      </c>
      <c r="F11" s="91" t="s">
        <v>758</v>
      </c>
      <c r="G11" s="91" t="b">
        <v>0</v>
      </c>
      <c r="H11" s="91" t="b">
        <v>0</v>
      </c>
      <c r="I11" s="91" t="b">
        <v>0</v>
      </c>
      <c r="J11" s="91" t="b">
        <v>0</v>
      </c>
      <c r="K11" s="91" t="b">
        <v>0</v>
      </c>
      <c r="L11" s="91" t="b">
        <v>0</v>
      </c>
    </row>
    <row r="12" spans="1:12" ht="15">
      <c r="A12" s="91" t="s">
        <v>589</v>
      </c>
      <c r="B12" s="91" t="s">
        <v>611</v>
      </c>
      <c r="C12" s="91">
        <v>4</v>
      </c>
      <c r="D12" s="130">
        <v>0.008467985126074329</v>
      </c>
      <c r="E12" s="130">
        <v>1.4825162866063686</v>
      </c>
      <c r="F12" s="91" t="s">
        <v>758</v>
      </c>
      <c r="G12" s="91" t="b">
        <v>0</v>
      </c>
      <c r="H12" s="91" t="b">
        <v>0</v>
      </c>
      <c r="I12" s="91" t="b">
        <v>0</v>
      </c>
      <c r="J12" s="91" t="b">
        <v>0</v>
      </c>
      <c r="K12" s="91" t="b">
        <v>0</v>
      </c>
      <c r="L12" s="91" t="b">
        <v>0</v>
      </c>
    </row>
    <row r="13" spans="1:12" ht="15">
      <c r="A13" s="91" t="s">
        <v>611</v>
      </c>
      <c r="B13" s="91" t="s">
        <v>612</v>
      </c>
      <c r="C13" s="91">
        <v>4</v>
      </c>
      <c r="D13" s="130">
        <v>0.008467985126074329</v>
      </c>
      <c r="E13" s="130">
        <v>1.6866362692622934</v>
      </c>
      <c r="F13" s="91" t="s">
        <v>758</v>
      </c>
      <c r="G13" s="91" t="b">
        <v>0</v>
      </c>
      <c r="H13" s="91" t="b">
        <v>0</v>
      </c>
      <c r="I13" s="91" t="b">
        <v>0</v>
      </c>
      <c r="J13" s="91" t="b">
        <v>0</v>
      </c>
      <c r="K13" s="91" t="b">
        <v>0</v>
      </c>
      <c r="L13" s="91" t="b">
        <v>0</v>
      </c>
    </row>
    <row r="14" spans="1:12" ht="15">
      <c r="A14" s="91" t="s">
        <v>227</v>
      </c>
      <c r="B14" s="91" t="s">
        <v>226</v>
      </c>
      <c r="C14" s="91">
        <v>4</v>
      </c>
      <c r="D14" s="130">
        <v>0.008467985126074329</v>
      </c>
      <c r="E14" s="130">
        <v>1.334453751150931</v>
      </c>
      <c r="F14" s="91" t="s">
        <v>758</v>
      </c>
      <c r="G14" s="91" t="b">
        <v>0</v>
      </c>
      <c r="H14" s="91" t="b">
        <v>0</v>
      </c>
      <c r="I14" s="91" t="b">
        <v>0</v>
      </c>
      <c r="J14" s="91" t="b">
        <v>0</v>
      </c>
      <c r="K14" s="91" t="b">
        <v>0</v>
      </c>
      <c r="L14" s="91" t="b">
        <v>0</v>
      </c>
    </row>
    <row r="15" spans="1:12" ht="15">
      <c r="A15" s="91" t="s">
        <v>616</v>
      </c>
      <c r="B15" s="91" t="s">
        <v>617</v>
      </c>
      <c r="C15" s="91">
        <v>3</v>
      </c>
      <c r="D15" s="130">
        <v>0.007809417676559248</v>
      </c>
      <c r="E15" s="130">
        <v>1.9084850188786497</v>
      </c>
      <c r="F15" s="91" t="s">
        <v>758</v>
      </c>
      <c r="G15" s="91" t="b">
        <v>0</v>
      </c>
      <c r="H15" s="91" t="b">
        <v>0</v>
      </c>
      <c r="I15" s="91" t="b">
        <v>0</v>
      </c>
      <c r="J15" s="91" t="b">
        <v>0</v>
      </c>
      <c r="K15" s="91" t="b">
        <v>0</v>
      </c>
      <c r="L15" s="91" t="b">
        <v>0</v>
      </c>
    </row>
    <row r="16" spans="1:12" ht="15">
      <c r="A16" s="91" t="s">
        <v>617</v>
      </c>
      <c r="B16" s="91" t="s">
        <v>618</v>
      </c>
      <c r="C16" s="91">
        <v>3</v>
      </c>
      <c r="D16" s="130">
        <v>0.007809417676559248</v>
      </c>
      <c r="E16" s="130">
        <v>1.9084850188786497</v>
      </c>
      <c r="F16" s="91" t="s">
        <v>758</v>
      </c>
      <c r="G16" s="91" t="b">
        <v>0</v>
      </c>
      <c r="H16" s="91" t="b">
        <v>0</v>
      </c>
      <c r="I16" s="91" t="b">
        <v>0</v>
      </c>
      <c r="J16" s="91" t="b">
        <v>0</v>
      </c>
      <c r="K16" s="91" t="b">
        <v>1</v>
      </c>
      <c r="L16" s="91" t="b">
        <v>0</v>
      </c>
    </row>
    <row r="17" spans="1:12" ht="15">
      <c r="A17" s="91" t="s">
        <v>618</v>
      </c>
      <c r="B17" s="91" t="s">
        <v>619</v>
      </c>
      <c r="C17" s="91">
        <v>3</v>
      </c>
      <c r="D17" s="130">
        <v>0.007809417676559248</v>
      </c>
      <c r="E17" s="130">
        <v>1.9084850188786497</v>
      </c>
      <c r="F17" s="91" t="s">
        <v>758</v>
      </c>
      <c r="G17" s="91" t="b">
        <v>0</v>
      </c>
      <c r="H17" s="91" t="b">
        <v>1</v>
      </c>
      <c r="I17" s="91" t="b">
        <v>0</v>
      </c>
      <c r="J17" s="91" t="b">
        <v>0</v>
      </c>
      <c r="K17" s="91" t="b">
        <v>0</v>
      </c>
      <c r="L17" s="91" t="b">
        <v>0</v>
      </c>
    </row>
    <row r="18" spans="1:12" ht="15">
      <c r="A18" s="91" t="s">
        <v>215</v>
      </c>
      <c r="B18" s="91" t="s">
        <v>606</v>
      </c>
      <c r="C18" s="91">
        <v>3</v>
      </c>
      <c r="D18" s="130">
        <v>0.007809417676559248</v>
      </c>
      <c r="E18" s="130">
        <v>1.9084850188786497</v>
      </c>
      <c r="F18" s="91" t="s">
        <v>758</v>
      </c>
      <c r="G18" s="91" t="b">
        <v>0</v>
      </c>
      <c r="H18" s="91" t="b">
        <v>0</v>
      </c>
      <c r="I18" s="91" t="b">
        <v>0</v>
      </c>
      <c r="J18" s="91" t="b">
        <v>1</v>
      </c>
      <c r="K18" s="91" t="b">
        <v>0</v>
      </c>
      <c r="L18" s="91" t="b">
        <v>0</v>
      </c>
    </row>
    <row r="19" spans="1:12" ht="15">
      <c r="A19" s="91" t="s">
        <v>229</v>
      </c>
      <c r="B19" s="91" t="s">
        <v>228</v>
      </c>
      <c r="C19" s="91">
        <v>3</v>
      </c>
      <c r="D19" s="130">
        <v>0.007809417676559248</v>
      </c>
      <c r="E19" s="130">
        <v>1.9084850188786497</v>
      </c>
      <c r="F19" s="91" t="s">
        <v>758</v>
      </c>
      <c r="G19" s="91" t="b">
        <v>0</v>
      </c>
      <c r="H19" s="91" t="b">
        <v>0</v>
      </c>
      <c r="I19" s="91" t="b">
        <v>0</v>
      </c>
      <c r="J19" s="91" t="b">
        <v>0</v>
      </c>
      <c r="K19" s="91" t="b">
        <v>0</v>
      </c>
      <c r="L19" s="91" t="b">
        <v>0</v>
      </c>
    </row>
    <row r="20" spans="1:12" ht="15">
      <c r="A20" s="91" t="s">
        <v>228</v>
      </c>
      <c r="B20" s="91" t="s">
        <v>599</v>
      </c>
      <c r="C20" s="91">
        <v>3</v>
      </c>
      <c r="D20" s="130">
        <v>0.007809417676559248</v>
      </c>
      <c r="E20" s="130">
        <v>1.9084850188786497</v>
      </c>
      <c r="F20" s="91" t="s">
        <v>758</v>
      </c>
      <c r="G20" s="91" t="b">
        <v>0</v>
      </c>
      <c r="H20" s="91" t="b">
        <v>0</v>
      </c>
      <c r="I20" s="91" t="b">
        <v>0</v>
      </c>
      <c r="J20" s="91" t="b">
        <v>0</v>
      </c>
      <c r="K20" s="91" t="b">
        <v>0</v>
      </c>
      <c r="L20" s="91" t="b">
        <v>0</v>
      </c>
    </row>
    <row r="21" spans="1:12" ht="15">
      <c r="A21" s="91" t="s">
        <v>599</v>
      </c>
      <c r="B21" s="91" t="s">
        <v>600</v>
      </c>
      <c r="C21" s="91">
        <v>3</v>
      </c>
      <c r="D21" s="130">
        <v>0.007809417676559248</v>
      </c>
      <c r="E21" s="130">
        <v>1.9084850188786497</v>
      </c>
      <c r="F21" s="91" t="s">
        <v>758</v>
      </c>
      <c r="G21" s="91" t="b">
        <v>0</v>
      </c>
      <c r="H21" s="91" t="b">
        <v>0</v>
      </c>
      <c r="I21" s="91" t="b">
        <v>0</v>
      </c>
      <c r="J21" s="91" t="b">
        <v>0</v>
      </c>
      <c r="K21" s="91" t="b">
        <v>0</v>
      </c>
      <c r="L21" s="91" t="b">
        <v>0</v>
      </c>
    </row>
    <row r="22" spans="1:12" ht="15">
      <c r="A22" s="91" t="s">
        <v>600</v>
      </c>
      <c r="B22" s="91" t="s">
        <v>601</v>
      </c>
      <c r="C22" s="91">
        <v>3</v>
      </c>
      <c r="D22" s="130">
        <v>0.007809417676559248</v>
      </c>
      <c r="E22" s="130">
        <v>1.9084850188786497</v>
      </c>
      <c r="F22" s="91" t="s">
        <v>758</v>
      </c>
      <c r="G22" s="91" t="b">
        <v>0</v>
      </c>
      <c r="H22" s="91" t="b">
        <v>0</v>
      </c>
      <c r="I22" s="91" t="b">
        <v>0</v>
      </c>
      <c r="J22" s="91" t="b">
        <v>0</v>
      </c>
      <c r="K22" s="91" t="b">
        <v>0</v>
      </c>
      <c r="L22" s="91" t="b">
        <v>0</v>
      </c>
    </row>
    <row r="23" spans="1:12" ht="15">
      <c r="A23" s="91" t="s">
        <v>601</v>
      </c>
      <c r="B23" s="91" t="s">
        <v>602</v>
      </c>
      <c r="C23" s="91">
        <v>3</v>
      </c>
      <c r="D23" s="130">
        <v>0.007809417676559248</v>
      </c>
      <c r="E23" s="130">
        <v>1.9084850188786497</v>
      </c>
      <c r="F23" s="91" t="s">
        <v>758</v>
      </c>
      <c r="G23" s="91" t="b">
        <v>0</v>
      </c>
      <c r="H23" s="91" t="b">
        <v>0</v>
      </c>
      <c r="I23" s="91" t="b">
        <v>0</v>
      </c>
      <c r="J23" s="91" t="b">
        <v>0</v>
      </c>
      <c r="K23" s="91" t="b">
        <v>0</v>
      </c>
      <c r="L23" s="91" t="b">
        <v>0</v>
      </c>
    </row>
    <row r="24" spans="1:12" ht="15">
      <c r="A24" s="91" t="s">
        <v>602</v>
      </c>
      <c r="B24" s="91" t="s">
        <v>603</v>
      </c>
      <c r="C24" s="91">
        <v>3</v>
      </c>
      <c r="D24" s="130">
        <v>0.007809417676559248</v>
      </c>
      <c r="E24" s="130">
        <v>1.9084850188786497</v>
      </c>
      <c r="F24" s="91" t="s">
        <v>758</v>
      </c>
      <c r="G24" s="91" t="b">
        <v>0</v>
      </c>
      <c r="H24" s="91" t="b">
        <v>0</v>
      </c>
      <c r="I24" s="91" t="b">
        <v>0</v>
      </c>
      <c r="J24" s="91" t="b">
        <v>0</v>
      </c>
      <c r="K24" s="91" t="b">
        <v>0</v>
      </c>
      <c r="L24" s="91" t="b">
        <v>0</v>
      </c>
    </row>
    <row r="25" spans="1:12" ht="15">
      <c r="A25" s="91" t="s">
        <v>603</v>
      </c>
      <c r="B25" s="91" t="s">
        <v>604</v>
      </c>
      <c r="C25" s="91">
        <v>3</v>
      </c>
      <c r="D25" s="130">
        <v>0.007809417676559248</v>
      </c>
      <c r="E25" s="130">
        <v>1.9084850188786497</v>
      </c>
      <c r="F25" s="91" t="s">
        <v>758</v>
      </c>
      <c r="G25" s="91" t="b">
        <v>0</v>
      </c>
      <c r="H25" s="91" t="b">
        <v>0</v>
      </c>
      <c r="I25" s="91" t="b">
        <v>0</v>
      </c>
      <c r="J25" s="91" t="b">
        <v>0</v>
      </c>
      <c r="K25" s="91" t="b">
        <v>0</v>
      </c>
      <c r="L25" s="91" t="b">
        <v>0</v>
      </c>
    </row>
    <row r="26" spans="1:12" ht="15">
      <c r="A26" s="91" t="s">
        <v>604</v>
      </c>
      <c r="B26" s="91" t="s">
        <v>227</v>
      </c>
      <c r="C26" s="91">
        <v>3</v>
      </c>
      <c r="D26" s="130">
        <v>0.007809417676559248</v>
      </c>
      <c r="E26" s="130">
        <v>1.6866362692622934</v>
      </c>
      <c r="F26" s="91" t="s">
        <v>758</v>
      </c>
      <c r="G26" s="91" t="b">
        <v>0</v>
      </c>
      <c r="H26" s="91" t="b">
        <v>0</v>
      </c>
      <c r="I26" s="91" t="b">
        <v>0</v>
      </c>
      <c r="J26" s="91" t="b">
        <v>0</v>
      </c>
      <c r="K26" s="91" t="b">
        <v>0</v>
      </c>
      <c r="L26" s="91" t="b">
        <v>0</v>
      </c>
    </row>
    <row r="27" spans="1:12" ht="15">
      <c r="A27" s="91" t="s">
        <v>596</v>
      </c>
      <c r="B27" s="91" t="s">
        <v>597</v>
      </c>
      <c r="C27" s="91">
        <v>2</v>
      </c>
      <c r="D27" s="130">
        <v>0.008919284324344265</v>
      </c>
      <c r="E27" s="130">
        <v>2.084576277934331</v>
      </c>
      <c r="F27" s="91" t="s">
        <v>758</v>
      </c>
      <c r="G27" s="91" t="b">
        <v>1</v>
      </c>
      <c r="H27" s="91" t="b">
        <v>0</v>
      </c>
      <c r="I27" s="91" t="b">
        <v>0</v>
      </c>
      <c r="J27" s="91" t="b">
        <v>0</v>
      </c>
      <c r="K27" s="91" t="b">
        <v>0</v>
      </c>
      <c r="L27" s="91" t="b">
        <v>0</v>
      </c>
    </row>
    <row r="28" spans="1:12" ht="15">
      <c r="A28" s="91" t="s">
        <v>615</v>
      </c>
      <c r="B28" s="91" t="s">
        <v>616</v>
      </c>
      <c r="C28" s="91">
        <v>2</v>
      </c>
      <c r="D28" s="130">
        <v>0.0065766384436907145</v>
      </c>
      <c r="E28" s="130">
        <v>1.6074550232146685</v>
      </c>
      <c r="F28" s="91" t="s">
        <v>758</v>
      </c>
      <c r="G28" s="91" t="b">
        <v>0</v>
      </c>
      <c r="H28" s="91" t="b">
        <v>0</v>
      </c>
      <c r="I28" s="91" t="b">
        <v>0</v>
      </c>
      <c r="J28" s="91" t="b">
        <v>0</v>
      </c>
      <c r="K28" s="91" t="b">
        <v>0</v>
      </c>
      <c r="L28" s="91" t="b">
        <v>0</v>
      </c>
    </row>
    <row r="29" spans="1:12" ht="15">
      <c r="A29" s="91" t="s">
        <v>619</v>
      </c>
      <c r="B29" s="91" t="s">
        <v>620</v>
      </c>
      <c r="C29" s="91">
        <v>2</v>
      </c>
      <c r="D29" s="130">
        <v>0.0065766384436907145</v>
      </c>
      <c r="E29" s="130">
        <v>1.9084850188786497</v>
      </c>
      <c r="F29" s="91" t="s">
        <v>758</v>
      </c>
      <c r="G29" s="91" t="b">
        <v>0</v>
      </c>
      <c r="H29" s="91" t="b">
        <v>0</v>
      </c>
      <c r="I29" s="91" t="b">
        <v>0</v>
      </c>
      <c r="J29" s="91" t="b">
        <v>0</v>
      </c>
      <c r="K29" s="91" t="b">
        <v>0</v>
      </c>
      <c r="L29" s="91" t="b">
        <v>0</v>
      </c>
    </row>
    <row r="30" spans="1:12" ht="15">
      <c r="A30" s="91" t="s">
        <v>620</v>
      </c>
      <c r="B30" s="91" t="s">
        <v>621</v>
      </c>
      <c r="C30" s="91">
        <v>2</v>
      </c>
      <c r="D30" s="130">
        <v>0.0065766384436907145</v>
      </c>
      <c r="E30" s="130">
        <v>2.084576277934331</v>
      </c>
      <c r="F30" s="91" t="s">
        <v>758</v>
      </c>
      <c r="G30" s="91" t="b">
        <v>0</v>
      </c>
      <c r="H30" s="91" t="b">
        <v>0</v>
      </c>
      <c r="I30" s="91" t="b">
        <v>0</v>
      </c>
      <c r="J30" s="91" t="b">
        <v>0</v>
      </c>
      <c r="K30" s="91" t="b">
        <v>0</v>
      </c>
      <c r="L30" s="91" t="b">
        <v>0</v>
      </c>
    </row>
    <row r="31" spans="1:12" ht="15">
      <c r="A31" s="91" t="s">
        <v>621</v>
      </c>
      <c r="B31" s="91" t="s">
        <v>622</v>
      </c>
      <c r="C31" s="91">
        <v>2</v>
      </c>
      <c r="D31" s="130">
        <v>0.0065766384436907145</v>
      </c>
      <c r="E31" s="130">
        <v>2.084576277934331</v>
      </c>
      <c r="F31" s="91" t="s">
        <v>758</v>
      </c>
      <c r="G31" s="91" t="b">
        <v>0</v>
      </c>
      <c r="H31" s="91" t="b">
        <v>0</v>
      </c>
      <c r="I31" s="91" t="b">
        <v>0</v>
      </c>
      <c r="J31" s="91" t="b">
        <v>0</v>
      </c>
      <c r="K31" s="91" t="b">
        <v>0</v>
      </c>
      <c r="L31" s="91" t="b">
        <v>0</v>
      </c>
    </row>
    <row r="32" spans="1:12" ht="15">
      <c r="A32" s="91" t="s">
        <v>622</v>
      </c>
      <c r="B32" s="91" t="s">
        <v>623</v>
      </c>
      <c r="C32" s="91">
        <v>2</v>
      </c>
      <c r="D32" s="130">
        <v>0.0065766384436907145</v>
      </c>
      <c r="E32" s="130">
        <v>2.084576277934331</v>
      </c>
      <c r="F32" s="91" t="s">
        <v>758</v>
      </c>
      <c r="G32" s="91" t="b">
        <v>0</v>
      </c>
      <c r="H32" s="91" t="b">
        <v>0</v>
      </c>
      <c r="I32" s="91" t="b">
        <v>0</v>
      </c>
      <c r="J32" s="91" t="b">
        <v>0</v>
      </c>
      <c r="K32" s="91" t="b">
        <v>0</v>
      </c>
      <c r="L32" s="91" t="b">
        <v>0</v>
      </c>
    </row>
    <row r="33" spans="1:12" ht="15">
      <c r="A33" s="91" t="s">
        <v>623</v>
      </c>
      <c r="B33" s="91" t="s">
        <v>739</v>
      </c>
      <c r="C33" s="91">
        <v>2</v>
      </c>
      <c r="D33" s="130">
        <v>0.0065766384436907145</v>
      </c>
      <c r="E33" s="130">
        <v>2.084576277934331</v>
      </c>
      <c r="F33" s="91" t="s">
        <v>758</v>
      </c>
      <c r="G33" s="91" t="b">
        <v>0</v>
      </c>
      <c r="H33" s="91" t="b">
        <v>0</v>
      </c>
      <c r="I33" s="91" t="b">
        <v>0</v>
      </c>
      <c r="J33" s="91" t="b">
        <v>0</v>
      </c>
      <c r="K33" s="91" t="b">
        <v>0</v>
      </c>
      <c r="L33" s="91" t="b">
        <v>0</v>
      </c>
    </row>
    <row r="34" spans="1:12" ht="15">
      <c r="A34" s="91" t="s">
        <v>739</v>
      </c>
      <c r="B34" s="91" t="s">
        <v>740</v>
      </c>
      <c r="C34" s="91">
        <v>2</v>
      </c>
      <c r="D34" s="130">
        <v>0.0065766384436907145</v>
      </c>
      <c r="E34" s="130">
        <v>2.084576277934331</v>
      </c>
      <c r="F34" s="91" t="s">
        <v>758</v>
      </c>
      <c r="G34" s="91" t="b">
        <v>0</v>
      </c>
      <c r="H34" s="91" t="b">
        <v>0</v>
      </c>
      <c r="I34" s="91" t="b">
        <v>0</v>
      </c>
      <c r="J34" s="91" t="b">
        <v>0</v>
      </c>
      <c r="K34" s="91" t="b">
        <v>0</v>
      </c>
      <c r="L34" s="91" t="b">
        <v>0</v>
      </c>
    </row>
    <row r="35" spans="1:12" ht="15">
      <c r="A35" s="91" t="s">
        <v>740</v>
      </c>
      <c r="B35" s="91" t="s">
        <v>738</v>
      </c>
      <c r="C35" s="91">
        <v>2</v>
      </c>
      <c r="D35" s="130">
        <v>0.0065766384436907145</v>
      </c>
      <c r="E35" s="130">
        <v>1.9084850188786497</v>
      </c>
      <c r="F35" s="91" t="s">
        <v>758</v>
      </c>
      <c r="G35" s="91" t="b">
        <v>0</v>
      </c>
      <c r="H35" s="91" t="b">
        <v>0</v>
      </c>
      <c r="I35" s="91" t="b">
        <v>0</v>
      </c>
      <c r="J35" s="91" t="b">
        <v>1</v>
      </c>
      <c r="K35" s="91" t="b">
        <v>0</v>
      </c>
      <c r="L35" s="91" t="b">
        <v>0</v>
      </c>
    </row>
    <row r="36" spans="1:12" ht="15">
      <c r="A36" s="91" t="s">
        <v>614</v>
      </c>
      <c r="B36" s="91" t="s">
        <v>736</v>
      </c>
      <c r="C36" s="91">
        <v>2</v>
      </c>
      <c r="D36" s="130">
        <v>0.008919284324344265</v>
      </c>
      <c r="E36" s="130">
        <v>1.6074550232146685</v>
      </c>
      <c r="F36" s="91" t="s">
        <v>758</v>
      </c>
      <c r="G36" s="91" t="b">
        <v>0</v>
      </c>
      <c r="H36" s="91" t="b">
        <v>0</v>
      </c>
      <c r="I36" s="91" t="b">
        <v>0</v>
      </c>
      <c r="J36" s="91" t="b">
        <v>0</v>
      </c>
      <c r="K36" s="91" t="b">
        <v>0</v>
      </c>
      <c r="L36" s="91" t="b">
        <v>0</v>
      </c>
    </row>
    <row r="37" spans="1:12" ht="15">
      <c r="A37" s="91" t="s">
        <v>614</v>
      </c>
      <c r="B37" s="91" t="s">
        <v>742</v>
      </c>
      <c r="C37" s="91">
        <v>2</v>
      </c>
      <c r="D37" s="130">
        <v>0.008919284324344265</v>
      </c>
      <c r="E37" s="130">
        <v>1.7835462822703498</v>
      </c>
      <c r="F37" s="91" t="s">
        <v>758</v>
      </c>
      <c r="G37" s="91" t="b">
        <v>0</v>
      </c>
      <c r="H37" s="91" t="b">
        <v>0</v>
      </c>
      <c r="I37" s="91" t="b">
        <v>0</v>
      </c>
      <c r="J37" s="91" t="b">
        <v>0</v>
      </c>
      <c r="K37" s="91" t="b">
        <v>0</v>
      </c>
      <c r="L37" s="91" t="b">
        <v>0</v>
      </c>
    </row>
    <row r="38" spans="1:12" ht="15">
      <c r="A38" s="91" t="s">
        <v>737</v>
      </c>
      <c r="B38" s="91" t="s">
        <v>614</v>
      </c>
      <c r="C38" s="91">
        <v>2</v>
      </c>
      <c r="D38" s="130">
        <v>0.008919284324344265</v>
      </c>
      <c r="E38" s="130">
        <v>1.6074550232146685</v>
      </c>
      <c r="F38" s="91" t="s">
        <v>758</v>
      </c>
      <c r="G38" s="91" t="b">
        <v>0</v>
      </c>
      <c r="H38" s="91" t="b">
        <v>0</v>
      </c>
      <c r="I38" s="91" t="b">
        <v>0</v>
      </c>
      <c r="J38" s="91" t="b">
        <v>0</v>
      </c>
      <c r="K38" s="91" t="b">
        <v>0</v>
      </c>
      <c r="L38" s="91" t="b">
        <v>0</v>
      </c>
    </row>
    <row r="39" spans="1:12" ht="15">
      <c r="A39" s="91" t="s">
        <v>743</v>
      </c>
      <c r="B39" s="91" t="s">
        <v>744</v>
      </c>
      <c r="C39" s="91">
        <v>2</v>
      </c>
      <c r="D39" s="130">
        <v>0.0065766384436907145</v>
      </c>
      <c r="E39" s="130">
        <v>2.084576277934331</v>
      </c>
      <c r="F39" s="91" t="s">
        <v>758</v>
      </c>
      <c r="G39" s="91" t="b">
        <v>0</v>
      </c>
      <c r="H39" s="91" t="b">
        <v>0</v>
      </c>
      <c r="I39" s="91" t="b">
        <v>0</v>
      </c>
      <c r="J39" s="91" t="b">
        <v>0</v>
      </c>
      <c r="K39" s="91" t="b">
        <v>0</v>
      </c>
      <c r="L39" s="91" t="b">
        <v>0</v>
      </c>
    </row>
    <row r="40" spans="1:12" ht="15">
      <c r="A40" s="91" t="s">
        <v>744</v>
      </c>
      <c r="B40" s="91" t="s">
        <v>745</v>
      </c>
      <c r="C40" s="91">
        <v>2</v>
      </c>
      <c r="D40" s="130">
        <v>0.0065766384436907145</v>
      </c>
      <c r="E40" s="130">
        <v>2.084576277934331</v>
      </c>
      <c r="F40" s="91" t="s">
        <v>758</v>
      </c>
      <c r="G40" s="91" t="b">
        <v>0</v>
      </c>
      <c r="H40" s="91" t="b">
        <v>0</v>
      </c>
      <c r="I40" s="91" t="b">
        <v>0</v>
      </c>
      <c r="J40" s="91" t="b">
        <v>0</v>
      </c>
      <c r="K40" s="91" t="b">
        <v>0</v>
      </c>
      <c r="L40" s="91" t="b">
        <v>0</v>
      </c>
    </row>
    <row r="41" spans="1:12" ht="15">
      <c r="A41" s="91" t="s">
        <v>745</v>
      </c>
      <c r="B41" s="91" t="s">
        <v>592</v>
      </c>
      <c r="C41" s="91">
        <v>2</v>
      </c>
      <c r="D41" s="130">
        <v>0.0065766384436907145</v>
      </c>
      <c r="E41" s="130">
        <v>1.7835462822703498</v>
      </c>
      <c r="F41" s="91" t="s">
        <v>758</v>
      </c>
      <c r="G41" s="91" t="b">
        <v>0</v>
      </c>
      <c r="H41" s="91" t="b">
        <v>0</v>
      </c>
      <c r="I41" s="91" t="b">
        <v>0</v>
      </c>
      <c r="J41" s="91" t="b">
        <v>0</v>
      </c>
      <c r="K41" s="91" t="b">
        <v>0</v>
      </c>
      <c r="L41" s="91" t="b">
        <v>0</v>
      </c>
    </row>
    <row r="42" spans="1:12" ht="15">
      <c r="A42" s="91" t="s">
        <v>592</v>
      </c>
      <c r="B42" s="91" t="s">
        <v>746</v>
      </c>
      <c r="C42" s="91">
        <v>2</v>
      </c>
      <c r="D42" s="130">
        <v>0.0065766384436907145</v>
      </c>
      <c r="E42" s="130">
        <v>1.7835462822703498</v>
      </c>
      <c r="F42" s="91" t="s">
        <v>758</v>
      </c>
      <c r="G42" s="91" t="b">
        <v>0</v>
      </c>
      <c r="H42" s="91" t="b">
        <v>0</v>
      </c>
      <c r="I42" s="91" t="b">
        <v>0</v>
      </c>
      <c r="J42" s="91" t="b">
        <v>0</v>
      </c>
      <c r="K42" s="91" t="b">
        <v>0</v>
      </c>
      <c r="L42" s="91" t="b">
        <v>0</v>
      </c>
    </row>
    <row r="43" spans="1:12" ht="15">
      <c r="A43" s="91" t="s">
        <v>746</v>
      </c>
      <c r="B43" s="91" t="s">
        <v>747</v>
      </c>
      <c r="C43" s="91">
        <v>2</v>
      </c>
      <c r="D43" s="130">
        <v>0.0065766384436907145</v>
      </c>
      <c r="E43" s="130">
        <v>2.084576277934331</v>
      </c>
      <c r="F43" s="91" t="s">
        <v>758</v>
      </c>
      <c r="G43" s="91" t="b">
        <v>0</v>
      </c>
      <c r="H43" s="91" t="b">
        <v>0</v>
      </c>
      <c r="I43" s="91" t="b">
        <v>0</v>
      </c>
      <c r="J43" s="91" t="b">
        <v>0</v>
      </c>
      <c r="K43" s="91" t="b">
        <v>0</v>
      </c>
      <c r="L43" s="91" t="b">
        <v>0</v>
      </c>
    </row>
    <row r="44" spans="1:12" ht="15">
      <c r="A44" s="91" t="s">
        <v>747</v>
      </c>
      <c r="B44" s="91" t="s">
        <v>748</v>
      </c>
      <c r="C44" s="91">
        <v>2</v>
      </c>
      <c r="D44" s="130">
        <v>0.0065766384436907145</v>
      </c>
      <c r="E44" s="130">
        <v>2.084576277934331</v>
      </c>
      <c r="F44" s="91" t="s">
        <v>758</v>
      </c>
      <c r="G44" s="91" t="b">
        <v>0</v>
      </c>
      <c r="H44" s="91" t="b">
        <v>0</v>
      </c>
      <c r="I44" s="91" t="b">
        <v>0</v>
      </c>
      <c r="J44" s="91" t="b">
        <v>0</v>
      </c>
      <c r="K44" s="91" t="b">
        <v>0</v>
      </c>
      <c r="L44" s="91" t="b">
        <v>0</v>
      </c>
    </row>
    <row r="45" spans="1:12" ht="15">
      <c r="A45" s="91" t="s">
        <v>748</v>
      </c>
      <c r="B45" s="91" t="s">
        <v>749</v>
      </c>
      <c r="C45" s="91">
        <v>2</v>
      </c>
      <c r="D45" s="130">
        <v>0.0065766384436907145</v>
      </c>
      <c r="E45" s="130">
        <v>2.084576277934331</v>
      </c>
      <c r="F45" s="91" t="s">
        <v>758</v>
      </c>
      <c r="G45" s="91" t="b">
        <v>0</v>
      </c>
      <c r="H45" s="91" t="b">
        <v>0</v>
      </c>
      <c r="I45" s="91" t="b">
        <v>0</v>
      </c>
      <c r="J45" s="91" t="b">
        <v>0</v>
      </c>
      <c r="K45" s="91" t="b">
        <v>0</v>
      </c>
      <c r="L45" s="91" t="b">
        <v>0</v>
      </c>
    </row>
    <row r="46" spans="1:12" ht="15">
      <c r="A46" s="91" t="s">
        <v>749</v>
      </c>
      <c r="B46" s="91" t="s">
        <v>750</v>
      </c>
      <c r="C46" s="91">
        <v>2</v>
      </c>
      <c r="D46" s="130">
        <v>0.0065766384436907145</v>
      </c>
      <c r="E46" s="130">
        <v>2.084576277934331</v>
      </c>
      <c r="F46" s="91" t="s">
        <v>758</v>
      </c>
      <c r="G46" s="91" t="b">
        <v>0</v>
      </c>
      <c r="H46" s="91" t="b">
        <v>0</v>
      </c>
      <c r="I46" s="91" t="b">
        <v>0</v>
      </c>
      <c r="J46" s="91" t="b">
        <v>0</v>
      </c>
      <c r="K46" s="91" t="b">
        <v>0</v>
      </c>
      <c r="L46" s="91" t="b">
        <v>0</v>
      </c>
    </row>
    <row r="47" spans="1:12" ht="15">
      <c r="A47" s="91" t="s">
        <v>750</v>
      </c>
      <c r="B47" s="91" t="s">
        <v>751</v>
      </c>
      <c r="C47" s="91">
        <v>2</v>
      </c>
      <c r="D47" s="130">
        <v>0.0065766384436907145</v>
      </c>
      <c r="E47" s="130">
        <v>2.084576277934331</v>
      </c>
      <c r="F47" s="91" t="s">
        <v>758</v>
      </c>
      <c r="G47" s="91" t="b">
        <v>0</v>
      </c>
      <c r="H47" s="91" t="b">
        <v>0</v>
      </c>
      <c r="I47" s="91" t="b">
        <v>0</v>
      </c>
      <c r="J47" s="91" t="b">
        <v>0</v>
      </c>
      <c r="K47" s="91" t="b">
        <v>0</v>
      </c>
      <c r="L47" s="91" t="b">
        <v>0</v>
      </c>
    </row>
    <row r="48" spans="1:12" ht="15">
      <c r="A48" s="91" t="s">
        <v>751</v>
      </c>
      <c r="B48" s="91" t="s">
        <v>588</v>
      </c>
      <c r="C48" s="91">
        <v>2</v>
      </c>
      <c r="D48" s="130">
        <v>0.0065766384436907145</v>
      </c>
      <c r="E48" s="130">
        <v>1.4825162866063686</v>
      </c>
      <c r="F48" s="91" t="s">
        <v>758</v>
      </c>
      <c r="G48" s="91" t="b">
        <v>0</v>
      </c>
      <c r="H48" s="91" t="b">
        <v>0</v>
      </c>
      <c r="I48" s="91" t="b">
        <v>0</v>
      </c>
      <c r="J48" s="91" t="b">
        <v>0</v>
      </c>
      <c r="K48" s="91" t="b">
        <v>0</v>
      </c>
      <c r="L48" s="91" t="b">
        <v>0</v>
      </c>
    </row>
    <row r="49" spans="1:12" ht="15">
      <c r="A49" s="91" t="s">
        <v>588</v>
      </c>
      <c r="B49" s="91" t="s">
        <v>752</v>
      </c>
      <c r="C49" s="91">
        <v>2</v>
      </c>
      <c r="D49" s="130">
        <v>0.0065766384436907145</v>
      </c>
      <c r="E49" s="130">
        <v>1.6866362692622934</v>
      </c>
      <c r="F49" s="91" t="s">
        <v>758</v>
      </c>
      <c r="G49" s="91" t="b">
        <v>0</v>
      </c>
      <c r="H49" s="91" t="b">
        <v>0</v>
      </c>
      <c r="I49" s="91" t="b">
        <v>0</v>
      </c>
      <c r="J49" s="91" t="b">
        <v>0</v>
      </c>
      <c r="K49" s="91" t="b">
        <v>0</v>
      </c>
      <c r="L49" s="91" t="b">
        <v>0</v>
      </c>
    </row>
    <row r="50" spans="1:12" ht="15">
      <c r="A50" s="91" t="s">
        <v>752</v>
      </c>
      <c r="B50" s="91" t="s">
        <v>753</v>
      </c>
      <c r="C50" s="91">
        <v>2</v>
      </c>
      <c r="D50" s="130">
        <v>0.0065766384436907145</v>
      </c>
      <c r="E50" s="130">
        <v>2.084576277934331</v>
      </c>
      <c r="F50" s="91" t="s">
        <v>758</v>
      </c>
      <c r="G50" s="91" t="b">
        <v>0</v>
      </c>
      <c r="H50" s="91" t="b">
        <v>0</v>
      </c>
      <c r="I50" s="91" t="b">
        <v>0</v>
      </c>
      <c r="J50" s="91" t="b">
        <v>0</v>
      </c>
      <c r="K50" s="91" t="b">
        <v>0</v>
      </c>
      <c r="L50" s="91" t="b">
        <v>0</v>
      </c>
    </row>
    <row r="51" spans="1:12" ht="15">
      <c r="A51" s="91" t="s">
        <v>213</v>
      </c>
      <c r="B51" s="91" t="s">
        <v>229</v>
      </c>
      <c r="C51" s="91">
        <v>2</v>
      </c>
      <c r="D51" s="130">
        <v>0.0065766384436907145</v>
      </c>
      <c r="E51" s="130">
        <v>2.084576277934331</v>
      </c>
      <c r="F51" s="91" t="s">
        <v>758</v>
      </c>
      <c r="G51" s="91" t="b">
        <v>0</v>
      </c>
      <c r="H51" s="91" t="b">
        <v>0</v>
      </c>
      <c r="I51" s="91" t="b">
        <v>0</v>
      </c>
      <c r="J51" s="91" t="b">
        <v>0</v>
      </c>
      <c r="K51" s="91" t="b">
        <v>0</v>
      </c>
      <c r="L51" s="91" t="b">
        <v>0</v>
      </c>
    </row>
    <row r="52" spans="1:12" ht="15">
      <c r="A52" s="91" t="s">
        <v>226</v>
      </c>
      <c r="B52" s="91" t="s">
        <v>755</v>
      </c>
      <c r="C52" s="91">
        <v>2</v>
      </c>
      <c r="D52" s="130">
        <v>0.0065766384436907145</v>
      </c>
      <c r="E52" s="130">
        <v>1.4313637641589874</v>
      </c>
      <c r="F52" s="91" t="s">
        <v>758</v>
      </c>
      <c r="G52" s="91" t="b">
        <v>0</v>
      </c>
      <c r="H52" s="91" t="b">
        <v>0</v>
      </c>
      <c r="I52" s="91" t="b">
        <v>0</v>
      </c>
      <c r="J52" s="91" t="b">
        <v>0</v>
      </c>
      <c r="K52" s="91" t="b">
        <v>0</v>
      </c>
      <c r="L52" s="91" t="b">
        <v>0</v>
      </c>
    </row>
    <row r="53" spans="1:12" ht="15">
      <c r="A53" s="91" t="s">
        <v>596</v>
      </c>
      <c r="B53" s="91" t="s">
        <v>597</v>
      </c>
      <c r="C53" s="91">
        <v>2</v>
      </c>
      <c r="D53" s="130">
        <v>0.014120606148202403</v>
      </c>
      <c r="E53" s="130">
        <v>1.6720978579357175</v>
      </c>
      <c r="F53" s="91" t="s">
        <v>539</v>
      </c>
      <c r="G53" s="91" t="b">
        <v>1</v>
      </c>
      <c r="H53" s="91" t="b">
        <v>0</v>
      </c>
      <c r="I53" s="91" t="b">
        <v>0</v>
      </c>
      <c r="J53" s="91" t="b">
        <v>0</v>
      </c>
      <c r="K53" s="91" t="b">
        <v>0</v>
      </c>
      <c r="L53" s="91" t="b">
        <v>0</v>
      </c>
    </row>
    <row r="54" spans="1:12" ht="15">
      <c r="A54" s="91" t="s">
        <v>743</v>
      </c>
      <c r="B54" s="91" t="s">
        <v>744</v>
      </c>
      <c r="C54" s="91">
        <v>2</v>
      </c>
      <c r="D54" s="130">
        <v>0.008039192094384598</v>
      </c>
      <c r="E54" s="130">
        <v>1.6720978579357175</v>
      </c>
      <c r="F54" s="91" t="s">
        <v>539</v>
      </c>
      <c r="G54" s="91" t="b">
        <v>0</v>
      </c>
      <c r="H54" s="91" t="b">
        <v>0</v>
      </c>
      <c r="I54" s="91" t="b">
        <v>0</v>
      </c>
      <c r="J54" s="91" t="b">
        <v>0</v>
      </c>
      <c r="K54" s="91" t="b">
        <v>0</v>
      </c>
      <c r="L54" s="91" t="b">
        <v>0</v>
      </c>
    </row>
    <row r="55" spans="1:12" ht="15">
      <c r="A55" s="91" t="s">
        <v>744</v>
      </c>
      <c r="B55" s="91" t="s">
        <v>745</v>
      </c>
      <c r="C55" s="91">
        <v>2</v>
      </c>
      <c r="D55" s="130">
        <v>0.008039192094384598</v>
      </c>
      <c r="E55" s="130">
        <v>1.6720978579357175</v>
      </c>
      <c r="F55" s="91" t="s">
        <v>539</v>
      </c>
      <c r="G55" s="91" t="b">
        <v>0</v>
      </c>
      <c r="H55" s="91" t="b">
        <v>0</v>
      </c>
      <c r="I55" s="91" t="b">
        <v>0</v>
      </c>
      <c r="J55" s="91" t="b">
        <v>0</v>
      </c>
      <c r="K55" s="91" t="b">
        <v>0</v>
      </c>
      <c r="L55" s="91" t="b">
        <v>0</v>
      </c>
    </row>
    <row r="56" spans="1:12" ht="15">
      <c r="A56" s="91" t="s">
        <v>745</v>
      </c>
      <c r="B56" s="91" t="s">
        <v>592</v>
      </c>
      <c r="C56" s="91">
        <v>2</v>
      </c>
      <c r="D56" s="130">
        <v>0.008039192094384598</v>
      </c>
      <c r="E56" s="130">
        <v>1.4960065988800362</v>
      </c>
      <c r="F56" s="91" t="s">
        <v>539</v>
      </c>
      <c r="G56" s="91" t="b">
        <v>0</v>
      </c>
      <c r="H56" s="91" t="b">
        <v>0</v>
      </c>
      <c r="I56" s="91" t="b">
        <v>0</v>
      </c>
      <c r="J56" s="91" t="b">
        <v>0</v>
      </c>
      <c r="K56" s="91" t="b">
        <v>0</v>
      </c>
      <c r="L56" s="91" t="b">
        <v>0</v>
      </c>
    </row>
    <row r="57" spans="1:12" ht="15">
      <c r="A57" s="91" t="s">
        <v>592</v>
      </c>
      <c r="B57" s="91" t="s">
        <v>746</v>
      </c>
      <c r="C57" s="91">
        <v>2</v>
      </c>
      <c r="D57" s="130">
        <v>0.008039192094384598</v>
      </c>
      <c r="E57" s="130">
        <v>1.4960065988800362</v>
      </c>
      <c r="F57" s="91" t="s">
        <v>539</v>
      </c>
      <c r="G57" s="91" t="b">
        <v>0</v>
      </c>
      <c r="H57" s="91" t="b">
        <v>0</v>
      </c>
      <c r="I57" s="91" t="b">
        <v>0</v>
      </c>
      <c r="J57" s="91" t="b">
        <v>0</v>
      </c>
      <c r="K57" s="91" t="b">
        <v>0</v>
      </c>
      <c r="L57" s="91" t="b">
        <v>0</v>
      </c>
    </row>
    <row r="58" spans="1:12" ht="15">
      <c r="A58" s="91" t="s">
        <v>746</v>
      </c>
      <c r="B58" s="91" t="s">
        <v>747</v>
      </c>
      <c r="C58" s="91">
        <v>2</v>
      </c>
      <c r="D58" s="130">
        <v>0.008039192094384598</v>
      </c>
      <c r="E58" s="130">
        <v>1.6720978579357175</v>
      </c>
      <c r="F58" s="91" t="s">
        <v>539</v>
      </c>
      <c r="G58" s="91" t="b">
        <v>0</v>
      </c>
      <c r="H58" s="91" t="b">
        <v>0</v>
      </c>
      <c r="I58" s="91" t="b">
        <v>0</v>
      </c>
      <c r="J58" s="91" t="b">
        <v>0</v>
      </c>
      <c r="K58" s="91" t="b">
        <v>0</v>
      </c>
      <c r="L58" s="91" t="b">
        <v>0</v>
      </c>
    </row>
    <row r="59" spans="1:12" ht="15">
      <c r="A59" s="91" t="s">
        <v>747</v>
      </c>
      <c r="B59" s="91" t="s">
        <v>748</v>
      </c>
      <c r="C59" s="91">
        <v>2</v>
      </c>
      <c r="D59" s="130">
        <v>0.008039192094384598</v>
      </c>
      <c r="E59" s="130">
        <v>1.6720978579357175</v>
      </c>
      <c r="F59" s="91" t="s">
        <v>539</v>
      </c>
      <c r="G59" s="91" t="b">
        <v>0</v>
      </c>
      <c r="H59" s="91" t="b">
        <v>0</v>
      </c>
      <c r="I59" s="91" t="b">
        <v>0</v>
      </c>
      <c r="J59" s="91" t="b">
        <v>0</v>
      </c>
      <c r="K59" s="91" t="b">
        <v>0</v>
      </c>
      <c r="L59" s="91" t="b">
        <v>0</v>
      </c>
    </row>
    <row r="60" spans="1:12" ht="15">
      <c r="A60" s="91" t="s">
        <v>748</v>
      </c>
      <c r="B60" s="91" t="s">
        <v>749</v>
      </c>
      <c r="C60" s="91">
        <v>2</v>
      </c>
      <c r="D60" s="130">
        <v>0.008039192094384598</v>
      </c>
      <c r="E60" s="130">
        <v>1.6720978579357175</v>
      </c>
      <c r="F60" s="91" t="s">
        <v>539</v>
      </c>
      <c r="G60" s="91" t="b">
        <v>0</v>
      </c>
      <c r="H60" s="91" t="b">
        <v>0</v>
      </c>
      <c r="I60" s="91" t="b">
        <v>0</v>
      </c>
      <c r="J60" s="91" t="b">
        <v>0</v>
      </c>
      <c r="K60" s="91" t="b">
        <v>0</v>
      </c>
      <c r="L60" s="91" t="b">
        <v>0</v>
      </c>
    </row>
    <row r="61" spans="1:12" ht="15">
      <c r="A61" s="91" t="s">
        <v>749</v>
      </c>
      <c r="B61" s="91" t="s">
        <v>750</v>
      </c>
      <c r="C61" s="91">
        <v>2</v>
      </c>
      <c r="D61" s="130">
        <v>0.008039192094384598</v>
      </c>
      <c r="E61" s="130">
        <v>1.6720978579357175</v>
      </c>
      <c r="F61" s="91" t="s">
        <v>539</v>
      </c>
      <c r="G61" s="91" t="b">
        <v>0</v>
      </c>
      <c r="H61" s="91" t="b">
        <v>0</v>
      </c>
      <c r="I61" s="91" t="b">
        <v>0</v>
      </c>
      <c r="J61" s="91" t="b">
        <v>0</v>
      </c>
      <c r="K61" s="91" t="b">
        <v>0</v>
      </c>
      <c r="L61" s="91" t="b">
        <v>0</v>
      </c>
    </row>
    <row r="62" spans="1:12" ht="15">
      <c r="A62" s="91" t="s">
        <v>750</v>
      </c>
      <c r="B62" s="91" t="s">
        <v>751</v>
      </c>
      <c r="C62" s="91">
        <v>2</v>
      </c>
      <c r="D62" s="130">
        <v>0.008039192094384598</v>
      </c>
      <c r="E62" s="130">
        <v>1.6720978579357175</v>
      </c>
      <c r="F62" s="91" t="s">
        <v>539</v>
      </c>
      <c r="G62" s="91" t="b">
        <v>0</v>
      </c>
      <c r="H62" s="91" t="b">
        <v>0</v>
      </c>
      <c r="I62" s="91" t="b">
        <v>0</v>
      </c>
      <c r="J62" s="91" t="b">
        <v>0</v>
      </c>
      <c r="K62" s="91" t="b">
        <v>0</v>
      </c>
      <c r="L62" s="91" t="b">
        <v>0</v>
      </c>
    </row>
    <row r="63" spans="1:12" ht="15">
      <c r="A63" s="91" t="s">
        <v>751</v>
      </c>
      <c r="B63" s="91" t="s">
        <v>588</v>
      </c>
      <c r="C63" s="91">
        <v>2</v>
      </c>
      <c r="D63" s="130">
        <v>0.008039192094384598</v>
      </c>
      <c r="E63" s="130">
        <v>1.4960065988800362</v>
      </c>
      <c r="F63" s="91" t="s">
        <v>539</v>
      </c>
      <c r="G63" s="91" t="b">
        <v>0</v>
      </c>
      <c r="H63" s="91" t="b">
        <v>0</v>
      </c>
      <c r="I63" s="91" t="b">
        <v>0</v>
      </c>
      <c r="J63" s="91" t="b">
        <v>0</v>
      </c>
      <c r="K63" s="91" t="b">
        <v>0</v>
      </c>
      <c r="L63" s="91" t="b">
        <v>0</v>
      </c>
    </row>
    <row r="64" spans="1:12" ht="15">
      <c r="A64" s="91" t="s">
        <v>588</v>
      </c>
      <c r="B64" s="91" t="s">
        <v>752</v>
      </c>
      <c r="C64" s="91">
        <v>2</v>
      </c>
      <c r="D64" s="130">
        <v>0.008039192094384598</v>
      </c>
      <c r="E64" s="130">
        <v>1.4960065988800362</v>
      </c>
      <c r="F64" s="91" t="s">
        <v>539</v>
      </c>
      <c r="G64" s="91" t="b">
        <v>0</v>
      </c>
      <c r="H64" s="91" t="b">
        <v>0</v>
      </c>
      <c r="I64" s="91" t="b">
        <v>0</v>
      </c>
      <c r="J64" s="91" t="b">
        <v>0</v>
      </c>
      <c r="K64" s="91" t="b">
        <v>0</v>
      </c>
      <c r="L64" s="91" t="b">
        <v>0</v>
      </c>
    </row>
    <row r="65" spans="1:12" ht="15">
      <c r="A65" s="91" t="s">
        <v>752</v>
      </c>
      <c r="B65" s="91" t="s">
        <v>753</v>
      </c>
      <c r="C65" s="91">
        <v>2</v>
      </c>
      <c r="D65" s="130">
        <v>0.008039192094384598</v>
      </c>
      <c r="E65" s="130">
        <v>1.6720978579357175</v>
      </c>
      <c r="F65" s="91" t="s">
        <v>539</v>
      </c>
      <c r="G65" s="91" t="b">
        <v>0</v>
      </c>
      <c r="H65" s="91" t="b">
        <v>0</v>
      </c>
      <c r="I65" s="91" t="b">
        <v>0</v>
      </c>
      <c r="J65" s="91" t="b">
        <v>0</v>
      </c>
      <c r="K65" s="91" t="b">
        <v>0</v>
      </c>
      <c r="L65" s="91" t="b">
        <v>0</v>
      </c>
    </row>
    <row r="66" spans="1:12" ht="15">
      <c r="A66" s="91" t="s">
        <v>229</v>
      </c>
      <c r="B66" s="91" t="s">
        <v>228</v>
      </c>
      <c r="C66" s="91">
        <v>3</v>
      </c>
      <c r="D66" s="130">
        <v>0</v>
      </c>
      <c r="E66" s="130">
        <v>1.1949766032160551</v>
      </c>
      <c r="F66" s="91" t="s">
        <v>540</v>
      </c>
      <c r="G66" s="91" t="b">
        <v>0</v>
      </c>
      <c r="H66" s="91" t="b">
        <v>0</v>
      </c>
      <c r="I66" s="91" t="b">
        <v>0</v>
      </c>
      <c r="J66" s="91" t="b">
        <v>0</v>
      </c>
      <c r="K66" s="91" t="b">
        <v>0</v>
      </c>
      <c r="L66" s="91" t="b">
        <v>0</v>
      </c>
    </row>
    <row r="67" spans="1:12" ht="15">
      <c r="A67" s="91" t="s">
        <v>228</v>
      </c>
      <c r="B67" s="91" t="s">
        <v>599</v>
      </c>
      <c r="C67" s="91">
        <v>3</v>
      </c>
      <c r="D67" s="130">
        <v>0</v>
      </c>
      <c r="E67" s="130">
        <v>1.1949766032160551</v>
      </c>
      <c r="F67" s="91" t="s">
        <v>540</v>
      </c>
      <c r="G67" s="91" t="b">
        <v>0</v>
      </c>
      <c r="H67" s="91" t="b">
        <v>0</v>
      </c>
      <c r="I67" s="91" t="b">
        <v>0</v>
      </c>
      <c r="J67" s="91" t="b">
        <v>0</v>
      </c>
      <c r="K67" s="91" t="b">
        <v>0</v>
      </c>
      <c r="L67" s="91" t="b">
        <v>0</v>
      </c>
    </row>
    <row r="68" spans="1:12" ht="15">
      <c r="A68" s="91" t="s">
        <v>599</v>
      </c>
      <c r="B68" s="91" t="s">
        <v>600</v>
      </c>
      <c r="C68" s="91">
        <v>3</v>
      </c>
      <c r="D68" s="130">
        <v>0</v>
      </c>
      <c r="E68" s="130">
        <v>1.1949766032160551</v>
      </c>
      <c r="F68" s="91" t="s">
        <v>540</v>
      </c>
      <c r="G68" s="91" t="b">
        <v>0</v>
      </c>
      <c r="H68" s="91" t="b">
        <v>0</v>
      </c>
      <c r="I68" s="91" t="b">
        <v>0</v>
      </c>
      <c r="J68" s="91" t="b">
        <v>0</v>
      </c>
      <c r="K68" s="91" t="b">
        <v>0</v>
      </c>
      <c r="L68" s="91" t="b">
        <v>0</v>
      </c>
    </row>
    <row r="69" spans="1:12" ht="15">
      <c r="A69" s="91" t="s">
        <v>600</v>
      </c>
      <c r="B69" s="91" t="s">
        <v>601</v>
      </c>
      <c r="C69" s="91">
        <v>3</v>
      </c>
      <c r="D69" s="130">
        <v>0</v>
      </c>
      <c r="E69" s="130">
        <v>1.1949766032160551</v>
      </c>
      <c r="F69" s="91" t="s">
        <v>540</v>
      </c>
      <c r="G69" s="91" t="b">
        <v>0</v>
      </c>
      <c r="H69" s="91" t="b">
        <v>0</v>
      </c>
      <c r="I69" s="91" t="b">
        <v>0</v>
      </c>
      <c r="J69" s="91" t="b">
        <v>0</v>
      </c>
      <c r="K69" s="91" t="b">
        <v>0</v>
      </c>
      <c r="L69" s="91" t="b">
        <v>0</v>
      </c>
    </row>
    <row r="70" spans="1:12" ht="15">
      <c r="A70" s="91" t="s">
        <v>601</v>
      </c>
      <c r="B70" s="91" t="s">
        <v>602</v>
      </c>
      <c r="C70" s="91">
        <v>3</v>
      </c>
      <c r="D70" s="130">
        <v>0</v>
      </c>
      <c r="E70" s="130">
        <v>1.1949766032160551</v>
      </c>
      <c r="F70" s="91" t="s">
        <v>540</v>
      </c>
      <c r="G70" s="91" t="b">
        <v>0</v>
      </c>
      <c r="H70" s="91" t="b">
        <v>0</v>
      </c>
      <c r="I70" s="91" t="b">
        <v>0</v>
      </c>
      <c r="J70" s="91" t="b">
        <v>0</v>
      </c>
      <c r="K70" s="91" t="b">
        <v>0</v>
      </c>
      <c r="L70" s="91" t="b">
        <v>0</v>
      </c>
    </row>
    <row r="71" spans="1:12" ht="15">
      <c r="A71" s="91" t="s">
        <v>602</v>
      </c>
      <c r="B71" s="91" t="s">
        <v>603</v>
      </c>
      <c r="C71" s="91">
        <v>3</v>
      </c>
      <c r="D71" s="130">
        <v>0</v>
      </c>
      <c r="E71" s="130">
        <v>1.1949766032160551</v>
      </c>
      <c r="F71" s="91" t="s">
        <v>540</v>
      </c>
      <c r="G71" s="91" t="b">
        <v>0</v>
      </c>
      <c r="H71" s="91" t="b">
        <v>0</v>
      </c>
      <c r="I71" s="91" t="b">
        <v>0</v>
      </c>
      <c r="J71" s="91" t="b">
        <v>0</v>
      </c>
      <c r="K71" s="91" t="b">
        <v>0</v>
      </c>
      <c r="L71" s="91" t="b">
        <v>0</v>
      </c>
    </row>
    <row r="72" spans="1:12" ht="15">
      <c r="A72" s="91" t="s">
        <v>603</v>
      </c>
      <c r="B72" s="91" t="s">
        <v>604</v>
      </c>
      <c r="C72" s="91">
        <v>3</v>
      </c>
      <c r="D72" s="130">
        <v>0</v>
      </c>
      <c r="E72" s="130">
        <v>1.1949766032160551</v>
      </c>
      <c r="F72" s="91" t="s">
        <v>540</v>
      </c>
      <c r="G72" s="91" t="b">
        <v>0</v>
      </c>
      <c r="H72" s="91" t="b">
        <v>0</v>
      </c>
      <c r="I72" s="91" t="b">
        <v>0</v>
      </c>
      <c r="J72" s="91" t="b">
        <v>0</v>
      </c>
      <c r="K72" s="91" t="b">
        <v>0</v>
      </c>
      <c r="L72" s="91" t="b">
        <v>0</v>
      </c>
    </row>
    <row r="73" spans="1:12" ht="15">
      <c r="A73" s="91" t="s">
        <v>604</v>
      </c>
      <c r="B73" s="91" t="s">
        <v>227</v>
      </c>
      <c r="C73" s="91">
        <v>3</v>
      </c>
      <c r="D73" s="130">
        <v>0</v>
      </c>
      <c r="E73" s="130">
        <v>1.1949766032160551</v>
      </c>
      <c r="F73" s="91" t="s">
        <v>540</v>
      </c>
      <c r="G73" s="91" t="b">
        <v>0</v>
      </c>
      <c r="H73" s="91" t="b">
        <v>0</v>
      </c>
      <c r="I73" s="91" t="b">
        <v>0</v>
      </c>
      <c r="J73" s="91" t="b">
        <v>0</v>
      </c>
      <c r="K73" s="91" t="b">
        <v>0</v>
      </c>
      <c r="L73" s="91" t="b">
        <v>0</v>
      </c>
    </row>
    <row r="74" spans="1:12" ht="15">
      <c r="A74" s="91" t="s">
        <v>227</v>
      </c>
      <c r="B74" s="91" t="s">
        <v>226</v>
      </c>
      <c r="C74" s="91">
        <v>3</v>
      </c>
      <c r="D74" s="130">
        <v>0</v>
      </c>
      <c r="E74" s="130">
        <v>1.1949766032160551</v>
      </c>
      <c r="F74" s="91" t="s">
        <v>540</v>
      </c>
      <c r="G74" s="91" t="b">
        <v>0</v>
      </c>
      <c r="H74" s="91" t="b">
        <v>0</v>
      </c>
      <c r="I74" s="91" t="b">
        <v>0</v>
      </c>
      <c r="J74" s="91" t="b">
        <v>0</v>
      </c>
      <c r="K74" s="91" t="b">
        <v>0</v>
      </c>
      <c r="L74" s="91" t="b">
        <v>0</v>
      </c>
    </row>
    <row r="75" spans="1:12" ht="15">
      <c r="A75" s="91" t="s">
        <v>213</v>
      </c>
      <c r="B75" s="91" t="s">
        <v>229</v>
      </c>
      <c r="C75" s="91">
        <v>2</v>
      </c>
      <c r="D75" s="130">
        <v>0.007043650362227249</v>
      </c>
      <c r="E75" s="130">
        <v>1.3710678622717363</v>
      </c>
      <c r="F75" s="91" t="s">
        <v>540</v>
      </c>
      <c r="G75" s="91" t="b">
        <v>0</v>
      </c>
      <c r="H75" s="91" t="b">
        <v>0</v>
      </c>
      <c r="I75" s="91" t="b">
        <v>0</v>
      </c>
      <c r="J75" s="91" t="b">
        <v>0</v>
      </c>
      <c r="K75" s="91" t="b">
        <v>0</v>
      </c>
      <c r="L75" s="91" t="b">
        <v>0</v>
      </c>
    </row>
    <row r="76" spans="1:12" ht="15">
      <c r="A76" s="91" t="s">
        <v>226</v>
      </c>
      <c r="B76" s="91" t="s">
        <v>755</v>
      </c>
      <c r="C76" s="91">
        <v>2</v>
      </c>
      <c r="D76" s="130">
        <v>0.007043650362227249</v>
      </c>
      <c r="E76" s="130">
        <v>1.1949766032160551</v>
      </c>
      <c r="F76" s="91" t="s">
        <v>540</v>
      </c>
      <c r="G76" s="91" t="b">
        <v>0</v>
      </c>
      <c r="H76" s="91" t="b">
        <v>0</v>
      </c>
      <c r="I76" s="91" t="b">
        <v>0</v>
      </c>
      <c r="J76" s="91" t="b">
        <v>0</v>
      </c>
      <c r="K76" s="91" t="b">
        <v>0</v>
      </c>
      <c r="L76" s="91" t="b">
        <v>0</v>
      </c>
    </row>
    <row r="77" spans="1:12" ht="15">
      <c r="A77" s="91" t="s">
        <v>587</v>
      </c>
      <c r="B77" s="91" t="s">
        <v>589</v>
      </c>
      <c r="C77" s="91">
        <v>8</v>
      </c>
      <c r="D77" s="130">
        <v>0</v>
      </c>
      <c r="E77" s="130">
        <v>0.6916707655945193</v>
      </c>
      <c r="F77" s="91" t="s">
        <v>541</v>
      </c>
      <c r="G77" s="91" t="b">
        <v>0</v>
      </c>
      <c r="H77" s="91" t="b">
        <v>0</v>
      </c>
      <c r="I77" s="91" t="b">
        <v>0</v>
      </c>
      <c r="J77" s="91" t="b">
        <v>0</v>
      </c>
      <c r="K77" s="91" t="b">
        <v>0</v>
      </c>
      <c r="L77" s="91" t="b">
        <v>0</v>
      </c>
    </row>
    <row r="78" spans="1:12" ht="15">
      <c r="A78" s="91" t="s">
        <v>606</v>
      </c>
      <c r="B78" s="91" t="s">
        <v>587</v>
      </c>
      <c r="C78" s="91">
        <v>4</v>
      </c>
      <c r="D78" s="130">
        <v>0</v>
      </c>
      <c r="E78" s="130">
        <v>0.6916707655945193</v>
      </c>
      <c r="F78" s="91" t="s">
        <v>541</v>
      </c>
      <c r="G78" s="91" t="b">
        <v>1</v>
      </c>
      <c r="H78" s="91" t="b">
        <v>0</v>
      </c>
      <c r="I78" s="91" t="b">
        <v>0</v>
      </c>
      <c r="J78" s="91" t="b">
        <v>0</v>
      </c>
      <c r="K78" s="91" t="b">
        <v>0</v>
      </c>
      <c r="L78" s="91" t="b">
        <v>0</v>
      </c>
    </row>
    <row r="79" spans="1:12" ht="15">
      <c r="A79" s="91" t="s">
        <v>587</v>
      </c>
      <c r="B79" s="91" t="s">
        <v>607</v>
      </c>
      <c r="C79" s="91">
        <v>4</v>
      </c>
      <c r="D79" s="130">
        <v>0</v>
      </c>
      <c r="E79" s="130">
        <v>0.6916707655945193</v>
      </c>
      <c r="F79" s="91" t="s">
        <v>541</v>
      </c>
      <c r="G79" s="91" t="b">
        <v>0</v>
      </c>
      <c r="H79" s="91" t="b">
        <v>0</v>
      </c>
      <c r="I79" s="91" t="b">
        <v>0</v>
      </c>
      <c r="J79" s="91" t="b">
        <v>0</v>
      </c>
      <c r="K79" s="91" t="b">
        <v>0</v>
      </c>
      <c r="L79" s="91" t="b">
        <v>0</v>
      </c>
    </row>
    <row r="80" spans="1:12" ht="15">
      <c r="A80" s="91" t="s">
        <v>607</v>
      </c>
      <c r="B80" s="91" t="s">
        <v>608</v>
      </c>
      <c r="C80" s="91">
        <v>4</v>
      </c>
      <c r="D80" s="130">
        <v>0</v>
      </c>
      <c r="E80" s="130">
        <v>1.1687920203141817</v>
      </c>
      <c r="F80" s="91" t="s">
        <v>541</v>
      </c>
      <c r="G80" s="91" t="b">
        <v>0</v>
      </c>
      <c r="H80" s="91" t="b">
        <v>0</v>
      </c>
      <c r="I80" s="91" t="b">
        <v>0</v>
      </c>
      <c r="J80" s="91" t="b">
        <v>1</v>
      </c>
      <c r="K80" s="91" t="b">
        <v>0</v>
      </c>
      <c r="L80" s="91" t="b">
        <v>0</v>
      </c>
    </row>
    <row r="81" spans="1:12" ht="15">
      <c r="A81" s="91" t="s">
        <v>608</v>
      </c>
      <c r="B81" s="91" t="s">
        <v>587</v>
      </c>
      <c r="C81" s="91">
        <v>4</v>
      </c>
      <c r="D81" s="130">
        <v>0</v>
      </c>
      <c r="E81" s="130">
        <v>0.6916707655945193</v>
      </c>
      <c r="F81" s="91" t="s">
        <v>541</v>
      </c>
      <c r="G81" s="91" t="b">
        <v>1</v>
      </c>
      <c r="H81" s="91" t="b">
        <v>0</v>
      </c>
      <c r="I81" s="91" t="b">
        <v>0</v>
      </c>
      <c r="J81" s="91" t="b">
        <v>0</v>
      </c>
      <c r="K81" s="91" t="b">
        <v>0</v>
      </c>
      <c r="L81" s="91" t="b">
        <v>0</v>
      </c>
    </row>
    <row r="82" spans="1:12" ht="15">
      <c r="A82" s="91" t="s">
        <v>589</v>
      </c>
      <c r="B82" s="91" t="s">
        <v>590</v>
      </c>
      <c r="C82" s="91">
        <v>4</v>
      </c>
      <c r="D82" s="130">
        <v>0</v>
      </c>
      <c r="E82" s="130">
        <v>0.8677620246502006</v>
      </c>
      <c r="F82" s="91" t="s">
        <v>541</v>
      </c>
      <c r="G82" s="91" t="b">
        <v>0</v>
      </c>
      <c r="H82" s="91" t="b">
        <v>0</v>
      </c>
      <c r="I82" s="91" t="b">
        <v>0</v>
      </c>
      <c r="J82" s="91" t="b">
        <v>0</v>
      </c>
      <c r="K82" s="91" t="b">
        <v>0</v>
      </c>
      <c r="L82" s="91" t="b">
        <v>0</v>
      </c>
    </row>
    <row r="83" spans="1:12" ht="15">
      <c r="A83" s="91" t="s">
        <v>590</v>
      </c>
      <c r="B83" s="91" t="s">
        <v>609</v>
      </c>
      <c r="C83" s="91">
        <v>4</v>
      </c>
      <c r="D83" s="130">
        <v>0</v>
      </c>
      <c r="E83" s="130">
        <v>1.1687920203141817</v>
      </c>
      <c r="F83" s="91" t="s">
        <v>541</v>
      </c>
      <c r="G83" s="91" t="b">
        <v>0</v>
      </c>
      <c r="H83" s="91" t="b">
        <v>0</v>
      </c>
      <c r="I83" s="91" t="b">
        <v>0</v>
      </c>
      <c r="J83" s="91" t="b">
        <v>0</v>
      </c>
      <c r="K83" s="91" t="b">
        <v>0</v>
      </c>
      <c r="L83" s="91" t="b">
        <v>0</v>
      </c>
    </row>
    <row r="84" spans="1:12" ht="15">
      <c r="A84" s="91" t="s">
        <v>609</v>
      </c>
      <c r="B84" s="91" t="s">
        <v>610</v>
      </c>
      <c r="C84" s="91">
        <v>4</v>
      </c>
      <c r="D84" s="130">
        <v>0</v>
      </c>
      <c r="E84" s="130">
        <v>1.1687920203141817</v>
      </c>
      <c r="F84" s="91" t="s">
        <v>541</v>
      </c>
      <c r="G84" s="91" t="b">
        <v>0</v>
      </c>
      <c r="H84" s="91" t="b">
        <v>0</v>
      </c>
      <c r="I84" s="91" t="b">
        <v>0</v>
      </c>
      <c r="J84" s="91" t="b">
        <v>0</v>
      </c>
      <c r="K84" s="91" t="b">
        <v>0</v>
      </c>
      <c r="L84" s="91" t="b">
        <v>0</v>
      </c>
    </row>
    <row r="85" spans="1:12" ht="15">
      <c r="A85" s="91" t="s">
        <v>610</v>
      </c>
      <c r="B85" s="91" t="s">
        <v>587</v>
      </c>
      <c r="C85" s="91">
        <v>4</v>
      </c>
      <c r="D85" s="130">
        <v>0</v>
      </c>
      <c r="E85" s="130">
        <v>0.6916707655945193</v>
      </c>
      <c r="F85" s="91" t="s">
        <v>541</v>
      </c>
      <c r="G85" s="91" t="b">
        <v>0</v>
      </c>
      <c r="H85" s="91" t="b">
        <v>0</v>
      </c>
      <c r="I85" s="91" t="b">
        <v>0</v>
      </c>
      <c r="J85" s="91" t="b">
        <v>0</v>
      </c>
      <c r="K85" s="91" t="b">
        <v>0</v>
      </c>
      <c r="L85" s="91" t="b">
        <v>0</v>
      </c>
    </row>
    <row r="86" spans="1:12" ht="15">
      <c r="A86" s="91" t="s">
        <v>589</v>
      </c>
      <c r="B86" s="91" t="s">
        <v>611</v>
      </c>
      <c r="C86" s="91">
        <v>4</v>
      </c>
      <c r="D86" s="130">
        <v>0</v>
      </c>
      <c r="E86" s="130">
        <v>0.8677620246502006</v>
      </c>
      <c r="F86" s="91" t="s">
        <v>541</v>
      </c>
      <c r="G86" s="91" t="b">
        <v>0</v>
      </c>
      <c r="H86" s="91" t="b">
        <v>0</v>
      </c>
      <c r="I86" s="91" t="b">
        <v>0</v>
      </c>
      <c r="J86" s="91" t="b">
        <v>0</v>
      </c>
      <c r="K86" s="91" t="b">
        <v>0</v>
      </c>
      <c r="L86" s="91" t="b">
        <v>0</v>
      </c>
    </row>
    <row r="87" spans="1:12" ht="15">
      <c r="A87" s="91" t="s">
        <v>611</v>
      </c>
      <c r="B87" s="91" t="s">
        <v>612</v>
      </c>
      <c r="C87" s="91">
        <v>4</v>
      </c>
      <c r="D87" s="130">
        <v>0</v>
      </c>
      <c r="E87" s="130">
        <v>1.1687920203141817</v>
      </c>
      <c r="F87" s="91" t="s">
        <v>541</v>
      </c>
      <c r="G87" s="91" t="b">
        <v>0</v>
      </c>
      <c r="H87" s="91" t="b">
        <v>0</v>
      </c>
      <c r="I87" s="91" t="b">
        <v>0</v>
      </c>
      <c r="J87" s="91" t="b">
        <v>0</v>
      </c>
      <c r="K87" s="91" t="b">
        <v>0</v>
      </c>
      <c r="L87" s="91" t="b">
        <v>0</v>
      </c>
    </row>
    <row r="88" spans="1:12" ht="15">
      <c r="A88" s="91" t="s">
        <v>612</v>
      </c>
      <c r="B88" s="91" t="s">
        <v>588</v>
      </c>
      <c r="C88" s="91">
        <v>4</v>
      </c>
      <c r="D88" s="130">
        <v>0</v>
      </c>
      <c r="E88" s="130">
        <v>1.1687920203141817</v>
      </c>
      <c r="F88" s="91" t="s">
        <v>541</v>
      </c>
      <c r="G88" s="91" t="b">
        <v>0</v>
      </c>
      <c r="H88" s="91" t="b">
        <v>0</v>
      </c>
      <c r="I88" s="91" t="b">
        <v>0</v>
      </c>
      <c r="J88" s="91" t="b">
        <v>0</v>
      </c>
      <c r="K88" s="91" t="b">
        <v>0</v>
      </c>
      <c r="L88" s="91" t="b">
        <v>0</v>
      </c>
    </row>
    <row r="89" spans="1:12" ht="15">
      <c r="A89" s="91" t="s">
        <v>215</v>
      </c>
      <c r="B89" s="91" t="s">
        <v>606</v>
      </c>
      <c r="C89" s="91">
        <v>3</v>
      </c>
      <c r="D89" s="130">
        <v>0.005949463648014282</v>
      </c>
      <c r="E89" s="130">
        <v>1.2937307569224816</v>
      </c>
      <c r="F89" s="91" t="s">
        <v>541</v>
      </c>
      <c r="G89" s="91" t="b">
        <v>0</v>
      </c>
      <c r="H89" s="91" t="b">
        <v>0</v>
      </c>
      <c r="I89" s="91" t="b">
        <v>0</v>
      </c>
      <c r="J89" s="91" t="b">
        <v>1</v>
      </c>
      <c r="K89" s="91" t="b">
        <v>0</v>
      </c>
      <c r="L89" s="91" t="b">
        <v>0</v>
      </c>
    </row>
    <row r="90" spans="1:12" ht="15">
      <c r="A90" s="91" t="s">
        <v>615</v>
      </c>
      <c r="B90" s="91" t="s">
        <v>616</v>
      </c>
      <c r="C90" s="91">
        <v>2</v>
      </c>
      <c r="D90" s="130">
        <v>0</v>
      </c>
      <c r="E90" s="130">
        <v>1.3324384599156054</v>
      </c>
      <c r="F90" s="91" t="s">
        <v>542</v>
      </c>
      <c r="G90" s="91" t="b">
        <v>0</v>
      </c>
      <c r="H90" s="91" t="b">
        <v>0</v>
      </c>
      <c r="I90" s="91" t="b">
        <v>0</v>
      </c>
      <c r="J90" s="91" t="b">
        <v>0</v>
      </c>
      <c r="K90" s="91" t="b">
        <v>0</v>
      </c>
      <c r="L90" s="91" t="b">
        <v>0</v>
      </c>
    </row>
    <row r="91" spans="1:12" ht="15">
      <c r="A91" s="91" t="s">
        <v>616</v>
      </c>
      <c r="B91" s="91" t="s">
        <v>617</v>
      </c>
      <c r="C91" s="91">
        <v>2</v>
      </c>
      <c r="D91" s="130">
        <v>0</v>
      </c>
      <c r="E91" s="130">
        <v>1.3324384599156054</v>
      </c>
      <c r="F91" s="91" t="s">
        <v>542</v>
      </c>
      <c r="G91" s="91" t="b">
        <v>0</v>
      </c>
      <c r="H91" s="91" t="b">
        <v>0</v>
      </c>
      <c r="I91" s="91" t="b">
        <v>0</v>
      </c>
      <c r="J91" s="91" t="b">
        <v>0</v>
      </c>
      <c r="K91" s="91" t="b">
        <v>0</v>
      </c>
      <c r="L91" s="91" t="b">
        <v>0</v>
      </c>
    </row>
    <row r="92" spans="1:12" ht="15">
      <c r="A92" s="91" t="s">
        <v>617</v>
      </c>
      <c r="B92" s="91" t="s">
        <v>618</v>
      </c>
      <c r="C92" s="91">
        <v>2</v>
      </c>
      <c r="D92" s="130">
        <v>0</v>
      </c>
      <c r="E92" s="130">
        <v>1.3324384599156054</v>
      </c>
      <c r="F92" s="91" t="s">
        <v>542</v>
      </c>
      <c r="G92" s="91" t="b">
        <v>0</v>
      </c>
      <c r="H92" s="91" t="b">
        <v>0</v>
      </c>
      <c r="I92" s="91" t="b">
        <v>0</v>
      </c>
      <c r="J92" s="91" t="b">
        <v>0</v>
      </c>
      <c r="K92" s="91" t="b">
        <v>1</v>
      </c>
      <c r="L92" s="91" t="b">
        <v>0</v>
      </c>
    </row>
    <row r="93" spans="1:12" ht="15">
      <c r="A93" s="91" t="s">
        <v>618</v>
      </c>
      <c r="B93" s="91" t="s">
        <v>619</v>
      </c>
      <c r="C93" s="91">
        <v>2</v>
      </c>
      <c r="D93" s="130">
        <v>0</v>
      </c>
      <c r="E93" s="130">
        <v>1.3324384599156054</v>
      </c>
      <c r="F93" s="91" t="s">
        <v>542</v>
      </c>
      <c r="G93" s="91" t="b">
        <v>0</v>
      </c>
      <c r="H93" s="91" t="b">
        <v>1</v>
      </c>
      <c r="I93" s="91" t="b">
        <v>0</v>
      </c>
      <c r="J93" s="91" t="b">
        <v>0</v>
      </c>
      <c r="K93" s="91" t="b">
        <v>0</v>
      </c>
      <c r="L93" s="91" t="b">
        <v>0</v>
      </c>
    </row>
    <row r="94" spans="1:12" ht="15">
      <c r="A94" s="91" t="s">
        <v>619</v>
      </c>
      <c r="B94" s="91" t="s">
        <v>620</v>
      </c>
      <c r="C94" s="91">
        <v>2</v>
      </c>
      <c r="D94" s="130">
        <v>0</v>
      </c>
      <c r="E94" s="130">
        <v>1.3324384599156054</v>
      </c>
      <c r="F94" s="91" t="s">
        <v>542</v>
      </c>
      <c r="G94" s="91" t="b">
        <v>0</v>
      </c>
      <c r="H94" s="91" t="b">
        <v>0</v>
      </c>
      <c r="I94" s="91" t="b">
        <v>0</v>
      </c>
      <c r="J94" s="91" t="b">
        <v>0</v>
      </c>
      <c r="K94" s="91" t="b">
        <v>0</v>
      </c>
      <c r="L94" s="91" t="b">
        <v>0</v>
      </c>
    </row>
    <row r="95" spans="1:12" ht="15">
      <c r="A95" s="91" t="s">
        <v>620</v>
      </c>
      <c r="B95" s="91" t="s">
        <v>621</v>
      </c>
      <c r="C95" s="91">
        <v>2</v>
      </c>
      <c r="D95" s="130">
        <v>0</v>
      </c>
      <c r="E95" s="130">
        <v>1.3324384599156054</v>
      </c>
      <c r="F95" s="91" t="s">
        <v>542</v>
      </c>
      <c r="G95" s="91" t="b">
        <v>0</v>
      </c>
      <c r="H95" s="91" t="b">
        <v>0</v>
      </c>
      <c r="I95" s="91" t="b">
        <v>0</v>
      </c>
      <c r="J95" s="91" t="b">
        <v>0</v>
      </c>
      <c r="K95" s="91" t="b">
        <v>0</v>
      </c>
      <c r="L95" s="91" t="b">
        <v>0</v>
      </c>
    </row>
    <row r="96" spans="1:12" ht="15">
      <c r="A96" s="91" t="s">
        <v>621</v>
      </c>
      <c r="B96" s="91" t="s">
        <v>622</v>
      </c>
      <c r="C96" s="91">
        <v>2</v>
      </c>
      <c r="D96" s="130">
        <v>0</v>
      </c>
      <c r="E96" s="130">
        <v>1.3324384599156054</v>
      </c>
      <c r="F96" s="91" t="s">
        <v>542</v>
      </c>
      <c r="G96" s="91" t="b">
        <v>0</v>
      </c>
      <c r="H96" s="91" t="b">
        <v>0</v>
      </c>
      <c r="I96" s="91" t="b">
        <v>0</v>
      </c>
      <c r="J96" s="91" t="b">
        <v>0</v>
      </c>
      <c r="K96" s="91" t="b">
        <v>0</v>
      </c>
      <c r="L96" s="91" t="b">
        <v>0</v>
      </c>
    </row>
    <row r="97" spans="1:12" ht="15">
      <c r="A97" s="91" t="s">
        <v>622</v>
      </c>
      <c r="B97" s="91" t="s">
        <v>623</v>
      </c>
      <c r="C97" s="91">
        <v>2</v>
      </c>
      <c r="D97" s="130">
        <v>0</v>
      </c>
      <c r="E97" s="130">
        <v>1.3324384599156054</v>
      </c>
      <c r="F97" s="91" t="s">
        <v>542</v>
      </c>
      <c r="G97" s="91" t="b">
        <v>0</v>
      </c>
      <c r="H97" s="91" t="b">
        <v>0</v>
      </c>
      <c r="I97" s="91" t="b">
        <v>0</v>
      </c>
      <c r="J97" s="91" t="b">
        <v>0</v>
      </c>
      <c r="K97" s="91" t="b">
        <v>0</v>
      </c>
      <c r="L97" s="91" t="b">
        <v>0</v>
      </c>
    </row>
    <row r="98" spans="1:12" ht="15">
      <c r="A98" s="91" t="s">
        <v>623</v>
      </c>
      <c r="B98" s="91" t="s">
        <v>739</v>
      </c>
      <c r="C98" s="91">
        <v>2</v>
      </c>
      <c r="D98" s="130">
        <v>0</v>
      </c>
      <c r="E98" s="130">
        <v>1.3324384599156054</v>
      </c>
      <c r="F98" s="91" t="s">
        <v>542</v>
      </c>
      <c r="G98" s="91" t="b">
        <v>0</v>
      </c>
      <c r="H98" s="91" t="b">
        <v>0</v>
      </c>
      <c r="I98" s="91" t="b">
        <v>0</v>
      </c>
      <c r="J98" s="91" t="b">
        <v>0</v>
      </c>
      <c r="K98" s="91" t="b">
        <v>0</v>
      </c>
      <c r="L98" s="91" t="b">
        <v>0</v>
      </c>
    </row>
    <row r="99" spans="1:12" ht="15">
      <c r="A99" s="91" t="s">
        <v>739</v>
      </c>
      <c r="B99" s="91" t="s">
        <v>740</v>
      </c>
      <c r="C99" s="91">
        <v>2</v>
      </c>
      <c r="D99" s="130">
        <v>0</v>
      </c>
      <c r="E99" s="130">
        <v>1.3324384599156054</v>
      </c>
      <c r="F99" s="91" t="s">
        <v>542</v>
      </c>
      <c r="G99" s="91" t="b">
        <v>0</v>
      </c>
      <c r="H99" s="91" t="b">
        <v>0</v>
      </c>
      <c r="I99" s="91" t="b">
        <v>0</v>
      </c>
      <c r="J99" s="91" t="b">
        <v>0</v>
      </c>
      <c r="K99" s="91" t="b">
        <v>0</v>
      </c>
      <c r="L99" s="91" t="b">
        <v>0</v>
      </c>
    </row>
    <row r="100" spans="1:12" ht="15">
      <c r="A100" s="91" t="s">
        <v>740</v>
      </c>
      <c r="B100" s="91" t="s">
        <v>738</v>
      </c>
      <c r="C100" s="91">
        <v>2</v>
      </c>
      <c r="D100" s="130">
        <v>0</v>
      </c>
      <c r="E100" s="130">
        <v>1.3324384599156054</v>
      </c>
      <c r="F100" s="91" t="s">
        <v>542</v>
      </c>
      <c r="G100" s="91" t="b">
        <v>0</v>
      </c>
      <c r="H100" s="91" t="b">
        <v>0</v>
      </c>
      <c r="I100" s="91" t="b">
        <v>0</v>
      </c>
      <c r="J100" s="91" t="b">
        <v>1</v>
      </c>
      <c r="K100" s="91" t="b">
        <v>0</v>
      </c>
      <c r="L100" s="91" t="b">
        <v>0</v>
      </c>
    </row>
    <row r="101" spans="1:12" ht="15">
      <c r="A101" s="91" t="s">
        <v>614</v>
      </c>
      <c r="B101" s="91" t="s">
        <v>736</v>
      </c>
      <c r="C101" s="91">
        <v>2</v>
      </c>
      <c r="D101" s="130">
        <v>0.013379110918399165</v>
      </c>
      <c r="E101" s="130">
        <v>1.0314084642516241</v>
      </c>
      <c r="F101" s="91" t="s">
        <v>542</v>
      </c>
      <c r="G101" s="91" t="b">
        <v>0</v>
      </c>
      <c r="H101" s="91" t="b">
        <v>0</v>
      </c>
      <c r="I101" s="91" t="b">
        <v>0</v>
      </c>
      <c r="J101" s="91" t="b">
        <v>0</v>
      </c>
      <c r="K101" s="91" t="b">
        <v>0</v>
      </c>
      <c r="L101" s="91" t="b">
        <v>0</v>
      </c>
    </row>
    <row r="102" spans="1:12" ht="15">
      <c r="A102" s="91" t="s">
        <v>614</v>
      </c>
      <c r="B102" s="91" t="s">
        <v>742</v>
      </c>
      <c r="C102" s="91">
        <v>2</v>
      </c>
      <c r="D102" s="130">
        <v>0.013379110918399165</v>
      </c>
      <c r="E102" s="130">
        <v>1.0314084642516241</v>
      </c>
      <c r="F102" s="91" t="s">
        <v>542</v>
      </c>
      <c r="G102" s="91" t="b">
        <v>0</v>
      </c>
      <c r="H102" s="91" t="b">
        <v>0</v>
      </c>
      <c r="I102" s="91" t="b">
        <v>0</v>
      </c>
      <c r="J102" s="91" t="b">
        <v>0</v>
      </c>
      <c r="K102" s="91" t="b">
        <v>0</v>
      </c>
      <c r="L102" s="91" t="b">
        <v>0</v>
      </c>
    </row>
    <row r="103" spans="1:12" ht="15">
      <c r="A103" s="91" t="s">
        <v>737</v>
      </c>
      <c r="B103" s="91" t="s">
        <v>614</v>
      </c>
      <c r="C103" s="91">
        <v>2</v>
      </c>
      <c r="D103" s="130">
        <v>0.013379110918399165</v>
      </c>
      <c r="E103" s="130">
        <v>1.0314084642516241</v>
      </c>
      <c r="F103" s="91" t="s">
        <v>542</v>
      </c>
      <c r="G103" s="91" t="b">
        <v>0</v>
      </c>
      <c r="H103" s="91" t="b">
        <v>0</v>
      </c>
      <c r="I103" s="91" t="b">
        <v>0</v>
      </c>
      <c r="J103" s="91" t="b">
        <v>0</v>
      </c>
      <c r="K103" s="91" t="b">
        <v>0</v>
      </c>
      <c r="L103"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782</v>
      </c>
      <c r="B2" s="133" t="s">
        <v>783</v>
      </c>
      <c r="C2" s="67" t="s">
        <v>784</v>
      </c>
    </row>
    <row r="3" spans="1:3" ht="15">
      <c r="A3" s="132" t="s">
        <v>539</v>
      </c>
      <c r="B3" s="132" t="s">
        <v>539</v>
      </c>
      <c r="C3" s="36">
        <v>8</v>
      </c>
    </row>
    <row r="4" spans="1:3" ht="15">
      <c r="A4" s="132" t="s">
        <v>539</v>
      </c>
      <c r="B4" s="132" t="s">
        <v>540</v>
      </c>
      <c r="C4" s="36">
        <v>2</v>
      </c>
    </row>
    <row r="5" spans="1:3" ht="15">
      <c r="A5" s="132" t="s">
        <v>540</v>
      </c>
      <c r="B5" s="132" t="s">
        <v>539</v>
      </c>
      <c r="C5" s="36">
        <v>3</v>
      </c>
    </row>
    <row r="6" spans="1:3" ht="15">
      <c r="A6" s="132" t="s">
        <v>540</v>
      </c>
      <c r="B6" s="132" t="s">
        <v>540</v>
      </c>
      <c r="C6" s="36">
        <v>11</v>
      </c>
    </row>
    <row r="7" spans="1:3" ht="15">
      <c r="A7" s="132" t="s">
        <v>541</v>
      </c>
      <c r="B7" s="132" t="s">
        <v>539</v>
      </c>
      <c r="C7" s="36">
        <v>1</v>
      </c>
    </row>
    <row r="8" spans="1:3" ht="15">
      <c r="A8" s="132" t="s">
        <v>541</v>
      </c>
      <c r="B8" s="132" t="s">
        <v>541</v>
      </c>
      <c r="C8" s="36">
        <v>5</v>
      </c>
    </row>
    <row r="9" spans="1:3" ht="15">
      <c r="A9" s="132" t="s">
        <v>542</v>
      </c>
      <c r="B9" s="132" t="s">
        <v>542</v>
      </c>
      <c r="C9" s="36">
        <v>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790</v>
      </c>
      <c r="B1" s="13" t="s">
        <v>17</v>
      </c>
    </row>
    <row r="2" spans="1:2" ht="15">
      <c r="A2" s="85" t="s">
        <v>791</v>
      </c>
      <c r="B2" s="85" t="s">
        <v>797</v>
      </c>
    </row>
    <row r="3" spans="1:2" ht="15">
      <c r="A3" s="85" t="s">
        <v>792</v>
      </c>
      <c r="B3" s="85" t="s">
        <v>798</v>
      </c>
    </row>
    <row r="4" spans="1:2" ht="15">
      <c r="A4" s="85" t="s">
        <v>793</v>
      </c>
      <c r="B4" s="85" t="s">
        <v>799</v>
      </c>
    </row>
    <row r="5" spans="1:2" ht="15">
      <c r="A5" s="85" t="s">
        <v>794</v>
      </c>
      <c r="B5" s="85" t="s">
        <v>800</v>
      </c>
    </row>
    <row r="6" spans="1:2" ht="15">
      <c r="A6" s="85" t="s">
        <v>795</v>
      </c>
      <c r="B6" s="85" t="s">
        <v>801</v>
      </c>
    </row>
    <row r="7" spans="1:2" ht="15">
      <c r="A7" s="85" t="s">
        <v>796</v>
      </c>
      <c r="B7" s="85" t="s">
        <v>798</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3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538</v>
      </c>
      <c r="BB2" s="13" t="s">
        <v>548</v>
      </c>
      <c r="BC2" s="13" t="s">
        <v>549</v>
      </c>
      <c r="BD2" s="67" t="s">
        <v>771</v>
      </c>
      <c r="BE2" s="67" t="s">
        <v>772</v>
      </c>
      <c r="BF2" s="67" t="s">
        <v>773</v>
      </c>
      <c r="BG2" s="67" t="s">
        <v>774</v>
      </c>
      <c r="BH2" s="67" t="s">
        <v>775</v>
      </c>
      <c r="BI2" s="67" t="s">
        <v>776</v>
      </c>
      <c r="BJ2" s="67" t="s">
        <v>777</v>
      </c>
      <c r="BK2" s="67" t="s">
        <v>778</v>
      </c>
      <c r="BL2" s="67" t="s">
        <v>779</v>
      </c>
    </row>
    <row r="3" spans="1:64" ht="15" customHeight="1">
      <c r="A3" s="84" t="s">
        <v>212</v>
      </c>
      <c r="B3" s="84" t="s">
        <v>226</v>
      </c>
      <c r="C3" s="53"/>
      <c r="D3" s="54"/>
      <c r="E3" s="65"/>
      <c r="F3" s="55"/>
      <c r="G3" s="53"/>
      <c r="H3" s="57"/>
      <c r="I3" s="56"/>
      <c r="J3" s="56"/>
      <c r="K3" s="36" t="s">
        <v>65</v>
      </c>
      <c r="L3" s="62">
        <v>3</v>
      </c>
      <c r="M3" s="62"/>
      <c r="N3" s="63"/>
      <c r="O3" s="85" t="s">
        <v>234</v>
      </c>
      <c r="P3" s="87">
        <v>43709.775243055556</v>
      </c>
      <c r="Q3" s="85" t="s">
        <v>236</v>
      </c>
      <c r="R3" s="85"/>
      <c r="S3" s="85"/>
      <c r="T3" s="85" t="s">
        <v>259</v>
      </c>
      <c r="U3" s="85"/>
      <c r="V3" s="90" t="s">
        <v>265</v>
      </c>
      <c r="W3" s="87">
        <v>43709.775243055556</v>
      </c>
      <c r="X3" s="90" t="s">
        <v>275</v>
      </c>
      <c r="Y3" s="85"/>
      <c r="Z3" s="85"/>
      <c r="AA3" s="91" t="s">
        <v>289</v>
      </c>
      <c r="AB3" s="85"/>
      <c r="AC3" s="85" t="b">
        <v>0</v>
      </c>
      <c r="AD3" s="85">
        <v>0</v>
      </c>
      <c r="AE3" s="91" t="s">
        <v>304</v>
      </c>
      <c r="AF3" s="85" t="b">
        <v>0</v>
      </c>
      <c r="AG3" s="85" t="s">
        <v>308</v>
      </c>
      <c r="AH3" s="85"/>
      <c r="AI3" s="91" t="s">
        <v>304</v>
      </c>
      <c r="AJ3" s="85" t="b">
        <v>0</v>
      </c>
      <c r="AK3" s="85">
        <v>4</v>
      </c>
      <c r="AL3" s="91" t="s">
        <v>290</v>
      </c>
      <c r="AM3" s="85" t="s">
        <v>310</v>
      </c>
      <c r="AN3" s="85" t="b">
        <v>0</v>
      </c>
      <c r="AO3" s="91" t="s">
        <v>290</v>
      </c>
      <c r="AP3" s="85" t="s">
        <v>176</v>
      </c>
      <c r="AQ3" s="85">
        <v>0</v>
      </c>
      <c r="AR3" s="85">
        <v>0</v>
      </c>
      <c r="AS3" s="85"/>
      <c r="AT3" s="85"/>
      <c r="AU3" s="85"/>
      <c r="AV3" s="85"/>
      <c r="AW3" s="85"/>
      <c r="AX3" s="85"/>
      <c r="AY3" s="85"/>
      <c r="AZ3" s="85"/>
      <c r="BA3">
        <v>1</v>
      </c>
      <c r="BB3" s="85" t="str">
        <f>REPLACE(INDEX(GroupVertices[Group],MATCH(Edges25[[#This Row],[Vertex 1]],GroupVertices[Vertex],0)),1,1,"")</f>
        <v>2</v>
      </c>
      <c r="BC3" s="85" t="str">
        <f>REPLACE(INDEX(GroupVertices[Group],MATCH(Edges25[[#This Row],[Vertex 2]],GroupVertices[Vertex],0)),1,1,"")</f>
        <v>1</v>
      </c>
      <c r="BD3" s="51"/>
      <c r="BE3" s="52"/>
      <c r="BF3" s="51"/>
      <c r="BG3" s="52"/>
      <c r="BH3" s="51"/>
      <c r="BI3" s="52"/>
      <c r="BJ3" s="51"/>
      <c r="BK3" s="52"/>
      <c r="BL3" s="51"/>
    </row>
    <row r="4" spans="1:64" ht="15" customHeight="1">
      <c r="A4" s="84" t="s">
        <v>213</v>
      </c>
      <c r="B4" s="84" t="s">
        <v>228</v>
      </c>
      <c r="C4" s="53"/>
      <c r="D4" s="54"/>
      <c r="E4" s="65"/>
      <c r="F4" s="55"/>
      <c r="G4" s="53"/>
      <c r="H4" s="57"/>
      <c r="I4" s="56"/>
      <c r="J4" s="56"/>
      <c r="K4" s="36" t="s">
        <v>65</v>
      </c>
      <c r="L4" s="83">
        <v>8</v>
      </c>
      <c r="M4" s="83"/>
      <c r="N4" s="63"/>
      <c r="O4" s="86" t="s">
        <v>234</v>
      </c>
      <c r="P4" s="88">
        <v>43665.70835648148</v>
      </c>
      <c r="Q4" s="86" t="s">
        <v>237</v>
      </c>
      <c r="R4" s="89" t="s">
        <v>247</v>
      </c>
      <c r="S4" s="86" t="s">
        <v>253</v>
      </c>
      <c r="T4" s="86" t="s">
        <v>259</v>
      </c>
      <c r="U4" s="89" t="s">
        <v>261</v>
      </c>
      <c r="V4" s="89" t="s">
        <v>261</v>
      </c>
      <c r="W4" s="88">
        <v>43665.70835648148</v>
      </c>
      <c r="X4" s="89" t="s">
        <v>276</v>
      </c>
      <c r="Y4" s="86"/>
      <c r="Z4" s="86"/>
      <c r="AA4" s="92" t="s">
        <v>290</v>
      </c>
      <c r="AB4" s="86"/>
      <c r="AC4" s="86" t="b">
        <v>0</v>
      </c>
      <c r="AD4" s="86">
        <v>7</v>
      </c>
      <c r="AE4" s="92" t="s">
        <v>305</v>
      </c>
      <c r="AF4" s="86" t="b">
        <v>0</v>
      </c>
      <c r="AG4" s="86" t="s">
        <v>308</v>
      </c>
      <c r="AH4" s="86"/>
      <c r="AI4" s="92" t="s">
        <v>304</v>
      </c>
      <c r="AJ4" s="86" t="b">
        <v>0</v>
      </c>
      <c r="AK4" s="86">
        <v>4</v>
      </c>
      <c r="AL4" s="92" t="s">
        <v>304</v>
      </c>
      <c r="AM4" s="86" t="s">
        <v>311</v>
      </c>
      <c r="AN4" s="86" t="b">
        <v>0</v>
      </c>
      <c r="AO4" s="92" t="s">
        <v>290</v>
      </c>
      <c r="AP4" s="86" t="s">
        <v>315</v>
      </c>
      <c r="AQ4" s="86">
        <v>0</v>
      </c>
      <c r="AR4" s="86">
        <v>0</v>
      </c>
      <c r="AS4" s="86"/>
      <c r="AT4" s="86"/>
      <c r="AU4" s="86"/>
      <c r="AV4" s="86"/>
      <c r="AW4" s="86"/>
      <c r="AX4" s="86"/>
      <c r="AY4" s="86"/>
      <c r="AZ4" s="86"/>
      <c r="BA4">
        <v>1</v>
      </c>
      <c r="BB4" s="85" t="str">
        <f>REPLACE(INDEX(GroupVertices[Group],MATCH(Edges25[[#This Row],[Vertex 1]],GroupVertices[Vertex],0)),1,1,"")</f>
        <v>2</v>
      </c>
      <c r="BC4" s="85" t="str">
        <f>REPLACE(INDEX(GroupVertices[Group],MATCH(Edges25[[#This Row],[Vertex 2]],GroupVertices[Vertex],0)),1,1,"")</f>
        <v>2</v>
      </c>
      <c r="BD4" s="51"/>
      <c r="BE4" s="52"/>
      <c r="BF4" s="51"/>
      <c r="BG4" s="52"/>
      <c r="BH4" s="51"/>
      <c r="BI4" s="52"/>
      <c r="BJ4" s="51"/>
      <c r="BK4" s="52"/>
      <c r="BL4" s="51"/>
    </row>
    <row r="5" spans="1:64" ht="15">
      <c r="A5" s="84" t="s">
        <v>214</v>
      </c>
      <c r="B5" s="84" t="s">
        <v>228</v>
      </c>
      <c r="C5" s="53"/>
      <c r="D5" s="54"/>
      <c r="E5" s="65"/>
      <c r="F5" s="55"/>
      <c r="G5" s="53"/>
      <c r="H5" s="57"/>
      <c r="I5" s="56"/>
      <c r="J5" s="56"/>
      <c r="K5" s="36" t="s">
        <v>65</v>
      </c>
      <c r="L5" s="83">
        <v>9</v>
      </c>
      <c r="M5" s="83"/>
      <c r="N5" s="63"/>
      <c r="O5" s="86" t="s">
        <v>234</v>
      </c>
      <c r="P5" s="88">
        <v>43709.78230324074</v>
      </c>
      <c r="Q5" s="86" t="s">
        <v>236</v>
      </c>
      <c r="R5" s="86"/>
      <c r="S5" s="86"/>
      <c r="T5" s="86" t="s">
        <v>259</v>
      </c>
      <c r="U5" s="86"/>
      <c r="V5" s="89" t="s">
        <v>266</v>
      </c>
      <c r="W5" s="88">
        <v>43709.78230324074</v>
      </c>
      <c r="X5" s="89" t="s">
        <v>277</v>
      </c>
      <c r="Y5" s="86"/>
      <c r="Z5" s="86"/>
      <c r="AA5" s="92" t="s">
        <v>291</v>
      </c>
      <c r="AB5" s="86"/>
      <c r="AC5" s="86" t="b">
        <v>0</v>
      </c>
      <c r="AD5" s="86">
        <v>0</v>
      </c>
      <c r="AE5" s="92" t="s">
        <v>304</v>
      </c>
      <c r="AF5" s="86" t="b">
        <v>0</v>
      </c>
      <c r="AG5" s="86" t="s">
        <v>308</v>
      </c>
      <c r="AH5" s="86"/>
      <c r="AI5" s="92" t="s">
        <v>304</v>
      </c>
      <c r="AJ5" s="86" t="b">
        <v>0</v>
      </c>
      <c r="AK5" s="86">
        <v>4</v>
      </c>
      <c r="AL5" s="92" t="s">
        <v>290</v>
      </c>
      <c r="AM5" s="86" t="s">
        <v>310</v>
      </c>
      <c r="AN5" s="86" t="b">
        <v>0</v>
      </c>
      <c r="AO5" s="92" t="s">
        <v>290</v>
      </c>
      <c r="AP5" s="86" t="s">
        <v>176</v>
      </c>
      <c r="AQ5" s="86">
        <v>0</v>
      </c>
      <c r="AR5" s="86">
        <v>0</v>
      </c>
      <c r="AS5" s="86"/>
      <c r="AT5" s="86"/>
      <c r="AU5" s="86"/>
      <c r="AV5" s="86"/>
      <c r="AW5" s="86"/>
      <c r="AX5" s="86"/>
      <c r="AY5" s="86"/>
      <c r="AZ5" s="86"/>
      <c r="BA5">
        <v>1</v>
      </c>
      <c r="BB5" s="85" t="str">
        <f>REPLACE(INDEX(GroupVertices[Group],MATCH(Edges25[[#This Row],[Vertex 1]],GroupVertices[Vertex],0)),1,1,"")</f>
        <v>2</v>
      </c>
      <c r="BC5" s="85" t="str">
        <f>REPLACE(INDEX(GroupVertices[Group],MATCH(Edges25[[#This Row],[Vertex 2]],GroupVertices[Vertex],0)),1,1,"")</f>
        <v>2</v>
      </c>
      <c r="BD5" s="51"/>
      <c r="BE5" s="52"/>
      <c r="BF5" s="51"/>
      <c r="BG5" s="52"/>
      <c r="BH5" s="51"/>
      <c r="BI5" s="52"/>
      <c r="BJ5" s="51"/>
      <c r="BK5" s="52"/>
      <c r="BL5" s="51"/>
    </row>
    <row r="6" spans="1:64" ht="15">
      <c r="A6" s="84" t="s">
        <v>215</v>
      </c>
      <c r="B6" s="84" t="s">
        <v>230</v>
      </c>
      <c r="C6" s="53"/>
      <c r="D6" s="54"/>
      <c r="E6" s="65"/>
      <c r="F6" s="55"/>
      <c r="G6" s="53"/>
      <c r="H6" s="57"/>
      <c r="I6" s="56"/>
      <c r="J6" s="56"/>
      <c r="K6" s="36" t="s">
        <v>65</v>
      </c>
      <c r="L6" s="83">
        <v>17</v>
      </c>
      <c r="M6" s="83"/>
      <c r="N6" s="63"/>
      <c r="O6" s="86" t="s">
        <v>234</v>
      </c>
      <c r="P6" s="88">
        <v>43710.98616898148</v>
      </c>
      <c r="Q6" s="86" t="s">
        <v>238</v>
      </c>
      <c r="R6" s="89" t="s">
        <v>248</v>
      </c>
      <c r="S6" s="86" t="s">
        <v>254</v>
      </c>
      <c r="T6" s="86" t="s">
        <v>260</v>
      </c>
      <c r="U6" s="89" t="s">
        <v>262</v>
      </c>
      <c r="V6" s="89" t="s">
        <v>262</v>
      </c>
      <c r="W6" s="88">
        <v>43710.98616898148</v>
      </c>
      <c r="X6" s="89" t="s">
        <v>278</v>
      </c>
      <c r="Y6" s="86"/>
      <c r="Z6" s="86"/>
      <c r="AA6" s="92" t="s">
        <v>292</v>
      </c>
      <c r="AB6" s="86"/>
      <c r="AC6" s="86" t="b">
        <v>0</v>
      </c>
      <c r="AD6" s="86">
        <v>3</v>
      </c>
      <c r="AE6" s="92" t="s">
        <v>304</v>
      </c>
      <c r="AF6" s="86" t="b">
        <v>0</v>
      </c>
      <c r="AG6" s="86" t="s">
        <v>308</v>
      </c>
      <c r="AH6" s="86"/>
      <c r="AI6" s="92" t="s">
        <v>304</v>
      </c>
      <c r="AJ6" s="86" t="b">
        <v>0</v>
      </c>
      <c r="AK6" s="86">
        <v>3</v>
      </c>
      <c r="AL6" s="92" t="s">
        <v>304</v>
      </c>
      <c r="AM6" s="86" t="s">
        <v>312</v>
      </c>
      <c r="AN6" s="86" t="b">
        <v>0</v>
      </c>
      <c r="AO6" s="92" t="s">
        <v>292</v>
      </c>
      <c r="AP6" s="86" t="s">
        <v>176</v>
      </c>
      <c r="AQ6" s="86">
        <v>0</v>
      </c>
      <c r="AR6" s="86">
        <v>0</v>
      </c>
      <c r="AS6" s="86"/>
      <c r="AT6" s="86"/>
      <c r="AU6" s="86"/>
      <c r="AV6" s="86"/>
      <c r="AW6" s="86"/>
      <c r="AX6" s="86"/>
      <c r="AY6" s="86"/>
      <c r="AZ6" s="86"/>
      <c r="BA6">
        <v>1</v>
      </c>
      <c r="BB6" s="85" t="str">
        <f>REPLACE(INDEX(GroupVertices[Group],MATCH(Edges25[[#This Row],[Vertex 1]],GroupVertices[Vertex],0)),1,1,"")</f>
        <v>3</v>
      </c>
      <c r="BC6" s="85" t="str">
        <f>REPLACE(INDEX(GroupVertices[Group],MATCH(Edges25[[#This Row],[Vertex 2]],GroupVertices[Vertex],0)),1,1,"")</f>
        <v>3</v>
      </c>
      <c r="BD6" s="51"/>
      <c r="BE6" s="52"/>
      <c r="BF6" s="51"/>
      <c r="BG6" s="52"/>
      <c r="BH6" s="51"/>
      <c r="BI6" s="52"/>
      <c r="BJ6" s="51"/>
      <c r="BK6" s="52"/>
      <c r="BL6" s="51"/>
    </row>
    <row r="7" spans="1:64" ht="15">
      <c r="A7" s="84" t="s">
        <v>216</v>
      </c>
      <c r="B7" s="84" t="s">
        <v>215</v>
      </c>
      <c r="C7" s="53"/>
      <c r="D7" s="54"/>
      <c r="E7" s="65"/>
      <c r="F7" s="55"/>
      <c r="G7" s="53"/>
      <c r="H7" s="57"/>
      <c r="I7" s="56"/>
      <c r="J7" s="56"/>
      <c r="K7" s="36" t="s">
        <v>65</v>
      </c>
      <c r="L7" s="83">
        <v>19</v>
      </c>
      <c r="M7" s="83"/>
      <c r="N7" s="63"/>
      <c r="O7" s="86" t="s">
        <v>234</v>
      </c>
      <c r="P7" s="88">
        <v>43711.015381944446</v>
      </c>
      <c r="Q7" s="86" t="s">
        <v>239</v>
      </c>
      <c r="R7" s="86"/>
      <c r="S7" s="86"/>
      <c r="T7" s="86"/>
      <c r="U7" s="86"/>
      <c r="V7" s="89" t="s">
        <v>267</v>
      </c>
      <c r="W7" s="88">
        <v>43711.015381944446</v>
      </c>
      <c r="X7" s="89" t="s">
        <v>279</v>
      </c>
      <c r="Y7" s="86"/>
      <c r="Z7" s="86"/>
      <c r="AA7" s="92" t="s">
        <v>293</v>
      </c>
      <c r="AB7" s="86"/>
      <c r="AC7" s="86" t="b">
        <v>0</v>
      </c>
      <c r="AD7" s="86">
        <v>0</v>
      </c>
      <c r="AE7" s="92" t="s">
        <v>304</v>
      </c>
      <c r="AF7" s="86" t="b">
        <v>0</v>
      </c>
      <c r="AG7" s="86" t="s">
        <v>308</v>
      </c>
      <c r="AH7" s="86"/>
      <c r="AI7" s="92" t="s">
        <v>304</v>
      </c>
      <c r="AJ7" s="86" t="b">
        <v>0</v>
      </c>
      <c r="AK7" s="86">
        <v>3</v>
      </c>
      <c r="AL7" s="92" t="s">
        <v>292</v>
      </c>
      <c r="AM7" s="86" t="s">
        <v>216</v>
      </c>
      <c r="AN7" s="86" t="b">
        <v>0</v>
      </c>
      <c r="AO7" s="92" t="s">
        <v>292</v>
      </c>
      <c r="AP7" s="86" t="s">
        <v>176</v>
      </c>
      <c r="AQ7" s="86">
        <v>0</v>
      </c>
      <c r="AR7" s="86">
        <v>0</v>
      </c>
      <c r="AS7" s="86"/>
      <c r="AT7" s="86"/>
      <c r="AU7" s="86"/>
      <c r="AV7" s="86"/>
      <c r="AW7" s="86"/>
      <c r="AX7" s="86"/>
      <c r="AY7" s="86"/>
      <c r="AZ7" s="86"/>
      <c r="BA7">
        <v>1</v>
      </c>
      <c r="BB7" s="85" t="str">
        <f>REPLACE(INDEX(GroupVertices[Group],MATCH(Edges25[[#This Row],[Vertex 1]],GroupVertices[Vertex],0)),1,1,"")</f>
        <v>3</v>
      </c>
      <c r="BC7" s="85" t="str">
        <f>REPLACE(INDEX(GroupVertices[Group],MATCH(Edges25[[#This Row],[Vertex 2]],GroupVertices[Vertex],0)),1,1,"")</f>
        <v>3</v>
      </c>
      <c r="BD7" s="51">
        <v>2</v>
      </c>
      <c r="BE7" s="52">
        <v>8.333333333333334</v>
      </c>
      <c r="BF7" s="51">
        <v>0</v>
      </c>
      <c r="BG7" s="52">
        <v>0</v>
      </c>
      <c r="BH7" s="51">
        <v>0</v>
      </c>
      <c r="BI7" s="52">
        <v>0</v>
      </c>
      <c r="BJ7" s="51">
        <v>22</v>
      </c>
      <c r="BK7" s="52">
        <v>91.66666666666667</v>
      </c>
      <c r="BL7" s="51">
        <v>24</v>
      </c>
    </row>
    <row r="8" spans="1:64" ht="15">
      <c r="A8" s="84" t="s">
        <v>217</v>
      </c>
      <c r="B8" s="84" t="s">
        <v>215</v>
      </c>
      <c r="C8" s="53"/>
      <c r="D8" s="54"/>
      <c r="E8" s="65"/>
      <c r="F8" s="55"/>
      <c r="G8" s="53"/>
      <c r="H8" s="57"/>
      <c r="I8" s="56"/>
      <c r="J8" s="56"/>
      <c r="K8" s="36" t="s">
        <v>65</v>
      </c>
      <c r="L8" s="83">
        <v>20</v>
      </c>
      <c r="M8" s="83"/>
      <c r="N8" s="63"/>
      <c r="O8" s="86" t="s">
        <v>234</v>
      </c>
      <c r="P8" s="88">
        <v>43711.63141203704</v>
      </c>
      <c r="Q8" s="86" t="s">
        <v>239</v>
      </c>
      <c r="R8" s="86"/>
      <c r="S8" s="86"/>
      <c r="T8" s="86"/>
      <c r="U8" s="86"/>
      <c r="V8" s="89" t="s">
        <v>268</v>
      </c>
      <c r="W8" s="88">
        <v>43711.63141203704</v>
      </c>
      <c r="X8" s="89" t="s">
        <v>280</v>
      </c>
      <c r="Y8" s="86"/>
      <c r="Z8" s="86"/>
      <c r="AA8" s="92" t="s">
        <v>294</v>
      </c>
      <c r="AB8" s="86"/>
      <c r="AC8" s="86" t="b">
        <v>0</v>
      </c>
      <c r="AD8" s="86">
        <v>0</v>
      </c>
      <c r="AE8" s="92" t="s">
        <v>304</v>
      </c>
      <c r="AF8" s="86" t="b">
        <v>0</v>
      </c>
      <c r="AG8" s="86" t="s">
        <v>308</v>
      </c>
      <c r="AH8" s="86"/>
      <c r="AI8" s="92" t="s">
        <v>304</v>
      </c>
      <c r="AJ8" s="86" t="b">
        <v>0</v>
      </c>
      <c r="AK8" s="86">
        <v>3</v>
      </c>
      <c r="AL8" s="92" t="s">
        <v>292</v>
      </c>
      <c r="AM8" s="86" t="s">
        <v>313</v>
      </c>
      <c r="AN8" s="86" t="b">
        <v>0</v>
      </c>
      <c r="AO8" s="92" t="s">
        <v>292</v>
      </c>
      <c r="AP8" s="86" t="s">
        <v>176</v>
      </c>
      <c r="AQ8" s="86">
        <v>0</v>
      </c>
      <c r="AR8" s="86">
        <v>0</v>
      </c>
      <c r="AS8" s="86"/>
      <c r="AT8" s="86"/>
      <c r="AU8" s="86"/>
      <c r="AV8" s="86"/>
      <c r="AW8" s="86"/>
      <c r="AX8" s="86"/>
      <c r="AY8" s="86"/>
      <c r="AZ8" s="86"/>
      <c r="BA8">
        <v>1</v>
      </c>
      <c r="BB8" s="85" t="str">
        <f>REPLACE(INDEX(GroupVertices[Group],MATCH(Edges25[[#This Row],[Vertex 1]],GroupVertices[Vertex],0)),1,1,"")</f>
        <v>3</v>
      </c>
      <c r="BC8" s="85" t="str">
        <f>REPLACE(INDEX(GroupVertices[Group],MATCH(Edges25[[#This Row],[Vertex 2]],GroupVertices[Vertex],0)),1,1,"")</f>
        <v>3</v>
      </c>
      <c r="BD8" s="51">
        <v>2</v>
      </c>
      <c r="BE8" s="52">
        <v>8.333333333333334</v>
      </c>
      <c r="BF8" s="51">
        <v>0</v>
      </c>
      <c r="BG8" s="52">
        <v>0</v>
      </c>
      <c r="BH8" s="51">
        <v>0</v>
      </c>
      <c r="BI8" s="52">
        <v>0</v>
      </c>
      <c r="BJ8" s="51">
        <v>22</v>
      </c>
      <c r="BK8" s="52">
        <v>91.66666666666667</v>
      </c>
      <c r="BL8" s="51">
        <v>24</v>
      </c>
    </row>
    <row r="9" spans="1:64" ht="15">
      <c r="A9" s="84" t="s">
        <v>218</v>
      </c>
      <c r="B9" s="84" t="s">
        <v>232</v>
      </c>
      <c r="C9" s="53"/>
      <c r="D9" s="54"/>
      <c r="E9" s="65"/>
      <c r="F9" s="55"/>
      <c r="G9" s="53"/>
      <c r="H9" s="57"/>
      <c r="I9" s="56"/>
      <c r="J9" s="56"/>
      <c r="K9" s="36" t="s">
        <v>65</v>
      </c>
      <c r="L9" s="83">
        <v>21</v>
      </c>
      <c r="M9" s="83"/>
      <c r="N9" s="63"/>
      <c r="O9" s="86" t="s">
        <v>235</v>
      </c>
      <c r="P9" s="88">
        <v>43711.66971064815</v>
      </c>
      <c r="Q9" s="86" t="s">
        <v>240</v>
      </c>
      <c r="R9" s="86" t="s">
        <v>249</v>
      </c>
      <c r="S9" s="86" t="s">
        <v>255</v>
      </c>
      <c r="T9" s="86"/>
      <c r="U9" s="86"/>
      <c r="V9" s="89" t="s">
        <v>269</v>
      </c>
      <c r="W9" s="88">
        <v>43711.66971064815</v>
      </c>
      <c r="X9" s="89" t="s">
        <v>281</v>
      </c>
      <c r="Y9" s="86"/>
      <c r="Z9" s="86"/>
      <c r="AA9" s="92" t="s">
        <v>295</v>
      </c>
      <c r="AB9" s="86"/>
      <c r="AC9" s="86" t="b">
        <v>0</v>
      </c>
      <c r="AD9" s="86">
        <v>0</v>
      </c>
      <c r="AE9" s="92" t="s">
        <v>306</v>
      </c>
      <c r="AF9" s="86" t="b">
        <v>1</v>
      </c>
      <c r="AG9" s="86" t="s">
        <v>308</v>
      </c>
      <c r="AH9" s="86"/>
      <c r="AI9" s="92" t="s">
        <v>309</v>
      </c>
      <c r="AJ9" s="86" t="b">
        <v>0</v>
      </c>
      <c r="AK9" s="86">
        <v>0</v>
      </c>
      <c r="AL9" s="92" t="s">
        <v>304</v>
      </c>
      <c r="AM9" s="86" t="s">
        <v>313</v>
      </c>
      <c r="AN9" s="86" t="b">
        <v>0</v>
      </c>
      <c r="AO9" s="92" t="s">
        <v>295</v>
      </c>
      <c r="AP9" s="86" t="s">
        <v>176</v>
      </c>
      <c r="AQ9" s="86">
        <v>0</v>
      </c>
      <c r="AR9" s="86">
        <v>0</v>
      </c>
      <c r="AS9" s="86"/>
      <c r="AT9" s="86"/>
      <c r="AU9" s="86"/>
      <c r="AV9" s="86"/>
      <c r="AW9" s="86"/>
      <c r="AX9" s="86"/>
      <c r="AY9" s="86"/>
      <c r="AZ9" s="86"/>
      <c r="BA9">
        <v>1</v>
      </c>
      <c r="BB9" s="85" t="str">
        <f>REPLACE(INDEX(GroupVertices[Group],MATCH(Edges25[[#This Row],[Vertex 1]],GroupVertices[Vertex],0)),1,1,"")</f>
        <v>1</v>
      </c>
      <c r="BC9" s="85" t="str">
        <f>REPLACE(INDEX(GroupVertices[Group],MATCH(Edges25[[#This Row],[Vertex 2]],GroupVertices[Vertex],0)),1,1,"")</f>
        <v>1</v>
      </c>
      <c r="BD9" s="51">
        <v>2</v>
      </c>
      <c r="BE9" s="52">
        <v>6.451612903225806</v>
      </c>
      <c r="BF9" s="51">
        <v>1</v>
      </c>
      <c r="BG9" s="52">
        <v>3.225806451612903</v>
      </c>
      <c r="BH9" s="51">
        <v>0</v>
      </c>
      <c r="BI9" s="52">
        <v>0</v>
      </c>
      <c r="BJ9" s="51">
        <v>28</v>
      </c>
      <c r="BK9" s="52">
        <v>90.3225806451613</v>
      </c>
      <c r="BL9" s="51">
        <v>31</v>
      </c>
    </row>
    <row r="10" spans="1:64" ht="15">
      <c r="A10" s="84" t="s">
        <v>219</v>
      </c>
      <c r="B10" s="84" t="s">
        <v>215</v>
      </c>
      <c r="C10" s="53"/>
      <c r="D10" s="54"/>
      <c r="E10" s="65"/>
      <c r="F10" s="55"/>
      <c r="G10" s="53"/>
      <c r="H10" s="57"/>
      <c r="I10" s="56"/>
      <c r="J10" s="56"/>
      <c r="K10" s="36" t="s">
        <v>65</v>
      </c>
      <c r="L10" s="83">
        <v>23</v>
      </c>
      <c r="M10" s="83"/>
      <c r="N10" s="63"/>
      <c r="O10" s="86" t="s">
        <v>234</v>
      </c>
      <c r="P10" s="88">
        <v>43711.82371527778</v>
      </c>
      <c r="Q10" s="86" t="s">
        <v>239</v>
      </c>
      <c r="R10" s="86"/>
      <c r="S10" s="86"/>
      <c r="T10" s="86"/>
      <c r="U10" s="86"/>
      <c r="V10" s="89" t="s">
        <v>270</v>
      </c>
      <c r="W10" s="88">
        <v>43711.82371527778</v>
      </c>
      <c r="X10" s="89" t="s">
        <v>282</v>
      </c>
      <c r="Y10" s="86"/>
      <c r="Z10" s="86"/>
      <c r="AA10" s="92" t="s">
        <v>296</v>
      </c>
      <c r="AB10" s="86"/>
      <c r="AC10" s="86" t="b">
        <v>0</v>
      </c>
      <c r="AD10" s="86">
        <v>0</v>
      </c>
      <c r="AE10" s="92" t="s">
        <v>304</v>
      </c>
      <c r="AF10" s="86" t="b">
        <v>0</v>
      </c>
      <c r="AG10" s="86" t="s">
        <v>308</v>
      </c>
      <c r="AH10" s="86"/>
      <c r="AI10" s="92" t="s">
        <v>304</v>
      </c>
      <c r="AJ10" s="86" t="b">
        <v>0</v>
      </c>
      <c r="AK10" s="86">
        <v>3</v>
      </c>
      <c r="AL10" s="92" t="s">
        <v>292</v>
      </c>
      <c r="AM10" s="86" t="s">
        <v>314</v>
      </c>
      <c r="AN10" s="86" t="b">
        <v>0</v>
      </c>
      <c r="AO10" s="92" t="s">
        <v>292</v>
      </c>
      <c r="AP10" s="86" t="s">
        <v>176</v>
      </c>
      <c r="AQ10" s="86">
        <v>0</v>
      </c>
      <c r="AR10" s="86">
        <v>0</v>
      </c>
      <c r="AS10" s="86"/>
      <c r="AT10" s="86"/>
      <c r="AU10" s="86"/>
      <c r="AV10" s="86"/>
      <c r="AW10" s="86"/>
      <c r="AX10" s="86"/>
      <c r="AY10" s="86"/>
      <c r="AZ10" s="86"/>
      <c r="BA10">
        <v>1</v>
      </c>
      <c r="BB10" s="85" t="str">
        <f>REPLACE(INDEX(GroupVertices[Group],MATCH(Edges25[[#This Row],[Vertex 1]],GroupVertices[Vertex],0)),1,1,"")</f>
        <v>3</v>
      </c>
      <c r="BC10" s="85" t="str">
        <f>REPLACE(INDEX(GroupVertices[Group],MATCH(Edges25[[#This Row],[Vertex 2]],GroupVertices[Vertex],0)),1,1,"")</f>
        <v>3</v>
      </c>
      <c r="BD10" s="51">
        <v>2</v>
      </c>
      <c r="BE10" s="52">
        <v>8.333333333333334</v>
      </c>
      <c r="BF10" s="51">
        <v>0</v>
      </c>
      <c r="BG10" s="52">
        <v>0</v>
      </c>
      <c r="BH10" s="51">
        <v>0</v>
      </c>
      <c r="BI10" s="52">
        <v>0</v>
      </c>
      <c r="BJ10" s="51">
        <v>22</v>
      </c>
      <c r="BK10" s="52">
        <v>91.66666666666667</v>
      </c>
      <c r="BL10" s="51">
        <v>24</v>
      </c>
    </row>
    <row r="11" spans="1:64" ht="15">
      <c r="A11" s="84" t="s">
        <v>220</v>
      </c>
      <c r="B11" s="84" t="s">
        <v>226</v>
      </c>
      <c r="C11" s="53"/>
      <c r="D11" s="54"/>
      <c r="E11" s="65"/>
      <c r="F11" s="55"/>
      <c r="G11" s="53"/>
      <c r="H11" s="57"/>
      <c r="I11" s="56"/>
      <c r="J11" s="56"/>
      <c r="K11" s="36" t="s">
        <v>65</v>
      </c>
      <c r="L11" s="83">
        <v>24</v>
      </c>
      <c r="M11" s="83"/>
      <c r="N11" s="63"/>
      <c r="O11" s="86" t="s">
        <v>234</v>
      </c>
      <c r="P11" s="88">
        <v>43711.66747685185</v>
      </c>
      <c r="Q11" s="86" t="s">
        <v>241</v>
      </c>
      <c r="R11" s="89" t="s">
        <v>250</v>
      </c>
      <c r="S11" s="86" t="s">
        <v>256</v>
      </c>
      <c r="T11" s="86"/>
      <c r="U11" s="86"/>
      <c r="V11" s="89" t="s">
        <v>271</v>
      </c>
      <c r="W11" s="88">
        <v>43711.66747685185</v>
      </c>
      <c r="X11" s="89" t="s">
        <v>283</v>
      </c>
      <c r="Y11" s="86"/>
      <c r="Z11" s="86"/>
      <c r="AA11" s="92" t="s">
        <v>297</v>
      </c>
      <c r="AB11" s="86"/>
      <c r="AC11" s="86" t="b">
        <v>0</v>
      </c>
      <c r="AD11" s="86">
        <v>0</v>
      </c>
      <c r="AE11" s="92" t="s">
        <v>304</v>
      </c>
      <c r="AF11" s="86" t="b">
        <v>0</v>
      </c>
      <c r="AG11" s="86" t="s">
        <v>308</v>
      </c>
      <c r="AH11" s="86"/>
      <c r="AI11" s="92" t="s">
        <v>304</v>
      </c>
      <c r="AJ11" s="86" t="b">
        <v>0</v>
      </c>
      <c r="AK11" s="86">
        <v>1</v>
      </c>
      <c r="AL11" s="92" t="s">
        <v>304</v>
      </c>
      <c r="AM11" s="86" t="s">
        <v>312</v>
      </c>
      <c r="AN11" s="86" t="b">
        <v>0</v>
      </c>
      <c r="AO11" s="92" t="s">
        <v>297</v>
      </c>
      <c r="AP11" s="86" t="s">
        <v>176</v>
      </c>
      <c r="AQ11" s="86">
        <v>0</v>
      </c>
      <c r="AR11" s="86">
        <v>0</v>
      </c>
      <c r="AS11" s="86"/>
      <c r="AT11" s="86"/>
      <c r="AU11" s="86"/>
      <c r="AV11" s="86"/>
      <c r="AW11" s="86"/>
      <c r="AX11" s="86"/>
      <c r="AY11" s="86"/>
      <c r="AZ11" s="86"/>
      <c r="BA11">
        <v>1</v>
      </c>
      <c r="BB11" s="85" t="str">
        <f>REPLACE(INDEX(GroupVertices[Group],MATCH(Edges25[[#This Row],[Vertex 1]],GroupVertices[Vertex],0)),1,1,"")</f>
        <v>1</v>
      </c>
      <c r="BC11" s="85" t="str">
        <f>REPLACE(INDEX(GroupVertices[Group],MATCH(Edges25[[#This Row],[Vertex 2]],GroupVertices[Vertex],0)),1,1,"")</f>
        <v>1</v>
      </c>
      <c r="BD11" s="51">
        <v>2</v>
      </c>
      <c r="BE11" s="52">
        <v>5.2631578947368425</v>
      </c>
      <c r="BF11" s="51">
        <v>1</v>
      </c>
      <c r="BG11" s="52">
        <v>2.6315789473684212</v>
      </c>
      <c r="BH11" s="51">
        <v>0</v>
      </c>
      <c r="BI11" s="52">
        <v>0</v>
      </c>
      <c r="BJ11" s="51">
        <v>35</v>
      </c>
      <c r="BK11" s="52">
        <v>92.10526315789474</v>
      </c>
      <c r="BL11" s="51">
        <v>38</v>
      </c>
    </row>
    <row r="12" spans="1:64" ht="15">
      <c r="A12" s="84" t="s">
        <v>221</v>
      </c>
      <c r="B12" s="84" t="s">
        <v>220</v>
      </c>
      <c r="C12" s="53"/>
      <c r="D12" s="54"/>
      <c r="E12" s="65"/>
      <c r="F12" s="55"/>
      <c r="G12" s="53"/>
      <c r="H12" s="57"/>
      <c r="I12" s="56"/>
      <c r="J12" s="56"/>
      <c r="K12" s="36" t="s">
        <v>65</v>
      </c>
      <c r="L12" s="83">
        <v>25</v>
      </c>
      <c r="M12" s="83"/>
      <c r="N12" s="63"/>
      <c r="O12" s="86" t="s">
        <v>234</v>
      </c>
      <c r="P12" s="88">
        <v>43712.59777777778</v>
      </c>
      <c r="Q12" s="86" t="s">
        <v>242</v>
      </c>
      <c r="R12" s="86"/>
      <c r="S12" s="86"/>
      <c r="T12" s="86"/>
      <c r="U12" s="86"/>
      <c r="V12" s="89" t="s">
        <v>272</v>
      </c>
      <c r="W12" s="88">
        <v>43712.59777777778</v>
      </c>
      <c r="X12" s="89" t="s">
        <v>284</v>
      </c>
      <c r="Y12" s="86"/>
      <c r="Z12" s="86"/>
      <c r="AA12" s="92" t="s">
        <v>298</v>
      </c>
      <c r="AB12" s="86"/>
      <c r="AC12" s="86" t="b">
        <v>0</v>
      </c>
      <c r="AD12" s="86">
        <v>0</v>
      </c>
      <c r="AE12" s="92" t="s">
        <v>304</v>
      </c>
      <c r="AF12" s="86" t="b">
        <v>0</v>
      </c>
      <c r="AG12" s="86" t="s">
        <v>308</v>
      </c>
      <c r="AH12" s="86"/>
      <c r="AI12" s="92" t="s">
        <v>304</v>
      </c>
      <c r="AJ12" s="86" t="b">
        <v>0</v>
      </c>
      <c r="AK12" s="86">
        <v>1</v>
      </c>
      <c r="AL12" s="92" t="s">
        <v>297</v>
      </c>
      <c r="AM12" s="86" t="s">
        <v>313</v>
      </c>
      <c r="AN12" s="86" t="b">
        <v>0</v>
      </c>
      <c r="AO12" s="92" t="s">
        <v>297</v>
      </c>
      <c r="AP12" s="86" t="s">
        <v>176</v>
      </c>
      <c r="AQ12" s="86">
        <v>0</v>
      </c>
      <c r="AR12" s="86">
        <v>0</v>
      </c>
      <c r="AS12" s="86"/>
      <c r="AT12" s="86"/>
      <c r="AU12" s="86"/>
      <c r="AV12" s="86"/>
      <c r="AW12" s="86"/>
      <c r="AX12" s="86"/>
      <c r="AY12" s="86"/>
      <c r="AZ12" s="86"/>
      <c r="BA12">
        <v>1</v>
      </c>
      <c r="BB12" s="85" t="str">
        <f>REPLACE(INDEX(GroupVertices[Group],MATCH(Edges25[[#This Row],[Vertex 1]],GroupVertices[Vertex],0)),1,1,"")</f>
        <v>1</v>
      </c>
      <c r="BC12" s="85" t="str">
        <f>REPLACE(INDEX(GroupVertices[Group],MATCH(Edges25[[#This Row],[Vertex 2]],GroupVertices[Vertex],0)),1,1,"")</f>
        <v>1</v>
      </c>
      <c r="BD12" s="51">
        <v>0</v>
      </c>
      <c r="BE12" s="52">
        <v>0</v>
      </c>
      <c r="BF12" s="51">
        <v>0</v>
      </c>
      <c r="BG12" s="52">
        <v>0</v>
      </c>
      <c r="BH12" s="51">
        <v>0</v>
      </c>
      <c r="BI12" s="52">
        <v>0</v>
      </c>
      <c r="BJ12" s="51">
        <v>23</v>
      </c>
      <c r="BK12" s="52">
        <v>100</v>
      </c>
      <c r="BL12" s="51">
        <v>23</v>
      </c>
    </row>
    <row r="13" spans="1:64" ht="15">
      <c r="A13" s="84" t="s">
        <v>222</v>
      </c>
      <c r="B13" s="84" t="s">
        <v>222</v>
      </c>
      <c r="C13" s="53"/>
      <c r="D13" s="54"/>
      <c r="E13" s="65"/>
      <c r="F13" s="55"/>
      <c r="G13" s="53"/>
      <c r="H13" s="57"/>
      <c r="I13" s="56"/>
      <c r="J13" s="56"/>
      <c r="K13" s="36" t="s">
        <v>65</v>
      </c>
      <c r="L13" s="83">
        <v>26</v>
      </c>
      <c r="M13" s="83"/>
      <c r="N13" s="63"/>
      <c r="O13" s="86" t="s">
        <v>176</v>
      </c>
      <c r="P13" s="88">
        <v>43712.625972222224</v>
      </c>
      <c r="Q13" s="86" t="s">
        <v>243</v>
      </c>
      <c r="R13" s="86" t="s">
        <v>251</v>
      </c>
      <c r="S13" s="86" t="s">
        <v>257</v>
      </c>
      <c r="T13" s="86"/>
      <c r="U13" s="89" t="s">
        <v>263</v>
      </c>
      <c r="V13" s="89" t="s">
        <v>263</v>
      </c>
      <c r="W13" s="88">
        <v>43712.625972222224</v>
      </c>
      <c r="X13" s="89" t="s">
        <v>285</v>
      </c>
      <c r="Y13" s="86"/>
      <c r="Z13" s="86"/>
      <c r="AA13" s="92" t="s">
        <v>299</v>
      </c>
      <c r="AB13" s="86"/>
      <c r="AC13" s="86" t="b">
        <v>0</v>
      </c>
      <c r="AD13" s="86">
        <v>0</v>
      </c>
      <c r="AE13" s="92" t="s">
        <v>304</v>
      </c>
      <c r="AF13" s="86" t="b">
        <v>0</v>
      </c>
      <c r="AG13" s="86" t="s">
        <v>308</v>
      </c>
      <c r="AH13" s="86"/>
      <c r="AI13" s="92" t="s">
        <v>304</v>
      </c>
      <c r="AJ13" s="86" t="b">
        <v>0</v>
      </c>
      <c r="AK13" s="86">
        <v>1</v>
      </c>
      <c r="AL13" s="92" t="s">
        <v>304</v>
      </c>
      <c r="AM13" s="86" t="s">
        <v>312</v>
      </c>
      <c r="AN13" s="86" t="b">
        <v>0</v>
      </c>
      <c r="AO13" s="92" t="s">
        <v>299</v>
      </c>
      <c r="AP13" s="86" t="s">
        <v>176</v>
      </c>
      <c r="AQ13" s="86">
        <v>0</v>
      </c>
      <c r="AR13" s="86">
        <v>0</v>
      </c>
      <c r="AS13" s="86"/>
      <c r="AT13" s="86"/>
      <c r="AU13" s="86"/>
      <c r="AV13" s="86"/>
      <c r="AW13" s="86"/>
      <c r="AX13" s="86"/>
      <c r="AY13" s="86"/>
      <c r="AZ13" s="86"/>
      <c r="BA13">
        <v>1</v>
      </c>
      <c r="BB13" s="85" t="str">
        <f>REPLACE(INDEX(GroupVertices[Group],MATCH(Edges25[[#This Row],[Vertex 1]],GroupVertices[Vertex],0)),1,1,"")</f>
        <v>4</v>
      </c>
      <c r="BC13" s="85" t="str">
        <f>REPLACE(INDEX(GroupVertices[Group],MATCH(Edges25[[#This Row],[Vertex 2]],GroupVertices[Vertex],0)),1,1,"")</f>
        <v>4</v>
      </c>
      <c r="BD13" s="51">
        <v>1</v>
      </c>
      <c r="BE13" s="52">
        <v>2.5</v>
      </c>
      <c r="BF13" s="51">
        <v>1</v>
      </c>
      <c r="BG13" s="52">
        <v>2.5</v>
      </c>
      <c r="BH13" s="51">
        <v>0</v>
      </c>
      <c r="BI13" s="52">
        <v>0</v>
      </c>
      <c r="BJ13" s="51">
        <v>38</v>
      </c>
      <c r="BK13" s="52">
        <v>95</v>
      </c>
      <c r="BL13" s="51">
        <v>40</v>
      </c>
    </row>
    <row r="14" spans="1:64" ht="15">
      <c r="A14" s="84" t="s">
        <v>223</v>
      </c>
      <c r="B14" s="84" t="s">
        <v>222</v>
      </c>
      <c r="C14" s="53"/>
      <c r="D14" s="54"/>
      <c r="E14" s="65"/>
      <c r="F14" s="55"/>
      <c r="G14" s="53"/>
      <c r="H14" s="57"/>
      <c r="I14" s="56"/>
      <c r="J14" s="56"/>
      <c r="K14" s="36" t="s">
        <v>65</v>
      </c>
      <c r="L14" s="83">
        <v>27</v>
      </c>
      <c r="M14" s="83"/>
      <c r="N14" s="63"/>
      <c r="O14" s="86" t="s">
        <v>234</v>
      </c>
      <c r="P14" s="88">
        <v>43712.66887731481</v>
      </c>
      <c r="Q14" s="86" t="s">
        <v>244</v>
      </c>
      <c r="R14" s="86"/>
      <c r="S14" s="86"/>
      <c r="T14" s="86"/>
      <c r="U14" s="86"/>
      <c r="V14" s="89" t="s">
        <v>273</v>
      </c>
      <c r="W14" s="88">
        <v>43712.66887731481</v>
      </c>
      <c r="X14" s="89" t="s">
        <v>286</v>
      </c>
      <c r="Y14" s="86"/>
      <c r="Z14" s="86"/>
      <c r="AA14" s="92" t="s">
        <v>300</v>
      </c>
      <c r="AB14" s="86"/>
      <c r="AC14" s="86" t="b">
        <v>0</v>
      </c>
      <c r="AD14" s="86">
        <v>0</v>
      </c>
      <c r="AE14" s="92" t="s">
        <v>304</v>
      </c>
      <c r="AF14" s="86" t="b">
        <v>0</v>
      </c>
      <c r="AG14" s="86" t="s">
        <v>308</v>
      </c>
      <c r="AH14" s="86"/>
      <c r="AI14" s="92" t="s">
        <v>304</v>
      </c>
      <c r="AJ14" s="86" t="b">
        <v>0</v>
      </c>
      <c r="AK14" s="86">
        <v>1</v>
      </c>
      <c r="AL14" s="92" t="s">
        <v>299</v>
      </c>
      <c r="AM14" s="86" t="s">
        <v>313</v>
      </c>
      <c r="AN14" s="86" t="b">
        <v>0</v>
      </c>
      <c r="AO14" s="92" t="s">
        <v>299</v>
      </c>
      <c r="AP14" s="86" t="s">
        <v>176</v>
      </c>
      <c r="AQ14" s="86">
        <v>0</v>
      </c>
      <c r="AR14" s="86">
        <v>0</v>
      </c>
      <c r="AS14" s="86"/>
      <c r="AT14" s="86"/>
      <c r="AU14" s="86"/>
      <c r="AV14" s="86"/>
      <c r="AW14" s="86"/>
      <c r="AX14" s="86"/>
      <c r="AY14" s="86"/>
      <c r="AZ14" s="86"/>
      <c r="BA14">
        <v>1</v>
      </c>
      <c r="BB14" s="85" t="str">
        <f>REPLACE(INDEX(GroupVertices[Group],MATCH(Edges25[[#This Row],[Vertex 1]],GroupVertices[Vertex],0)),1,1,"")</f>
        <v>4</v>
      </c>
      <c r="BC14" s="85" t="str">
        <f>REPLACE(INDEX(GroupVertices[Group],MATCH(Edges25[[#This Row],[Vertex 2]],GroupVertices[Vertex],0)),1,1,"")</f>
        <v>4</v>
      </c>
      <c r="BD14" s="51">
        <v>1</v>
      </c>
      <c r="BE14" s="52">
        <v>5.555555555555555</v>
      </c>
      <c r="BF14" s="51">
        <v>1</v>
      </c>
      <c r="BG14" s="52">
        <v>5.555555555555555</v>
      </c>
      <c r="BH14" s="51">
        <v>0</v>
      </c>
      <c r="BI14" s="52">
        <v>0</v>
      </c>
      <c r="BJ14" s="51">
        <v>16</v>
      </c>
      <c r="BK14" s="52">
        <v>88.88888888888889</v>
      </c>
      <c r="BL14" s="51">
        <v>18</v>
      </c>
    </row>
    <row r="15" spans="1:64" ht="15">
      <c r="A15" s="84" t="s">
        <v>224</v>
      </c>
      <c r="B15" s="84" t="s">
        <v>226</v>
      </c>
      <c r="C15" s="53"/>
      <c r="D15" s="54"/>
      <c r="E15" s="65"/>
      <c r="F15" s="55"/>
      <c r="G15" s="53"/>
      <c r="H15" s="57"/>
      <c r="I15" s="56"/>
      <c r="J15" s="56"/>
      <c r="K15" s="36" t="s">
        <v>65</v>
      </c>
      <c r="L15" s="83">
        <v>28</v>
      </c>
      <c r="M15" s="83"/>
      <c r="N15" s="63"/>
      <c r="O15" s="86" t="s">
        <v>234</v>
      </c>
      <c r="P15" s="88">
        <v>43712.79174768519</v>
      </c>
      <c r="Q15" s="86" t="s">
        <v>245</v>
      </c>
      <c r="R15" s="89" t="s">
        <v>252</v>
      </c>
      <c r="S15" s="86" t="s">
        <v>258</v>
      </c>
      <c r="T15" s="86" t="s">
        <v>224</v>
      </c>
      <c r="U15" s="89" t="s">
        <v>264</v>
      </c>
      <c r="V15" s="89" t="s">
        <v>264</v>
      </c>
      <c r="W15" s="88">
        <v>43712.79174768519</v>
      </c>
      <c r="X15" s="89" t="s">
        <v>287</v>
      </c>
      <c r="Y15" s="86"/>
      <c r="Z15" s="86"/>
      <c r="AA15" s="92" t="s">
        <v>301</v>
      </c>
      <c r="AB15" s="86"/>
      <c r="AC15" s="86" t="b">
        <v>0</v>
      </c>
      <c r="AD15" s="86">
        <v>1</v>
      </c>
      <c r="AE15" s="92" t="s">
        <v>304</v>
      </c>
      <c r="AF15" s="86" t="b">
        <v>0</v>
      </c>
      <c r="AG15" s="86" t="s">
        <v>308</v>
      </c>
      <c r="AH15" s="86"/>
      <c r="AI15" s="92" t="s">
        <v>304</v>
      </c>
      <c r="AJ15" s="86" t="b">
        <v>0</v>
      </c>
      <c r="AK15" s="86">
        <v>0</v>
      </c>
      <c r="AL15" s="92" t="s">
        <v>304</v>
      </c>
      <c r="AM15" s="86" t="s">
        <v>311</v>
      </c>
      <c r="AN15" s="86" t="b">
        <v>0</v>
      </c>
      <c r="AO15" s="92" t="s">
        <v>301</v>
      </c>
      <c r="AP15" s="86" t="s">
        <v>176</v>
      </c>
      <c r="AQ15" s="86">
        <v>0</v>
      </c>
      <c r="AR15" s="86">
        <v>0</v>
      </c>
      <c r="AS15" s="86"/>
      <c r="AT15" s="86"/>
      <c r="AU15" s="86"/>
      <c r="AV15" s="86"/>
      <c r="AW15" s="86"/>
      <c r="AX15" s="86"/>
      <c r="AY15" s="86"/>
      <c r="AZ15" s="86"/>
      <c r="BA15">
        <v>1</v>
      </c>
      <c r="BB15" s="85" t="str">
        <f>REPLACE(INDEX(GroupVertices[Group],MATCH(Edges25[[#This Row],[Vertex 1]],GroupVertices[Vertex],0)),1,1,"")</f>
        <v>1</v>
      </c>
      <c r="BC15" s="85" t="str">
        <f>REPLACE(INDEX(GroupVertices[Group],MATCH(Edges25[[#This Row],[Vertex 2]],GroupVertices[Vertex],0)),1,1,"")</f>
        <v>1</v>
      </c>
      <c r="BD15" s="51">
        <v>0</v>
      </c>
      <c r="BE15" s="52">
        <v>0</v>
      </c>
      <c r="BF15" s="51">
        <v>1</v>
      </c>
      <c r="BG15" s="52">
        <v>5.2631578947368425</v>
      </c>
      <c r="BH15" s="51">
        <v>0</v>
      </c>
      <c r="BI15" s="52">
        <v>0</v>
      </c>
      <c r="BJ15" s="51">
        <v>18</v>
      </c>
      <c r="BK15" s="52">
        <v>94.73684210526316</v>
      </c>
      <c r="BL15" s="51">
        <v>19</v>
      </c>
    </row>
    <row r="16" spans="1:64" ht="15">
      <c r="A16" s="84" t="s">
        <v>225</v>
      </c>
      <c r="B16" s="84" t="s">
        <v>233</v>
      </c>
      <c r="C16" s="53"/>
      <c r="D16" s="54"/>
      <c r="E16" s="65"/>
      <c r="F16" s="55"/>
      <c r="G16" s="53"/>
      <c r="H16" s="57"/>
      <c r="I16" s="56"/>
      <c r="J16" s="56"/>
      <c r="K16" s="36" t="s">
        <v>65</v>
      </c>
      <c r="L16" s="83">
        <v>29</v>
      </c>
      <c r="M16" s="83"/>
      <c r="N16" s="63"/>
      <c r="O16" s="86" t="s">
        <v>234</v>
      </c>
      <c r="P16" s="88">
        <v>43718.64094907408</v>
      </c>
      <c r="Q16" s="86" t="s">
        <v>246</v>
      </c>
      <c r="R16" s="86"/>
      <c r="S16" s="86"/>
      <c r="T16" s="86"/>
      <c r="U16" s="86"/>
      <c r="V16" s="89" t="s">
        <v>274</v>
      </c>
      <c r="W16" s="88">
        <v>43718.64094907408</v>
      </c>
      <c r="X16" s="89" t="s">
        <v>288</v>
      </c>
      <c r="Y16" s="86"/>
      <c r="Z16" s="86"/>
      <c r="AA16" s="92" t="s">
        <v>302</v>
      </c>
      <c r="AB16" s="92" t="s">
        <v>303</v>
      </c>
      <c r="AC16" s="86" t="b">
        <v>0</v>
      </c>
      <c r="AD16" s="86">
        <v>0</v>
      </c>
      <c r="AE16" s="92" t="s">
        <v>307</v>
      </c>
      <c r="AF16" s="86" t="b">
        <v>0</v>
      </c>
      <c r="AG16" s="86" t="s">
        <v>308</v>
      </c>
      <c r="AH16" s="86"/>
      <c r="AI16" s="92" t="s">
        <v>304</v>
      </c>
      <c r="AJ16" s="86" t="b">
        <v>0</v>
      </c>
      <c r="AK16" s="86">
        <v>0</v>
      </c>
      <c r="AL16" s="92" t="s">
        <v>304</v>
      </c>
      <c r="AM16" s="86" t="s">
        <v>313</v>
      </c>
      <c r="AN16" s="86" t="b">
        <v>0</v>
      </c>
      <c r="AO16" s="92" t="s">
        <v>303</v>
      </c>
      <c r="AP16" s="86" t="s">
        <v>176</v>
      </c>
      <c r="AQ16" s="86">
        <v>0</v>
      </c>
      <c r="AR16" s="86">
        <v>0</v>
      </c>
      <c r="AS16" s="86"/>
      <c r="AT16" s="86"/>
      <c r="AU16" s="86"/>
      <c r="AV16" s="86"/>
      <c r="AW16" s="86"/>
      <c r="AX16" s="86"/>
      <c r="AY16" s="86"/>
      <c r="AZ16" s="86"/>
      <c r="BA16">
        <v>1</v>
      </c>
      <c r="BB16" s="85" t="str">
        <f>REPLACE(INDEX(GroupVertices[Group],MATCH(Edges25[[#This Row],[Vertex 1]],GroupVertices[Vertex],0)),1,1,"")</f>
        <v>1</v>
      </c>
      <c r="BC16" s="85" t="str">
        <f>REPLACE(INDEX(GroupVertices[Group],MATCH(Edges25[[#This Row],[Vertex 2]],GroupVertices[Vertex],0)),1,1,"")</f>
        <v>1</v>
      </c>
      <c r="BD16" s="51">
        <v>6</v>
      </c>
      <c r="BE16" s="52">
        <v>15.789473684210526</v>
      </c>
      <c r="BF16" s="51">
        <v>0</v>
      </c>
      <c r="BG16" s="52">
        <v>0</v>
      </c>
      <c r="BH16" s="51">
        <v>0</v>
      </c>
      <c r="BI16" s="52">
        <v>0</v>
      </c>
      <c r="BJ16" s="51">
        <v>32</v>
      </c>
      <c r="BK16" s="52">
        <v>84.21052631578948</v>
      </c>
      <c r="BL16" s="51">
        <v>38</v>
      </c>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6"/>
    <dataValidation allowBlank="1" showInputMessage="1" showErrorMessage="1" promptTitle="Vertex 2 Name" prompt="Enter the name of the edge's second vertex." sqref="B3:B16"/>
    <dataValidation allowBlank="1" showInputMessage="1" showErrorMessage="1" promptTitle="Vertex 1 Name" prompt="Enter the name of the edge's first vertex." sqref="A3:A1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6"/>
    <dataValidation allowBlank="1" showInputMessage="1" promptTitle="Edge Width" prompt="Enter an optional edge width between 1 and 10." errorTitle="Invalid Edge Width" error="The optional edge width must be a whole number between 1 and 10." sqref="D3:D16"/>
    <dataValidation allowBlank="1" showInputMessage="1" promptTitle="Edge Color" prompt="To select an optional edge color, right-click and select Select Color on the right-click menu." sqref="C3:C1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
    <dataValidation allowBlank="1" showErrorMessage="1" sqref="N2:N1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
  </dataValidations>
  <hyperlinks>
    <hyperlink ref="R4" r:id="rId1" display="https://www.mhtf.org/2019/07/19/maternal-health-visionary-spotlight-dr-joia-crear-perry-national-birth-equity-collaborative-founder-president/"/>
    <hyperlink ref="R6" r:id="rId2" display="https://www.cmqcc.org/my-birth-matters?utm_source=twitter&amp;utm_medium=tweet&amp;utm_campaign=mybirthmatters&amp;utm_content=comms%20toolkit"/>
    <hyperlink ref="R11" r:id="rId3" display="https://www.modernhealthcare.com/hospitals/joint-commission-imposes-maternal-safety-standards-hospital-accreditation?eType=EmailBlastContent&amp;eId=2f70d394-fb44-437b-9ddb-bbcd4cbfb0c7"/>
    <hyperlink ref="R15" r:id="rId4" display="https://zoom.us/webinar/register/WN_efm44EgrQiWTuke7WFFrZQ"/>
    <hyperlink ref="U4" r:id="rId5" display="https://pbs.twimg.com/media/D_2oBubXUAAa_tL.jpg"/>
    <hyperlink ref="U6" r:id="rId6" display="https://pbs.twimg.com/media/EDfzIfXXkAEGotq.jpg"/>
    <hyperlink ref="U13" r:id="rId7" display="https://pbs.twimg.com/media/EDoPmCJW4AUYCQC.jpg"/>
    <hyperlink ref="U15" r:id="rId8" display="https://pbs.twimg.com/media/EDpGO-5WwAEtvc5.png"/>
    <hyperlink ref="V3" r:id="rId9" display="http://pbs.twimg.com/profile_images/623605362202148864/k6GbmZXq_normal.jpg"/>
    <hyperlink ref="V4" r:id="rId10" display="https://pbs.twimg.com/media/D_2oBubXUAAa_tL.jpg"/>
    <hyperlink ref="V5" r:id="rId11" display="http://pbs.twimg.com/profile_images/460946088607113216/q2PknvDR_normal.jpeg"/>
    <hyperlink ref="V6" r:id="rId12" display="https://pbs.twimg.com/media/EDfzIfXXkAEGotq.jpg"/>
    <hyperlink ref="V7" r:id="rId13" display="http://pbs.twimg.com/profile_images/2181953193/logo_only2_normal.jpg"/>
    <hyperlink ref="V8" r:id="rId14" display="http://pbs.twimg.com/profile_images/1106892363904049152/1RUHFgsd_normal.png"/>
    <hyperlink ref="V9" r:id="rId15" display="http://pbs.twimg.com/profile_images/611921185094303744/ynxLLkhk_normal.jpg"/>
    <hyperlink ref="V10" r:id="rId16" display="http://pbs.twimg.com/profile_images/1073681418918580224/0bAr18dN_normal.jpg"/>
    <hyperlink ref="V11" r:id="rId17" display="http://pbs.twimg.com/profile_images/1106332532742643714/Gv29_wSP_normal.jpg"/>
    <hyperlink ref="V12" r:id="rId18" display="http://pbs.twimg.com/profile_images/1062070042957959168/TZMuINX7_normal.jpg"/>
    <hyperlink ref="V13" r:id="rId19" display="https://pbs.twimg.com/media/EDoPmCJW4AUYCQC.jpg"/>
    <hyperlink ref="V14" r:id="rId20" display="http://pbs.twimg.com/profile_images/992762295301296129/1FWAoN6m_normal.jpg"/>
    <hyperlink ref="V15" r:id="rId21" display="https://pbs.twimg.com/media/EDpGO-5WwAEtvc5.png"/>
    <hyperlink ref="V16" r:id="rId22" display="http://pbs.twimg.com/profile_images/989602603670614016/8ku2VCzR_normal.jpg"/>
    <hyperlink ref="X3" r:id="rId23" display="https://twitter.com/#!/fibroidsupport/status/1168231132682489857"/>
    <hyperlink ref="X4" r:id="rId24" display="https://twitter.com/#!/mhtf/status/1152261829076357122"/>
    <hyperlink ref="X5" r:id="rId25" display="https://twitter.com/#!/fibroidinfo/status/1168233693359550465"/>
    <hyperlink ref="X6" r:id="rId26" display="https://twitter.com/#!/capublichealth/status/1168669956839526401"/>
    <hyperlink ref="X7" r:id="rId27" display="https://twitter.com/#!/jsabuilder/status/1168680544999100416"/>
    <hyperlink ref="X8" r:id="rId28" display="https://twitter.com/#!/publichealthmap/status/1168903787588857858"/>
    <hyperlink ref="X9" r:id="rId29" display="https://twitter.com/#!/ptsafetycouncil/status/1168917664250679296"/>
    <hyperlink ref="X10" r:id="rId30" display="https://twitter.com/#!/911safety/status/1168973474825691137"/>
    <hyperlink ref="X11" r:id="rId31" display="https://twitter.com/#!/mom_congress/status/1168916855836352513"/>
    <hyperlink ref="X12" r:id="rId32" display="https://twitter.com/#!/helpingmamas/status/1169253983942316033"/>
    <hyperlink ref="X13" r:id="rId33" display="https://twitter.com/#!/2020momproject/status/1169264201128431616"/>
    <hyperlink ref="X14" r:id="rId34" display="https://twitter.com/#!/ppstresscenter/status/1169279749581103104"/>
    <hyperlink ref="X15" r:id="rId35" display="https://twitter.com/#!/awhonn/status/1169324278065631234"/>
    <hyperlink ref="X16" r:id="rId36" display="https://twitter.com/#!/afriedmanpeahl/status/1171443955541536768"/>
  </hyperlinks>
  <printOptions/>
  <pageMargins left="0.7" right="0.7" top="0.75" bottom="0.75" header="0.3" footer="0.3"/>
  <pageSetup horizontalDpi="600" verticalDpi="600" orientation="portrait" r:id="rId40"/>
  <legacyDrawing r:id="rId38"/>
  <tableParts>
    <tablePart r:id="rId39"/>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802</v>
      </c>
      <c r="B1" s="13" t="s">
        <v>34</v>
      </c>
    </row>
    <row r="2" spans="1:2" ht="15">
      <c r="A2" s="124" t="s">
        <v>226</v>
      </c>
      <c r="B2" s="85">
        <v>240.4</v>
      </c>
    </row>
    <row r="3" spans="1:2" ht="15">
      <c r="A3" s="124" t="s">
        <v>215</v>
      </c>
      <c r="B3" s="85">
        <v>160</v>
      </c>
    </row>
    <row r="4" spans="1:2" ht="15">
      <c r="A4" s="124" t="s">
        <v>225</v>
      </c>
      <c r="B4" s="85">
        <v>40</v>
      </c>
    </row>
    <row r="5" spans="1:2" ht="15">
      <c r="A5" s="124" t="s">
        <v>218</v>
      </c>
      <c r="B5" s="85">
        <v>40</v>
      </c>
    </row>
    <row r="6" spans="1:2" ht="15">
      <c r="A6" s="124" t="s">
        <v>220</v>
      </c>
      <c r="B6" s="85">
        <v>36</v>
      </c>
    </row>
    <row r="7" spans="1:2" ht="15">
      <c r="A7" s="124" t="s">
        <v>213</v>
      </c>
      <c r="B7" s="85">
        <v>25.066667</v>
      </c>
    </row>
    <row r="8" spans="1:2" ht="15">
      <c r="A8" s="124" t="s">
        <v>212</v>
      </c>
      <c r="B8" s="85">
        <v>24.666667</v>
      </c>
    </row>
    <row r="9" spans="1:2" ht="15">
      <c r="A9" s="124" t="s">
        <v>214</v>
      </c>
      <c r="B9" s="85">
        <v>24.666667</v>
      </c>
    </row>
    <row r="10" spans="1:2" ht="15">
      <c r="A10" s="124" t="s">
        <v>227</v>
      </c>
      <c r="B10" s="85">
        <v>20.4</v>
      </c>
    </row>
    <row r="11" spans="1:2" ht="15">
      <c r="A11" s="124" t="s">
        <v>229</v>
      </c>
      <c r="B11" s="85">
        <v>0.4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0"/>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35" t="s">
        <v>804</v>
      </c>
      <c r="B25" t="s">
        <v>803</v>
      </c>
    </row>
    <row r="26" spans="1:2" ht="15">
      <c r="A26" s="136">
        <v>43665.70835648148</v>
      </c>
      <c r="B26" s="3">
        <v>1</v>
      </c>
    </row>
    <row r="27" spans="1:2" ht="15">
      <c r="A27" s="136">
        <v>43709.775243055556</v>
      </c>
      <c r="B27" s="3">
        <v>1</v>
      </c>
    </row>
    <row r="28" spans="1:2" ht="15">
      <c r="A28" s="136">
        <v>43709.78230324074</v>
      </c>
      <c r="B28" s="3">
        <v>1</v>
      </c>
    </row>
    <row r="29" spans="1:2" ht="15">
      <c r="A29" s="136">
        <v>43710.98616898148</v>
      </c>
      <c r="B29" s="3">
        <v>1</v>
      </c>
    </row>
    <row r="30" spans="1:2" ht="15">
      <c r="A30" s="136">
        <v>43711.015381944446</v>
      </c>
      <c r="B30" s="3">
        <v>1</v>
      </c>
    </row>
    <row r="31" spans="1:2" ht="15">
      <c r="A31" s="136">
        <v>43711.63141203704</v>
      </c>
      <c r="B31" s="3">
        <v>1</v>
      </c>
    </row>
    <row r="32" spans="1:2" ht="15">
      <c r="A32" s="136">
        <v>43711.66747685185</v>
      </c>
      <c r="B32" s="3">
        <v>1</v>
      </c>
    </row>
    <row r="33" spans="1:2" ht="15">
      <c r="A33" s="136">
        <v>43711.66971064815</v>
      </c>
      <c r="B33" s="3">
        <v>1</v>
      </c>
    </row>
    <row r="34" spans="1:2" ht="15">
      <c r="A34" s="136">
        <v>43711.82371527778</v>
      </c>
      <c r="B34" s="3">
        <v>1</v>
      </c>
    </row>
    <row r="35" spans="1:2" ht="15">
      <c r="A35" s="136">
        <v>43712.59777777778</v>
      </c>
      <c r="B35" s="3">
        <v>1</v>
      </c>
    </row>
    <row r="36" spans="1:2" ht="15">
      <c r="A36" s="136">
        <v>43712.625972222224</v>
      </c>
      <c r="B36" s="3">
        <v>1</v>
      </c>
    </row>
    <row r="37" spans="1:2" ht="15">
      <c r="A37" s="136">
        <v>43712.66887731481</v>
      </c>
      <c r="B37" s="3">
        <v>1</v>
      </c>
    </row>
    <row r="38" spans="1:2" ht="15">
      <c r="A38" s="136">
        <v>43712.79174768519</v>
      </c>
      <c r="B38" s="3">
        <v>1</v>
      </c>
    </row>
    <row r="39" spans="1:2" ht="15">
      <c r="A39" s="136">
        <v>43718.64094907408</v>
      </c>
      <c r="B39" s="3">
        <v>1</v>
      </c>
    </row>
    <row r="40" spans="1:2" ht="15">
      <c r="A40" s="136" t="s">
        <v>805</v>
      </c>
      <c r="B40" s="3">
        <v>14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2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316</v>
      </c>
      <c r="AE2" s="13" t="s">
        <v>317</v>
      </c>
      <c r="AF2" s="13" t="s">
        <v>318</v>
      </c>
      <c r="AG2" s="13" t="s">
        <v>319</v>
      </c>
      <c r="AH2" s="13" t="s">
        <v>320</v>
      </c>
      <c r="AI2" s="13" t="s">
        <v>321</v>
      </c>
      <c r="AJ2" s="13" t="s">
        <v>322</v>
      </c>
      <c r="AK2" s="13" t="s">
        <v>323</v>
      </c>
      <c r="AL2" s="13" t="s">
        <v>324</v>
      </c>
      <c r="AM2" s="13" t="s">
        <v>325</v>
      </c>
      <c r="AN2" s="13" t="s">
        <v>326</v>
      </c>
      <c r="AO2" s="13" t="s">
        <v>327</v>
      </c>
      <c r="AP2" s="13" t="s">
        <v>328</v>
      </c>
      <c r="AQ2" s="13" t="s">
        <v>329</v>
      </c>
      <c r="AR2" s="13" t="s">
        <v>330</v>
      </c>
      <c r="AS2" s="13" t="s">
        <v>192</v>
      </c>
      <c r="AT2" s="13" t="s">
        <v>331</v>
      </c>
      <c r="AU2" s="13" t="s">
        <v>332</v>
      </c>
      <c r="AV2" s="13" t="s">
        <v>333</v>
      </c>
      <c r="AW2" s="13" t="s">
        <v>334</v>
      </c>
      <c r="AX2" s="13" t="s">
        <v>335</v>
      </c>
      <c r="AY2" s="13" t="s">
        <v>336</v>
      </c>
      <c r="AZ2" s="13" t="s">
        <v>547</v>
      </c>
      <c r="BA2" s="127" t="s">
        <v>705</v>
      </c>
      <c r="BB2" s="127" t="s">
        <v>706</v>
      </c>
      <c r="BC2" s="127" t="s">
        <v>707</v>
      </c>
      <c r="BD2" s="127" t="s">
        <v>708</v>
      </c>
      <c r="BE2" s="127" t="s">
        <v>709</v>
      </c>
      <c r="BF2" s="127" t="s">
        <v>710</v>
      </c>
      <c r="BG2" s="127" t="s">
        <v>711</v>
      </c>
      <c r="BH2" s="127" t="s">
        <v>722</v>
      </c>
      <c r="BI2" s="127" t="s">
        <v>723</v>
      </c>
      <c r="BJ2" s="127" t="s">
        <v>734</v>
      </c>
      <c r="BK2" s="127" t="s">
        <v>771</v>
      </c>
      <c r="BL2" s="127" t="s">
        <v>772</v>
      </c>
      <c r="BM2" s="127" t="s">
        <v>773</v>
      </c>
      <c r="BN2" s="127" t="s">
        <v>774</v>
      </c>
      <c r="BO2" s="127" t="s">
        <v>775</v>
      </c>
      <c r="BP2" s="127" t="s">
        <v>776</v>
      </c>
      <c r="BQ2" s="127" t="s">
        <v>777</v>
      </c>
      <c r="BR2" s="127" t="s">
        <v>778</v>
      </c>
      <c r="BS2" s="127" t="s">
        <v>780</v>
      </c>
      <c r="BT2" s="3"/>
      <c r="BU2" s="3"/>
    </row>
    <row r="3" spans="1:73" ht="15" customHeight="1">
      <c r="A3" s="50" t="s">
        <v>212</v>
      </c>
      <c r="B3" s="53"/>
      <c r="C3" s="53" t="s">
        <v>64</v>
      </c>
      <c r="D3" s="54">
        <v>218.7994584837545</v>
      </c>
      <c r="E3" s="55"/>
      <c r="F3" s="112" t="s">
        <v>265</v>
      </c>
      <c r="G3" s="53"/>
      <c r="H3" s="57" t="s">
        <v>212</v>
      </c>
      <c r="I3" s="56"/>
      <c r="J3" s="56"/>
      <c r="K3" s="114" t="s">
        <v>478</v>
      </c>
      <c r="L3" s="59">
        <v>1026.8624653327788</v>
      </c>
      <c r="M3" s="60">
        <v>7299.4296875</v>
      </c>
      <c r="N3" s="60">
        <v>8754.2275390625</v>
      </c>
      <c r="O3" s="58"/>
      <c r="P3" s="61"/>
      <c r="Q3" s="61"/>
      <c r="R3" s="51"/>
      <c r="S3" s="51">
        <v>0</v>
      </c>
      <c r="T3" s="51">
        <v>5</v>
      </c>
      <c r="U3" s="52">
        <v>24.666667</v>
      </c>
      <c r="V3" s="52">
        <v>0.02439</v>
      </c>
      <c r="W3" s="52">
        <v>0.107273</v>
      </c>
      <c r="X3" s="52">
        <v>1.324884</v>
      </c>
      <c r="Y3" s="52">
        <v>0.2</v>
      </c>
      <c r="Z3" s="52">
        <v>0</v>
      </c>
      <c r="AA3" s="62">
        <v>3</v>
      </c>
      <c r="AB3" s="62"/>
      <c r="AC3" s="63"/>
      <c r="AD3" s="85" t="s">
        <v>337</v>
      </c>
      <c r="AE3" s="85">
        <v>5001</v>
      </c>
      <c r="AF3" s="85">
        <v>2391</v>
      </c>
      <c r="AG3" s="85">
        <v>33752</v>
      </c>
      <c r="AH3" s="85">
        <v>73358</v>
      </c>
      <c r="AI3" s="85"/>
      <c r="AJ3" s="85" t="s">
        <v>359</v>
      </c>
      <c r="AK3" s="85" t="s">
        <v>381</v>
      </c>
      <c r="AL3" s="90" t="s">
        <v>397</v>
      </c>
      <c r="AM3" s="85"/>
      <c r="AN3" s="87">
        <v>42206.876238425924</v>
      </c>
      <c r="AO3" s="90" t="s">
        <v>416</v>
      </c>
      <c r="AP3" s="85" t="b">
        <v>1</v>
      </c>
      <c r="AQ3" s="85" t="b">
        <v>0</v>
      </c>
      <c r="AR3" s="85" t="b">
        <v>0</v>
      </c>
      <c r="AS3" s="85"/>
      <c r="AT3" s="85">
        <v>22</v>
      </c>
      <c r="AU3" s="90" t="s">
        <v>438</v>
      </c>
      <c r="AV3" s="85" t="b">
        <v>0</v>
      </c>
      <c r="AW3" s="85" t="s">
        <v>455</v>
      </c>
      <c r="AX3" s="90" t="s">
        <v>456</v>
      </c>
      <c r="AY3" s="85" t="s">
        <v>66</v>
      </c>
      <c r="AZ3" s="85" t="str">
        <f>REPLACE(INDEX(GroupVertices[Group],MATCH(Vertices[[#This Row],[Vertex]],GroupVertices[Vertex],0)),1,1,"")</f>
        <v>2</v>
      </c>
      <c r="BA3" s="51"/>
      <c r="BB3" s="51"/>
      <c r="BC3" s="51"/>
      <c r="BD3" s="51"/>
      <c r="BE3" s="51" t="s">
        <v>259</v>
      </c>
      <c r="BF3" s="51" t="s">
        <v>259</v>
      </c>
      <c r="BG3" s="128" t="s">
        <v>712</v>
      </c>
      <c r="BH3" s="128" t="s">
        <v>712</v>
      </c>
      <c r="BI3" s="128" t="s">
        <v>724</v>
      </c>
      <c r="BJ3" s="128" t="s">
        <v>724</v>
      </c>
      <c r="BK3" s="128">
        <v>0</v>
      </c>
      <c r="BL3" s="131">
        <v>0</v>
      </c>
      <c r="BM3" s="128">
        <v>0</v>
      </c>
      <c r="BN3" s="131">
        <v>0</v>
      </c>
      <c r="BO3" s="128">
        <v>0</v>
      </c>
      <c r="BP3" s="131">
        <v>0</v>
      </c>
      <c r="BQ3" s="128">
        <v>19</v>
      </c>
      <c r="BR3" s="131">
        <v>100</v>
      </c>
      <c r="BS3" s="128">
        <v>19</v>
      </c>
      <c r="BT3" s="3"/>
      <c r="BU3" s="3"/>
    </row>
    <row r="4" spans="1:76" ht="15">
      <c r="A4" s="14" t="s">
        <v>226</v>
      </c>
      <c r="B4" s="15"/>
      <c r="C4" s="15" t="s">
        <v>64</v>
      </c>
      <c r="D4" s="93">
        <v>208.91690734055356</v>
      </c>
      <c r="E4" s="81"/>
      <c r="F4" s="112" t="s">
        <v>443</v>
      </c>
      <c r="G4" s="15"/>
      <c r="H4" s="16" t="s">
        <v>226</v>
      </c>
      <c r="I4" s="66"/>
      <c r="J4" s="66"/>
      <c r="K4" s="114" t="s">
        <v>479</v>
      </c>
      <c r="L4" s="94">
        <v>9999</v>
      </c>
      <c r="M4" s="95">
        <v>1515.710205078125</v>
      </c>
      <c r="N4" s="95">
        <v>4900.63427734375</v>
      </c>
      <c r="O4" s="77"/>
      <c r="P4" s="96"/>
      <c r="Q4" s="96"/>
      <c r="R4" s="97"/>
      <c r="S4" s="51">
        <v>8</v>
      </c>
      <c r="T4" s="51">
        <v>0</v>
      </c>
      <c r="U4" s="52">
        <v>240.4</v>
      </c>
      <c r="V4" s="52">
        <v>0.033333</v>
      </c>
      <c r="W4" s="52">
        <v>0.120811</v>
      </c>
      <c r="X4" s="52">
        <v>2.434424</v>
      </c>
      <c r="Y4" s="52">
        <v>0.05357142857142857</v>
      </c>
      <c r="Z4" s="52">
        <v>0</v>
      </c>
      <c r="AA4" s="82">
        <v>4</v>
      </c>
      <c r="AB4" s="82"/>
      <c r="AC4" s="98"/>
      <c r="AD4" s="85" t="s">
        <v>338</v>
      </c>
      <c r="AE4" s="85">
        <v>617</v>
      </c>
      <c r="AF4" s="85">
        <v>1999</v>
      </c>
      <c r="AG4" s="85">
        <v>4116</v>
      </c>
      <c r="AH4" s="85">
        <v>944</v>
      </c>
      <c r="AI4" s="85"/>
      <c r="AJ4" s="85" t="s">
        <v>360</v>
      </c>
      <c r="AK4" s="85" t="s">
        <v>382</v>
      </c>
      <c r="AL4" s="90" t="s">
        <v>398</v>
      </c>
      <c r="AM4" s="85"/>
      <c r="AN4" s="87">
        <v>40874.85633101852</v>
      </c>
      <c r="AO4" s="90" t="s">
        <v>417</v>
      </c>
      <c r="AP4" s="85" t="b">
        <v>0</v>
      </c>
      <c r="AQ4" s="85" t="b">
        <v>0</v>
      </c>
      <c r="AR4" s="85" t="b">
        <v>1</v>
      </c>
      <c r="AS4" s="85" t="s">
        <v>308</v>
      </c>
      <c r="AT4" s="85">
        <v>41</v>
      </c>
      <c r="AU4" s="90" t="s">
        <v>438</v>
      </c>
      <c r="AV4" s="85" t="b">
        <v>0</v>
      </c>
      <c r="AW4" s="85" t="s">
        <v>455</v>
      </c>
      <c r="AX4" s="90" t="s">
        <v>457</v>
      </c>
      <c r="AY4" s="85" t="s">
        <v>65</v>
      </c>
      <c r="AZ4" s="85" t="str">
        <f>REPLACE(INDEX(GroupVertices[Group],MATCH(Vertices[[#This Row],[Vertex]],GroupVertices[Vertex],0)),1,1,"")</f>
        <v>1</v>
      </c>
      <c r="BA4" s="51"/>
      <c r="BB4" s="51"/>
      <c r="BC4" s="51"/>
      <c r="BD4" s="51"/>
      <c r="BE4" s="51"/>
      <c r="BF4" s="51"/>
      <c r="BG4" s="51"/>
      <c r="BH4" s="51"/>
      <c r="BI4" s="51"/>
      <c r="BJ4" s="51"/>
      <c r="BK4" s="51"/>
      <c r="BL4" s="52"/>
      <c r="BM4" s="51"/>
      <c r="BN4" s="52"/>
      <c r="BO4" s="51"/>
      <c r="BP4" s="52"/>
      <c r="BQ4" s="51"/>
      <c r="BR4" s="52"/>
      <c r="BS4" s="51"/>
      <c r="BT4" s="2"/>
      <c r="BU4" s="3"/>
      <c r="BV4" s="3"/>
      <c r="BW4" s="3"/>
      <c r="BX4" s="3"/>
    </row>
    <row r="5" spans="1:76" ht="15">
      <c r="A5" s="14" t="s">
        <v>227</v>
      </c>
      <c r="B5" s="15"/>
      <c r="C5" s="15" t="s">
        <v>64</v>
      </c>
      <c r="D5" s="93">
        <v>1000</v>
      </c>
      <c r="E5" s="81"/>
      <c r="F5" s="112" t="s">
        <v>444</v>
      </c>
      <c r="G5" s="15"/>
      <c r="H5" s="16" t="s">
        <v>227</v>
      </c>
      <c r="I5" s="66"/>
      <c r="J5" s="66"/>
      <c r="K5" s="114" t="s">
        <v>480</v>
      </c>
      <c r="L5" s="94">
        <v>849.4159733777037</v>
      </c>
      <c r="M5" s="95">
        <v>8878.5947265625</v>
      </c>
      <c r="N5" s="95">
        <v>9218.490234375</v>
      </c>
      <c r="O5" s="77"/>
      <c r="P5" s="96"/>
      <c r="Q5" s="96"/>
      <c r="R5" s="97"/>
      <c r="S5" s="51">
        <v>5</v>
      </c>
      <c r="T5" s="51">
        <v>0</v>
      </c>
      <c r="U5" s="52">
        <v>20.4</v>
      </c>
      <c r="V5" s="52">
        <v>0.020833</v>
      </c>
      <c r="W5" s="52">
        <v>0.101888</v>
      </c>
      <c r="X5" s="52">
        <v>1.357884</v>
      </c>
      <c r="Y5" s="52">
        <v>0.15</v>
      </c>
      <c r="Z5" s="52">
        <v>0</v>
      </c>
      <c r="AA5" s="82">
        <v>5</v>
      </c>
      <c r="AB5" s="82"/>
      <c r="AC5" s="98"/>
      <c r="AD5" s="85" t="s">
        <v>339</v>
      </c>
      <c r="AE5" s="85">
        <v>646</v>
      </c>
      <c r="AF5" s="85">
        <v>33378</v>
      </c>
      <c r="AG5" s="85">
        <v>10619</v>
      </c>
      <c r="AH5" s="85">
        <v>1453</v>
      </c>
      <c r="AI5" s="85"/>
      <c r="AJ5" s="85" t="s">
        <v>361</v>
      </c>
      <c r="AK5" s="85" t="s">
        <v>383</v>
      </c>
      <c r="AL5" s="90" t="s">
        <v>399</v>
      </c>
      <c r="AM5" s="85"/>
      <c r="AN5" s="87">
        <v>39876.6346875</v>
      </c>
      <c r="AO5" s="90" t="s">
        <v>418</v>
      </c>
      <c r="AP5" s="85" t="b">
        <v>0</v>
      </c>
      <c r="AQ5" s="85" t="b">
        <v>0</v>
      </c>
      <c r="AR5" s="85" t="b">
        <v>1</v>
      </c>
      <c r="AS5" s="85"/>
      <c r="AT5" s="85">
        <v>576</v>
      </c>
      <c r="AU5" s="90" t="s">
        <v>438</v>
      </c>
      <c r="AV5" s="85" t="b">
        <v>1</v>
      </c>
      <c r="AW5" s="85" t="s">
        <v>455</v>
      </c>
      <c r="AX5" s="90" t="s">
        <v>458</v>
      </c>
      <c r="AY5" s="85" t="s">
        <v>65</v>
      </c>
      <c r="AZ5" s="85" t="str">
        <f>REPLACE(INDEX(GroupVertices[Group],MATCH(Vertices[[#This Row],[Vertex]],GroupVertices[Vertex],0)),1,1,"")</f>
        <v>2</v>
      </c>
      <c r="BA5" s="51"/>
      <c r="BB5" s="51"/>
      <c r="BC5" s="51"/>
      <c r="BD5" s="51"/>
      <c r="BE5" s="51"/>
      <c r="BF5" s="51"/>
      <c r="BG5" s="51"/>
      <c r="BH5" s="51"/>
      <c r="BI5" s="51"/>
      <c r="BJ5" s="51"/>
      <c r="BK5" s="51"/>
      <c r="BL5" s="52"/>
      <c r="BM5" s="51"/>
      <c r="BN5" s="52"/>
      <c r="BO5" s="51"/>
      <c r="BP5" s="52"/>
      <c r="BQ5" s="51"/>
      <c r="BR5" s="52"/>
      <c r="BS5" s="51"/>
      <c r="BT5" s="2"/>
      <c r="BU5" s="3"/>
      <c r="BV5" s="3"/>
      <c r="BW5" s="3"/>
      <c r="BX5" s="3"/>
    </row>
    <row r="6" spans="1:76" ht="15">
      <c r="A6" s="14" t="s">
        <v>228</v>
      </c>
      <c r="B6" s="15"/>
      <c r="C6" s="15" t="s">
        <v>64</v>
      </c>
      <c r="D6" s="93">
        <v>211.86654632972323</v>
      </c>
      <c r="E6" s="81"/>
      <c r="F6" s="112" t="s">
        <v>445</v>
      </c>
      <c r="G6" s="15"/>
      <c r="H6" s="16" t="s">
        <v>228</v>
      </c>
      <c r="I6" s="66"/>
      <c r="J6" s="66"/>
      <c r="K6" s="114" t="s">
        <v>481</v>
      </c>
      <c r="L6" s="94">
        <v>17.63560732113145</v>
      </c>
      <c r="M6" s="95">
        <v>9749.51171875</v>
      </c>
      <c r="N6" s="95">
        <v>5367.56591796875</v>
      </c>
      <c r="O6" s="77"/>
      <c r="P6" s="96"/>
      <c r="Q6" s="96"/>
      <c r="R6" s="97"/>
      <c r="S6" s="51">
        <v>3</v>
      </c>
      <c r="T6" s="51">
        <v>0</v>
      </c>
      <c r="U6" s="52">
        <v>0.4</v>
      </c>
      <c r="V6" s="52">
        <v>0.017857</v>
      </c>
      <c r="W6" s="52">
        <v>0.073669</v>
      </c>
      <c r="X6" s="52">
        <v>0.820755</v>
      </c>
      <c r="Y6" s="52">
        <v>0.3333333333333333</v>
      </c>
      <c r="Z6" s="52">
        <v>0</v>
      </c>
      <c r="AA6" s="82">
        <v>6</v>
      </c>
      <c r="AB6" s="82"/>
      <c r="AC6" s="98"/>
      <c r="AD6" s="85" t="s">
        <v>340</v>
      </c>
      <c r="AE6" s="85">
        <v>1130</v>
      </c>
      <c r="AF6" s="85">
        <v>2116</v>
      </c>
      <c r="AG6" s="85">
        <v>1539</v>
      </c>
      <c r="AH6" s="85">
        <v>2486</v>
      </c>
      <c r="AI6" s="85"/>
      <c r="AJ6" s="85" t="s">
        <v>362</v>
      </c>
      <c r="AK6" s="85" t="s">
        <v>384</v>
      </c>
      <c r="AL6" s="90" t="s">
        <v>400</v>
      </c>
      <c r="AM6" s="85"/>
      <c r="AN6" s="87">
        <v>42058.898356481484</v>
      </c>
      <c r="AO6" s="90" t="s">
        <v>419</v>
      </c>
      <c r="AP6" s="85" t="b">
        <v>1</v>
      </c>
      <c r="AQ6" s="85" t="b">
        <v>0</v>
      </c>
      <c r="AR6" s="85" t="b">
        <v>1</v>
      </c>
      <c r="AS6" s="85"/>
      <c r="AT6" s="85">
        <v>25</v>
      </c>
      <c r="AU6" s="90" t="s">
        <v>438</v>
      </c>
      <c r="AV6" s="85" t="b">
        <v>0</v>
      </c>
      <c r="AW6" s="85" t="s">
        <v>455</v>
      </c>
      <c r="AX6" s="90" t="s">
        <v>459</v>
      </c>
      <c r="AY6" s="85" t="s">
        <v>65</v>
      </c>
      <c r="AZ6" s="85" t="str">
        <f>REPLACE(INDEX(GroupVertices[Group],MATCH(Vertices[[#This Row],[Vertex]],GroupVertices[Vertex],0)),1,1,"")</f>
        <v>2</v>
      </c>
      <c r="BA6" s="51"/>
      <c r="BB6" s="51"/>
      <c r="BC6" s="51"/>
      <c r="BD6" s="51"/>
      <c r="BE6" s="51"/>
      <c r="BF6" s="51"/>
      <c r="BG6" s="51"/>
      <c r="BH6" s="51"/>
      <c r="BI6" s="51"/>
      <c r="BJ6" s="51"/>
      <c r="BK6" s="51"/>
      <c r="BL6" s="52"/>
      <c r="BM6" s="51"/>
      <c r="BN6" s="52"/>
      <c r="BO6" s="51"/>
      <c r="BP6" s="52"/>
      <c r="BQ6" s="51"/>
      <c r="BR6" s="52"/>
      <c r="BS6" s="51"/>
      <c r="BT6" s="2"/>
      <c r="BU6" s="3"/>
      <c r="BV6" s="3"/>
      <c r="BW6" s="3"/>
      <c r="BX6" s="3"/>
    </row>
    <row r="7" spans="1:76" ht="15">
      <c r="A7" s="14" t="s">
        <v>229</v>
      </c>
      <c r="B7" s="15"/>
      <c r="C7" s="15" t="s">
        <v>64</v>
      </c>
      <c r="D7" s="93">
        <v>257.6237665463297</v>
      </c>
      <c r="E7" s="81"/>
      <c r="F7" s="112" t="s">
        <v>446</v>
      </c>
      <c r="G7" s="15"/>
      <c r="H7" s="16" t="s">
        <v>229</v>
      </c>
      <c r="I7" s="66"/>
      <c r="J7" s="66"/>
      <c r="K7" s="114" t="s">
        <v>482</v>
      </c>
      <c r="L7" s="94">
        <v>17.63560732113145</v>
      </c>
      <c r="M7" s="95">
        <v>6432.10546875</v>
      </c>
      <c r="N7" s="95">
        <v>4113.59326171875</v>
      </c>
      <c r="O7" s="77"/>
      <c r="P7" s="96"/>
      <c r="Q7" s="96"/>
      <c r="R7" s="97"/>
      <c r="S7" s="51">
        <v>3</v>
      </c>
      <c r="T7" s="51">
        <v>0</v>
      </c>
      <c r="U7" s="52">
        <v>0.4</v>
      </c>
      <c r="V7" s="52">
        <v>0.017857</v>
      </c>
      <c r="W7" s="52">
        <v>0.073669</v>
      </c>
      <c r="X7" s="52">
        <v>0.820755</v>
      </c>
      <c r="Y7" s="52">
        <v>0.3333333333333333</v>
      </c>
      <c r="Z7" s="52">
        <v>0</v>
      </c>
      <c r="AA7" s="82">
        <v>7</v>
      </c>
      <c r="AB7" s="82"/>
      <c r="AC7" s="98"/>
      <c r="AD7" s="85" t="s">
        <v>341</v>
      </c>
      <c r="AE7" s="85">
        <v>2800</v>
      </c>
      <c r="AF7" s="85">
        <v>3931</v>
      </c>
      <c r="AG7" s="85">
        <v>5004</v>
      </c>
      <c r="AH7" s="85">
        <v>23091</v>
      </c>
      <c r="AI7" s="85"/>
      <c r="AJ7" s="85" t="s">
        <v>363</v>
      </c>
      <c r="AK7" s="85" t="s">
        <v>384</v>
      </c>
      <c r="AL7" s="90" t="s">
        <v>401</v>
      </c>
      <c r="AM7" s="85"/>
      <c r="AN7" s="87">
        <v>40993.84226851852</v>
      </c>
      <c r="AO7" s="90" t="s">
        <v>420</v>
      </c>
      <c r="AP7" s="85" t="b">
        <v>1</v>
      </c>
      <c r="AQ7" s="85" t="b">
        <v>0</v>
      </c>
      <c r="AR7" s="85" t="b">
        <v>1</v>
      </c>
      <c r="AS7" s="85"/>
      <c r="AT7" s="85">
        <v>61</v>
      </c>
      <c r="AU7" s="90" t="s">
        <v>438</v>
      </c>
      <c r="AV7" s="85" t="b">
        <v>0</v>
      </c>
      <c r="AW7" s="85" t="s">
        <v>455</v>
      </c>
      <c r="AX7" s="90" t="s">
        <v>460</v>
      </c>
      <c r="AY7" s="85" t="s">
        <v>65</v>
      </c>
      <c r="AZ7" s="85" t="str">
        <f>REPLACE(INDEX(GroupVertices[Group],MATCH(Vertices[[#This Row],[Vertex]],GroupVertices[Vertex],0)),1,1,"")</f>
        <v>2</v>
      </c>
      <c r="BA7" s="51"/>
      <c r="BB7" s="51"/>
      <c r="BC7" s="51"/>
      <c r="BD7" s="51"/>
      <c r="BE7" s="51"/>
      <c r="BF7" s="51"/>
      <c r="BG7" s="51"/>
      <c r="BH7" s="51"/>
      <c r="BI7" s="51"/>
      <c r="BJ7" s="51"/>
      <c r="BK7" s="51"/>
      <c r="BL7" s="52"/>
      <c r="BM7" s="51"/>
      <c r="BN7" s="52"/>
      <c r="BO7" s="51"/>
      <c r="BP7" s="52"/>
      <c r="BQ7" s="51"/>
      <c r="BR7" s="52"/>
      <c r="BS7" s="51"/>
      <c r="BT7" s="2"/>
      <c r="BU7" s="3"/>
      <c r="BV7" s="3"/>
      <c r="BW7" s="3"/>
      <c r="BX7" s="3"/>
    </row>
    <row r="8" spans="1:76" ht="15">
      <c r="A8" s="14" t="s">
        <v>213</v>
      </c>
      <c r="B8" s="15"/>
      <c r="C8" s="15" t="s">
        <v>64</v>
      </c>
      <c r="D8" s="93">
        <v>658.0183513838749</v>
      </c>
      <c r="E8" s="81"/>
      <c r="F8" s="112" t="s">
        <v>447</v>
      </c>
      <c r="G8" s="15"/>
      <c r="H8" s="16" t="s">
        <v>213</v>
      </c>
      <c r="I8" s="66"/>
      <c r="J8" s="66"/>
      <c r="K8" s="114" t="s">
        <v>483</v>
      </c>
      <c r="L8" s="94">
        <v>1043.4980726539102</v>
      </c>
      <c r="M8" s="95">
        <v>7953.15478515625</v>
      </c>
      <c r="N8" s="95">
        <v>5535.00341796875</v>
      </c>
      <c r="O8" s="77"/>
      <c r="P8" s="96"/>
      <c r="Q8" s="96"/>
      <c r="R8" s="97"/>
      <c r="S8" s="51">
        <v>2</v>
      </c>
      <c r="T8" s="51">
        <v>4</v>
      </c>
      <c r="U8" s="52">
        <v>25.066667</v>
      </c>
      <c r="V8" s="52">
        <v>0.025</v>
      </c>
      <c r="W8" s="52">
        <v>0.126336</v>
      </c>
      <c r="X8" s="52">
        <v>1.555046</v>
      </c>
      <c r="Y8" s="52">
        <v>0.26666666666666666</v>
      </c>
      <c r="Z8" s="52">
        <v>0</v>
      </c>
      <c r="AA8" s="82">
        <v>8</v>
      </c>
      <c r="AB8" s="82"/>
      <c r="AC8" s="98"/>
      <c r="AD8" s="85" t="s">
        <v>342</v>
      </c>
      <c r="AE8" s="85">
        <v>3375</v>
      </c>
      <c r="AF8" s="85">
        <v>19813</v>
      </c>
      <c r="AG8" s="85">
        <v>23190</v>
      </c>
      <c r="AH8" s="85">
        <v>6967</v>
      </c>
      <c r="AI8" s="85"/>
      <c r="AJ8" s="85" t="s">
        <v>364</v>
      </c>
      <c r="AK8" s="85" t="s">
        <v>385</v>
      </c>
      <c r="AL8" s="90" t="s">
        <v>402</v>
      </c>
      <c r="AM8" s="85"/>
      <c r="AN8" s="87">
        <v>40078.62986111111</v>
      </c>
      <c r="AO8" s="90" t="s">
        <v>421</v>
      </c>
      <c r="AP8" s="85" t="b">
        <v>0</v>
      </c>
      <c r="AQ8" s="85" t="b">
        <v>0</v>
      </c>
      <c r="AR8" s="85" t="b">
        <v>0</v>
      </c>
      <c r="AS8" s="85"/>
      <c r="AT8" s="85">
        <v>536</v>
      </c>
      <c r="AU8" s="90" t="s">
        <v>439</v>
      </c>
      <c r="AV8" s="85" t="b">
        <v>1</v>
      </c>
      <c r="AW8" s="85" t="s">
        <v>455</v>
      </c>
      <c r="AX8" s="90" t="s">
        <v>461</v>
      </c>
      <c r="AY8" s="85" t="s">
        <v>66</v>
      </c>
      <c r="AZ8" s="85" t="str">
        <f>REPLACE(INDEX(GroupVertices[Group],MATCH(Vertices[[#This Row],[Vertex]],GroupVertices[Vertex],0)),1,1,"")</f>
        <v>2</v>
      </c>
      <c r="BA8" s="51" t="s">
        <v>247</v>
      </c>
      <c r="BB8" s="51" t="s">
        <v>247</v>
      </c>
      <c r="BC8" s="51" t="s">
        <v>253</v>
      </c>
      <c r="BD8" s="51" t="s">
        <v>253</v>
      </c>
      <c r="BE8" s="51" t="s">
        <v>259</v>
      </c>
      <c r="BF8" s="51" t="s">
        <v>259</v>
      </c>
      <c r="BG8" s="128" t="s">
        <v>713</v>
      </c>
      <c r="BH8" s="128" t="s">
        <v>713</v>
      </c>
      <c r="BI8" s="128" t="s">
        <v>725</v>
      </c>
      <c r="BJ8" s="128" t="s">
        <v>725</v>
      </c>
      <c r="BK8" s="128">
        <v>1</v>
      </c>
      <c r="BL8" s="131">
        <v>2.6315789473684212</v>
      </c>
      <c r="BM8" s="128">
        <v>2</v>
      </c>
      <c r="BN8" s="131">
        <v>5.2631578947368425</v>
      </c>
      <c r="BO8" s="128">
        <v>0</v>
      </c>
      <c r="BP8" s="131">
        <v>0</v>
      </c>
      <c r="BQ8" s="128">
        <v>35</v>
      </c>
      <c r="BR8" s="131">
        <v>92.10526315789474</v>
      </c>
      <c r="BS8" s="128">
        <v>38</v>
      </c>
      <c r="BT8" s="2"/>
      <c r="BU8" s="3"/>
      <c r="BV8" s="3"/>
      <c r="BW8" s="3"/>
      <c r="BX8" s="3"/>
    </row>
    <row r="9" spans="1:76" ht="15">
      <c r="A9" s="14" t="s">
        <v>214</v>
      </c>
      <c r="B9" s="15"/>
      <c r="C9" s="15" t="s">
        <v>64</v>
      </c>
      <c r="D9" s="93">
        <v>203.5722623345367</v>
      </c>
      <c r="E9" s="81"/>
      <c r="F9" s="112" t="s">
        <v>266</v>
      </c>
      <c r="G9" s="15"/>
      <c r="H9" s="16" t="s">
        <v>214</v>
      </c>
      <c r="I9" s="66"/>
      <c r="J9" s="66"/>
      <c r="K9" s="114" t="s">
        <v>484</v>
      </c>
      <c r="L9" s="94">
        <v>1026.8624653327788</v>
      </c>
      <c r="M9" s="95">
        <v>8705.85546875</v>
      </c>
      <c r="N9" s="95">
        <v>2764.429443359375</v>
      </c>
      <c r="O9" s="77"/>
      <c r="P9" s="96"/>
      <c r="Q9" s="96"/>
      <c r="R9" s="97"/>
      <c r="S9" s="51">
        <v>0</v>
      </c>
      <c r="T9" s="51">
        <v>5</v>
      </c>
      <c r="U9" s="52">
        <v>24.666667</v>
      </c>
      <c r="V9" s="52">
        <v>0.02439</v>
      </c>
      <c r="W9" s="52">
        <v>0.107273</v>
      </c>
      <c r="X9" s="52">
        <v>1.324884</v>
      </c>
      <c r="Y9" s="52">
        <v>0.2</v>
      </c>
      <c r="Z9" s="52">
        <v>0</v>
      </c>
      <c r="AA9" s="82">
        <v>9</v>
      </c>
      <c r="AB9" s="82"/>
      <c r="AC9" s="98"/>
      <c r="AD9" s="85" t="s">
        <v>343</v>
      </c>
      <c r="AE9" s="85">
        <v>4989</v>
      </c>
      <c r="AF9" s="85">
        <v>1787</v>
      </c>
      <c r="AG9" s="85">
        <v>20066</v>
      </c>
      <c r="AH9" s="85">
        <v>29025</v>
      </c>
      <c r="AI9" s="85"/>
      <c r="AJ9" s="85" t="s">
        <v>365</v>
      </c>
      <c r="AK9" s="85" t="s">
        <v>386</v>
      </c>
      <c r="AL9" s="90" t="s">
        <v>397</v>
      </c>
      <c r="AM9" s="85"/>
      <c r="AN9" s="87">
        <v>41552.50032407408</v>
      </c>
      <c r="AO9" s="90" t="s">
        <v>422</v>
      </c>
      <c r="AP9" s="85" t="b">
        <v>1</v>
      </c>
      <c r="AQ9" s="85" t="b">
        <v>0</v>
      </c>
      <c r="AR9" s="85" t="b">
        <v>0</v>
      </c>
      <c r="AS9" s="85"/>
      <c r="AT9" s="85">
        <v>16</v>
      </c>
      <c r="AU9" s="90" t="s">
        <v>438</v>
      </c>
      <c r="AV9" s="85" t="b">
        <v>0</v>
      </c>
      <c r="AW9" s="85" t="s">
        <v>455</v>
      </c>
      <c r="AX9" s="90" t="s">
        <v>462</v>
      </c>
      <c r="AY9" s="85" t="s">
        <v>66</v>
      </c>
      <c r="AZ9" s="85" t="str">
        <f>REPLACE(INDEX(GroupVertices[Group],MATCH(Vertices[[#This Row],[Vertex]],GroupVertices[Vertex],0)),1,1,"")</f>
        <v>2</v>
      </c>
      <c r="BA9" s="51"/>
      <c r="BB9" s="51"/>
      <c r="BC9" s="51"/>
      <c r="BD9" s="51"/>
      <c r="BE9" s="51" t="s">
        <v>259</v>
      </c>
      <c r="BF9" s="51" t="s">
        <v>259</v>
      </c>
      <c r="BG9" s="128" t="s">
        <v>712</v>
      </c>
      <c r="BH9" s="128" t="s">
        <v>712</v>
      </c>
      <c r="BI9" s="128" t="s">
        <v>724</v>
      </c>
      <c r="BJ9" s="128" t="s">
        <v>724</v>
      </c>
      <c r="BK9" s="128">
        <v>0</v>
      </c>
      <c r="BL9" s="131">
        <v>0</v>
      </c>
      <c r="BM9" s="128">
        <v>0</v>
      </c>
      <c r="BN9" s="131">
        <v>0</v>
      </c>
      <c r="BO9" s="128">
        <v>0</v>
      </c>
      <c r="BP9" s="131">
        <v>0</v>
      </c>
      <c r="BQ9" s="128">
        <v>19</v>
      </c>
      <c r="BR9" s="131">
        <v>100</v>
      </c>
      <c r="BS9" s="128">
        <v>19</v>
      </c>
      <c r="BT9" s="2"/>
      <c r="BU9" s="3"/>
      <c r="BV9" s="3"/>
      <c r="BW9" s="3"/>
      <c r="BX9" s="3"/>
    </row>
    <row r="10" spans="1:76" ht="15">
      <c r="A10" s="14" t="s">
        <v>215</v>
      </c>
      <c r="B10" s="15"/>
      <c r="C10" s="15" t="s">
        <v>64</v>
      </c>
      <c r="D10" s="93">
        <v>567.3106498194945</v>
      </c>
      <c r="E10" s="81"/>
      <c r="F10" s="112" t="s">
        <v>448</v>
      </c>
      <c r="G10" s="15"/>
      <c r="H10" s="16" t="s">
        <v>215</v>
      </c>
      <c r="I10" s="66"/>
      <c r="J10" s="66"/>
      <c r="K10" s="114" t="s">
        <v>485</v>
      </c>
      <c r="L10" s="94">
        <v>6655.242928452579</v>
      </c>
      <c r="M10" s="95">
        <v>5099.61572265625</v>
      </c>
      <c r="N10" s="95">
        <v>5105.61279296875</v>
      </c>
      <c r="O10" s="77"/>
      <c r="P10" s="96"/>
      <c r="Q10" s="96"/>
      <c r="R10" s="97"/>
      <c r="S10" s="51">
        <v>3</v>
      </c>
      <c r="T10" s="51">
        <v>3</v>
      </c>
      <c r="U10" s="52">
        <v>160</v>
      </c>
      <c r="V10" s="52">
        <v>0.026316</v>
      </c>
      <c r="W10" s="52">
        <v>0.034063</v>
      </c>
      <c r="X10" s="52">
        <v>2.629055</v>
      </c>
      <c r="Y10" s="52">
        <v>0</v>
      </c>
      <c r="Z10" s="52">
        <v>0</v>
      </c>
      <c r="AA10" s="82">
        <v>10</v>
      </c>
      <c r="AB10" s="82"/>
      <c r="AC10" s="98"/>
      <c r="AD10" s="85" t="s">
        <v>344</v>
      </c>
      <c r="AE10" s="85">
        <v>462</v>
      </c>
      <c r="AF10" s="85">
        <v>16215</v>
      </c>
      <c r="AG10" s="85">
        <v>7942</v>
      </c>
      <c r="AH10" s="85">
        <v>3004</v>
      </c>
      <c r="AI10" s="85"/>
      <c r="AJ10" s="85" t="s">
        <v>366</v>
      </c>
      <c r="AK10" s="85" t="s">
        <v>387</v>
      </c>
      <c r="AL10" s="85"/>
      <c r="AM10" s="85"/>
      <c r="AN10" s="87">
        <v>39924.63920138889</v>
      </c>
      <c r="AO10" s="90" t="s">
        <v>423</v>
      </c>
      <c r="AP10" s="85" t="b">
        <v>0</v>
      </c>
      <c r="AQ10" s="85" t="b">
        <v>0</v>
      </c>
      <c r="AR10" s="85" t="b">
        <v>0</v>
      </c>
      <c r="AS10" s="85"/>
      <c r="AT10" s="85">
        <v>686</v>
      </c>
      <c r="AU10" s="90" t="s">
        <v>438</v>
      </c>
      <c r="AV10" s="85" t="b">
        <v>0</v>
      </c>
      <c r="AW10" s="85" t="s">
        <v>455</v>
      </c>
      <c r="AX10" s="90" t="s">
        <v>463</v>
      </c>
      <c r="AY10" s="85" t="s">
        <v>66</v>
      </c>
      <c r="AZ10" s="85" t="str">
        <f>REPLACE(INDEX(GroupVertices[Group],MATCH(Vertices[[#This Row],[Vertex]],GroupVertices[Vertex],0)),1,1,"")</f>
        <v>3</v>
      </c>
      <c r="BA10" s="51" t="s">
        <v>248</v>
      </c>
      <c r="BB10" s="51" t="s">
        <v>248</v>
      </c>
      <c r="BC10" s="51" t="s">
        <v>254</v>
      </c>
      <c r="BD10" s="51" t="s">
        <v>254</v>
      </c>
      <c r="BE10" s="51" t="s">
        <v>260</v>
      </c>
      <c r="BF10" s="51" t="s">
        <v>260</v>
      </c>
      <c r="BG10" s="128" t="s">
        <v>627</v>
      </c>
      <c r="BH10" s="128" t="s">
        <v>627</v>
      </c>
      <c r="BI10" s="128" t="s">
        <v>678</v>
      </c>
      <c r="BJ10" s="128" t="s">
        <v>678</v>
      </c>
      <c r="BK10" s="128">
        <v>2</v>
      </c>
      <c r="BL10" s="131">
        <v>7.6923076923076925</v>
      </c>
      <c r="BM10" s="128">
        <v>0</v>
      </c>
      <c r="BN10" s="131">
        <v>0</v>
      </c>
      <c r="BO10" s="128">
        <v>0</v>
      </c>
      <c r="BP10" s="131">
        <v>0</v>
      </c>
      <c r="BQ10" s="128">
        <v>24</v>
      </c>
      <c r="BR10" s="131">
        <v>92.3076923076923</v>
      </c>
      <c r="BS10" s="128">
        <v>26</v>
      </c>
      <c r="BT10" s="2"/>
      <c r="BU10" s="3"/>
      <c r="BV10" s="3"/>
      <c r="BW10" s="3"/>
      <c r="BX10" s="3"/>
    </row>
    <row r="11" spans="1:76" ht="15">
      <c r="A11" s="14" t="s">
        <v>230</v>
      </c>
      <c r="B11" s="15"/>
      <c r="C11" s="15" t="s">
        <v>64</v>
      </c>
      <c r="D11" s="93">
        <v>1000</v>
      </c>
      <c r="E11" s="81"/>
      <c r="F11" s="112" t="s">
        <v>449</v>
      </c>
      <c r="G11" s="15"/>
      <c r="H11" s="16" t="s">
        <v>230</v>
      </c>
      <c r="I11" s="66"/>
      <c r="J11" s="66"/>
      <c r="K11" s="114" t="s">
        <v>486</v>
      </c>
      <c r="L11" s="94">
        <v>1</v>
      </c>
      <c r="M11" s="95">
        <v>3761.80712890625</v>
      </c>
      <c r="N11" s="95">
        <v>4762.2255859375</v>
      </c>
      <c r="O11" s="77"/>
      <c r="P11" s="96"/>
      <c r="Q11" s="96"/>
      <c r="R11" s="97"/>
      <c r="S11" s="51">
        <v>1</v>
      </c>
      <c r="T11" s="51">
        <v>0</v>
      </c>
      <c r="U11" s="52">
        <v>0</v>
      </c>
      <c r="V11" s="52">
        <v>0.017857</v>
      </c>
      <c r="W11" s="52">
        <v>0.007362</v>
      </c>
      <c r="X11" s="52">
        <v>0.522448</v>
      </c>
      <c r="Y11" s="52">
        <v>0</v>
      </c>
      <c r="Z11" s="52">
        <v>0</v>
      </c>
      <c r="AA11" s="82">
        <v>11</v>
      </c>
      <c r="AB11" s="82"/>
      <c r="AC11" s="98"/>
      <c r="AD11" s="85" t="s">
        <v>345</v>
      </c>
      <c r="AE11" s="85">
        <v>743</v>
      </c>
      <c r="AF11" s="85">
        <v>255085</v>
      </c>
      <c r="AG11" s="85">
        <v>59205</v>
      </c>
      <c r="AH11" s="85">
        <v>3059</v>
      </c>
      <c r="AI11" s="85"/>
      <c r="AJ11" s="85" t="s">
        <v>367</v>
      </c>
      <c r="AK11" s="85" t="s">
        <v>388</v>
      </c>
      <c r="AL11" s="90" t="s">
        <v>403</v>
      </c>
      <c r="AM11" s="85"/>
      <c r="AN11" s="87">
        <v>39699.94734953704</v>
      </c>
      <c r="AO11" s="90" t="s">
        <v>424</v>
      </c>
      <c r="AP11" s="85" t="b">
        <v>0</v>
      </c>
      <c r="AQ11" s="85" t="b">
        <v>0</v>
      </c>
      <c r="AR11" s="85" t="b">
        <v>1</v>
      </c>
      <c r="AS11" s="85"/>
      <c r="AT11" s="85">
        <v>5421</v>
      </c>
      <c r="AU11" s="90" t="s">
        <v>438</v>
      </c>
      <c r="AV11" s="85" t="b">
        <v>1</v>
      </c>
      <c r="AW11" s="85" t="s">
        <v>455</v>
      </c>
      <c r="AX11" s="90" t="s">
        <v>464</v>
      </c>
      <c r="AY11" s="85" t="s">
        <v>65</v>
      </c>
      <c r="AZ11" s="85" t="str">
        <f>REPLACE(INDEX(GroupVertices[Group],MATCH(Vertices[[#This Row],[Vertex]],GroupVertices[Vertex],0)),1,1,"")</f>
        <v>3</v>
      </c>
      <c r="BA11" s="51"/>
      <c r="BB11" s="51"/>
      <c r="BC11" s="51"/>
      <c r="BD11" s="51"/>
      <c r="BE11" s="51"/>
      <c r="BF11" s="51"/>
      <c r="BG11" s="51"/>
      <c r="BH11" s="51"/>
      <c r="BI11" s="51"/>
      <c r="BJ11" s="51"/>
      <c r="BK11" s="51"/>
      <c r="BL11" s="52"/>
      <c r="BM11" s="51"/>
      <c r="BN11" s="52"/>
      <c r="BO11" s="51"/>
      <c r="BP11" s="52"/>
      <c r="BQ11" s="51"/>
      <c r="BR11" s="52"/>
      <c r="BS11" s="51"/>
      <c r="BT11" s="2"/>
      <c r="BU11" s="3"/>
      <c r="BV11" s="3"/>
      <c r="BW11" s="3"/>
      <c r="BX11" s="3"/>
    </row>
    <row r="12" spans="1:76" ht="15">
      <c r="A12" s="14" t="s">
        <v>231</v>
      </c>
      <c r="B12" s="15"/>
      <c r="C12" s="15" t="s">
        <v>64</v>
      </c>
      <c r="D12" s="93">
        <v>417.81185318892904</v>
      </c>
      <c r="E12" s="81"/>
      <c r="F12" s="112" t="s">
        <v>450</v>
      </c>
      <c r="G12" s="15"/>
      <c r="H12" s="16" t="s">
        <v>231</v>
      </c>
      <c r="I12" s="66"/>
      <c r="J12" s="66"/>
      <c r="K12" s="114" t="s">
        <v>487</v>
      </c>
      <c r="L12" s="94">
        <v>1</v>
      </c>
      <c r="M12" s="95">
        <v>4596.78564453125</v>
      </c>
      <c r="N12" s="95">
        <v>9432.5859375</v>
      </c>
      <c r="O12" s="77"/>
      <c r="P12" s="96"/>
      <c r="Q12" s="96"/>
      <c r="R12" s="97"/>
      <c r="S12" s="51">
        <v>1</v>
      </c>
      <c r="T12" s="51">
        <v>0</v>
      </c>
      <c r="U12" s="52">
        <v>0</v>
      </c>
      <c r="V12" s="52">
        <v>0.017857</v>
      </c>
      <c r="W12" s="52">
        <v>0.007362</v>
      </c>
      <c r="X12" s="52">
        <v>0.522448</v>
      </c>
      <c r="Y12" s="52">
        <v>0</v>
      </c>
      <c r="Z12" s="52">
        <v>0</v>
      </c>
      <c r="AA12" s="82">
        <v>12</v>
      </c>
      <c r="AB12" s="82"/>
      <c r="AC12" s="98"/>
      <c r="AD12" s="85" t="s">
        <v>346</v>
      </c>
      <c r="AE12" s="85">
        <v>833</v>
      </c>
      <c r="AF12" s="85">
        <v>10285</v>
      </c>
      <c r="AG12" s="85">
        <v>17203</v>
      </c>
      <c r="AH12" s="85">
        <v>1457</v>
      </c>
      <c r="AI12" s="85"/>
      <c r="AJ12" s="85" t="s">
        <v>368</v>
      </c>
      <c r="AK12" s="85" t="s">
        <v>389</v>
      </c>
      <c r="AL12" s="90" t="s">
        <v>404</v>
      </c>
      <c r="AM12" s="85"/>
      <c r="AN12" s="87">
        <v>39934.77755787037</v>
      </c>
      <c r="AO12" s="90" t="s">
        <v>425</v>
      </c>
      <c r="AP12" s="85" t="b">
        <v>0</v>
      </c>
      <c r="AQ12" s="85" t="b">
        <v>0</v>
      </c>
      <c r="AR12" s="85" t="b">
        <v>0</v>
      </c>
      <c r="AS12" s="85"/>
      <c r="AT12" s="85">
        <v>532</v>
      </c>
      <c r="AU12" s="90" t="s">
        <v>438</v>
      </c>
      <c r="AV12" s="85" t="b">
        <v>0</v>
      </c>
      <c r="AW12" s="85" t="s">
        <v>455</v>
      </c>
      <c r="AX12" s="90" t="s">
        <v>465</v>
      </c>
      <c r="AY12" s="85" t="s">
        <v>65</v>
      </c>
      <c r="AZ12" s="85" t="str">
        <f>REPLACE(INDEX(GroupVertices[Group],MATCH(Vertices[[#This Row],[Vertex]],GroupVertices[Vertex],0)),1,1,"")</f>
        <v>3</v>
      </c>
      <c r="BA12" s="51"/>
      <c r="BB12" s="51"/>
      <c r="BC12" s="51"/>
      <c r="BD12" s="51"/>
      <c r="BE12" s="51"/>
      <c r="BF12" s="51"/>
      <c r="BG12" s="51"/>
      <c r="BH12" s="51"/>
      <c r="BI12" s="51"/>
      <c r="BJ12" s="51"/>
      <c r="BK12" s="51"/>
      <c r="BL12" s="52"/>
      <c r="BM12" s="51"/>
      <c r="BN12" s="52"/>
      <c r="BO12" s="51"/>
      <c r="BP12" s="52"/>
      <c r="BQ12" s="51"/>
      <c r="BR12" s="52"/>
      <c r="BS12" s="51"/>
      <c r="BT12" s="2"/>
      <c r="BU12" s="3"/>
      <c r="BV12" s="3"/>
      <c r="BW12" s="3"/>
      <c r="BX12" s="3"/>
    </row>
    <row r="13" spans="1:76" ht="15">
      <c r="A13" s="14" t="s">
        <v>216</v>
      </c>
      <c r="B13" s="15"/>
      <c r="C13" s="15" t="s">
        <v>64</v>
      </c>
      <c r="D13" s="93">
        <v>165.9832731648616</v>
      </c>
      <c r="E13" s="81"/>
      <c r="F13" s="112" t="s">
        <v>267</v>
      </c>
      <c r="G13" s="15"/>
      <c r="H13" s="16" t="s">
        <v>216</v>
      </c>
      <c r="I13" s="66"/>
      <c r="J13" s="66"/>
      <c r="K13" s="114" t="s">
        <v>488</v>
      </c>
      <c r="L13" s="94">
        <v>1</v>
      </c>
      <c r="M13" s="95">
        <v>6237.19287109375</v>
      </c>
      <c r="N13" s="95">
        <v>2511.665771484375</v>
      </c>
      <c r="O13" s="77"/>
      <c r="P13" s="96"/>
      <c r="Q13" s="96"/>
      <c r="R13" s="97"/>
      <c r="S13" s="51">
        <v>0</v>
      </c>
      <c r="T13" s="51">
        <v>1</v>
      </c>
      <c r="U13" s="52">
        <v>0</v>
      </c>
      <c r="V13" s="52">
        <v>0.017857</v>
      </c>
      <c r="W13" s="52">
        <v>0.007362</v>
      </c>
      <c r="X13" s="52">
        <v>0.522448</v>
      </c>
      <c r="Y13" s="52">
        <v>0</v>
      </c>
      <c r="Z13" s="52">
        <v>0</v>
      </c>
      <c r="AA13" s="82">
        <v>13</v>
      </c>
      <c r="AB13" s="82"/>
      <c r="AC13" s="98"/>
      <c r="AD13" s="85" t="s">
        <v>347</v>
      </c>
      <c r="AE13" s="85">
        <v>480</v>
      </c>
      <c r="AF13" s="85">
        <v>296</v>
      </c>
      <c r="AG13" s="85">
        <v>3418</v>
      </c>
      <c r="AH13" s="85">
        <v>412</v>
      </c>
      <c r="AI13" s="85"/>
      <c r="AJ13" s="85" t="s">
        <v>369</v>
      </c>
      <c r="AK13" s="85" t="s">
        <v>390</v>
      </c>
      <c r="AL13" s="90" t="s">
        <v>405</v>
      </c>
      <c r="AM13" s="85"/>
      <c r="AN13" s="87">
        <v>40726.24337962963</v>
      </c>
      <c r="AO13" s="90" t="s">
        <v>426</v>
      </c>
      <c r="AP13" s="85" t="b">
        <v>0</v>
      </c>
      <c r="AQ13" s="85" t="b">
        <v>0</v>
      </c>
      <c r="AR13" s="85" t="b">
        <v>0</v>
      </c>
      <c r="AS13" s="85"/>
      <c r="AT13" s="85">
        <v>16</v>
      </c>
      <c r="AU13" s="90" t="s">
        <v>440</v>
      </c>
      <c r="AV13" s="85" t="b">
        <v>0</v>
      </c>
      <c r="AW13" s="85" t="s">
        <v>455</v>
      </c>
      <c r="AX13" s="90" t="s">
        <v>466</v>
      </c>
      <c r="AY13" s="85" t="s">
        <v>66</v>
      </c>
      <c r="AZ13" s="85" t="str">
        <f>REPLACE(INDEX(GroupVertices[Group],MATCH(Vertices[[#This Row],[Vertex]],GroupVertices[Vertex],0)),1,1,"")</f>
        <v>3</v>
      </c>
      <c r="BA13" s="51"/>
      <c r="BB13" s="51"/>
      <c r="BC13" s="51"/>
      <c r="BD13" s="51"/>
      <c r="BE13" s="51"/>
      <c r="BF13" s="51"/>
      <c r="BG13" s="128" t="s">
        <v>714</v>
      </c>
      <c r="BH13" s="128" t="s">
        <v>714</v>
      </c>
      <c r="BI13" s="128" t="s">
        <v>726</v>
      </c>
      <c r="BJ13" s="128" t="s">
        <v>726</v>
      </c>
      <c r="BK13" s="128">
        <v>2</v>
      </c>
      <c r="BL13" s="131">
        <v>8.333333333333334</v>
      </c>
      <c r="BM13" s="128">
        <v>0</v>
      </c>
      <c r="BN13" s="131">
        <v>0</v>
      </c>
      <c r="BO13" s="128">
        <v>0</v>
      </c>
      <c r="BP13" s="131">
        <v>0</v>
      </c>
      <c r="BQ13" s="128">
        <v>22</v>
      </c>
      <c r="BR13" s="131">
        <v>91.66666666666667</v>
      </c>
      <c r="BS13" s="128">
        <v>24</v>
      </c>
      <c r="BT13" s="2"/>
      <c r="BU13" s="3"/>
      <c r="BV13" s="3"/>
      <c r="BW13" s="3"/>
      <c r="BX13" s="3"/>
    </row>
    <row r="14" spans="1:76" ht="15">
      <c r="A14" s="14" t="s">
        <v>217</v>
      </c>
      <c r="B14" s="15"/>
      <c r="C14" s="15" t="s">
        <v>64</v>
      </c>
      <c r="D14" s="93">
        <v>215.34560770156438</v>
      </c>
      <c r="E14" s="81"/>
      <c r="F14" s="112" t="s">
        <v>268</v>
      </c>
      <c r="G14" s="15"/>
      <c r="H14" s="16" t="s">
        <v>217</v>
      </c>
      <c r="I14" s="66"/>
      <c r="J14" s="66"/>
      <c r="K14" s="114" t="s">
        <v>489</v>
      </c>
      <c r="L14" s="94">
        <v>1</v>
      </c>
      <c r="M14" s="95">
        <v>6126.658203125</v>
      </c>
      <c r="N14" s="95">
        <v>8255.171875</v>
      </c>
      <c r="O14" s="77"/>
      <c r="P14" s="96"/>
      <c r="Q14" s="96"/>
      <c r="R14" s="97"/>
      <c r="S14" s="51">
        <v>0</v>
      </c>
      <c r="T14" s="51">
        <v>1</v>
      </c>
      <c r="U14" s="52">
        <v>0</v>
      </c>
      <c r="V14" s="52">
        <v>0.017857</v>
      </c>
      <c r="W14" s="52">
        <v>0.007362</v>
      </c>
      <c r="X14" s="52">
        <v>0.522448</v>
      </c>
      <c r="Y14" s="52">
        <v>0</v>
      </c>
      <c r="Z14" s="52">
        <v>0</v>
      </c>
      <c r="AA14" s="82">
        <v>14</v>
      </c>
      <c r="AB14" s="82"/>
      <c r="AC14" s="98"/>
      <c r="AD14" s="85" t="s">
        <v>348</v>
      </c>
      <c r="AE14" s="85">
        <v>4927</v>
      </c>
      <c r="AF14" s="85">
        <v>2254</v>
      </c>
      <c r="AG14" s="85">
        <v>44018</v>
      </c>
      <c r="AH14" s="85">
        <v>43693</v>
      </c>
      <c r="AI14" s="85"/>
      <c r="AJ14" s="85" t="s">
        <v>370</v>
      </c>
      <c r="AK14" s="85" t="s">
        <v>383</v>
      </c>
      <c r="AL14" s="90" t="s">
        <v>406</v>
      </c>
      <c r="AM14" s="85"/>
      <c r="AN14" s="87">
        <v>42913.722233796296</v>
      </c>
      <c r="AO14" s="90" t="s">
        <v>427</v>
      </c>
      <c r="AP14" s="85" t="b">
        <v>0</v>
      </c>
      <c r="AQ14" s="85" t="b">
        <v>0</v>
      </c>
      <c r="AR14" s="85" t="b">
        <v>1</v>
      </c>
      <c r="AS14" s="85"/>
      <c r="AT14" s="85">
        <v>32</v>
      </c>
      <c r="AU14" s="90" t="s">
        <v>438</v>
      </c>
      <c r="AV14" s="85" t="b">
        <v>0</v>
      </c>
      <c r="AW14" s="85" t="s">
        <v>455</v>
      </c>
      <c r="AX14" s="90" t="s">
        <v>467</v>
      </c>
      <c r="AY14" s="85" t="s">
        <v>66</v>
      </c>
      <c r="AZ14" s="85" t="str">
        <f>REPLACE(INDEX(GroupVertices[Group],MATCH(Vertices[[#This Row],[Vertex]],GroupVertices[Vertex],0)),1,1,"")</f>
        <v>3</v>
      </c>
      <c r="BA14" s="51"/>
      <c r="BB14" s="51"/>
      <c r="BC14" s="51"/>
      <c r="BD14" s="51"/>
      <c r="BE14" s="51"/>
      <c r="BF14" s="51"/>
      <c r="BG14" s="128" t="s">
        <v>714</v>
      </c>
      <c r="BH14" s="128" t="s">
        <v>714</v>
      </c>
      <c r="BI14" s="128" t="s">
        <v>726</v>
      </c>
      <c r="BJ14" s="128" t="s">
        <v>726</v>
      </c>
      <c r="BK14" s="128">
        <v>2</v>
      </c>
      <c r="BL14" s="131">
        <v>8.333333333333334</v>
      </c>
      <c r="BM14" s="128">
        <v>0</v>
      </c>
      <c r="BN14" s="131">
        <v>0</v>
      </c>
      <c r="BO14" s="128">
        <v>0</v>
      </c>
      <c r="BP14" s="131">
        <v>0</v>
      </c>
      <c r="BQ14" s="128">
        <v>22</v>
      </c>
      <c r="BR14" s="131">
        <v>91.66666666666667</v>
      </c>
      <c r="BS14" s="128">
        <v>24</v>
      </c>
      <c r="BT14" s="2"/>
      <c r="BU14" s="3"/>
      <c r="BV14" s="3"/>
      <c r="BW14" s="3"/>
      <c r="BX14" s="3"/>
    </row>
    <row r="15" spans="1:76" ht="15">
      <c r="A15" s="14" t="s">
        <v>218</v>
      </c>
      <c r="B15" s="15"/>
      <c r="C15" s="15" t="s">
        <v>64</v>
      </c>
      <c r="D15" s="93">
        <v>192.05102286401925</v>
      </c>
      <c r="E15" s="81"/>
      <c r="F15" s="112" t="s">
        <v>269</v>
      </c>
      <c r="G15" s="15"/>
      <c r="H15" s="16" t="s">
        <v>218</v>
      </c>
      <c r="I15" s="66"/>
      <c r="J15" s="66"/>
      <c r="K15" s="114" t="s">
        <v>490</v>
      </c>
      <c r="L15" s="94">
        <v>1664.5607321131447</v>
      </c>
      <c r="M15" s="95">
        <v>2447.748046875</v>
      </c>
      <c r="N15" s="95">
        <v>3259.507080078125</v>
      </c>
      <c r="O15" s="77"/>
      <c r="P15" s="96"/>
      <c r="Q15" s="96"/>
      <c r="R15" s="97"/>
      <c r="S15" s="51">
        <v>1</v>
      </c>
      <c r="T15" s="51">
        <v>3</v>
      </c>
      <c r="U15" s="52">
        <v>40</v>
      </c>
      <c r="V15" s="52">
        <v>0.02381</v>
      </c>
      <c r="W15" s="52">
        <v>0.065287</v>
      </c>
      <c r="X15" s="52">
        <v>1.263838</v>
      </c>
      <c r="Y15" s="52">
        <v>0.16666666666666666</v>
      </c>
      <c r="Z15" s="52">
        <v>0</v>
      </c>
      <c r="AA15" s="82">
        <v>15</v>
      </c>
      <c r="AB15" s="82"/>
      <c r="AC15" s="98"/>
      <c r="AD15" s="85" t="s">
        <v>349</v>
      </c>
      <c r="AE15" s="85">
        <v>529</v>
      </c>
      <c r="AF15" s="85">
        <v>1330</v>
      </c>
      <c r="AG15" s="85">
        <v>825</v>
      </c>
      <c r="AH15" s="85">
        <v>911</v>
      </c>
      <c r="AI15" s="85"/>
      <c r="AJ15" s="85" t="s">
        <v>371</v>
      </c>
      <c r="AK15" s="85" t="s">
        <v>383</v>
      </c>
      <c r="AL15" s="90" t="s">
        <v>407</v>
      </c>
      <c r="AM15" s="85"/>
      <c r="AN15" s="87">
        <v>42174.586909722224</v>
      </c>
      <c r="AO15" s="90" t="s">
        <v>428</v>
      </c>
      <c r="AP15" s="85" t="b">
        <v>0</v>
      </c>
      <c r="AQ15" s="85" t="b">
        <v>0</v>
      </c>
      <c r="AR15" s="85" t="b">
        <v>1</v>
      </c>
      <c r="AS15" s="85"/>
      <c r="AT15" s="85">
        <v>21</v>
      </c>
      <c r="AU15" s="90" t="s">
        <v>438</v>
      </c>
      <c r="AV15" s="85" t="b">
        <v>0</v>
      </c>
      <c r="AW15" s="85" t="s">
        <v>455</v>
      </c>
      <c r="AX15" s="90" t="s">
        <v>468</v>
      </c>
      <c r="AY15" s="85" t="s">
        <v>66</v>
      </c>
      <c r="AZ15" s="85" t="str">
        <f>REPLACE(INDEX(GroupVertices[Group],MATCH(Vertices[[#This Row],[Vertex]],GroupVertices[Vertex],0)),1,1,"")</f>
        <v>1</v>
      </c>
      <c r="BA15" s="51" t="s">
        <v>249</v>
      </c>
      <c r="BB15" s="51" t="s">
        <v>249</v>
      </c>
      <c r="BC15" s="51" t="s">
        <v>255</v>
      </c>
      <c r="BD15" s="51" t="s">
        <v>255</v>
      </c>
      <c r="BE15" s="51"/>
      <c r="BF15" s="51"/>
      <c r="BG15" s="128" t="s">
        <v>715</v>
      </c>
      <c r="BH15" s="128" t="s">
        <v>715</v>
      </c>
      <c r="BI15" s="128" t="s">
        <v>727</v>
      </c>
      <c r="BJ15" s="128" t="s">
        <v>727</v>
      </c>
      <c r="BK15" s="128">
        <v>2</v>
      </c>
      <c r="BL15" s="131">
        <v>6.451612903225806</v>
      </c>
      <c r="BM15" s="128">
        <v>1</v>
      </c>
      <c r="BN15" s="131">
        <v>3.225806451612903</v>
      </c>
      <c r="BO15" s="128">
        <v>0</v>
      </c>
      <c r="BP15" s="131">
        <v>0</v>
      </c>
      <c r="BQ15" s="128">
        <v>28</v>
      </c>
      <c r="BR15" s="131">
        <v>90.3225806451613</v>
      </c>
      <c r="BS15" s="128">
        <v>31</v>
      </c>
      <c r="BT15" s="2"/>
      <c r="BU15" s="3"/>
      <c r="BV15" s="3"/>
      <c r="BW15" s="3"/>
      <c r="BX15" s="3"/>
    </row>
    <row r="16" spans="1:76" ht="15">
      <c r="A16" s="14" t="s">
        <v>232</v>
      </c>
      <c r="B16" s="15"/>
      <c r="C16" s="15" t="s">
        <v>64</v>
      </c>
      <c r="D16" s="93">
        <v>824.4334536702768</v>
      </c>
      <c r="E16" s="81"/>
      <c r="F16" s="112" t="s">
        <v>451</v>
      </c>
      <c r="G16" s="15"/>
      <c r="H16" s="16" t="s">
        <v>232</v>
      </c>
      <c r="I16" s="66"/>
      <c r="J16" s="66"/>
      <c r="K16" s="114" t="s">
        <v>491</v>
      </c>
      <c r="L16" s="94">
        <v>1</v>
      </c>
      <c r="M16" s="95">
        <v>3566.894775390625</v>
      </c>
      <c r="N16" s="95">
        <v>2182.238037109375</v>
      </c>
      <c r="O16" s="77"/>
      <c r="P16" s="96"/>
      <c r="Q16" s="96"/>
      <c r="R16" s="97"/>
      <c r="S16" s="51">
        <v>1</v>
      </c>
      <c r="T16" s="51">
        <v>0</v>
      </c>
      <c r="U16" s="52">
        <v>0</v>
      </c>
      <c r="V16" s="52">
        <v>0.016667</v>
      </c>
      <c r="W16" s="52">
        <v>0.014109</v>
      </c>
      <c r="X16" s="52">
        <v>0.418564</v>
      </c>
      <c r="Y16" s="52">
        <v>0</v>
      </c>
      <c r="Z16" s="52">
        <v>0</v>
      </c>
      <c r="AA16" s="82">
        <v>16</v>
      </c>
      <c r="AB16" s="82"/>
      <c r="AC16" s="98"/>
      <c r="AD16" s="85" t="s">
        <v>350</v>
      </c>
      <c r="AE16" s="85">
        <v>3803</v>
      </c>
      <c r="AF16" s="85">
        <v>26414</v>
      </c>
      <c r="AG16" s="85">
        <v>5480</v>
      </c>
      <c r="AH16" s="85">
        <v>399</v>
      </c>
      <c r="AI16" s="85"/>
      <c r="AJ16" s="85" t="s">
        <v>372</v>
      </c>
      <c r="AK16" s="85" t="s">
        <v>391</v>
      </c>
      <c r="AL16" s="90" t="s">
        <v>408</v>
      </c>
      <c r="AM16" s="85"/>
      <c r="AN16" s="87">
        <v>39954.76707175926</v>
      </c>
      <c r="AO16" s="90" t="s">
        <v>429</v>
      </c>
      <c r="AP16" s="85" t="b">
        <v>0</v>
      </c>
      <c r="AQ16" s="85" t="b">
        <v>0</v>
      </c>
      <c r="AR16" s="85" t="b">
        <v>0</v>
      </c>
      <c r="AS16" s="85"/>
      <c r="AT16" s="85">
        <v>646</v>
      </c>
      <c r="AU16" s="90" t="s">
        <v>441</v>
      </c>
      <c r="AV16" s="85" t="b">
        <v>0</v>
      </c>
      <c r="AW16" s="85" t="s">
        <v>455</v>
      </c>
      <c r="AX16" s="90" t="s">
        <v>469</v>
      </c>
      <c r="AY16" s="85" t="s">
        <v>65</v>
      </c>
      <c r="AZ16" s="85" t="str">
        <f>REPLACE(INDEX(GroupVertices[Group],MATCH(Vertices[[#This Row],[Vertex]],GroupVertices[Vertex],0)),1,1,"")</f>
        <v>1</v>
      </c>
      <c r="BA16" s="51"/>
      <c r="BB16" s="51"/>
      <c r="BC16" s="51"/>
      <c r="BD16" s="51"/>
      <c r="BE16" s="51"/>
      <c r="BF16" s="51"/>
      <c r="BG16" s="51"/>
      <c r="BH16" s="51"/>
      <c r="BI16" s="51"/>
      <c r="BJ16" s="51"/>
      <c r="BK16" s="51"/>
      <c r="BL16" s="52"/>
      <c r="BM16" s="51"/>
      <c r="BN16" s="52"/>
      <c r="BO16" s="51"/>
      <c r="BP16" s="52"/>
      <c r="BQ16" s="51"/>
      <c r="BR16" s="52"/>
      <c r="BS16" s="51"/>
      <c r="BT16" s="2"/>
      <c r="BU16" s="3"/>
      <c r="BV16" s="3"/>
      <c r="BW16" s="3"/>
      <c r="BX16" s="3"/>
    </row>
    <row r="17" spans="1:76" ht="15">
      <c r="A17" s="14" t="s">
        <v>219</v>
      </c>
      <c r="B17" s="15"/>
      <c r="C17" s="15" t="s">
        <v>64</v>
      </c>
      <c r="D17" s="93">
        <v>189.7820697954272</v>
      </c>
      <c r="E17" s="81"/>
      <c r="F17" s="112" t="s">
        <v>270</v>
      </c>
      <c r="G17" s="15"/>
      <c r="H17" s="16" t="s">
        <v>219</v>
      </c>
      <c r="I17" s="66"/>
      <c r="J17" s="66"/>
      <c r="K17" s="114" t="s">
        <v>492</v>
      </c>
      <c r="L17" s="94">
        <v>1</v>
      </c>
      <c r="M17" s="95">
        <v>4775.63427734375</v>
      </c>
      <c r="N17" s="95">
        <v>436.4266662597656</v>
      </c>
      <c r="O17" s="77"/>
      <c r="P17" s="96"/>
      <c r="Q17" s="96"/>
      <c r="R17" s="97"/>
      <c r="S17" s="51">
        <v>0</v>
      </c>
      <c r="T17" s="51">
        <v>1</v>
      </c>
      <c r="U17" s="52">
        <v>0</v>
      </c>
      <c r="V17" s="52">
        <v>0.017857</v>
      </c>
      <c r="W17" s="52">
        <v>0.007362</v>
      </c>
      <c r="X17" s="52">
        <v>0.522448</v>
      </c>
      <c r="Y17" s="52">
        <v>0</v>
      </c>
      <c r="Z17" s="52">
        <v>0</v>
      </c>
      <c r="AA17" s="82">
        <v>17</v>
      </c>
      <c r="AB17" s="82"/>
      <c r="AC17" s="98"/>
      <c r="AD17" s="85" t="s">
        <v>351</v>
      </c>
      <c r="AE17" s="85">
        <v>1467</v>
      </c>
      <c r="AF17" s="85">
        <v>1240</v>
      </c>
      <c r="AG17" s="85">
        <v>19350</v>
      </c>
      <c r="AH17" s="85">
        <v>59</v>
      </c>
      <c r="AI17" s="85"/>
      <c r="AJ17" s="85" t="s">
        <v>373</v>
      </c>
      <c r="AK17" s="85" t="s">
        <v>392</v>
      </c>
      <c r="AL17" s="90" t="s">
        <v>409</v>
      </c>
      <c r="AM17" s="85"/>
      <c r="AN17" s="87">
        <v>41044.801828703705</v>
      </c>
      <c r="AO17" s="90" t="s">
        <v>430</v>
      </c>
      <c r="AP17" s="85" t="b">
        <v>0</v>
      </c>
      <c r="AQ17" s="85" t="b">
        <v>0</v>
      </c>
      <c r="AR17" s="85" t="b">
        <v>0</v>
      </c>
      <c r="AS17" s="85"/>
      <c r="AT17" s="85">
        <v>20</v>
      </c>
      <c r="AU17" s="90" t="s">
        <v>440</v>
      </c>
      <c r="AV17" s="85" t="b">
        <v>0</v>
      </c>
      <c r="AW17" s="85" t="s">
        <v>455</v>
      </c>
      <c r="AX17" s="90" t="s">
        <v>470</v>
      </c>
      <c r="AY17" s="85" t="s">
        <v>66</v>
      </c>
      <c r="AZ17" s="85" t="str">
        <f>REPLACE(INDEX(GroupVertices[Group],MATCH(Vertices[[#This Row],[Vertex]],GroupVertices[Vertex],0)),1,1,"")</f>
        <v>3</v>
      </c>
      <c r="BA17" s="51"/>
      <c r="BB17" s="51"/>
      <c r="BC17" s="51"/>
      <c r="BD17" s="51"/>
      <c r="BE17" s="51"/>
      <c r="BF17" s="51"/>
      <c r="BG17" s="128" t="s">
        <v>714</v>
      </c>
      <c r="BH17" s="128" t="s">
        <v>714</v>
      </c>
      <c r="BI17" s="128" t="s">
        <v>726</v>
      </c>
      <c r="BJ17" s="128" t="s">
        <v>726</v>
      </c>
      <c r="BK17" s="128">
        <v>2</v>
      </c>
      <c r="BL17" s="131">
        <v>8.333333333333334</v>
      </c>
      <c r="BM17" s="128">
        <v>0</v>
      </c>
      <c r="BN17" s="131">
        <v>0</v>
      </c>
      <c r="BO17" s="128">
        <v>0</v>
      </c>
      <c r="BP17" s="131">
        <v>0</v>
      </c>
      <c r="BQ17" s="128">
        <v>22</v>
      </c>
      <c r="BR17" s="131">
        <v>91.66666666666667</v>
      </c>
      <c r="BS17" s="128">
        <v>24</v>
      </c>
      <c r="BT17" s="2"/>
      <c r="BU17" s="3"/>
      <c r="BV17" s="3"/>
      <c r="BW17" s="3"/>
      <c r="BX17" s="3"/>
    </row>
    <row r="18" spans="1:76" ht="15">
      <c r="A18" s="14" t="s">
        <v>220</v>
      </c>
      <c r="B18" s="15"/>
      <c r="C18" s="15" t="s">
        <v>64</v>
      </c>
      <c r="D18" s="93">
        <v>162.2268953068592</v>
      </c>
      <c r="E18" s="81"/>
      <c r="F18" s="112" t="s">
        <v>271</v>
      </c>
      <c r="G18" s="15"/>
      <c r="H18" s="16" t="s">
        <v>220</v>
      </c>
      <c r="I18" s="66"/>
      <c r="J18" s="66"/>
      <c r="K18" s="114" t="s">
        <v>493</v>
      </c>
      <c r="L18" s="94">
        <v>1498.2046589018303</v>
      </c>
      <c r="M18" s="95">
        <v>1868.135986328125</v>
      </c>
      <c r="N18" s="95">
        <v>7305.79833984375</v>
      </c>
      <c r="O18" s="77"/>
      <c r="P18" s="96"/>
      <c r="Q18" s="96"/>
      <c r="R18" s="97"/>
      <c r="S18" s="51">
        <v>1</v>
      </c>
      <c r="T18" s="51">
        <v>1</v>
      </c>
      <c r="U18" s="52">
        <v>36</v>
      </c>
      <c r="V18" s="52">
        <v>0.021739</v>
      </c>
      <c r="W18" s="52">
        <v>0.027388</v>
      </c>
      <c r="X18" s="52">
        <v>0.83938</v>
      </c>
      <c r="Y18" s="52">
        <v>0</v>
      </c>
      <c r="Z18" s="52">
        <v>0</v>
      </c>
      <c r="AA18" s="82">
        <v>18</v>
      </c>
      <c r="AB18" s="82"/>
      <c r="AC18" s="98"/>
      <c r="AD18" s="85" t="s">
        <v>352</v>
      </c>
      <c r="AE18" s="85">
        <v>238</v>
      </c>
      <c r="AF18" s="85">
        <v>147</v>
      </c>
      <c r="AG18" s="85">
        <v>301</v>
      </c>
      <c r="AH18" s="85">
        <v>233</v>
      </c>
      <c r="AI18" s="85"/>
      <c r="AJ18" s="85" t="s">
        <v>374</v>
      </c>
      <c r="AK18" s="85" t="s">
        <v>383</v>
      </c>
      <c r="AL18" s="90" t="s">
        <v>410</v>
      </c>
      <c r="AM18" s="85"/>
      <c r="AN18" s="87">
        <v>43538.96703703704</v>
      </c>
      <c r="AO18" s="90" t="s">
        <v>431</v>
      </c>
      <c r="AP18" s="85" t="b">
        <v>0</v>
      </c>
      <c r="AQ18" s="85" t="b">
        <v>0</v>
      </c>
      <c r="AR18" s="85" t="b">
        <v>0</v>
      </c>
      <c r="AS18" s="85"/>
      <c r="AT18" s="85">
        <v>0</v>
      </c>
      <c r="AU18" s="90" t="s">
        <v>438</v>
      </c>
      <c r="AV18" s="85" t="b">
        <v>0</v>
      </c>
      <c r="AW18" s="85" t="s">
        <v>455</v>
      </c>
      <c r="AX18" s="90" t="s">
        <v>471</v>
      </c>
      <c r="AY18" s="85" t="s">
        <v>66</v>
      </c>
      <c r="AZ18" s="85" t="str">
        <f>REPLACE(INDEX(GroupVertices[Group],MATCH(Vertices[[#This Row],[Vertex]],GroupVertices[Vertex],0)),1,1,"")</f>
        <v>1</v>
      </c>
      <c r="BA18" s="51" t="s">
        <v>250</v>
      </c>
      <c r="BB18" s="51" t="s">
        <v>250</v>
      </c>
      <c r="BC18" s="51" t="s">
        <v>256</v>
      </c>
      <c r="BD18" s="51" t="s">
        <v>256</v>
      </c>
      <c r="BE18" s="51"/>
      <c r="BF18" s="51"/>
      <c r="BG18" s="128" t="s">
        <v>716</v>
      </c>
      <c r="BH18" s="128" t="s">
        <v>716</v>
      </c>
      <c r="BI18" s="128" t="s">
        <v>728</v>
      </c>
      <c r="BJ18" s="128" t="s">
        <v>728</v>
      </c>
      <c r="BK18" s="128">
        <v>2</v>
      </c>
      <c r="BL18" s="131">
        <v>5.2631578947368425</v>
      </c>
      <c r="BM18" s="128">
        <v>1</v>
      </c>
      <c r="BN18" s="131">
        <v>2.6315789473684212</v>
      </c>
      <c r="BO18" s="128">
        <v>0</v>
      </c>
      <c r="BP18" s="131">
        <v>0</v>
      </c>
      <c r="BQ18" s="128">
        <v>35</v>
      </c>
      <c r="BR18" s="131">
        <v>92.10526315789474</v>
      </c>
      <c r="BS18" s="128">
        <v>38</v>
      </c>
      <c r="BT18" s="2"/>
      <c r="BU18" s="3"/>
      <c r="BV18" s="3"/>
      <c r="BW18" s="3"/>
      <c r="BX18" s="3"/>
    </row>
    <row r="19" spans="1:76" ht="15">
      <c r="A19" s="14" t="s">
        <v>221</v>
      </c>
      <c r="B19" s="15"/>
      <c r="C19" s="15" t="s">
        <v>64</v>
      </c>
      <c r="D19" s="93">
        <v>174.05066185318893</v>
      </c>
      <c r="E19" s="81"/>
      <c r="F19" s="112" t="s">
        <v>272</v>
      </c>
      <c r="G19" s="15"/>
      <c r="H19" s="16" t="s">
        <v>221</v>
      </c>
      <c r="I19" s="66"/>
      <c r="J19" s="66"/>
      <c r="K19" s="114" t="s">
        <v>494</v>
      </c>
      <c r="L19" s="94">
        <v>1</v>
      </c>
      <c r="M19" s="95">
        <v>2075.672119140625</v>
      </c>
      <c r="N19" s="95">
        <v>9574.0419921875</v>
      </c>
      <c r="O19" s="77"/>
      <c r="P19" s="96"/>
      <c r="Q19" s="96"/>
      <c r="R19" s="97"/>
      <c r="S19" s="51">
        <v>0</v>
      </c>
      <c r="T19" s="51">
        <v>1</v>
      </c>
      <c r="U19" s="52">
        <v>0</v>
      </c>
      <c r="V19" s="52">
        <v>0.015625</v>
      </c>
      <c r="W19" s="52">
        <v>0.005919</v>
      </c>
      <c r="X19" s="52">
        <v>0.506735</v>
      </c>
      <c r="Y19" s="52">
        <v>0</v>
      </c>
      <c r="Z19" s="52">
        <v>0</v>
      </c>
      <c r="AA19" s="82">
        <v>19</v>
      </c>
      <c r="AB19" s="82"/>
      <c r="AC19" s="98"/>
      <c r="AD19" s="85" t="s">
        <v>353</v>
      </c>
      <c r="AE19" s="85">
        <v>649</v>
      </c>
      <c r="AF19" s="85">
        <v>616</v>
      </c>
      <c r="AG19" s="85">
        <v>2213</v>
      </c>
      <c r="AH19" s="85">
        <v>2147</v>
      </c>
      <c r="AI19" s="85"/>
      <c r="AJ19" s="85" t="s">
        <v>375</v>
      </c>
      <c r="AK19" s="85" t="s">
        <v>393</v>
      </c>
      <c r="AL19" s="90" t="s">
        <v>411</v>
      </c>
      <c r="AM19" s="85"/>
      <c r="AN19" s="87">
        <v>41883.892847222225</v>
      </c>
      <c r="AO19" s="90" t="s">
        <v>432</v>
      </c>
      <c r="AP19" s="85" t="b">
        <v>0</v>
      </c>
      <c r="AQ19" s="85" t="b">
        <v>0</v>
      </c>
      <c r="AR19" s="85" t="b">
        <v>1</v>
      </c>
      <c r="AS19" s="85"/>
      <c r="AT19" s="85">
        <v>23</v>
      </c>
      <c r="AU19" s="90" t="s">
        <v>438</v>
      </c>
      <c r="AV19" s="85" t="b">
        <v>0</v>
      </c>
      <c r="AW19" s="85" t="s">
        <v>455</v>
      </c>
      <c r="AX19" s="90" t="s">
        <v>472</v>
      </c>
      <c r="AY19" s="85" t="s">
        <v>66</v>
      </c>
      <c r="AZ19" s="85" t="str">
        <f>REPLACE(INDEX(GroupVertices[Group],MATCH(Vertices[[#This Row],[Vertex]],GroupVertices[Vertex],0)),1,1,"")</f>
        <v>1</v>
      </c>
      <c r="BA19" s="51"/>
      <c r="BB19" s="51"/>
      <c r="BC19" s="51"/>
      <c r="BD19" s="51"/>
      <c r="BE19" s="51"/>
      <c r="BF19" s="51"/>
      <c r="BG19" s="128" t="s">
        <v>717</v>
      </c>
      <c r="BH19" s="128" t="s">
        <v>717</v>
      </c>
      <c r="BI19" s="128" t="s">
        <v>729</v>
      </c>
      <c r="BJ19" s="128" t="s">
        <v>729</v>
      </c>
      <c r="BK19" s="128">
        <v>0</v>
      </c>
      <c r="BL19" s="131">
        <v>0</v>
      </c>
      <c r="BM19" s="128">
        <v>0</v>
      </c>
      <c r="BN19" s="131">
        <v>0</v>
      </c>
      <c r="BO19" s="128">
        <v>0</v>
      </c>
      <c r="BP19" s="131">
        <v>0</v>
      </c>
      <c r="BQ19" s="128">
        <v>23</v>
      </c>
      <c r="BR19" s="131">
        <v>100</v>
      </c>
      <c r="BS19" s="128">
        <v>23</v>
      </c>
      <c r="BT19" s="2"/>
      <c r="BU19" s="3"/>
      <c r="BV19" s="3"/>
      <c r="BW19" s="3"/>
      <c r="BX19" s="3"/>
    </row>
    <row r="20" spans="1:76" ht="15">
      <c r="A20" s="14" t="s">
        <v>222</v>
      </c>
      <c r="B20" s="15"/>
      <c r="C20" s="15" t="s">
        <v>64</v>
      </c>
      <c r="D20" s="93">
        <v>202.68989169675092</v>
      </c>
      <c r="E20" s="81"/>
      <c r="F20" s="112" t="s">
        <v>452</v>
      </c>
      <c r="G20" s="15"/>
      <c r="H20" s="16" t="s">
        <v>222</v>
      </c>
      <c r="I20" s="66"/>
      <c r="J20" s="66"/>
      <c r="K20" s="114" t="s">
        <v>495</v>
      </c>
      <c r="L20" s="94">
        <v>1</v>
      </c>
      <c r="M20" s="95">
        <v>7275.1005859375</v>
      </c>
      <c r="N20" s="95">
        <v>1382.2147216796875</v>
      </c>
      <c r="O20" s="77"/>
      <c r="P20" s="96"/>
      <c r="Q20" s="96"/>
      <c r="R20" s="97"/>
      <c r="S20" s="51">
        <v>2</v>
      </c>
      <c r="T20" s="51">
        <v>1</v>
      </c>
      <c r="U20" s="52">
        <v>0</v>
      </c>
      <c r="V20" s="52">
        <v>1</v>
      </c>
      <c r="W20" s="52">
        <v>0</v>
      </c>
      <c r="X20" s="52">
        <v>1.298213</v>
      </c>
      <c r="Y20" s="52">
        <v>0</v>
      </c>
      <c r="Z20" s="52">
        <v>0</v>
      </c>
      <c r="AA20" s="82">
        <v>20</v>
      </c>
      <c r="AB20" s="82"/>
      <c r="AC20" s="98"/>
      <c r="AD20" s="85" t="s">
        <v>354</v>
      </c>
      <c r="AE20" s="85">
        <v>761</v>
      </c>
      <c r="AF20" s="85">
        <v>1752</v>
      </c>
      <c r="AG20" s="85">
        <v>2001</v>
      </c>
      <c r="AH20" s="85">
        <v>1379</v>
      </c>
      <c r="AI20" s="85"/>
      <c r="AJ20" s="85" t="s">
        <v>376</v>
      </c>
      <c r="AK20" s="85" t="s">
        <v>394</v>
      </c>
      <c r="AL20" s="90" t="s">
        <v>412</v>
      </c>
      <c r="AM20" s="85"/>
      <c r="AN20" s="87">
        <v>41925.663449074076</v>
      </c>
      <c r="AO20" s="90" t="s">
        <v>433</v>
      </c>
      <c r="AP20" s="85" t="b">
        <v>0</v>
      </c>
      <c r="AQ20" s="85" t="b">
        <v>0</v>
      </c>
      <c r="AR20" s="85" t="b">
        <v>1</v>
      </c>
      <c r="AS20" s="85"/>
      <c r="AT20" s="85">
        <v>37</v>
      </c>
      <c r="AU20" s="90" t="s">
        <v>442</v>
      </c>
      <c r="AV20" s="85" t="b">
        <v>0</v>
      </c>
      <c r="AW20" s="85" t="s">
        <v>455</v>
      </c>
      <c r="AX20" s="90" t="s">
        <v>473</v>
      </c>
      <c r="AY20" s="85" t="s">
        <v>66</v>
      </c>
      <c r="AZ20" s="85" t="str">
        <f>REPLACE(INDEX(GroupVertices[Group],MATCH(Vertices[[#This Row],[Vertex]],GroupVertices[Vertex],0)),1,1,"")</f>
        <v>4</v>
      </c>
      <c r="BA20" s="51" t="s">
        <v>251</v>
      </c>
      <c r="BB20" s="51" t="s">
        <v>251</v>
      </c>
      <c r="BC20" s="51" t="s">
        <v>258</v>
      </c>
      <c r="BD20" s="51" t="s">
        <v>258</v>
      </c>
      <c r="BE20" s="51"/>
      <c r="BF20" s="51"/>
      <c r="BG20" s="128" t="s">
        <v>718</v>
      </c>
      <c r="BH20" s="128" t="s">
        <v>718</v>
      </c>
      <c r="BI20" s="128" t="s">
        <v>730</v>
      </c>
      <c r="BJ20" s="128" t="s">
        <v>730</v>
      </c>
      <c r="BK20" s="128">
        <v>1</v>
      </c>
      <c r="BL20" s="131">
        <v>2.5</v>
      </c>
      <c r="BM20" s="128">
        <v>1</v>
      </c>
      <c r="BN20" s="131">
        <v>2.5</v>
      </c>
      <c r="BO20" s="128">
        <v>0</v>
      </c>
      <c r="BP20" s="131">
        <v>0</v>
      </c>
      <c r="BQ20" s="128">
        <v>38</v>
      </c>
      <c r="BR20" s="131">
        <v>95</v>
      </c>
      <c r="BS20" s="128">
        <v>40</v>
      </c>
      <c r="BT20" s="2"/>
      <c r="BU20" s="3"/>
      <c r="BV20" s="3"/>
      <c r="BW20" s="3"/>
      <c r="BX20" s="3"/>
    </row>
    <row r="21" spans="1:76" ht="15">
      <c r="A21" s="14" t="s">
        <v>223</v>
      </c>
      <c r="B21" s="15"/>
      <c r="C21" s="15" t="s">
        <v>64</v>
      </c>
      <c r="D21" s="93">
        <v>244.6151022864019</v>
      </c>
      <c r="E21" s="81"/>
      <c r="F21" s="112" t="s">
        <v>273</v>
      </c>
      <c r="G21" s="15"/>
      <c r="H21" s="16" t="s">
        <v>223</v>
      </c>
      <c r="I21" s="66"/>
      <c r="J21" s="66"/>
      <c r="K21" s="114" t="s">
        <v>496</v>
      </c>
      <c r="L21" s="94">
        <v>1</v>
      </c>
      <c r="M21" s="95">
        <v>8961.091796875</v>
      </c>
      <c r="N21" s="95">
        <v>1382.2147216796875</v>
      </c>
      <c r="O21" s="77"/>
      <c r="P21" s="96"/>
      <c r="Q21" s="96"/>
      <c r="R21" s="97"/>
      <c r="S21" s="51">
        <v>0</v>
      </c>
      <c r="T21" s="51">
        <v>1</v>
      </c>
      <c r="U21" s="52">
        <v>0</v>
      </c>
      <c r="V21" s="52">
        <v>1</v>
      </c>
      <c r="W21" s="52">
        <v>0</v>
      </c>
      <c r="X21" s="52">
        <v>0.701738</v>
      </c>
      <c r="Y21" s="52">
        <v>0</v>
      </c>
      <c r="Z21" s="52">
        <v>0</v>
      </c>
      <c r="AA21" s="82">
        <v>21</v>
      </c>
      <c r="AB21" s="82"/>
      <c r="AC21" s="98"/>
      <c r="AD21" s="85" t="s">
        <v>355</v>
      </c>
      <c r="AE21" s="85">
        <v>327</v>
      </c>
      <c r="AF21" s="85">
        <v>3415</v>
      </c>
      <c r="AG21" s="85">
        <v>10108</v>
      </c>
      <c r="AH21" s="85">
        <v>3296</v>
      </c>
      <c r="AI21" s="85"/>
      <c r="AJ21" s="85" t="s">
        <v>377</v>
      </c>
      <c r="AK21" s="85" t="s">
        <v>395</v>
      </c>
      <c r="AL21" s="90" t="s">
        <v>413</v>
      </c>
      <c r="AM21" s="85"/>
      <c r="AN21" s="87">
        <v>39996.44888888889</v>
      </c>
      <c r="AO21" s="90" t="s">
        <v>434</v>
      </c>
      <c r="AP21" s="85" t="b">
        <v>0</v>
      </c>
      <c r="AQ21" s="85" t="b">
        <v>0</v>
      </c>
      <c r="AR21" s="85" t="b">
        <v>1</v>
      </c>
      <c r="AS21" s="85"/>
      <c r="AT21" s="85">
        <v>75</v>
      </c>
      <c r="AU21" s="90" t="s">
        <v>438</v>
      </c>
      <c r="AV21" s="85" t="b">
        <v>0</v>
      </c>
      <c r="AW21" s="85" t="s">
        <v>455</v>
      </c>
      <c r="AX21" s="90" t="s">
        <v>474</v>
      </c>
      <c r="AY21" s="85" t="s">
        <v>66</v>
      </c>
      <c r="AZ21" s="85" t="str">
        <f>REPLACE(INDEX(GroupVertices[Group],MATCH(Vertices[[#This Row],[Vertex]],GroupVertices[Vertex],0)),1,1,"")</f>
        <v>4</v>
      </c>
      <c r="BA21" s="51"/>
      <c r="BB21" s="51"/>
      <c r="BC21" s="51"/>
      <c r="BD21" s="51"/>
      <c r="BE21" s="51"/>
      <c r="BF21" s="51"/>
      <c r="BG21" s="128" t="s">
        <v>719</v>
      </c>
      <c r="BH21" s="128" t="s">
        <v>719</v>
      </c>
      <c r="BI21" s="128" t="s">
        <v>731</v>
      </c>
      <c r="BJ21" s="128" t="s">
        <v>731</v>
      </c>
      <c r="BK21" s="128">
        <v>1</v>
      </c>
      <c r="BL21" s="131">
        <v>5.555555555555555</v>
      </c>
      <c r="BM21" s="128">
        <v>1</v>
      </c>
      <c r="BN21" s="131">
        <v>5.555555555555555</v>
      </c>
      <c r="BO21" s="128">
        <v>0</v>
      </c>
      <c r="BP21" s="131">
        <v>0</v>
      </c>
      <c r="BQ21" s="128">
        <v>16</v>
      </c>
      <c r="BR21" s="131">
        <v>88.88888888888889</v>
      </c>
      <c r="BS21" s="128">
        <v>18</v>
      </c>
      <c r="BT21" s="2"/>
      <c r="BU21" s="3"/>
      <c r="BV21" s="3"/>
      <c r="BW21" s="3"/>
      <c r="BX21" s="3"/>
    </row>
    <row r="22" spans="1:76" ht="15">
      <c r="A22" s="14" t="s">
        <v>224</v>
      </c>
      <c r="B22" s="15"/>
      <c r="C22" s="15" t="s">
        <v>64</v>
      </c>
      <c r="D22" s="93">
        <v>398.3240673886883</v>
      </c>
      <c r="E22" s="81"/>
      <c r="F22" s="112" t="s">
        <v>453</v>
      </c>
      <c r="G22" s="15"/>
      <c r="H22" s="16" t="s">
        <v>224</v>
      </c>
      <c r="I22" s="66"/>
      <c r="J22" s="66"/>
      <c r="K22" s="114" t="s">
        <v>497</v>
      </c>
      <c r="L22" s="94">
        <v>1</v>
      </c>
      <c r="M22" s="95">
        <v>306.4995422363281</v>
      </c>
      <c r="N22" s="95">
        <v>5441.3701171875</v>
      </c>
      <c r="O22" s="77"/>
      <c r="P22" s="96"/>
      <c r="Q22" s="96"/>
      <c r="R22" s="97"/>
      <c r="S22" s="51">
        <v>0</v>
      </c>
      <c r="T22" s="51">
        <v>1</v>
      </c>
      <c r="U22" s="52">
        <v>0</v>
      </c>
      <c r="V22" s="52">
        <v>0.020833</v>
      </c>
      <c r="W22" s="52">
        <v>0.026109</v>
      </c>
      <c r="X22" s="52">
        <v>0.408656</v>
      </c>
      <c r="Y22" s="52">
        <v>0</v>
      </c>
      <c r="Z22" s="52">
        <v>0</v>
      </c>
      <c r="AA22" s="82">
        <v>22</v>
      </c>
      <c r="AB22" s="82"/>
      <c r="AC22" s="98"/>
      <c r="AD22" s="85" t="s">
        <v>356</v>
      </c>
      <c r="AE22" s="85">
        <v>374</v>
      </c>
      <c r="AF22" s="85">
        <v>9512</v>
      </c>
      <c r="AG22" s="85">
        <v>4720</v>
      </c>
      <c r="AH22" s="85">
        <v>1148</v>
      </c>
      <c r="AI22" s="85"/>
      <c r="AJ22" s="85" t="s">
        <v>378</v>
      </c>
      <c r="AK22" s="85" t="s">
        <v>383</v>
      </c>
      <c r="AL22" s="90" t="s">
        <v>414</v>
      </c>
      <c r="AM22" s="85"/>
      <c r="AN22" s="87">
        <v>39966.72759259259</v>
      </c>
      <c r="AO22" s="90" t="s">
        <v>435</v>
      </c>
      <c r="AP22" s="85" t="b">
        <v>0</v>
      </c>
      <c r="AQ22" s="85" t="b">
        <v>0</v>
      </c>
      <c r="AR22" s="85" t="b">
        <v>1</v>
      </c>
      <c r="AS22" s="85"/>
      <c r="AT22" s="85">
        <v>206</v>
      </c>
      <c r="AU22" s="90" t="s">
        <v>438</v>
      </c>
      <c r="AV22" s="85" t="b">
        <v>0</v>
      </c>
      <c r="AW22" s="85" t="s">
        <v>455</v>
      </c>
      <c r="AX22" s="90" t="s">
        <v>475</v>
      </c>
      <c r="AY22" s="85" t="s">
        <v>66</v>
      </c>
      <c r="AZ22" s="85" t="str">
        <f>REPLACE(INDEX(GroupVertices[Group],MATCH(Vertices[[#This Row],[Vertex]],GroupVertices[Vertex],0)),1,1,"")</f>
        <v>1</v>
      </c>
      <c r="BA22" s="51" t="s">
        <v>252</v>
      </c>
      <c r="BB22" s="51" t="s">
        <v>252</v>
      </c>
      <c r="BC22" s="51" t="s">
        <v>258</v>
      </c>
      <c r="BD22" s="51" t="s">
        <v>258</v>
      </c>
      <c r="BE22" s="51" t="s">
        <v>224</v>
      </c>
      <c r="BF22" s="51" t="s">
        <v>224</v>
      </c>
      <c r="BG22" s="128" t="s">
        <v>720</v>
      </c>
      <c r="BH22" s="128" t="s">
        <v>720</v>
      </c>
      <c r="BI22" s="128" t="s">
        <v>732</v>
      </c>
      <c r="BJ22" s="128" t="s">
        <v>732</v>
      </c>
      <c r="BK22" s="128">
        <v>0</v>
      </c>
      <c r="BL22" s="131">
        <v>0</v>
      </c>
      <c r="BM22" s="128">
        <v>1</v>
      </c>
      <c r="BN22" s="131">
        <v>5.2631578947368425</v>
      </c>
      <c r="BO22" s="128">
        <v>0</v>
      </c>
      <c r="BP22" s="131">
        <v>0</v>
      </c>
      <c r="BQ22" s="128">
        <v>18</v>
      </c>
      <c r="BR22" s="131">
        <v>94.73684210526316</v>
      </c>
      <c r="BS22" s="128">
        <v>19</v>
      </c>
      <c r="BT22" s="2"/>
      <c r="BU22" s="3"/>
      <c r="BV22" s="3"/>
      <c r="BW22" s="3"/>
      <c r="BX22" s="3"/>
    </row>
    <row r="23" spans="1:76" ht="15">
      <c r="A23" s="14" t="s">
        <v>225</v>
      </c>
      <c r="B23" s="15"/>
      <c r="C23" s="15" t="s">
        <v>64</v>
      </c>
      <c r="D23" s="93">
        <v>166.8404332129964</v>
      </c>
      <c r="E23" s="81"/>
      <c r="F23" s="112" t="s">
        <v>274</v>
      </c>
      <c r="G23" s="15"/>
      <c r="H23" s="16" t="s">
        <v>225</v>
      </c>
      <c r="I23" s="66"/>
      <c r="J23" s="66"/>
      <c r="K23" s="114" t="s">
        <v>498</v>
      </c>
      <c r="L23" s="94">
        <v>1664.5607321131447</v>
      </c>
      <c r="M23" s="95">
        <v>1429.7821044921875</v>
      </c>
      <c r="N23" s="95">
        <v>2517.8173828125</v>
      </c>
      <c r="O23" s="77"/>
      <c r="P23" s="96"/>
      <c r="Q23" s="96"/>
      <c r="R23" s="97"/>
      <c r="S23" s="51">
        <v>0</v>
      </c>
      <c r="T23" s="51">
        <v>4</v>
      </c>
      <c r="U23" s="52">
        <v>40</v>
      </c>
      <c r="V23" s="52">
        <v>0.02381</v>
      </c>
      <c r="W23" s="52">
        <v>0.065287</v>
      </c>
      <c r="X23" s="52">
        <v>1.263838</v>
      </c>
      <c r="Y23" s="52">
        <v>0.16666666666666666</v>
      </c>
      <c r="Z23" s="52">
        <v>0</v>
      </c>
      <c r="AA23" s="82">
        <v>23</v>
      </c>
      <c r="AB23" s="82"/>
      <c r="AC23" s="98"/>
      <c r="AD23" s="85" t="s">
        <v>357</v>
      </c>
      <c r="AE23" s="85">
        <v>498</v>
      </c>
      <c r="AF23" s="85">
        <v>330</v>
      </c>
      <c r="AG23" s="85">
        <v>316</v>
      </c>
      <c r="AH23" s="85">
        <v>1108</v>
      </c>
      <c r="AI23" s="85"/>
      <c r="AJ23" s="85" t="s">
        <v>379</v>
      </c>
      <c r="AK23" s="85" t="s">
        <v>396</v>
      </c>
      <c r="AL23" s="90" t="s">
        <v>415</v>
      </c>
      <c r="AM23" s="85"/>
      <c r="AN23" s="87">
        <v>43216.85047453704</v>
      </c>
      <c r="AO23" s="90" t="s">
        <v>436</v>
      </c>
      <c r="AP23" s="85" t="b">
        <v>1</v>
      </c>
      <c r="AQ23" s="85" t="b">
        <v>0</v>
      </c>
      <c r="AR23" s="85" t="b">
        <v>0</v>
      </c>
      <c r="AS23" s="85"/>
      <c r="AT23" s="85">
        <v>6</v>
      </c>
      <c r="AU23" s="85"/>
      <c r="AV23" s="85" t="b">
        <v>0</v>
      </c>
      <c r="AW23" s="85" t="s">
        <v>455</v>
      </c>
      <c r="AX23" s="90" t="s">
        <v>476</v>
      </c>
      <c r="AY23" s="85" t="s">
        <v>66</v>
      </c>
      <c r="AZ23" s="85" t="str">
        <f>REPLACE(INDEX(GroupVertices[Group],MATCH(Vertices[[#This Row],[Vertex]],GroupVertices[Vertex],0)),1,1,"")</f>
        <v>1</v>
      </c>
      <c r="BA23" s="51"/>
      <c r="BB23" s="51"/>
      <c r="BC23" s="51"/>
      <c r="BD23" s="51"/>
      <c r="BE23" s="51"/>
      <c r="BF23" s="51"/>
      <c r="BG23" s="128" t="s">
        <v>721</v>
      </c>
      <c r="BH23" s="128" t="s">
        <v>721</v>
      </c>
      <c r="BI23" s="128" t="s">
        <v>733</v>
      </c>
      <c r="BJ23" s="128" t="s">
        <v>733</v>
      </c>
      <c r="BK23" s="128">
        <v>6</v>
      </c>
      <c r="BL23" s="131">
        <v>15.789473684210526</v>
      </c>
      <c r="BM23" s="128">
        <v>0</v>
      </c>
      <c r="BN23" s="131">
        <v>0</v>
      </c>
      <c r="BO23" s="128">
        <v>0</v>
      </c>
      <c r="BP23" s="131">
        <v>0</v>
      </c>
      <c r="BQ23" s="128">
        <v>32</v>
      </c>
      <c r="BR23" s="131">
        <v>84.21052631578948</v>
      </c>
      <c r="BS23" s="128">
        <v>38</v>
      </c>
      <c r="BT23" s="2"/>
      <c r="BU23" s="3"/>
      <c r="BV23" s="3"/>
      <c r="BW23" s="3"/>
      <c r="BX23" s="3"/>
    </row>
    <row r="24" spans="1:76" ht="15">
      <c r="A24" s="99" t="s">
        <v>233</v>
      </c>
      <c r="B24" s="100"/>
      <c r="C24" s="100" t="s">
        <v>64</v>
      </c>
      <c r="D24" s="101">
        <v>162</v>
      </c>
      <c r="E24" s="102"/>
      <c r="F24" s="113" t="s">
        <v>454</v>
      </c>
      <c r="G24" s="100"/>
      <c r="H24" s="103" t="s">
        <v>233</v>
      </c>
      <c r="I24" s="104"/>
      <c r="J24" s="104"/>
      <c r="K24" s="115" t="s">
        <v>499</v>
      </c>
      <c r="L24" s="105">
        <v>1</v>
      </c>
      <c r="M24" s="106">
        <v>827.6610717773438</v>
      </c>
      <c r="N24" s="106">
        <v>417.3109130859375</v>
      </c>
      <c r="O24" s="107"/>
      <c r="P24" s="108"/>
      <c r="Q24" s="108"/>
      <c r="R24" s="109"/>
      <c r="S24" s="51">
        <v>1</v>
      </c>
      <c r="T24" s="51">
        <v>0</v>
      </c>
      <c r="U24" s="52">
        <v>0</v>
      </c>
      <c r="V24" s="52">
        <v>0.016667</v>
      </c>
      <c r="W24" s="52">
        <v>0.014109</v>
      </c>
      <c r="X24" s="52">
        <v>0.418564</v>
      </c>
      <c r="Y24" s="52">
        <v>0</v>
      </c>
      <c r="Z24" s="52">
        <v>0</v>
      </c>
      <c r="AA24" s="110">
        <v>24</v>
      </c>
      <c r="AB24" s="110"/>
      <c r="AC24" s="111"/>
      <c r="AD24" s="85" t="s">
        <v>358</v>
      </c>
      <c r="AE24" s="85">
        <v>175</v>
      </c>
      <c r="AF24" s="85">
        <v>138</v>
      </c>
      <c r="AG24" s="85">
        <v>412</v>
      </c>
      <c r="AH24" s="85">
        <v>437</v>
      </c>
      <c r="AI24" s="85"/>
      <c r="AJ24" s="85" t="s">
        <v>380</v>
      </c>
      <c r="AK24" s="85" t="s">
        <v>396</v>
      </c>
      <c r="AL24" s="85"/>
      <c r="AM24" s="85"/>
      <c r="AN24" s="87">
        <v>43026.65049768519</v>
      </c>
      <c r="AO24" s="90" t="s">
        <v>437</v>
      </c>
      <c r="AP24" s="85" t="b">
        <v>1</v>
      </c>
      <c r="AQ24" s="85" t="b">
        <v>0</v>
      </c>
      <c r="AR24" s="85" t="b">
        <v>1</v>
      </c>
      <c r="AS24" s="85"/>
      <c r="AT24" s="85">
        <v>1</v>
      </c>
      <c r="AU24" s="85"/>
      <c r="AV24" s="85" t="b">
        <v>0</v>
      </c>
      <c r="AW24" s="85" t="s">
        <v>455</v>
      </c>
      <c r="AX24" s="90" t="s">
        <v>477</v>
      </c>
      <c r="AY24" s="85" t="s">
        <v>65</v>
      </c>
      <c r="AZ24" s="85" t="str">
        <f>REPLACE(INDEX(GroupVertices[Group],MATCH(Vertices[[#This Row],[Vertex]],GroupVertices[Vertex],0)),1,1,"")</f>
        <v>1</v>
      </c>
      <c r="BA24" s="51"/>
      <c r="BB24" s="51"/>
      <c r="BC24" s="51"/>
      <c r="BD24" s="51"/>
      <c r="BE24" s="51"/>
      <c r="BF24" s="51"/>
      <c r="BG24" s="51"/>
      <c r="BH24" s="51"/>
      <c r="BI24" s="51"/>
      <c r="BJ24" s="51"/>
      <c r="BK24" s="51"/>
      <c r="BL24" s="52"/>
      <c r="BM24" s="51"/>
      <c r="BN24" s="52"/>
      <c r="BO24" s="51"/>
      <c r="BP24" s="52"/>
      <c r="BQ24" s="51"/>
      <c r="BR24" s="52"/>
      <c r="BS24" s="51"/>
      <c r="BT24" s="2"/>
      <c r="BU24" s="3"/>
      <c r="BV24" s="3"/>
      <c r="BW24" s="3"/>
      <c r="BX2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4"/>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4"/>
    <dataValidation allowBlank="1" showInputMessage="1" promptTitle="Vertex Tooltip" prompt="Enter optional text that will pop up when the mouse is hovered over the vertex." errorTitle="Invalid Vertex Image Key" sqref="K3:K2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4"/>
    <dataValidation allowBlank="1" showInputMessage="1" promptTitle="Vertex Label Fill Color" prompt="To select an optional fill color for the Label shape, right-click and select Select Color on the right-click menu." sqref="I3:I24"/>
    <dataValidation allowBlank="1" showInputMessage="1" promptTitle="Vertex Image File" prompt="Enter the path to an image file.  Hover over the column header for examples." errorTitle="Invalid Vertex Image Key" sqref="F3:F24"/>
    <dataValidation allowBlank="1" showInputMessage="1" promptTitle="Vertex Color" prompt="To select an optional vertex color, right-click and select Select Color on the right-click menu." sqref="B3:B24"/>
    <dataValidation allowBlank="1" showInputMessage="1" promptTitle="Vertex Opacity" prompt="Enter an optional vertex opacity between 0 (transparent) and 100 (opaque)." errorTitle="Invalid Vertex Opacity" error="The optional vertex opacity must be a whole number between 0 and 10." sqref="E3:E24"/>
    <dataValidation type="list" allowBlank="1" showInputMessage="1" showErrorMessage="1" promptTitle="Vertex Shape" prompt="Select an optional vertex shape." errorTitle="Invalid Vertex Shape" error="You have entered an invalid vertex shape.  Try selecting from the drop-down list instead." sqref="C3:C2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4">
      <formula1>ValidVertexLabelPositions</formula1>
    </dataValidation>
    <dataValidation allowBlank="1" showInputMessage="1" showErrorMessage="1" promptTitle="Vertex Name" prompt="Enter the name of the vertex." sqref="A3:A24"/>
  </dataValidations>
  <hyperlinks>
    <hyperlink ref="AL3" r:id="rId1" display="https://t.co/gFSD0xCo5Z"/>
    <hyperlink ref="AL4" r:id="rId2" display="http://t.co/wn8mVFF03r"/>
    <hyperlink ref="AL5" r:id="rId3" display="https://t.co/ArnzT5SKdX"/>
    <hyperlink ref="AL6" r:id="rId4" display="https://t.co/872vagB4mI"/>
    <hyperlink ref="AL7" r:id="rId5" display="https://t.co/872vagjsY8"/>
    <hyperlink ref="AL8" r:id="rId6" display="https://t.co/bzO6QdDVMI"/>
    <hyperlink ref="AL9" r:id="rId7" display="https://t.co/gFSD0xCo5Z"/>
    <hyperlink ref="AL11" r:id="rId8" display="https://t.co/sKRj7OGoO1"/>
    <hyperlink ref="AL12" r:id="rId9" display="https://t.co/x6BtwAlayw"/>
    <hyperlink ref="AL13" r:id="rId10" display="https://t.co/snbSUju5Iu"/>
    <hyperlink ref="AL14" r:id="rId11" display="https://t.co/rZUVjt8ula"/>
    <hyperlink ref="AL15" r:id="rId12" display="http://t.co/zP5cMGJBjm"/>
    <hyperlink ref="AL16" r:id="rId13" display="http://t.co/ElnreqGz3I"/>
    <hyperlink ref="AL17" r:id="rId14" display="https://t.co/VoeTuK4rrF"/>
    <hyperlink ref="AL18" r:id="rId15" display="https://t.co/jXLzTdYbSd"/>
    <hyperlink ref="AL19" r:id="rId16" display="https://t.co/KxYKBnOkfE"/>
    <hyperlink ref="AL20" r:id="rId17" display="https://t.co/4pE6zzUOmW"/>
    <hyperlink ref="AL21" r:id="rId18" display="https://t.co/yT0PMdAnWy"/>
    <hyperlink ref="AL22" r:id="rId19" display="http://t.co/ubrBaWdJBu"/>
    <hyperlink ref="AL23" r:id="rId20" display="https://t.co/sL16BBeurW"/>
    <hyperlink ref="AO3" r:id="rId21" display="https://pbs.twimg.com/profile_banners/3386313705/1437514079"/>
    <hyperlink ref="AO4" r:id="rId22" display="https://pbs.twimg.com/profile_banners/422893220/1521497845"/>
    <hyperlink ref="AO5" r:id="rId23" display="https://pbs.twimg.com/profile_banners/22784904/1557334440"/>
    <hyperlink ref="AO6" r:id="rId24" display="https://pbs.twimg.com/profile_banners/3057309262/1434673091"/>
    <hyperlink ref="AO7" r:id="rId25" display="https://pbs.twimg.com/profile_banners/536610418/1435156324"/>
    <hyperlink ref="AO8" r:id="rId26" display="https://pbs.twimg.com/profile_banners/76355615/1537905909"/>
    <hyperlink ref="AO9" r:id="rId27" display="https://pbs.twimg.com/profile_banners/1937401650/1436510064"/>
    <hyperlink ref="AO10" r:id="rId28" display="https://pbs.twimg.com/profile_banners/33934492/1564676965"/>
    <hyperlink ref="AO11" r:id="rId29" display="https://pbs.twimg.com/profile_banners/16193528/1568216296"/>
    <hyperlink ref="AO12" r:id="rId30" display="https://pbs.twimg.com/profile_banners/37008978/1558634353"/>
    <hyperlink ref="AO13" r:id="rId31" display="https://pbs.twimg.com/profile_banners/327811537/1394669857"/>
    <hyperlink ref="AO14" r:id="rId32" display="https://pbs.twimg.com/profile_banners/879751182696230912/1506976694"/>
    <hyperlink ref="AO15" r:id="rId33" display="https://pbs.twimg.com/profile_banners/3334787337/1522789902"/>
    <hyperlink ref="AO16" r:id="rId34" display="https://pbs.twimg.com/profile_banners/41643844/1552874337"/>
    <hyperlink ref="AO17" r:id="rId35" display="https://pbs.twimg.com/profile_banners/581167067/1548378616"/>
    <hyperlink ref="AO18" r:id="rId36" display="https://pbs.twimg.com/profile_banners/1106332310096379904/1566415610"/>
    <hyperlink ref="AO19" r:id="rId37" display="https://pbs.twimg.com/profile_banners/2784687924/1556899709"/>
    <hyperlink ref="AO20" r:id="rId38" display="https://pbs.twimg.com/profile_banners/2827665448/1568425014"/>
    <hyperlink ref="AO21" r:id="rId39" display="https://pbs.twimg.com/profile_banners/53030208/1563193304"/>
    <hyperlink ref="AO22" r:id="rId40" display="https://pbs.twimg.com/profile_banners/44162011/1560969399"/>
    <hyperlink ref="AO23" r:id="rId41" display="https://pbs.twimg.com/profile_banners/989601176483135489/1533563358"/>
    <hyperlink ref="AO24" r:id="rId42" display="https://pbs.twimg.com/profile_banners/920675015934308352/1517836831"/>
    <hyperlink ref="AU3" r:id="rId43" display="http://abs.twimg.com/images/themes/theme1/bg.png"/>
    <hyperlink ref="AU4" r:id="rId44" display="http://abs.twimg.com/images/themes/theme1/bg.png"/>
    <hyperlink ref="AU5" r:id="rId45" display="http://abs.twimg.com/images/themes/theme1/bg.png"/>
    <hyperlink ref="AU6" r:id="rId46" display="http://abs.twimg.com/images/themes/theme1/bg.png"/>
    <hyperlink ref="AU7" r:id="rId47" display="http://abs.twimg.com/images/themes/theme1/bg.png"/>
    <hyperlink ref="AU8" r:id="rId48" display="http://abs.twimg.com/images/themes/theme12/bg.gif"/>
    <hyperlink ref="AU9" r:id="rId49" display="http://abs.twimg.com/images/themes/theme1/bg.png"/>
    <hyperlink ref="AU10" r:id="rId50" display="http://abs.twimg.com/images/themes/theme1/bg.png"/>
    <hyperlink ref="AU11" r:id="rId51" display="http://abs.twimg.com/images/themes/theme1/bg.png"/>
    <hyperlink ref="AU12" r:id="rId52" display="http://abs.twimg.com/images/themes/theme1/bg.png"/>
    <hyperlink ref="AU13" r:id="rId53" display="http://abs.twimg.com/images/themes/theme14/bg.gif"/>
    <hyperlink ref="AU14" r:id="rId54" display="http://abs.twimg.com/images/themes/theme1/bg.png"/>
    <hyperlink ref="AU15" r:id="rId55" display="http://abs.twimg.com/images/themes/theme1/bg.png"/>
    <hyperlink ref="AU16" r:id="rId56" display="http://abs.twimg.com/images/themes/theme4/bg.gif"/>
    <hyperlink ref="AU17" r:id="rId57" display="http://abs.twimg.com/images/themes/theme14/bg.gif"/>
    <hyperlink ref="AU18" r:id="rId58" display="http://abs.twimg.com/images/themes/theme1/bg.png"/>
    <hyperlink ref="AU19" r:id="rId59" display="http://abs.twimg.com/images/themes/theme1/bg.png"/>
    <hyperlink ref="AU20" r:id="rId60" display="http://abs.twimg.com/images/themes/theme17/bg.gif"/>
    <hyperlink ref="AU21" r:id="rId61" display="http://abs.twimg.com/images/themes/theme1/bg.png"/>
    <hyperlink ref="AU22" r:id="rId62" display="http://abs.twimg.com/images/themes/theme1/bg.png"/>
    <hyperlink ref="F3" r:id="rId63" display="http://pbs.twimg.com/profile_images/623605362202148864/k6GbmZXq_normal.jpg"/>
    <hyperlink ref="F4" r:id="rId64" display="http://pbs.twimg.com/profile_images/654521427551367168/AkjRumyP_normal.png"/>
    <hyperlink ref="F5" r:id="rId65" display="http://pbs.twimg.com/profile_images/1110925250219380736/dA1pSrgB_normal.png"/>
    <hyperlink ref="F6" r:id="rId66" display="http://pbs.twimg.com/profile_images/855749782509375490/zlUz8p8q_normal.jpg"/>
    <hyperlink ref="F7" r:id="rId67" display="http://pbs.twimg.com/profile_images/1157753871168487424/Iv7KJuFI_normal.jpg"/>
    <hyperlink ref="F8" r:id="rId68" display="http://pbs.twimg.com/profile_images/747809681800896512/HdeY4F3-_normal.jpg"/>
    <hyperlink ref="F9" r:id="rId69" display="http://pbs.twimg.com/profile_images/460946088607113216/q2PknvDR_normal.jpeg"/>
    <hyperlink ref="F10" r:id="rId70" display="http://pbs.twimg.com/profile_images/864234985464635392/Jkw_4gCX_normal.jpg"/>
    <hyperlink ref="F11" r:id="rId71" display="http://pbs.twimg.com/profile_images/1013289364770775040/YMfPT0wS_normal.jpg"/>
    <hyperlink ref="F12" r:id="rId72" display="http://pbs.twimg.com/profile_images/691751412036808705/40DpcbP9_normal.jpg"/>
    <hyperlink ref="F13" r:id="rId73" display="http://pbs.twimg.com/profile_images/2181953193/logo_only2_normal.jpg"/>
    <hyperlink ref="F14" r:id="rId74" display="http://pbs.twimg.com/profile_images/1106892363904049152/1RUHFgsd_normal.png"/>
    <hyperlink ref="F15" r:id="rId75" display="http://pbs.twimg.com/profile_images/611921185094303744/ynxLLkhk_normal.jpg"/>
    <hyperlink ref="F16" r:id="rId76" display="http://pbs.twimg.com/profile_images/1009159953922347009/zE8zPkgM_normal.jpg"/>
    <hyperlink ref="F17" r:id="rId77" display="http://pbs.twimg.com/profile_images/1073681418918580224/0bAr18dN_normal.jpg"/>
    <hyperlink ref="F18" r:id="rId78" display="http://pbs.twimg.com/profile_images/1106332532742643714/Gv29_wSP_normal.jpg"/>
    <hyperlink ref="F19" r:id="rId79" display="http://pbs.twimg.com/profile_images/1062070042957959168/TZMuINX7_normal.jpg"/>
    <hyperlink ref="F20" r:id="rId80" display="http://pbs.twimg.com/profile_images/1172686071555133445/8anwC0TQ_normal.jpg"/>
    <hyperlink ref="F21" r:id="rId81" display="http://pbs.twimg.com/profile_images/992762295301296129/1FWAoN6m_normal.jpg"/>
    <hyperlink ref="F22" r:id="rId82" display="http://pbs.twimg.com/profile_images/1087811494971142144/7Hde7fu-_normal.jpg"/>
    <hyperlink ref="F23" r:id="rId83" display="http://pbs.twimg.com/profile_images/989602603670614016/8ku2VCzR_normal.jpg"/>
    <hyperlink ref="F24" r:id="rId84" display="http://pbs.twimg.com/profile_images/1106712431609425920/m2LFuUoZ_normal.png"/>
    <hyperlink ref="AX3" r:id="rId85" display="https://twitter.com/fibroidsupport"/>
    <hyperlink ref="AX4" r:id="rId86" display="https://twitter.com/cmqcc"/>
    <hyperlink ref="AX5" r:id="rId87" display="https://twitter.com/acog"/>
    <hyperlink ref="AX6" r:id="rId88" display="https://twitter.com/birthequity"/>
    <hyperlink ref="AX7" r:id="rId89" display="https://twitter.com/doccrearperry"/>
    <hyperlink ref="AX8" r:id="rId90" display="https://twitter.com/mhtf"/>
    <hyperlink ref="AX9" r:id="rId91" display="https://twitter.com/fibroidinfo"/>
    <hyperlink ref="AX10" r:id="rId92" display="https://twitter.com/capublichealth"/>
    <hyperlink ref="AX11" r:id="rId93" display="https://twitter.com/consumerreports"/>
    <hyperlink ref="AX12" r:id="rId94" display="https://twitter.com/chcfnews"/>
    <hyperlink ref="AX13" r:id="rId95" display="https://twitter.com/jsabuilder"/>
    <hyperlink ref="AX14" r:id="rId96" display="https://twitter.com/publichealthmap"/>
    <hyperlink ref="AX15" r:id="rId97" display="https://twitter.com/ptsafetycouncil"/>
    <hyperlink ref="AX16" r:id="rId98" display="https://twitter.com/tjcommission"/>
    <hyperlink ref="AX17" r:id="rId99" display="https://twitter.com/911safety"/>
    <hyperlink ref="AX18" r:id="rId100" display="https://twitter.com/mom_congress"/>
    <hyperlink ref="AX19" r:id="rId101" display="https://twitter.com/helpingmamas"/>
    <hyperlink ref="AX20" r:id="rId102" display="https://twitter.com/2020momproject"/>
    <hyperlink ref="AX21" r:id="rId103" display="https://twitter.com/ppstresscenter"/>
    <hyperlink ref="AX22" r:id="rId104" display="https://twitter.com/awhonn"/>
    <hyperlink ref="AX23" r:id="rId105" display="https://twitter.com/afriedmanpeahl"/>
    <hyperlink ref="AX24" r:id="rId106" display="https://twitter.com/ob_initiative"/>
  </hyperlinks>
  <printOptions/>
  <pageMargins left="0.7" right="0.7" top="0.75" bottom="0.75" header="0.3" footer="0.3"/>
  <pageSetup horizontalDpi="600" verticalDpi="600" orientation="portrait" r:id="rId110"/>
  <legacyDrawing r:id="rId108"/>
  <tableParts>
    <tablePart r:id="rId10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564</v>
      </c>
      <c r="Z2" s="13" t="s">
        <v>573</v>
      </c>
      <c r="AA2" s="13" t="s">
        <v>580</v>
      </c>
      <c r="AB2" s="13" t="s">
        <v>624</v>
      </c>
      <c r="AC2" s="13" t="s">
        <v>675</v>
      </c>
      <c r="AD2" s="13" t="s">
        <v>690</v>
      </c>
      <c r="AE2" s="13" t="s">
        <v>691</v>
      </c>
      <c r="AF2" s="13" t="s">
        <v>700</v>
      </c>
      <c r="AG2" s="67" t="s">
        <v>771</v>
      </c>
      <c r="AH2" s="67" t="s">
        <v>772</v>
      </c>
      <c r="AI2" s="67" t="s">
        <v>773</v>
      </c>
      <c r="AJ2" s="67" t="s">
        <v>774</v>
      </c>
      <c r="AK2" s="67" t="s">
        <v>775</v>
      </c>
      <c r="AL2" s="67" t="s">
        <v>776</v>
      </c>
      <c r="AM2" s="67" t="s">
        <v>777</v>
      </c>
      <c r="AN2" s="67" t="s">
        <v>778</v>
      </c>
      <c r="AO2" s="67" t="s">
        <v>781</v>
      </c>
    </row>
    <row r="3" spans="1:41" ht="15">
      <c r="A3" s="125" t="s">
        <v>539</v>
      </c>
      <c r="B3" s="126" t="s">
        <v>543</v>
      </c>
      <c r="C3" s="126" t="s">
        <v>56</v>
      </c>
      <c r="D3" s="117"/>
      <c r="E3" s="116"/>
      <c r="F3" s="118" t="s">
        <v>807</v>
      </c>
      <c r="G3" s="119"/>
      <c r="H3" s="119"/>
      <c r="I3" s="120">
        <v>3</v>
      </c>
      <c r="J3" s="121"/>
      <c r="K3" s="51">
        <v>8</v>
      </c>
      <c r="L3" s="51">
        <v>8</v>
      </c>
      <c r="M3" s="51">
        <v>0</v>
      </c>
      <c r="N3" s="51">
        <v>8</v>
      </c>
      <c r="O3" s="51">
        <v>0</v>
      </c>
      <c r="P3" s="52">
        <v>0</v>
      </c>
      <c r="Q3" s="52">
        <v>0</v>
      </c>
      <c r="R3" s="51">
        <v>1</v>
      </c>
      <c r="S3" s="51">
        <v>0</v>
      </c>
      <c r="T3" s="51">
        <v>8</v>
      </c>
      <c r="U3" s="51">
        <v>8</v>
      </c>
      <c r="V3" s="51">
        <v>4</v>
      </c>
      <c r="W3" s="52">
        <v>1.875</v>
      </c>
      <c r="X3" s="52">
        <v>0.14285714285714285</v>
      </c>
      <c r="Y3" s="85" t="s">
        <v>565</v>
      </c>
      <c r="Z3" s="85" t="s">
        <v>574</v>
      </c>
      <c r="AA3" s="85" t="s">
        <v>224</v>
      </c>
      <c r="AB3" s="91" t="s">
        <v>625</v>
      </c>
      <c r="AC3" s="91" t="s">
        <v>676</v>
      </c>
      <c r="AD3" s="91" t="s">
        <v>232</v>
      </c>
      <c r="AE3" s="91" t="s">
        <v>692</v>
      </c>
      <c r="AF3" s="91" t="s">
        <v>701</v>
      </c>
      <c r="AG3" s="128">
        <v>10</v>
      </c>
      <c r="AH3" s="131">
        <v>6.7114093959731544</v>
      </c>
      <c r="AI3" s="128">
        <v>3</v>
      </c>
      <c r="AJ3" s="131">
        <v>2.0134228187919465</v>
      </c>
      <c r="AK3" s="128">
        <v>0</v>
      </c>
      <c r="AL3" s="131">
        <v>0</v>
      </c>
      <c r="AM3" s="128">
        <v>136</v>
      </c>
      <c r="AN3" s="131">
        <v>91.2751677852349</v>
      </c>
      <c r="AO3" s="128">
        <v>149</v>
      </c>
    </row>
    <row r="4" spans="1:41" ht="15">
      <c r="A4" s="125" t="s">
        <v>540</v>
      </c>
      <c r="B4" s="126" t="s">
        <v>544</v>
      </c>
      <c r="C4" s="126" t="s">
        <v>56</v>
      </c>
      <c r="D4" s="122"/>
      <c r="E4" s="100"/>
      <c r="F4" s="103" t="s">
        <v>808</v>
      </c>
      <c r="G4" s="107"/>
      <c r="H4" s="107"/>
      <c r="I4" s="123">
        <v>4</v>
      </c>
      <c r="J4" s="110"/>
      <c r="K4" s="51">
        <v>6</v>
      </c>
      <c r="L4" s="51">
        <v>11</v>
      </c>
      <c r="M4" s="51">
        <v>0</v>
      </c>
      <c r="N4" s="51">
        <v>11</v>
      </c>
      <c r="O4" s="51">
        <v>0</v>
      </c>
      <c r="P4" s="52">
        <v>0</v>
      </c>
      <c r="Q4" s="52">
        <v>0</v>
      </c>
      <c r="R4" s="51">
        <v>1</v>
      </c>
      <c r="S4" s="51">
        <v>0</v>
      </c>
      <c r="T4" s="51">
        <v>6</v>
      </c>
      <c r="U4" s="51">
        <v>11</v>
      </c>
      <c r="V4" s="51">
        <v>2</v>
      </c>
      <c r="W4" s="52">
        <v>1.055556</v>
      </c>
      <c r="X4" s="52">
        <v>0.36666666666666664</v>
      </c>
      <c r="Y4" s="85" t="s">
        <v>247</v>
      </c>
      <c r="Z4" s="85" t="s">
        <v>253</v>
      </c>
      <c r="AA4" s="85" t="s">
        <v>259</v>
      </c>
      <c r="AB4" s="91" t="s">
        <v>626</v>
      </c>
      <c r="AC4" s="91" t="s">
        <v>677</v>
      </c>
      <c r="AD4" s="91" t="s">
        <v>229</v>
      </c>
      <c r="AE4" s="91" t="s">
        <v>693</v>
      </c>
      <c r="AF4" s="91" t="s">
        <v>702</v>
      </c>
      <c r="AG4" s="128">
        <v>1</v>
      </c>
      <c r="AH4" s="131">
        <v>1.3157894736842106</v>
      </c>
      <c r="AI4" s="128">
        <v>2</v>
      </c>
      <c r="AJ4" s="131">
        <v>2.6315789473684212</v>
      </c>
      <c r="AK4" s="128">
        <v>0</v>
      </c>
      <c r="AL4" s="131">
        <v>0</v>
      </c>
      <c r="AM4" s="128">
        <v>73</v>
      </c>
      <c r="AN4" s="131">
        <v>96.05263157894737</v>
      </c>
      <c r="AO4" s="128">
        <v>76</v>
      </c>
    </row>
    <row r="5" spans="1:41" ht="15">
      <c r="A5" s="125" t="s">
        <v>541</v>
      </c>
      <c r="B5" s="126" t="s">
        <v>545</v>
      </c>
      <c r="C5" s="126" t="s">
        <v>56</v>
      </c>
      <c r="D5" s="122"/>
      <c r="E5" s="100"/>
      <c r="F5" s="103" t="s">
        <v>809</v>
      </c>
      <c r="G5" s="107"/>
      <c r="H5" s="107"/>
      <c r="I5" s="123">
        <v>5</v>
      </c>
      <c r="J5" s="110"/>
      <c r="K5" s="51">
        <v>6</v>
      </c>
      <c r="L5" s="51">
        <v>5</v>
      </c>
      <c r="M5" s="51">
        <v>0</v>
      </c>
      <c r="N5" s="51">
        <v>5</v>
      </c>
      <c r="O5" s="51">
        <v>0</v>
      </c>
      <c r="P5" s="52">
        <v>0</v>
      </c>
      <c r="Q5" s="52">
        <v>0</v>
      </c>
      <c r="R5" s="51">
        <v>1</v>
      </c>
      <c r="S5" s="51">
        <v>0</v>
      </c>
      <c r="T5" s="51">
        <v>6</v>
      </c>
      <c r="U5" s="51">
        <v>5</v>
      </c>
      <c r="V5" s="51">
        <v>2</v>
      </c>
      <c r="W5" s="52">
        <v>1.388889</v>
      </c>
      <c r="X5" s="52">
        <v>0.16666666666666666</v>
      </c>
      <c r="Y5" s="85" t="s">
        <v>248</v>
      </c>
      <c r="Z5" s="85" t="s">
        <v>254</v>
      </c>
      <c r="AA5" s="85" t="s">
        <v>260</v>
      </c>
      <c r="AB5" s="91" t="s">
        <v>627</v>
      </c>
      <c r="AC5" s="91" t="s">
        <v>678</v>
      </c>
      <c r="AD5" s="91"/>
      <c r="AE5" s="91" t="s">
        <v>694</v>
      </c>
      <c r="AF5" s="91" t="s">
        <v>703</v>
      </c>
      <c r="AG5" s="128">
        <v>8</v>
      </c>
      <c r="AH5" s="131">
        <v>8.16326530612245</v>
      </c>
      <c r="AI5" s="128">
        <v>0</v>
      </c>
      <c r="AJ5" s="131">
        <v>0</v>
      </c>
      <c r="AK5" s="128">
        <v>0</v>
      </c>
      <c r="AL5" s="131">
        <v>0</v>
      </c>
      <c r="AM5" s="128">
        <v>90</v>
      </c>
      <c r="AN5" s="131">
        <v>91.83673469387755</v>
      </c>
      <c r="AO5" s="128">
        <v>98</v>
      </c>
    </row>
    <row r="6" spans="1:41" ht="15">
      <c r="A6" s="125" t="s">
        <v>542</v>
      </c>
      <c r="B6" s="126" t="s">
        <v>546</v>
      </c>
      <c r="C6" s="126" t="s">
        <v>56</v>
      </c>
      <c r="D6" s="122"/>
      <c r="E6" s="100"/>
      <c r="F6" s="103" t="s">
        <v>810</v>
      </c>
      <c r="G6" s="107"/>
      <c r="H6" s="107"/>
      <c r="I6" s="123">
        <v>6</v>
      </c>
      <c r="J6" s="110"/>
      <c r="K6" s="51">
        <v>2</v>
      </c>
      <c r="L6" s="51">
        <v>2</v>
      </c>
      <c r="M6" s="51">
        <v>0</v>
      </c>
      <c r="N6" s="51">
        <v>2</v>
      </c>
      <c r="O6" s="51">
        <v>1</v>
      </c>
      <c r="P6" s="52">
        <v>0</v>
      </c>
      <c r="Q6" s="52">
        <v>0</v>
      </c>
      <c r="R6" s="51">
        <v>1</v>
      </c>
      <c r="S6" s="51">
        <v>0</v>
      </c>
      <c r="T6" s="51">
        <v>2</v>
      </c>
      <c r="U6" s="51">
        <v>2</v>
      </c>
      <c r="V6" s="51">
        <v>1</v>
      </c>
      <c r="W6" s="52">
        <v>0.5</v>
      </c>
      <c r="X6" s="52">
        <v>0.5</v>
      </c>
      <c r="Y6" s="85" t="s">
        <v>251</v>
      </c>
      <c r="Z6" s="85" t="s">
        <v>258</v>
      </c>
      <c r="AA6" s="85"/>
      <c r="AB6" s="91" t="s">
        <v>628</v>
      </c>
      <c r="AC6" s="91" t="s">
        <v>679</v>
      </c>
      <c r="AD6" s="91"/>
      <c r="AE6" s="91" t="s">
        <v>222</v>
      </c>
      <c r="AF6" s="91" t="s">
        <v>704</v>
      </c>
      <c r="AG6" s="128">
        <v>2</v>
      </c>
      <c r="AH6" s="131">
        <v>3.4482758620689653</v>
      </c>
      <c r="AI6" s="128">
        <v>2</v>
      </c>
      <c r="AJ6" s="131">
        <v>3.4482758620689653</v>
      </c>
      <c r="AK6" s="128">
        <v>0</v>
      </c>
      <c r="AL6" s="131">
        <v>0</v>
      </c>
      <c r="AM6" s="128">
        <v>54</v>
      </c>
      <c r="AN6" s="131">
        <v>93.10344827586206</v>
      </c>
      <c r="AO6" s="128">
        <v>58</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539</v>
      </c>
      <c r="B2" s="91" t="s">
        <v>225</v>
      </c>
      <c r="C2" s="85">
        <f>VLOOKUP(GroupVertices[[#This Row],[Vertex]],Vertices[],MATCH("ID",Vertices[[#Headers],[Vertex]:[Vertex Content Word Count]],0),FALSE)</f>
        <v>23</v>
      </c>
    </row>
    <row r="3" spans="1:3" ht="15">
      <c r="A3" s="85" t="s">
        <v>539</v>
      </c>
      <c r="B3" s="91" t="s">
        <v>233</v>
      </c>
      <c r="C3" s="85">
        <f>VLOOKUP(GroupVertices[[#This Row],[Vertex]],Vertices[],MATCH("ID",Vertices[[#Headers],[Vertex]:[Vertex Content Word Count]],0),FALSE)</f>
        <v>24</v>
      </c>
    </row>
    <row r="4" spans="1:3" ht="15">
      <c r="A4" s="85" t="s">
        <v>539</v>
      </c>
      <c r="B4" s="91" t="s">
        <v>218</v>
      </c>
      <c r="C4" s="85">
        <f>VLOOKUP(GroupVertices[[#This Row],[Vertex]],Vertices[],MATCH("ID",Vertices[[#Headers],[Vertex]:[Vertex Content Word Count]],0),FALSE)</f>
        <v>15</v>
      </c>
    </row>
    <row r="5" spans="1:3" ht="15">
      <c r="A5" s="85" t="s">
        <v>539</v>
      </c>
      <c r="B5" s="91" t="s">
        <v>226</v>
      </c>
      <c r="C5" s="85">
        <f>VLOOKUP(GroupVertices[[#This Row],[Vertex]],Vertices[],MATCH("ID",Vertices[[#Headers],[Vertex]:[Vertex Content Word Count]],0),FALSE)</f>
        <v>4</v>
      </c>
    </row>
    <row r="6" spans="1:3" ht="15">
      <c r="A6" s="85" t="s">
        <v>539</v>
      </c>
      <c r="B6" s="91" t="s">
        <v>224</v>
      </c>
      <c r="C6" s="85">
        <f>VLOOKUP(GroupVertices[[#This Row],[Vertex]],Vertices[],MATCH("ID",Vertices[[#Headers],[Vertex]:[Vertex Content Word Count]],0),FALSE)</f>
        <v>22</v>
      </c>
    </row>
    <row r="7" spans="1:3" ht="15">
      <c r="A7" s="85" t="s">
        <v>539</v>
      </c>
      <c r="B7" s="91" t="s">
        <v>221</v>
      </c>
      <c r="C7" s="85">
        <f>VLOOKUP(GroupVertices[[#This Row],[Vertex]],Vertices[],MATCH("ID",Vertices[[#Headers],[Vertex]:[Vertex Content Word Count]],0),FALSE)</f>
        <v>19</v>
      </c>
    </row>
    <row r="8" spans="1:3" ht="15">
      <c r="A8" s="85" t="s">
        <v>539</v>
      </c>
      <c r="B8" s="91" t="s">
        <v>220</v>
      </c>
      <c r="C8" s="85">
        <f>VLOOKUP(GroupVertices[[#This Row],[Vertex]],Vertices[],MATCH("ID",Vertices[[#Headers],[Vertex]:[Vertex Content Word Count]],0),FALSE)</f>
        <v>18</v>
      </c>
    </row>
    <row r="9" spans="1:3" ht="15">
      <c r="A9" s="85" t="s">
        <v>539</v>
      </c>
      <c r="B9" s="91" t="s">
        <v>232</v>
      </c>
      <c r="C9" s="85">
        <f>VLOOKUP(GroupVertices[[#This Row],[Vertex]],Vertices[],MATCH("ID",Vertices[[#Headers],[Vertex]:[Vertex Content Word Count]],0),FALSE)</f>
        <v>16</v>
      </c>
    </row>
    <row r="10" spans="1:3" ht="15">
      <c r="A10" s="85" t="s">
        <v>540</v>
      </c>
      <c r="B10" s="91" t="s">
        <v>227</v>
      </c>
      <c r="C10" s="85">
        <f>VLOOKUP(GroupVertices[[#This Row],[Vertex]],Vertices[],MATCH("ID",Vertices[[#Headers],[Vertex]:[Vertex Content Word Count]],0),FALSE)</f>
        <v>5</v>
      </c>
    </row>
    <row r="11" spans="1:3" ht="15">
      <c r="A11" s="85" t="s">
        <v>540</v>
      </c>
      <c r="B11" s="91" t="s">
        <v>214</v>
      </c>
      <c r="C11" s="85">
        <f>VLOOKUP(GroupVertices[[#This Row],[Vertex]],Vertices[],MATCH("ID",Vertices[[#Headers],[Vertex]:[Vertex Content Word Count]],0),FALSE)</f>
        <v>9</v>
      </c>
    </row>
    <row r="12" spans="1:3" ht="15">
      <c r="A12" s="85" t="s">
        <v>540</v>
      </c>
      <c r="B12" s="91" t="s">
        <v>213</v>
      </c>
      <c r="C12" s="85">
        <f>VLOOKUP(GroupVertices[[#This Row],[Vertex]],Vertices[],MATCH("ID",Vertices[[#Headers],[Vertex]:[Vertex Content Word Count]],0),FALSE)</f>
        <v>8</v>
      </c>
    </row>
    <row r="13" spans="1:3" ht="15">
      <c r="A13" s="85" t="s">
        <v>540</v>
      </c>
      <c r="B13" s="91" t="s">
        <v>229</v>
      </c>
      <c r="C13" s="85">
        <f>VLOOKUP(GroupVertices[[#This Row],[Vertex]],Vertices[],MATCH("ID",Vertices[[#Headers],[Vertex]:[Vertex Content Word Count]],0),FALSE)</f>
        <v>7</v>
      </c>
    </row>
    <row r="14" spans="1:3" ht="15">
      <c r="A14" s="85" t="s">
        <v>540</v>
      </c>
      <c r="B14" s="91" t="s">
        <v>228</v>
      </c>
      <c r="C14" s="85">
        <f>VLOOKUP(GroupVertices[[#This Row],[Vertex]],Vertices[],MATCH("ID",Vertices[[#Headers],[Vertex]:[Vertex Content Word Count]],0),FALSE)</f>
        <v>6</v>
      </c>
    </row>
    <row r="15" spans="1:3" ht="15">
      <c r="A15" s="85" t="s">
        <v>540</v>
      </c>
      <c r="B15" s="91" t="s">
        <v>212</v>
      </c>
      <c r="C15" s="85">
        <f>VLOOKUP(GroupVertices[[#This Row],[Vertex]],Vertices[],MATCH("ID",Vertices[[#Headers],[Vertex]:[Vertex Content Word Count]],0),FALSE)</f>
        <v>3</v>
      </c>
    </row>
    <row r="16" spans="1:3" ht="15">
      <c r="A16" s="85" t="s">
        <v>541</v>
      </c>
      <c r="B16" s="91" t="s">
        <v>219</v>
      </c>
      <c r="C16" s="85">
        <f>VLOOKUP(GroupVertices[[#This Row],[Vertex]],Vertices[],MATCH("ID",Vertices[[#Headers],[Vertex]:[Vertex Content Word Count]],0),FALSE)</f>
        <v>17</v>
      </c>
    </row>
    <row r="17" spans="1:3" ht="15">
      <c r="A17" s="85" t="s">
        <v>541</v>
      </c>
      <c r="B17" s="91" t="s">
        <v>215</v>
      </c>
      <c r="C17" s="85">
        <f>VLOOKUP(GroupVertices[[#This Row],[Vertex]],Vertices[],MATCH("ID",Vertices[[#Headers],[Vertex]:[Vertex Content Word Count]],0),FALSE)</f>
        <v>10</v>
      </c>
    </row>
    <row r="18" spans="1:3" ht="15">
      <c r="A18" s="85" t="s">
        <v>541</v>
      </c>
      <c r="B18" s="91" t="s">
        <v>217</v>
      </c>
      <c r="C18" s="85">
        <f>VLOOKUP(GroupVertices[[#This Row],[Vertex]],Vertices[],MATCH("ID",Vertices[[#Headers],[Vertex]:[Vertex Content Word Count]],0),FALSE)</f>
        <v>14</v>
      </c>
    </row>
    <row r="19" spans="1:3" ht="15">
      <c r="A19" s="85" t="s">
        <v>541</v>
      </c>
      <c r="B19" s="91" t="s">
        <v>216</v>
      </c>
      <c r="C19" s="85">
        <f>VLOOKUP(GroupVertices[[#This Row],[Vertex]],Vertices[],MATCH("ID",Vertices[[#Headers],[Vertex]:[Vertex Content Word Count]],0),FALSE)</f>
        <v>13</v>
      </c>
    </row>
    <row r="20" spans="1:3" ht="15">
      <c r="A20" s="85" t="s">
        <v>541</v>
      </c>
      <c r="B20" s="91" t="s">
        <v>231</v>
      </c>
      <c r="C20" s="85">
        <f>VLOOKUP(GroupVertices[[#This Row],[Vertex]],Vertices[],MATCH("ID",Vertices[[#Headers],[Vertex]:[Vertex Content Word Count]],0),FALSE)</f>
        <v>12</v>
      </c>
    </row>
    <row r="21" spans="1:3" ht="15">
      <c r="A21" s="85" t="s">
        <v>541</v>
      </c>
      <c r="B21" s="91" t="s">
        <v>230</v>
      </c>
      <c r="C21" s="85">
        <f>VLOOKUP(GroupVertices[[#This Row],[Vertex]],Vertices[],MATCH("ID",Vertices[[#Headers],[Vertex]:[Vertex Content Word Count]],0),FALSE)</f>
        <v>11</v>
      </c>
    </row>
    <row r="22" spans="1:3" ht="15">
      <c r="A22" s="85" t="s">
        <v>542</v>
      </c>
      <c r="B22" s="91" t="s">
        <v>223</v>
      </c>
      <c r="C22" s="85">
        <f>VLOOKUP(GroupVertices[[#This Row],[Vertex]],Vertices[],MATCH("ID",Vertices[[#Headers],[Vertex]:[Vertex Content Word Count]],0),FALSE)</f>
        <v>21</v>
      </c>
    </row>
    <row r="23" spans="1:3" ht="15">
      <c r="A23" s="85" t="s">
        <v>542</v>
      </c>
      <c r="B23" s="91" t="s">
        <v>222</v>
      </c>
      <c r="C23" s="85">
        <f>VLOOKUP(GroupVertices[[#This Row],[Vertex]],Vertices[],MATCH("ID",Vertices[[#Headers],[Vertex]:[Vertex Content Word Count]],0),FALSE)</f>
        <v>20</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785</v>
      </c>
      <c r="B2" s="36" t="s">
        <v>500</v>
      </c>
      <c r="D2" s="33">
        <f>MIN(Vertices[Degree])</f>
        <v>0</v>
      </c>
      <c r="E2" s="3">
        <f>COUNTIF(Vertices[Degree],"&gt;= "&amp;D2)-COUNTIF(Vertices[Degree],"&gt;="&amp;D3)</f>
        <v>0</v>
      </c>
      <c r="F2" s="39">
        <f>MIN(Vertices[In-Degree])</f>
        <v>0</v>
      </c>
      <c r="G2" s="40">
        <f>COUNTIF(Vertices[In-Degree],"&gt;= "&amp;F2)-COUNTIF(Vertices[In-Degree],"&gt;="&amp;F3)</f>
        <v>9</v>
      </c>
      <c r="H2" s="39">
        <f>MIN(Vertices[Out-Degree])</f>
        <v>0</v>
      </c>
      <c r="I2" s="40">
        <f>COUNTIF(Vertices[Out-Degree],"&gt;= "&amp;H2)-COUNTIF(Vertices[Out-Degree],"&gt;="&amp;H3)</f>
        <v>8</v>
      </c>
      <c r="J2" s="39">
        <f>MIN(Vertices[Betweenness Centrality])</f>
        <v>0</v>
      </c>
      <c r="K2" s="40">
        <f>COUNTIF(Vertices[Betweenness Centrality],"&gt;= "&amp;J2)-COUNTIF(Vertices[Betweenness Centrality],"&gt;="&amp;J3)</f>
        <v>13</v>
      </c>
      <c r="L2" s="39">
        <f>MIN(Vertices[Closeness Centrality])</f>
        <v>0.015625</v>
      </c>
      <c r="M2" s="40">
        <f>COUNTIF(Vertices[Closeness Centrality],"&gt;= "&amp;L2)-COUNTIF(Vertices[Closeness Centrality],"&gt;="&amp;L3)</f>
        <v>20</v>
      </c>
      <c r="N2" s="39">
        <f>MIN(Vertices[Eigenvector Centrality])</f>
        <v>0</v>
      </c>
      <c r="O2" s="40">
        <f>COUNTIF(Vertices[Eigenvector Centrality],"&gt;= "&amp;N2)-COUNTIF(Vertices[Eigenvector Centrality],"&gt;="&amp;N3)</f>
        <v>2</v>
      </c>
      <c r="P2" s="39">
        <f>MIN(Vertices[PageRank])</f>
        <v>0.408656</v>
      </c>
      <c r="Q2" s="40">
        <f>COUNTIF(Vertices[PageRank],"&gt;= "&amp;P2)-COUNTIF(Vertices[PageRank],"&gt;="&amp;P3)</f>
        <v>3</v>
      </c>
      <c r="R2" s="39">
        <f>MIN(Vertices[Clustering Coefficient])</f>
        <v>0</v>
      </c>
      <c r="S2" s="45">
        <f>COUNTIF(Vertices[Clustering Coefficient],"&gt;= "&amp;R2)-COUNTIF(Vertices[Clustering Coefficient],"&gt;="&amp;R3)</f>
        <v>13</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34"/>
      <c r="B3" s="134"/>
      <c r="D3" s="34">
        <f aca="true" t="shared" si="1" ref="D3:D26">D2+($D$57-$D$2)/BinDivisor</f>
        <v>0</v>
      </c>
      <c r="E3" s="3">
        <f>COUNTIF(Vertices[Degree],"&gt;= "&amp;D3)-COUNTIF(Vertices[Degree],"&gt;="&amp;D4)</f>
        <v>0</v>
      </c>
      <c r="F3" s="41">
        <f aca="true" t="shared" si="2" ref="F3:F26">F2+($F$57-$F$2)/BinDivisor</f>
        <v>0.14545454545454545</v>
      </c>
      <c r="G3" s="42">
        <f>COUNTIF(Vertices[In-Degree],"&gt;= "&amp;F3)-COUNTIF(Vertices[In-Degree],"&gt;="&amp;F4)</f>
        <v>0</v>
      </c>
      <c r="H3" s="41">
        <f aca="true" t="shared" si="3" ref="H3:H26">H2+($H$57-$H$2)/BinDivisor</f>
        <v>0.09090909090909091</v>
      </c>
      <c r="I3" s="42">
        <f>COUNTIF(Vertices[Out-Degree],"&gt;= "&amp;H3)-COUNTIF(Vertices[Out-Degree],"&gt;="&amp;H4)</f>
        <v>0</v>
      </c>
      <c r="J3" s="41">
        <f aca="true" t="shared" si="4" ref="J3:J26">J2+($J$57-$J$2)/BinDivisor</f>
        <v>4.370909090909091</v>
      </c>
      <c r="K3" s="42">
        <f>COUNTIF(Vertices[Betweenness Centrality],"&gt;= "&amp;J3)-COUNTIF(Vertices[Betweenness Centrality],"&gt;="&amp;J4)</f>
        <v>0</v>
      </c>
      <c r="L3" s="41">
        <f aca="true" t="shared" si="5" ref="L3:L26">L2+($L$57-$L$2)/BinDivisor</f>
        <v>0.033522727272727273</v>
      </c>
      <c r="M3" s="42">
        <f>COUNTIF(Vertices[Closeness Centrality],"&gt;= "&amp;L3)-COUNTIF(Vertices[Closeness Centrality],"&gt;="&amp;L4)</f>
        <v>0</v>
      </c>
      <c r="N3" s="41">
        <f aca="true" t="shared" si="6" ref="N3:N26">N2+($N$57-$N$2)/BinDivisor</f>
        <v>0.002297018181818182</v>
      </c>
      <c r="O3" s="42">
        <f>COUNTIF(Vertices[Eigenvector Centrality],"&gt;= "&amp;N3)-COUNTIF(Vertices[Eigenvector Centrality],"&gt;="&amp;N4)</f>
        <v>0</v>
      </c>
      <c r="P3" s="41">
        <f aca="true" t="shared" si="7" ref="P3:P26">P2+($P$57-$P$2)/BinDivisor</f>
        <v>0.4490268909090909</v>
      </c>
      <c r="Q3" s="42">
        <f>COUNTIF(Vertices[PageRank],"&gt;= "&amp;P3)-COUNTIF(Vertices[PageRank],"&gt;="&amp;P4)</f>
        <v>0</v>
      </c>
      <c r="R3" s="41">
        <f aca="true" t="shared" si="8" ref="R3:R26">R2+($R$57-$R$2)/BinDivisor</f>
        <v>0.006060606060606061</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22</v>
      </c>
      <c r="D4" s="34">
        <f t="shared" si="1"/>
        <v>0</v>
      </c>
      <c r="E4" s="3">
        <f>COUNTIF(Vertices[Degree],"&gt;= "&amp;D4)-COUNTIF(Vertices[Degree],"&gt;="&amp;D5)</f>
        <v>0</v>
      </c>
      <c r="F4" s="39">
        <f t="shared" si="2"/>
        <v>0.2909090909090909</v>
      </c>
      <c r="G4" s="40">
        <f>COUNTIF(Vertices[In-Degree],"&gt;= "&amp;F4)-COUNTIF(Vertices[In-Degree],"&gt;="&amp;F5)</f>
        <v>0</v>
      </c>
      <c r="H4" s="39">
        <f t="shared" si="3"/>
        <v>0.18181818181818182</v>
      </c>
      <c r="I4" s="40">
        <f>COUNTIF(Vertices[Out-Degree],"&gt;= "&amp;H4)-COUNTIF(Vertices[Out-Degree],"&gt;="&amp;H5)</f>
        <v>0</v>
      </c>
      <c r="J4" s="39">
        <f t="shared" si="4"/>
        <v>8.741818181818182</v>
      </c>
      <c r="K4" s="40">
        <f>COUNTIF(Vertices[Betweenness Centrality],"&gt;= "&amp;J4)-COUNTIF(Vertices[Betweenness Centrality],"&gt;="&amp;J5)</f>
        <v>0</v>
      </c>
      <c r="L4" s="39">
        <f t="shared" si="5"/>
        <v>0.05142045454545455</v>
      </c>
      <c r="M4" s="40">
        <f>COUNTIF(Vertices[Closeness Centrality],"&gt;= "&amp;L4)-COUNTIF(Vertices[Closeness Centrality],"&gt;="&amp;L5)</f>
        <v>0</v>
      </c>
      <c r="N4" s="39">
        <f t="shared" si="6"/>
        <v>0.004594036363636364</v>
      </c>
      <c r="O4" s="40">
        <f>COUNTIF(Vertices[Eigenvector Centrality],"&gt;= "&amp;N4)-COUNTIF(Vertices[Eigenvector Centrality],"&gt;="&amp;N5)</f>
        <v>1</v>
      </c>
      <c r="P4" s="39">
        <f t="shared" si="7"/>
        <v>0.48939778181818183</v>
      </c>
      <c r="Q4" s="40">
        <f>COUNTIF(Vertices[PageRank],"&gt;= "&amp;P4)-COUNTIF(Vertices[PageRank],"&gt;="&amp;P5)</f>
        <v>6</v>
      </c>
      <c r="R4" s="39">
        <f t="shared" si="8"/>
        <v>0.012121212121212121</v>
      </c>
      <c r="S4" s="45">
        <f>COUNTIF(Vertices[Clustering Coefficient],"&gt;= "&amp;R4)-COUNTIF(Vertices[Clustering Coefficient],"&gt;="&amp;R5)</f>
        <v>0</v>
      </c>
      <c r="T4" s="39" t="e">
        <f ca="1" t="shared" si="9"/>
        <v>#REF!</v>
      </c>
      <c r="U4" s="40" t="e">
        <f ca="1" t="shared" si="0"/>
        <v>#REF!</v>
      </c>
      <c r="W4" s="12" t="s">
        <v>126</v>
      </c>
      <c r="X4" s="12" t="s">
        <v>128</v>
      </c>
    </row>
    <row r="5" spans="1:21" ht="15">
      <c r="A5" s="134"/>
      <c r="B5" s="134"/>
      <c r="D5" s="34">
        <f t="shared" si="1"/>
        <v>0</v>
      </c>
      <c r="E5" s="3">
        <f>COUNTIF(Vertices[Degree],"&gt;= "&amp;D5)-COUNTIF(Vertices[Degree],"&gt;="&amp;D6)</f>
        <v>0</v>
      </c>
      <c r="F5" s="41">
        <f t="shared" si="2"/>
        <v>0.43636363636363634</v>
      </c>
      <c r="G5" s="42">
        <f>COUNTIF(Vertices[In-Degree],"&gt;= "&amp;F5)-COUNTIF(Vertices[In-Degree],"&gt;="&amp;F6)</f>
        <v>0</v>
      </c>
      <c r="H5" s="41">
        <f t="shared" si="3"/>
        <v>0.2727272727272727</v>
      </c>
      <c r="I5" s="42">
        <f>COUNTIF(Vertices[Out-Degree],"&gt;= "&amp;H5)-COUNTIF(Vertices[Out-Degree],"&gt;="&amp;H6)</f>
        <v>0</v>
      </c>
      <c r="J5" s="41">
        <f t="shared" si="4"/>
        <v>13.112727272727273</v>
      </c>
      <c r="K5" s="42">
        <f>COUNTIF(Vertices[Betweenness Centrality],"&gt;= "&amp;J5)-COUNTIF(Vertices[Betweenness Centrality],"&gt;="&amp;J6)</f>
        <v>0</v>
      </c>
      <c r="L5" s="41">
        <f t="shared" si="5"/>
        <v>0.06931818181818182</v>
      </c>
      <c r="M5" s="42">
        <f>COUNTIF(Vertices[Closeness Centrality],"&gt;= "&amp;L5)-COUNTIF(Vertices[Closeness Centrality],"&gt;="&amp;L6)</f>
        <v>0</v>
      </c>
      <c r="N5" s="41">
        <f t="shared" si="6"/>
        <v>0.006891054545454547</v>
      </c>
      <c r="O5" s="42">
        <f>COUNTIF(Vertices[Eigenvector Centrality],"&gt;= "&amp;N5)-COUNTIF(Vertices[Eigenvector Centrality],"&gt;="&amp;N6)</f>
        <v>5</v>
      </c>
      <c r="P5" s="41">
        <f t="shared" si="7"/>
        <v>0.5297686727272728</v>
      </c>
      <c r="Q5" s="42">
        <f>COUNTIF(Vertices[PageRank],"&gt;= "&amp;P5)-COUNTIF(Vertices[PageRank],"&gt;="&amp;P6)</f>
        <v>0</v>
      </c>
      <c r="R5" s="41">
        <f t="shared" si="8"/>
        <v>0.01818181818181818</v>
      </c>
      <c r="S5" s="46">
        <f>COUNTIF(Vertices[Clustering Coefficient],"&gt;= "&amp;R5)-COUNTIF(Vertices[Clustering Coefficient],"&gt;="&amp;R6)</f>
        <v>0</v>
      </c>
      <c r="T5" s="41" t="e">
        <f ca="1" t="shared" si="9"/>
        <v>#REF!</v>
      </c>
      <c r="U5" s="42" t="e">
        <f ca="1" t="shared" si="0"/>
        <v>#REF!</v>
      </c>
    </row>
    <row r="6" spans="1:21" ht="15">
      <c r="A6" s="36" t="s">
        <v>148</v>
      </c>
      <c r="B6" s="36">
        <v>32</v>
      </c>
      <c r="D6" s="34">
        <f t="shared" si="1"/>
        <v>0</v>
      </c>
      <c r="E6" s="3">
        <f>COUNTIF(Vertices[Degree],"&gt;= "&amp;D6)-COUNTIF(Vertices[Degree],"&gt;="&amp;D7)</f>
        <v>0</v>
      </c>
      <c r="F6" s="39">
        <f t="shared" si="2"/>
        <v>0.5818181818181818</v>
      </c>
      <c r="G6" s="40">
        <f>COUNTIF(Vertices[In-Degree],"&gt;= "&amp;F6)-COUNTIF(Vertices[In-Degree],"&gt;="&amp;F7)</f>
        <v>0</v>
      </c>
      <c r="H6" s="39">
        <f t="shared" si="3"/>
        <v>0.36363636363636365</v>
      </c>
      <c r="I6" s="40">
        <f>COUNTIF(Vertices[Out-Degree],"&gt;= "&amp;H6)-COUNTIF(Vertices[Out-Degree],"&gt;="&amp;H7)</f>
        <v>0</v>
      </c>
      <c r="J6" s="39">
        <f t="shared" si="4"/>
        <v>17.483636363636364</v>
      </c>
      <c r="K6" s="40">
        <f>COUNTIF(Vertices[Betweenness Centrality],"&gt;= "&amp;J6)-COUNTIF(Vertices[Betweenness Centrality],"&gt;="&amp;J7)</f>
        <v>1</v>
      </c>
      <c r="L6" s="39">
        <f t="shared" si="5"/>
        <v>0.0872159090909091</v>
      </c>
      <c r="M6" s="40">
        <f>COUNTIF(Vertices[Closeness Centrality],"&gt;= "&amp;L6)-COUNTIF(Vertices[Closeness Centrality],"&gt;="&amp;L7)</f>
        <v>0</v>
      </c>
      <c r="N6" s="39">
        <f t="shared" si="6"/>
        <v>0.009188072727272728</v>
      </c>
      <c r="O6" s="40">
        <f>COUNTIF(Vertices[Eigenvector Centrality],"&gt;= "&amp;N6)-COUNTIF(Vertices[Eigenvector Centrality],"&gt;="&amp;N7)</f>
        <v>0</v>
      </c>
      <c r="P6" s="39">
        <f t="shared" si="7"/>
        <v>0.5701395636363638</v>
      </c>
      <c r="Q6" s="40">
        <f>COUNTIF(Vertices[PageRank],"&gt;= "&amp;P6)-COUNTIF(Vertices[PageRank],"&gt;="&amp;P7)</f>
        <v>0</v>
      </c>
      <c r="R6" s="39">
        <f t="shared" si="8"/>
        <v>0.024242424242424242</v>
      </c>
      <c r="S6" s="45">
        <f>COUNTIF(Vertices[Clustering Coefficient],"&gt;= "&amp;R6)-COUNTIF(Vertices[Clustering Coefficient],"&gt;="&amp;R7)</f>
        <v>0</v>
      </c>
      <c r="T6" s="39" t="e">
        <f ca="1" t="shared" si="9"/>
        <v>#REF!</v>
      </c>
      <c r="U6" s="40" t="e">
        <f ca="1" t="shared" si="0"/>
        <v>#REF!</v>
      </c>
    </row>
    <row r="7" spans="1:21" ht="15">
      <c r="A7" s="36" t="s">
        <v>149</v>
      </c>
      <c r="B7" s="36">
        <v>0</v>
      </c>
      <c r="D7" s="34">
        <f t="shared" si="1"/>
        <v>0</v>
      </c>
      <c r="E7" s="3">
        <f>COUNTIF(Vertices[Degree],"&gt;= "&amp;D7)-COUNTIF(Vertices[Degree],"&gt;="&amp;D8)</f>
        <v>0</v>
      </c>
      <c r="F7" s="41">
        <f t="shared" si="2"/>
        <v>0.7272727272727273</v>
      </c>
      <c r="G7" s="42">
        <f>COUNTIF(Vertices[In-Degree],"&gt;= "&amp;F7)-COUNTIF(Vertices[In-Degree],"&gt;="&amp;F8)</f>
        <v>0</v>
      </c>
      <c r="H7" s="41">
        <f t="shared" si="3"/>
        <v>0.4545454545454546</v>
      </c>
      <c r="I7" s="42">
        <f>COUNTIF(Vertices[Out-Degree],"&gt;= "&amp;H7)-COUNTIF(Vertices[Out-Degree],"&gt;="&amp;H8)</f>
        <v>0</v>
      </c>
      <c r="J7" s="41">
        <f t="shared" si="4"/>
        <v>21.854545454545455</v>
      </c>
      <c r="K7" s="42">
        <f>COUNTIF(Vertices[Betweenness Centrality],"&gt;= "&amp;J7)-COUNTIF(Vertices[Betweenness Centrality],"&gt;="&amp;J8)</f>
        <v>3</v>
      </c>
      <c r="L7" s="41">
        <f t="shared" si="5"/>
        <v>0.10511363636363637</v>
      </c>
      <c r="M7" s="42">
        <f>COUNTIF(Vertices[Closeness Centrality],"&gt;= "&amp;L7)-COUNTIF(Vertices[Closeness Centrality],"&gt;="&amp;L8)</f>
        <v>0</v>
      </c>
      <c r="N7" s="41">
        <f t="shared" si="6"/>
        <v>0.01148509090909091</v>
      </c>
      <c r="O7" s="42">
        <f>COUNTIF(Vertices[Eigenvector Centrality],"&gt;= "&amp;N7)-COUNTIF(Vertices[Eigenvector Centrality],"&gt;="&amp;N8)</f>
        <v>0</v>
      </c>
      <c r="P7" s="41">
        <f t="shared" si="7"/>
        <v>0.6105104545454547</v>
      </c>
      <c r="Q7" s="42">
        <f>COUNTIF(Vertices[PageRank],"&gt;= "&amp;P7)-COUNTIF(Vertices[PageRank],"&gt;="&amp;P8)</f>
        <v>0</v>
      </c>
      <c r="R7" s="41">
        <f t="shared" si="8"/>
        <v>0.030303030303030304</v>
      </c>
      <c r="S7" s="46">
        <f>COUNTIF(Vertices[Clustering Coefficient],"&gt;= "&amp;R7)-COUNTIF(Vertices[Clustering Coefficient],"&gt;="&amp;R8)</f>
        <v>0</v>
      </c>
      <c r="T7" s="41" t="e">
        <f ca="1" t="shared" si="9"/>
        <v>#REF!</v>
      </c>
      <c r="U7" s="42" t="e">
        <f ca="1" t="shared" si="0"/>
        <v>#REF!</v>
      </c>
    </row>
    <row r="8" spans="1:21" ht="15">
      <c r="A8" s="36" t="s">
        <v>150</v>
      </c>
      <c r="B8" s="36">
        <v>32</v>
      </c>
      <c r="D8" s="34">
        <f t="shared" si="1"/>
        <v>0</v>
      </c>
      <c r="E8" s="3">
        <f>COUNTIF(Vertices[Degree],"&gt;= "&amp;D8)-COUNTIF(Vertices[Degree],"&gt;="&amp;D9)</f>
        <v>0</v>
      </c>
      <c r="F8" s="39">
        <f t="shared" si="2"/>
        <v>0.8727272727272728</v>
      </c>
      <c r="G8" s="40">
        <f>COUNTIF(Vertices[In-Degree],"&gt;= "&amp;F8)-COUNTIF(Vertices[In-Degree],"&gt;="&amp;F9)</f>
        <v>6</v>
      </c>
      <c r="H8" s="39">
        <f t="shared" si="3"/>
        <v>0.5454545454545455</v>
      </c>
      <c r="I8" s="40">
        <f>COUNTIF(Vertices[Out-Degree],"&gt;= "&amp;H8)-COUNTIF(Vertices[Out-Degree],"&gt;="&amp;H9)</f>
        <v>0</v>
      </c>
      <c r="J8" s="39">
        <f t="shared" si="4"/>
        <v>26.225454545454546</v>
      </c>
      <c r="K8" s="40">
        <f>COUNTIF(Vertices[Betweenness Centrality],"&gt;= "&amp;J8)-COUNTIF(Vertices[Betweenness Centrality],"&gt;="&amp;J9)</f>
        <v>0</v>
      </c>
      <c r="L8" s="39">
        <f t="shared" si="5"/>
        <v>0.12301136363636364</v>
      </c>
      <c r="M8" s="40">
        <f>COUNTIF(Vertices[Closeness Centrality],"&gt;= "&amp;L8)-COUNTIF(Vertices[Closeness Centrality],"&gt;="&amp;L9)</f>
        <v>0</v>
      </c>
      <c r="N8" s="39">
        <f t="shared" si="6"/>
        <v>0.013782109090909092</v>
      </c>
      <c r="O8" s="40">
        <f>COUNTIF(Vertices[Eigenvector Centrality],"&gt;= "&amp;N8)-COUNTIF(Vertices[Eigenvector Centrality],"&gt;="&amp;N9)</f>
        <v>2</v>
      </c>
      <c r="P8" s="39">
        <f t="shared" si="7"/>
        <v>0.6508813454545457</v>
      </c>
      <c r="Q8" s="40">
        <f>COUNTIF(Vertices[PageRank],"&gt;= "&amp;P8)-COUNTIF(Vertices[PageRank],"&gt;="&amp;P9)</f>
        <v>0</v>
      </c>
      <c r="R8" s="39">
        <f t="shared" si="8"/>
        <v>0.03636363636363636</v>
      </c>
      <c r="S8" s="45">
        <f>COUNTIF(Vertices[Clustering Coefficient],"&gt;= "&amp;R8)-COUNTIF(Vertices[Clustering Coefficient],"&gt;="&amp;R9)</f>
        <v>0</v>
      </c>
      <c r="T8" s="39" t="e">
        <f ca="1" t="shared" si="9"/>
        <v>#REF!</v>
      </c>
      <c r="U8" s="40" t="e">
        <f ca="1" t="shared" si="0"/>
        <v>#REF!</v>
      </c>
    </row>
    <row r="9" spans="1:21" ht="15">
      <c r="A9" s="134"/>
      <c r="B9" s="134"/>
      <c r="D9" s="34">
        <f t="shared" si="1"/>
        <v>0</v>
      </c>
      <c r="E9" s="3">
        <f>COUNTIF(Vertices[Degree],"&gt;= "&amp;D9)-COUNTIF(Vertices[Degree],"&gt;="&amp;D10)</f>
        <v>0</v>
      </c>
      <c r="F9" s="41">
        <f t="shared" si="2"/>
        <v>1.0181818181818183</v>
      </c>
      <c r="G9" s="42">
        <f>COUNTIF(Vertices[In-Degree],"&gt;= "&amp;F9)-COUNTIF(Vertices[In-Degree],"&gt;="&amp;F10)</f>
        <v>0</v>
      </c>
      <c r="H9" s="41">
        <f t="shared" si="3"/>
        <v>0.6363636363636365</v>
      </c>
      <c r="I9" s="42">
        <f>COUNTIF(Vertices[Out-Degree],"&gt;= "&amp;H9)-COUNTIF(Vertices[Out-Degree],"&gt;="&amp;H10)</f>
        <v>0</v>
      </c>
      <c r="J9" s="41">
        <f t="shared" si="4"/>
        <v>30.596363636363638</v>
      </c>
      <c r="K9" s="42">
        <f>COUNTIF(Vertices[Betweenness Centrality],"&gt;= "&amp;J9)-COUNTIF(Vertices[Betweenness Centrality],"&gt;="&amp;J10)</f>
        <v>0</v>
      </c>
      <c r="L9" s="41">
        <f t="shared" si="5"/>
        <v>0.14090909090909093</v>
      </c>
      <c r="M9" s="42">
        <f>COUNTIF(Vertices[Closeness Centrality],"&gt;= "&amp;L9)-COUNTIF(Vertices[Closeness Centrality],"&gt;="&amp;L10)</f>
        <v>0</v>
      </c>
      <c r="N9" s="41">
        <f t="shared" si="6"/>
        <v>0.016079127272727273</v>
      </c>
      <c r="O9" s="42">
        <f>COUNTIF(Vertices[Eigenvector Centrality],"&gt;= "&amp;N9)-COUNTIF(Vertices[Eigenvector Centrality],"&gt;="&amp;N10)</f>
        <v>0</v>
      </c>
      <c r="P9" s="41">
        <f t="shared" si="7"/>
        <v>0.6912522363636366</v>
      </c>
      <c r="Q9" s="42">
        <f>COUNTIF(Vertices[PageRank],"&gt;= "&amp;P9)-COUNTIF(Vertices[PageRank],"&gt;="&amp;P10)</f>
        <v>1</v>
      </c>
      <c r="R9" s="41">
        <f t="shared" si="8"/>
        <v>0.04242424242424242</v>
      </c>
      <c r="S9" s="46">
        <f>COUNTIF(Vertices[Clustering Coefficient],"&gt;= "&amp;R9)-COUNTIF(Vertices[Clustering Coefficient],"&gt;="&amp;R10)</f>
        <v>0</v>
      </c>
      <c r="T9" s="41" t="e">
        <f ca="1" t="shared" si="9"/>
        <v>#REF!</v>
      </c>
      <c r="U9" s="42" t="e">
        <f ca="1" t="shared" si="0"/>
        <v>#REF!</v>
      </c>
    </row>
    <row r="10" spans="1:21" ht="15">
      <c r="A10" s="36" t="s">
        <v>786</v>
      </c>
      <c r="B10" s="36">
        <v>3</v>
      </c>
      <c r="D10" s="34">
        <f t="shared" si="1"/>
        <v>0</v>
      </c>
      <c r="E10" s="3">
        <f>COUNTIF(Vertices[Degree],"&gt;= "&amp;D10)-COUNTIF(Vertices[Degree],"&gt;="&amp;D11)</f>
        <v>0</v>
      </c>
      <c r="F10" s="39">
        <f t="shared" si="2"/>
        <v>1.1636363636363638</v>
      </c>
      <c r="G10" s="40">
        <f>COUNTIF(Vertices[In-Degree],"&gt;= "&amp;F10)-COUNTIF(Vertices[In-Degree],"&gt;="&amp;F11)</f>
        <v>0</v>
      </c>
      <c r="H10" s="39">
        <f t="shared" si="3"/>
        <v>0.7272727272727274</v>
      </c>
      <c r="I10" s="40">
        <f>COUNTIF(Vertices[Out-Degree],"&gt;= "&amp;H10)-COUNTIF(Vertices[Out-Degree],"&gt;="&amp;H11)</f>
        <v>0</v>
      </c>
      <c r="J10" s="39">
        <f t="shared" si="4"/>
        <v>34.96727272727273</v>
      </c>
      <c r="K10" s="40">
        <f>COUNTIF(Vertices[Betweenness Centrality],"&gt;= "&amp;J10)-COUNTIF(Vertices[Betweenness Centrality],"&gt;="&amp;J11)</f>
        <v>1</v>
      </c>
      <c r="L10" s="39">
        <f t="shared" si="5"/>
        <v>0.1588068181818182</v>
      </c>
      <c r="M10" s="40">
        <f>COUNTIF(Vertices[Closeness Centrality],"&gt;= "&amp;L10)-COUNTIF(Vertices[Closeness Centrality],"&gt;="&amp;L11)</f>
        <v>0</v>
      </c>
      <c r="N10" s="39">
        <f t="shared" si="6"/>
        <v>0.018376145454545457</v>
      </c>
      <c r="O10" s="40">
        <f>COUNTIF(Vertices[Eigenvector Centrality],"&gt;= "&amp;N10)-COUNTIF(Vertices[Eigenvector Centrality],"&gt;="&amp;N11)</f>
        <v>0</v>
      </c>
      <c r="P10" s="39">
        <f t="shared" si="7"/>
        <v>0.7316231272727276</v>
      </c>
      <c r="Q10" s="40">
        <f>COUNTIF(Vertices[PageRank],"&gt;= "&amp;P10)-COUNTIF(Vertices[PageRank],"&gt;="&amp;P11)</f>
        <v>0</v>
      </c>
      <c r="R10" s="39">
        <f t="shared" si="8"/>
        <v>0.04848484848484848</v>
      </c>
      <c r="S10" s="45">
        <f>COUNTIF(Vertices[Clustering Coefficient],"&gt;= "&amp;R10)-COUNTIF(Vertices[Clustering Coefficient],"&gt;="&amp;R11)</f>
        <v>1</v>
      </c>
      <c r="T10" s="39" t="e">
        <f ca="1" t="shared" si="9"/>
        <v>#REF!</v>
      </c>
      <c r="U10" s="40" t="e">
        <f ca="1" t="shared" si="0"/>
        <v>#REF!</v>
      </c>
    </row>
    <row r="11" spans="1:21" ht="15">
      <c r="A11" s="134"/>
      <c r="B11" s="134"/>
      <c r="D11" s="34">
        <f t="shared" si="1"/>
        <v>0</v>
      </c>
      <c r="E11" s="3">
        <f>COUNTIF(Vertices[Degree],"&gt;= "&amp;D11)-COUNTIF(Vertices[Degree],"&gt;="&amp;D12)</f>
        <v>0</v>
      </c>
      <c r="F11" s="41">
        <f t="shared" si="2"/>
        <v>1.3090909090909093</v>
      </c>
      <c r="G11" s="42">
        <f>COUNTIF(Vertices[In-Degree],"&gt;= "&amp;F11)-COUNTIF(Vertices[In-Degree],"&gt;="&amp;F12)</f>
        <v>0</v>
      </c>
      <c r="H11" s="41">
        <f t="shared" si="3"/>
        <v>0.8181818181818183</v>
      </c>
      <c r="I11" s="42">
        <f>COUNTIF(Vertices[Out-Degree],"&gt;= "&amp;H11)-COUNTIF(Vertices[Out-Degree],"&gt;="&amp;H12)</f>
        <v>0</v>
      </c>
      <c r="J11" s="41">
        <f t="shared" si="4"/>
        <v>39.33818181818182</v>
      </c>
      <c r="K11" s="42">
        <f>COUNTIF(Vertices[Betweenness Centrality],"&gt;= "&amp;J11)-COUNTIF(Vertices[Betweenness Centrality],"&gt;="&amp;J12)</f>
        <v>2</v>
      </c>
      <c r="L11" s="41">
        <f t="shared" si="5"/>
        <v>0.17670454545454545</v>
      </c>
      <c r="M11" s="42">
        <f>COUNTIF(Vertices[Closeness Centrality],"&gt;= "&amp;L11)-COUNTIF(Vertices[Closeness Centrality],"&gt;="&amp;L12)</f>
        <v>0</v>
      </c>
      <c r="N11" s="41">
        <f t="shared" si="6"/>
        <v>0.02067316363636364</v>
      </c>
      <c r="O11" s="42">
        <f>COUNTIF(Vertices[Eigenvector Centrality],"&gt;= "&amp;N11)-COUNTIF(Vertices[Eigenvector Centrality],"&gt;="&amp;N12)</f>
        <v>0</v>
      </c>
      <c r="P11" s="41">
        <f t="shared" si="7"/>
        <v>0.7719940181818186</v>
      </c>
      <c r="Q11" s="42">
        <f>COUNTIF(Vertices[PageRank],"&gt;= "&amp;P11)-COUNTIF(Vertices[PageRank],"&gt;="&amp;P12)</f>
        <v>0</v>
      </c>
      <c r="R11" s="41">
        <f t="shared" si="8"/>
        <v>0.054545454545454536</v>
      </c>
      <c r="S11" s="46">
        <f>COUNTIF(Vertices[Clustering Coefficient],"&gt;= "&amp;R11)-COUNTIF(Vertices[Clustering Coefficient],"&gt;="&amp;R12)</f>
        <v>0</v>
      </c>
      <c r="T11" s="41" t="e">
        <f ca="1" t="shared" si="9"/>
        <v>#REF!</v>
      </c>
      <c r="U11" s="42" t="e">
        <f ca="1" t="shared" si="0"/>
        <v>#REF!</v>
      </c>
    </row>
    <row r="12" spans="1:21" ht="15">
      <c r="A12" s="36" t="s">
        <v>234</v>
      </c>
      <c r="B12" s="36">
        <v>29</v>
      </c>
      <c r="D12" s="34">
        <f t="shared" si="1"/>
        <v>0</v>
      </c>
      <c r="E12" s="3">
        <f>COUNTIF(Vertices[Degree],"&gt;= "&amp;D12)-COUNTIF(Vertices[Degree],"&gt;="&amp;D13)</f>
        <v>0</v>
      </c>
      <c r="F12" s="39">
        <f t="shared" si="2"/>
        <v>1.4545454545454548</v>
      </c>
      <c r="G12" s="40">
        <f>COUNTIF(Vertices[In-Degree],"&gt;= "&amp;F12)-COUNTIF(Vertices[In-Degree],"&gt;="&amp;F13)</f>
        <v>0</v>
      </c>
      <c r="H12" s="39">
        <f t="shared" si="3"/>
        <v>0.9090909090909093</v>
      </c>
      <c r="I12" s="40">
        <f>COUNTIF(Vertices[Out-Degree],"&gt;= "&amp;H12)-COUNTIF(Vertices[Out-Degree],"&gt;="&amp;H13)</f>
        <v>0</v>
      </c>
      <c r="J12" s="39">
        <f t="shared" si="4"/>
        <v>43.70909090909092</v>
      </c>
      <c r="K12" s="40">
        <f>COUNTIF(Vertices[Betweenness Centrality],"&gt;= "&amp;J12)-COUNTIF(Vertices[Betweenness Centrality],"&gt;="&amp;J13)</f>
        <v>0</v>
      </c>
      <c r="L12" s="39">
        <f t="shared" si="5"/>
        <v>0.1946022727272727</v>
      </c>
      <c r="M12" s="40">
        <f>COUNTIF(Vertices[Closeness Centrality],"&gt;= "&amp;L12)-COUNTIF(Vertices[Closeness Centrality],"&gt;="&amp;L13)</f>
        <v>0</v>
      </c>
      <c r="N12" s="39">
        <f t="shared" si="6"/>
        <v>0.022970181818181824</v>
      </c>
      <c r="O12" s="40">
        <f>COUNTIF(Vertices[Eigenvector Centrality],"&gt;= "&amp;N12)-COUNTIF(Vertices[Eigenvector Centrality],"&gt;="&amp;N13)</f>
        <v>0</v>
      </c>
      <c r="P12" s="39">
        <f t="shared" si="7"/>
        <v>0.8123649090909095</v>
      </c>
      <c r="Q12" s="40">
        <f>COUNTIF(Vertices[PageRank],"&gt;= "&amp;P12)-COUNTIF(Vertices[PageRank],"&gt;="&amp;P13)</f>
        <v>3</v>
      </c>
      <c r="R12" s="39">
        <f t="shared" si="8"/>
        <v>0.060606060606060594</v>
      </c>
      <c r="S12" s="45">
        <f>COUNTIF(Vertices[Clustering Coefficient],"&gt;= "&amp;R12)-COUNTIF(Vertices[Clustering Coefficient],"&gt;="&amp;R13)</f>
        <v>0</v>
      </c>
      <c r="T12" s="39" t="e">
        <f ca="1" t="shared" si="9"/>
        <v>#REF!</v>
      </c>
      <c r="U12" s="40" t="e">
        <f ca="1" t="shared" si="0"/>
        <v>#REF!</v>
      </c>
    </row>
    <row r="13" spans="1:21" ht="15">
      <c r="A13" s="36" t="s">
        <v>176</v>
      </c>
      <c r="B13" s="36">
        <v>1</v>
      </c>
      <c r="D13" s="34">
        <f t="shared" si="1"/>
        <v>0</v>
      </c>
      <c r="E13" s="3">
        <f>COUNTIF(Vertices[Degree],"&gt;= "&amp;D13)-COUNTIF(Vertices[Degree],"&gt;="&amp;D14)</f>
        <v>0</v>
      </c>
      <c r="F13" s="41">
        <f t="shared" si="2"/>
        <v>1.6000000000000003</v>
      </c>
      <c r="G13" s="42">
        <f>COUNTIF(Vertices[In-Degree],"&gt;= "&amp;F13)-COUNTIF(Vertices[In-Degree],"&gt;="&amp;F14)</f>
        <v>0</v>
      </c>
      <c r="H13" s="41">
        <f t="shared" si="3"/>
        <v>1.0000000000000002</v>
      </c>
      <c r="I13" s="42">
        <f>COUNTIF(Vertices[Out-Degree],"&gt;= "&amp;H13)-COUNTIF(Vertices[Out-Degree],"&gt;="&amp;H14)</f>
        <v>8</v>
      </c>
      <c r="J13" s="41">
        <f t="shared" si="4"/>
        <v>48.08000000000001</v>
      </c>
      <c r="K13" s="42">
        <f>COUNTIF(Vertices[Betweenness Centrality],"&gt;= "&amp;J13)-COUNTIF(Vertices[Betweenness Centrality],"&gt;="&amp;J14)</f>
        <v>0</v>
      </c>
      <c r="L13" s="41">
        <f t="shared" si="5"/>
        <v>0.21249999999999997</v>
      </c>
      <c r="M13" s="42">
        <f>COUNTIF(Vertices[Closeness Centrality],"&gt;= "&amp;L13)-COUNTIF(Vertices[Closeness Centrality],"&gt;="&amp;L14)</f>
        <v>0</v>
      </c>
      <c r="N13" s="41">
        <f t="shared" si="6"/>
        <v>0.025267200000000007</v>
      </c>
      <c r="O13" s="42">
        <f>COUNTIF(Vertices[Eigenvector Centrality],"&gt;= "&amp;N13)-COUNTIF(Vertices[Eigenvector Centrality],"&gt;="&amp;N14)</f>
        <v>2</v>
      </c>
      <c r="P13" s="41">
        <f t="shared" si="7"/>
        <v>0.8527358000000005</v>
      </c>
      <c r="Q13" s="42">
        <f>COUNTIF(Vertices[PageRank],"&gt;= "&amp;P13)-COUNTIF(Vertices[PageRank],"&gt;="&amp;P14)</f>
        <v>0</v>
      </c>
      <c r="R13" s="41">
        <f t="shared" si="8"/>
        <v>0.06666666666666665</v>
      </c>
      <c r="S13" s="46">
        <f>COUNTIF(Vertices[Clustering Coefficient],"&gt;= "&amp;R13)-COUNTIF(Vertices[Clustering Coefficient],"&gt;="&amp;R14)</f>
        <v>0</v>
      </c>
      <c r="T13" s="41" t="e">
        <f ca="1" t="shared" si="9"/>
        <v>#REF!</v>
      </c>
      <c r="U13" s="42" t="e">
        <f ca="1" t="shared" si="0"/>
        <v>#REF!</v>
      </c>
    </row>
    <row r="14" spans="1:21" ht="15">
      <c r="A14" s="36" t="s">
        <v>235</v>
      </c>
      <c r="B14" s="36">
        <v>2</v>
      </c>
      <c r="D14" s="34">
        <f t="shared" si="1"/>
        <v>0</v>
      </c>
      <c r="E14" s="3">
        <f>COUNTIF(Vertices[Degree],"&gt;= "&amp;D14)-COUNTIF(Vertices[Degree],"&gt;="&amp;D15)</f>
        <v>0</v>
      </c>
      <c r="F14" s="39">
        <f t="shared" si="2"/>
        <v>1.7454545454545458</v>
      </c>
      <c r="G14" s="40">
        <f>COUNTIF(Vertices[In-Degree],"&gt;= "&amp;F14)-COUNTIF(Vertices[In-Degree],"&gt;="&amp;F15)</f>
        <v>0</v>
      </c>
      <c r="H14" s="39">
        <f t="shared" si="3"/>
        <v>1.090909090909091</v>
      </c>
      <c r="I14" s="40">
        <f>COUNTIF(Vertices[Out-Degree],"&gt;= "&amp;H14)-COUNTIF(Vertices[Out-Degree],"&gt;="&amp;H15)</f>
        <v>0</v>
      </c>
      <c r="J14" s="39">
        <f t="shared" si="4"/>
        <v>52.45090909090911</v>
      </c>
      <c r="K14" s="40">
        <f>COUNTIF(Vertices[Betweenness Centrality],"&gt;= "&amp;J14)-COUNTIF(Vertices[Betweenness Centrality],"&gt;="&amp;J15)</f>
        <v>0</v>
      </c>
      <c r="L14" s="39">
        <f t="shared" si="5"/>
        <v>0.23039772727272723</v>
      </c>
      <c r="M14" s="40">
        <f>COUNTIF(Vertices[Closeness Centrality],"&gt;= "&amp;L14)-COUNTIF(Vertices[Closeness Centrality],"&gt;="&amp;L15)</f>
        <v>0</v>
      </c>
      <c r="N14" s="39">
        <f t="shared" si="6"/>
        <v>0.02756421818181819</v>
      </c>
      <c r="O14" s="40">
        <f>COUNTIF(Vertices[Eigenvector Centrality],"&gt;= "&amp;N14)-COUNTIF(Vertices[Eigenvector Centrality],"&gt;="&amp;N15)</f>
        <v>0</v>
      </c>
      <c r="P14" s="39">
        <f t="shared" si="7"/>
        <v>0.8931066909090914</v>
      </c>
      <c r="Q14" s="40">
        <f>COUNTIF(Vertices[PageRank],"&gt;= "&amp;P14)-COUNTIF(Vertices[PageRank],"&gt;="&amp;P15)</f>
        <v>0</v>
      </c>
      <c r="R14" s="39">
        <f t="shared" si="8"/>
        <v>0.07272727272727271</v>
      </c>
      <c r="S14" s="45">
        <f>COUNTIF(Vertices[Clustering Coefficient],"&gt;= "&amp;R14)-COUNTIF(Vertices[Clustering Coefficient],"&gt;="&amp;R15)</f>
        <v>0</v>
      </c>
      <c r="T14" s="39" t="e">
        <f ca="1" t="shared" si="9"/>
        <v>#REF!</v>
      </c>
      <c r="U14" s="40" t="e">
        <f ca="1" t="shared" si="0"/>
        <v>#REF!</v>
      </c>
    </row>
    <row r="15" spans="1:21" ht="15">
      <c r="A15" s="134"/>
      <c r="B15" s="134"/>
      <c r="D15" s="34">
        <f t="shared" si="1"/>
        <v>0</v>
      </c>
      <c r="E15" s="3">
        <f>COUNTIF(Vertices[Degree],"&gt;= "&amp;D15)-COUNTIF(Vertices[Degree],"&gt;="&amp;D16)</f>
        <v>0</v>
      </c>
      <c r="F15" s="41">
        <f t="shared" si="2"/>
        <v>1.8909090909090913</v>
      </c>
      <c r="G15" s="42">
        <f>COUNTIF(Vertices[In-Degree],"&gt;= "&amp;F15)-COUNTIF(Vertices[In-Degree],"&gt;="&amp;F16)</f>
        <v>2</v>
      </c>
      <c r="H15" s="41">
        <f t="shared" si="3"/>
        <v>1.1818181818181819</v>
      </c>
      <c r="I15" s="42">
        <f>COUNTIF(Vertices[Out-Degree],"&gt;= "&amp;H15)-COUNTIF(Vertices[Out-Degree],"&gt;="&amp;H16)</f>
        <v>0</v>
      </c>
      <c r="J15" s="41">
        <f t="shared" si="4"/>
        <v>56.8218181818182</v>
      </c>
      <c r="K15" s="42">
        <f>COUNTIF(Vertices[Betweenness Centrality],"&gt;= "&amp;J15)-COUNTIF(Vertices[Betweenness Centrality],"&gt;="&amp;J16)</f>
        <v>0</v>
      </c>
      <c r="L15" s="41">
        <f t="shared" si="5"/>
        <v>0.24829545454545449</v>
      </c>
      <c r="M15" s="42">
        <f>COUNTIF(Vertices[Closeness Centrality],"&gt;= "&amp;L15)-COUNTIF(Vertices[Closeness Centrality],"&gt;="&amp;L16)</f>
        <v>0</v>
      </c>
      <c r="N15" s="41">
        <f t="shared" si="6"/>
        <v>0.029861236363636374</v>
      </c>
      <c r="O15" s="42">
        <f>COUNTIF(Vertices[Eigenvector Centrality],"&gt;= "&amp;N15)-COUNTIF(Vertices[Eigenvector Centrality],"&gt;="&amp;N16)</f>
        <v>0</v>
      </c>
      <c r="P15" s="41">
        <f t="shared" si="7"/>
        <v>0.9334775818181824</v>
      </c>
      <c r="Q15" s="42">
        <f>COUNTIF(Vertices[PageRank],"&gt;= "&amp;P15)-COUNTIF(Vertices[PageRank],"&gt;="&amp;P16)</f>
        <v>0</v>
      </c>
      <c r="R15" s="41">
        <f t="shared" si="8"/>
        <v>0.07878787878787877</v>
      </c>
      <c r="S15" s="46">
        <f>COUNTIF(Vertices[Clustering Coefficient],"&gt;= "&amp;R15)-COUNTIF(Vertices[Clustering Coefficient],"&gt;="&amp;R16)</f>
        <v>0</v>
      </c>
      <c r="T15" s="41" t="e">
        <f ca="1" t="shared" si="9"/>
        <v>#REF!</v>
      </c>
      <c r="U15" s="42" t="e">
        <f ca="1" t="shared" si="0"/>
        <v>#REF!</v>
      </c>
    </row>
    <row r="16" spans="1:21" ht="15">
      <c r="A16" s="36" t="s">
        <v>151</v>
      </c>
      <c r="B16" s="36">
        <v>1</v>
      </c>
      <c r="D16" s="34">
        <f t="shared" si="1"/>
        <v>0</v>
      </c>
      <c r="E16" s="3">
        <f>COUNTIF(Vertices[Degree],"&gt;= "&amp;D16)-COUNTIF(Vertices[Degree],"&gt;="&amp;D17)</f>
        <v>0</v>
      </c>
      <c r="F16" s="39">
        <f t="shared" si="2"/>
        <v>2.0363636363636366</v>
      </c>
      <c r="G16" s="40">
        <f>COUNTIF(Vertices[In-Degree],"&gt;= "&amp;F16)-COUNTIF(Vertices[In-Degree],"&gt;="&amp;F17)</f>
        <v>0</v>
      </c>
      <c r="H16" s="39">
        <f t="shared" si="3"/>
        <v>1.2727272727272727</v>
      </c>
      <c r="I16" s="40">
        <f>COUNTIF(Vertices[Out-Degree],"&gt;= "&amp;H16)-COUNTIF(Vertices[Out-Degree],"&gt;="&amp;H17)</f>
        <v>0</v>
      </c>
      <c r="J16" s="39">
        <f t="shared" si="4"/>
        <v>61.192727272727296</v>
      </c>
      <c r="K16" s="40">
        <f>COUNTIF(Vertices[Betweenness Centrality],"&gt;= "&amp;J16)-COUNTIF(Vertices[Betweenness Centrality],"&gt;="&amp;J17)</f>
        <v>0</v>
      </c>
      <c r="L16" s="39">
        <f t="shared" si="5"/>
        <v>0.26619318181818175</v>
      </c>
      <c r="M16" s="40">
        <f>COUNTIF(Vertices[Closeness Centrality],"&gt;= "&amp;L16)-COUNTIF(Vertices[Closeness Centrality],"&gt;="&amp;L17)</f>
        <v>0</v>
      </c>
      <c r="N16" s="39">
        <f t="shared" si="6"/>
        <v>0.032158254545454554</v>
      </c>
      <c r="O16" s="40">
        <f>COUNTIF(Vertices[Eigenvector Centrality],"&gt;= "&amp;N16)-COUNTIF(Vertices[Eigenvector Centrality],"&gt;="&amp;N17)</f>
        <v>1</v>
      </c>
      <c r="P16" s="39">
        <f t="shared" si="7"/>
        <v>0.9738484727272734</v>
      </c>
      <c r="Q16" s="40">
        <f>COUNTIF(Vertices[PageRank],"&gt;= "&amp;P16)-COUNTIF(Vertices[PageRank],"&gt;="&amp;P17)</f>
        <v>0</v>
      </c>
      <c r="R16" s="39">
        <f t="shared" si="8"/>
        <v>0.08484848484848483</v>
      </c>
      <c r="S16" s="45">
        <f>COUNTIF(Vertices[Clustering Coefficient],"&gt;= "&amp;R16)-COUNTIF(Vertices[Clustering Coefficient],"&gt;="&amp;R17)</f>
        <v>0</v>
      </c>
      <c r="T16" s="39" t="e">
        <f ca="1" t="shared" si="9"/>
        <v>#REF!</v>
      </c>
      <c r="U16" s="40" t="e">
        <f ca="1" t="shared" si="0"/>
        <v>#REF!</v>
      </c>
    </row>
    <row r="17" spans="1:21" ht="15">
      <c r="A17" s="134"/>
      <c r="B17" s="134"/>
      <c r="D17" s="34">
        <f t="shared" si="1"/>
        <v>0</v>
      </c>
      <c r="E17" s="3">
        <f>COUNTIF(Vertices[Degree],"&gt;= "&amp;D17)-COUNTIF(Vertices[Degree],"&gt;="&amp;D18)</f>
        <v>0</v>
      </c>
      <c r="F17" s="41">
        <f t="shared" si="2"/>
        <v>2.181818181818182</v>
      </c>
      <c r="G17" s="42">
        <f>COUNTIF(Vertices[In-Degree],"&gt;= "&amp;F17)-COUNTIF(Vertices[In-Degree],"&gt;="&amp;F18)</f>
        <v>0</v>
      </c>
      <c r="H17" s="41">
        <f t="shared" si="3"/>
        <v>1.3636363636363635</v>
      </c>
      <c r="I17" s="42">
        <f>COUNTIF(Vertices[Out-Degree],"&gt;= "&amp;H17)-COUNTIF(Vertices[Out-Degree],"&gt;="&amp;H18)</f>
        <v>0</v>
      </c>
      <c r="J17" s="41">
        <f t="shared" si="4"/>
        <v>65.56363636363639</v>
      </c>
      <c r="K17" s="42">
        <f>COUNTIF(Vertices[Betweenness Centrality],"&gt;= "&amp;J17)-COUNTIF(Vertices[Betweenness Centrality],"&gt;="&amp;J18)</f>
        <v>0</v>
      </c>
      <c r="L17" s="41">
        <f t="shared" si="5"/>
        <v>0.284090909090909</v>
      </c>
      <c r="M17" s="42">
        <f>COUNTIF(Vertices[Closeness Centrality],"&gt;= "&amp;L17)-COUNTIF(Vertices[Closeness Centrality],"&gt;="&amp;L18)</f>
        <v>0</v>
      </c>
      <c r="N17" s="41">
        <f t="shared" si="6"/>
        <v>0.03445527272727274</v>
      </c>
      <c r="O17" s="42">
        <f>COUNTIF(Vertices[Eigenvector Centrality],"&gt;= "&amp;N17)-COUNTIF(Vertices[Eigenvector Centrality],"&gt;="&amp;N18)</f>
        <v>0</v>
      </c>
      <c r="P17" s="41">
        <f t="shared" si="7"/>
        <v>1.0142193636363643</v>
      </c>
      <c r="Q17" s="42">
        <f>COUNTIF(Vertices[PageRank],"&gt;= "&amp;P17)-COUNTIF(Vertices[PageRank],"&gt;="&amp;P18)</f>
        <v>0</v>
      </c>
      <c r="R17" s="41">
        <f t="shared" si="8"/>
        <v>0.09090909090909088</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2.3272727272727276</v>
      </c>
      <c r="G18" s="40">
        <f>COUNTIF(Vertices[In-Degree],"&gt;= "&amp;F18)-COUNTIF(Vertices[In-Degree],"&gt;="&amp;F19)</f>
        <v>0</v>
      </c>
      <c r="H18" s="39">
        <f t="shared" si="3"/>
        <v>1.4545454545454544</v>
      </c>
      <c r="I18" s="40">
        <f>COUNTIF(Vertices[Out-Degree],"&gt;= "&amp;H18)-COUNTIF(Vertices[Out-Degree],"&gt;="&amp;H19)</f>
        <v>0</v>
      </c>
      <c r="J18" s="39">
        <f t="shared" si="4"/>
        <v>69.93454545454549</v>
      </c>
      <c r="K18" s="40">
        <f>COUNTIF(Vertices[Betweenness Centrality],"&gt;= "&amp;J18)-COUNTIF(Vertices[Betweenness Centrality],"&gt;="&amp;J19)</f>
        <v>0</v>
      </c>
      <c r="L18" s="39">
        <f t="shared" si="5"/>
        <v>0.30198863636363626</v>
      </c>
      <c r="M18" s="40">
        <f>COUNTIF(Vertices[Closeness Centrality],"&gt;= "&amp;L18)-COUNTIF(Vertices[Closeness Centrality],"&gt;="&amp;L19)</f>
        <v>0</v>
      </c>
      <c r="N18" s="39">
        <f t="shared" si="6"/>
        <v>0.03675229090909092</v>
      </c>
      <c r="O18" s="40">
        <f>COUNTIF(Vertices[Eigenvector Centrality],"&gt;= "&amp;N18)-COUNTIF(Vertices[Eigenvector Centrality],"&gt;="&amp;N19)</f>
        <v>0</v>
      </c>
      <c r="P18" s="39">
        <f t="shared" si="7"/>
        <v>1.0545902545454553</v>
      </c>
      <c r="Q18" s="40">
        <f>COUNTIF(Vertices[PageRank],"&gt;= "&amp;P18)-COUNTIF(Vertices[PageRank],"&gt;="&amp;P19)</f>
        <v>0</v>
      </c>
      <c r="R18" s="39">
        <f t="shared" si="8"/>
        <v>0.09696969696969694</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2.472727272727273</v>
      </c>
      <c r="G19" s="42">
        <f>COUNTIF(Vertices[In-Degree],"&gt;= "&amp;F19)-COUNTIF(Vertices[In-Degree],"&gt;="&amp;F20)</f>
        <v>0</v>
      </c>
      <c r="H19" s="41">
        <f t="shared" si="3"/>
        <v>1.5454545454545452</v>
      </c>
      <c r="I19" s="42">
        <f>COUNTIF(Vertices[Out-Degree],"&gt;= "&amp;H19)-COUNTIF(Vertices[Out-Degree],"&gt;="&amp;H20)</f>
        <v>0</v>
      </c>
      <c r="J19" s="41">
        <f t="shared" si="4"/>
        <v>74.30545454545458</v>
      </c>
      <c r="K19" s="42">
        <f>COUNTIF(Vertices[Betweenness Centrality],"&gt;= "&amp;J19)-COUNTIF(Vertices[Betweenness Centrality],"&gt;="&amp;J20)</f>
        <v>0</v>
      </c>
      <c r="L19" s="41">
        <f t="shared" si="5"/>
        <v>0.3198863636363635</v>
      </c>
      <c r="M19" s="42">
        <f>COUNTIF(Vertices[Closeness Centrality],"&gt;= "&amp;L19)-COUNTIF(Vertices[Closeness Centrality],"&gt;="&amp;L20)</f>
        <v>0</v>
      </c>
      <c r="N19" s="41">
        <f t="shared" si="6"/>
        <v>0.039049309090909104</v>
      </c>
      <c r="O19" s="42">
        <f>COUNTIF(Vertices[Eigenvector Centrality],"&gt;= "&amp;N19)-COUNTIF(Vertices[Eigenvector Centrality],"&gt;="&amp;N20)</f>
        <v>0</v>
      </c>
      <c r="P19" s="41">
        <f t="shared" si="7"/>
        <v>1.0949611454545463</v>
      </c>
      <c r="Q19" s="42">
        <f>COUNTIF(Vertices[PageRank],"&gt;= "&amp;P19)-COUNTIF(Vertices[PageRank],"&gt;="&amp;P20)</f>
        <v>0</v>
      </c>
      <c r="R19" s="41">
        <f t="shared" si="8"/>
        <v>0.103030303030303</v>
      </c>
      <c r="S19" s="46">
        <f>COUNTIF(Vertices[Clustering Coefficient],"&gt;= "&amp;R19)-COUNTIF(Vertices[Clustering Coefficient],"&gt;="&amp;R20)</f>
        <v>0</v>
      </c>
      <c r="T19" s="41" t="e">
        <f ca="1" t="shared" si="9"/>
        <v>#REF!</v>
      </c>
      <c r="U19" s="42" t="e">
        <f ca="1" t="shared" si="0"/>
        <v>#REF!</v>
      </c>
    </row>
    <row r="20" spans="1:21" ht="15">
      <c r="A20" s="134"/>
      <c r="B20" s="134"/>
      <c r="D20" s="34">
        <f t="shared" si="1"/>
        <v>0</v>
      </c>
      <c r="E20" s="3">
        <f>COUNTIF(Vertices[Degree],"&gt;= "&amp;D20)-COUNTIF(Vertices[Degree],"&gt;="&amp;D21)</f>
        <v>0</v>
      </c>
      <c r="F20" s="39">
        <f t="shared" si="2"/>
        <v>2.6181818181818186</v>
      </c>
      <c r="G20" s="40">
        <f>COUNTIF(Vertices[In-Degree],"&gt;= "&amp;F20)-COUNTIF(Vertices[In-Degree],"&gt;="&amp;F21)</f>
        <v>0</v>
      </c>
      <c r="H20" s="39">
        <f t="shared" si="3"/>
        <v>1.636363636363636</v>
      </c>
      <c r="I20" s="40">
        <f>COUNTIF(Vertices[Out-Degree],"&gt;= "&amp;H20)-COUNTIF(Vertices[Out-Degree],"&gt;="&amp;H21)</f>
        <v>0</v>
      </c>
      <c r="J20" s="39">
        <f t="shared" si="4"/>
        <v>78.67636363636367</v>
      </c>
      <c r="K20" s="40">
        <f>COUNTIF(Vertices[Betweenness Centrality],"&gt;= "&amp;J20)-COUNTIF(Vertices[Betweenness Centrality],"&gt;="&amp;J21)</f>
        <v>0</v>
      </c>
      <c r="L20" s="39">
        <f t="shared" si="5"/>
        <v>0.3377840909090908</v>
      </c>
      <c r="M20" s="40">
        <f>COUNTIF(Vertices[Closeness Centrality],"&gt;= "&amp;L20)-COUNTIF(Vertices[Closeness Centrality],"&gt;="&amp;L21)</f>
        <v>0</v>
      </c>
      <c r="N20" s="39">
        <f t="shared" si="6"/>
        <v>0.04134632727272729</v>
      </c>
      <c r="O20" s="40">
        <f>COUNTIF(Vertices[Eigenvector Centrality],"&gt;= "&amp;N20)-COUNTIF(Vertices[Eigenvector Centrality],"&gt;="&amp;N21)</f>
        <v>0</v>
      </c>
      <c r="P20" s="39">
        <f t="shared" si="7"/>
        <v>1.1353320363636372</v>
      </c>
      <c r="Q20" s="40">
        <f>COUNTIF(Vertices[PageRank],"&gt;= "&amp;P20)-COUNTIF(Vertices[PageRank],"&gt;="&amp;P21)</f>
        <v>0</v>
      </c>
      <c r="R20" s="39">
        <f t="shared" si="8"/>
        <v>0.10909090909090906</v>
      </c>
      <c r="S20" s="45">
        <f>COUNTIF(Vertices[Clustering Coefficient],"&gt;= "&amp;R20)-COUNTIF(Vertices[Clustering Coefficient],"&gt;="&amp;R21)</f>
        <v>0</v>
      </c>
      <c r="T20" s="39" t="e">
        <f ca="1" t="shared" si="9"/>
        <v>#REF!</v>
      </c>
      <c r="U20" s="40" t="e">
        <f ca="1" t="shared" si="0"/>
        <v>#REF!</v>
      </c>
    </row>
    <row r="21" spans="1:21" ht="15">
      <c r="A21" s="36" t="s">
        <v>152</v>
      </c>
      <c r="B21" s="36">
        <v>2</v>
      </c>
      <c r="D21" s="34">
        <f t="shared" si="1"/>
        <v>0</v>
      </c>
      <c r="E21" s="3">
        <f>COUNTIF(Vertices[Degree],"&gt;= "&amp;D21)-COUNTIF(Vertices[Degree],"&gt;="&amp;D22)</f>
        <v>0</v>
      </c>
      <c r="F21" s="41">
        <f t="shared" si="2"/>
        <v>2.763636363636364</v>
      </c>
      <c r="G21" s="42">
        <f>COUNTIF(Vertices[In-Degree],"&gt;= "&amp;F21)-COUNTIF(Vertices[In-Degree],"&gt;="&amp;F22)</f>
        <v>0</v>
      </c>
      <c r="H21" s="41">
        <f t="shared" si="3"/>
        <v>1.7272727272727268</v>
      </c>
      <c r="I21" s="42">
        <f>COUNTIF(Vertices[Out-Degree],"&gt;= "&amp;H21)-COUNTIF(Vertices[Out-Degree],"&gt;="&amp;H22)</f>
        <v>0</v>
      </c>
      <c r="J21" s="41">
        <f t="shared" si="4"/>
        <v>83.04727272727277</v>
      </c>
      <c r="K21" s="42">
        <f>COUNTIF(Vertices[Betweenness Centrality],"&gt;= "&amp;J21)-COUNTIF(Vertices[Betweenness Centrality],"&gt;="&amp;J22)</f>
        <v>0</v>
      </c>
      <c r="L21" s="41">
        <f t="shared" si="5"/>
        <v>0.35568181818181804</v>
      </c>
      <c r="M21" s="42">
        <f>COUNTIF(Vertices[Closeness Centrality],"&gt;= "&amp;L21)-COUNTIF(Vertices[Closeness Centrality],"&gt;="&amp;L22)</f>
        <v>0</v>
      </c>
      <c r="N21" s="41">
        <f t="shared" si="6"/>
        <v>0.04364334545454547</v>
      </c>
      <c r="O21" s="42">
        <f>COUNTIF(Vertices[Eigenvector Centrality],"&gt;= "&amp;N21)-COUNTIF(Vertices[Eigenvector Centrality],"&gt;="&amp;N22)</f>
        <v>0</v>
      </c>
      <c r="P21" s="41">
        <f t="shared" si="7"/>
        <v>1.1757029272727282</v>
      </c>
      <c r="Q21" s="42">
        <f>COUNTIF(Vertices[PageRank],"&gt;= "&amp;P21)-COUNTIF(Vertices[PageRank],"&gt;="&amp;P22)</f>
        <v>0</v>
      </c>
      <c r="R21" s="41">
        <f t="shared" si="8"/>
        <v>0.11515151515151512</v>
      </c>
      <c r="S21" s="46">
        <f>COUNTIF(Vertices[Clustering Coefficient],"&gt;= "&amp;R21)-COUNTIF(Vertices[Clustering Coefficient],"&gt;="&amp;R22)</f>
        <v>0</v>
      </c>
      <c r="T21" s="41" t="e">
        <f ca="1" t="shared" si="9"/>
        <v>#REF!</v>
      </c>
      <c r="U21" s="42" t="e">
        <f ca="1" t="shared" si="0"/>
        <v>#REF!</v>
      </c>
    </row>
    <row r="22" spans="1:21" ht="15">
      <c r="A22" s="36" t="s">
        <v>153</v>
      </c>
      <c r="B22" s="36">
        <v>0</v>
      </c>
      <c r="D22" s="34">
        <f t="shared" si="1"/>
        <v>0</v>
      </c>
      <c r="E22" s="3">
        <f>COUNTIF(Vertices[Degree],"&gt;= "&amp;D22)-COUNTIF(Vertices[Degree],"&gt;="&amp;D23)</f>
        <v>0</v>
      </c>
      <c r="F22" s="39">
        <f t="shared" si="2"/>
        <v>2.9090909090909096</v>
      </c>
      <c r="G22" s="40">
        <f>COUNTIF(Vertices[In-Degree],"&gt;= "&amp;F22)-COUNTIF(Vertices[In-Degree],"&gt;="&amp;F23)</f>
        <v>3</v>
      </c>
      <c r="H22" s="39">
        <f t="shared" si="3"/>
        <v>1.8181818181818177</v>
      </c>
      <c r="I22" s="40">
        <f>COUNTIF(Vertices[Out-Degree],"&gt;= "&amp;H22)-COUNTIF(Vertices[Out-Degree],"&gt;="&amp;H23)</f>
        <v>0</v>
      </c>
      <c r="J22" s="39">
        <f t="shared" si="4"/>
        <v>87.41818181818186</v>
      </c>
      <c r="K22" s="40">
        <f>COUNTIF(Vertices[Betweenness Centrality],"&gt;= "&amp;J22)-COUNTIF(Vertices[Betweenness Centrality],"&gt;="&amp;J23)</f>
        <v>0</v>
      </c>
      <c r="L22" s="39">
        <f t="shared" si="5"/>
        <v>0.3735795454545453</v>
      </c>
      <c r="M22" s="40">
        <f>COUNTIF(Vertices[Closeness Centrality],"&gt;= "&amp;L22)-COUNTIF(Vertices[Closeness Centrality],"&gt;="&amp;L23)</f>
        <v>0</v>
      </c>
      <c r="N22" s="39">
        <f t="shared" si="6"/>
        <v>0.045940363636363654</v>
      </c>
      <c r="O22" s="40">
        <f>COUNTIF(Vertices[Eigenvector Centrality],"&gt;= "&amp;N22)-COUNTIF(Vertices[Eigenvector Centrality],"&gt;="&amp;N23)</f>
        <v>0</v>
      </c>
      <c r="P22" s="39">
        <f t="shared" si="7"/>
        <v>1.2160738181818191</v>
      </c>
      <c r="Q22" s="40">
        <f>COUNTIF(Vertices[PageRank],"&gt;= "&amp;P22)-COUNTIF(Vertices[PageRank],"&gt;="&amp;P23)</f>
        <v>0</v>
      </c>
      <c r="R22" s="39">
        <f t="shared" si="8"/>
        <v>0.12121212121212117</v>
      </c>
      <c r="S22" s="45">
        <f>COUNTIF(Vertices[Clustering Coefficient],"&gt;= "&amp;R22)-COUNTIF(Vertices[Clustering Coefficient],"&gt;="&amp;R23)</f>
        <v>0</v>
      </c>
      <c r="T22" s="39" t="e">
        <f ca="1" t="shared" si="9"/>
        <v>#REF!</v>
      </c>
      <c r="U22" s="40" t="e">
        <f ca="1" t="shared" si="0"/>
        <v>#REF!</v>
      </c>
    </row>
    <row r="23" spans="1:21" ht="15">
      <c r="A23" s="36" t="s">
        <v>154</v>
      </c>
      <c r="B23" s="36">
        <v>20</v>
      </c>
      <c r="D23" s="34">
        <f t="shared" si="1"/>
        <v>0</v>
      </c>
      <c r="E23" s="3">
        <f>COUNTIF(Vertices[Degree],"&gt;= "&amp;D23)-COUNTIF(Vertices[Degree],"&gt;="&amp;D24)</f>
        <v>0</v>
      </c>
      <c r="F23" s="41">
        <f t="shared" si="2"/>
        <v>3.054545454545455</v>
      </c>
      <c r="G23" s="42">
        <f>COUNTIF(Vertices[In-Degree],"&gt;= "&amp;F23)-COUNTIF(Vertices[In-Degree],"&gt;="&amp;F24)</f>
        <v>0</v>
      </c>
      <c r="H23" s="41">
        <f t="shared" si="3"/>
        <v>1.9090909090909085</v>
      </c>
      <c r="I23" s="42">
        <f>COUNTIF(Vertices[Out-Degree],"&gt;= "&amp;H23)-COUNTIF(Vertices[Out-Degree],"&gt;="&amp;H24)</f>
        <v>0</v>
      </c>
      <c r="J23" s="41">
        <f t="shared" si="4"/>
        <v>91.78909090909096</v>
      </c>
      <c r="K23" s="42">
        <f>COUNTIF(Vertices[Betweenness Centrality],"&gt;= "&amp;J23)-COUNTIF(Vertices[Betweenness Centrality],"&gt;="&amp;J24)</f>
        <v>0</v>
      </c>
      <c r="L23" s="41">
        <f t="shared" si="5"/>
        <v>0.39147727272727256</v>
      </c>
      <c r="M23" s="42">
        <f>COUNTIF(Vertices[Closeness Centrality],"&gt;= "&amp;L23)-COUNTIF(Vertices[Closeness Centrality],"&gt;="&amp;L24)</f>
        <v>0</v>
      </c>
      <c r="N23" s="41">
        <f t="shared" si="6"/>
        <v>0.04823738181818184</v>
      </c>
      <c r="O23" s="42">
        <f>COUNTIF(Vertices[Eigenvector Centrality],"&gt;= "&amp;N23)-COUNTIF(Vertices[Eigenvector Centrality],"&gt;="&amp;N24)</f>
        <v>0</v>
      </c>
      <c r="P23" s="41">
        <f t="shared" si="7"/>
        <v>1.25644470909091</v>
      </c>
      <c r="Q23" s="42">
        <f>COUNTIF(Vertices[PageRank],"&gt;= "&amp;P23)-COUNTIF(Vertices[PageRank],"&gt;="&amp;P24)</f>
        <v>2</v>
      </c>
      <c r="R23" s="41">
        <f t="shared" si="8"/>
        <v>0.12727272727272723</v>
      </c>
      <c r="S23" s="46">
        <f>COUNTIF(Vertices[Clustering Coefficient],"&gt;= "&amp;R23)-COUNTIF(Vertices[Clustering Coefficient],"&gt;="&amp;R24)</f>
        <v>0</v>
      </c>
      <c r="T23" s="41" t="e">
        <f ca="1" t="shared" si="9"/>
        <v>#REF!</v>
      </c>
      <c r="U23" s="42" t="e">
        <f ca="1" t="shared" si="0"/>
        <v>#REF!</v>
      </c>
    </row>
    <row r="24" spans="1:21" ht="15">
      <c r="A24" s="36" t="s">
        <v>155</v>
      </c>
      <c r="B24" s="36">
        <v>30</v>
      </c>
      <c r="D24" s="34">
        <f t="shared" si="1"/>
        <v>0</v>
      </c>
      <c r="E24" s="3">
        <f>COUNTIF(Vertices[Degree],"&gt;= "&amp;D24)-COUNTIF(Vertices[Degree],"&gt;="&amp;D25)</f>
        <v>0</v>
      </c>
      <c r="F24" s="39">
        <f t="shared" si="2"/>
        <v>3.2000000000000006</v>
      </c>
      <c r="G24" s="40">
        <f>COUNTIF(Vertices[In-Degree],"&gt;= "&amp;F24)-COUNTIF(Vertices[In-Degree],"&gt;="&amp;F25)</f>
        <v>0</v>
      </c>
      <c r="H24" s="39">
        <f t="shared" si="3"/>
        <v>1.9999999999999993</v>
      </c>
      <c r="I24" s="40">
        <f>COUNTIF(Vertices[Out-Degree],"&gt;= "&amp;H24)-COUNTIF(Vertices[Out-Degree],"&gt;="&amp;H25)</f>
        <v>0</v>
      </c>
      <c r="J24" s="39">
        <f t="shared" si="4"/>
        <v>96.16000000000005</v>
      </c>
      <c r="K24" s="40">
        <f>COUNTIF(Vertices[Betweenness Centrality],"&gt;= "&amp;J24)-COUNTIF(Vertices[Betweenness Centrality],"&gt;="&amp;J25)</f>
        <v>0</v>
      </c>
      <c r="L24" s="39">
        <f t="shared" si="5"/>
        <v>0.4093749999999998</v>
      </c>
      <c r="M24" s="40">
        <f>COUNTIF(Vertices[Closeness Centrality],"&gt;= "&amp;L24)-COUNTIF(Vertices[Closeness Centrality],"&gt;="&amp;L25)</f>
        <v>0</v>
      </c>
      <c r="N24" s="39">
        <f t="shared" si="6"/>
        <v>0.05053440000000002</v>
      </c>
      <c r="O24" s="40">
        <f>COUNTIF(Vertices[Eigenvector Centrality],"&gt;= "&amp;N24)-COUNTIF(Vertices[Eigenvector Centrality],"&gt;="&amp;N25)</f>
        <v>0</v>
      </c>
      <c r="P24" s="39">
        <f t="shared" si="7"/>
        <v>1.296815600000001</v>
      </c>
      <c r="Q24" s="40">
        <f>COUNTIF(Vertices[PageRank],"&gt;= "&amp;P24)-COUNTIF(Vertices[PageRank],"&gt;="&amp;P25)</f>
        <v>3</v>
      </c>
      <c r="R24" s="39">
        <f t="shared" si="8"/>
        <v>0.1333333333333333</v>
      </c>
      <c r="S24" s="45">
        <f>COUNTIF(Vertices[Clustering Coefficient],"&gt;= "&amp;R24)-COUNTIF(Vertices[Clustering Coefficient],"&gt;="&amp;R25)</f>
        <v>0</v>
      </c>
      <c r="T24" s="39" t="e">
        <f ca="1" t="shared" si="9"/>
        <v>#REF!</v>
      </c>
      <c r="U24" s="40" t="e">
        <f ca="1" t="shared" si="0"/>
        <v>#REF!</v>
      </c>
    </row>
    <row r="25" spans="1:21" ht="15">
      <c r="A25" s="134"/>
      <c r="B25" s="134"/>
      <c r="D25" s="34">
        <f t="shared" si="1"/>
        <v>0</v>
      </c>
      <c r="E25" s="3">
        <f>COUNTIF(Vertices[Degree],"&gt;= "&amp;D25)-COUNTIF(Vertices[Degree],"&gt;="&amp;D26)</f>
        <v>0</v>
      </c>
      <c r="F25" s="41">
        <f t="shared" si="2"/>
        <v>3.345454545454546</v>
      </c>
      <c r="G25" s="42">
        <f>COUNTIF(Vertices[In-Degree],"&gt;= "&amp;F25)-COUNTIF(Vertices[In-Degree],"&gt;="&amp;F26)</f>
        <v>0</v>
      </c>
      <c r="H25" s="41">
        <f t="shared" si="3"/>
        <v>2.0909090909090904</v>
      </c>
      <c r="I25" s="42">
        <f>COUNTIF(Vertices[Out-Degree],"&gt;= "&amp;H25)-COUNTIF(Vertices[Out-Degree],"&gt;="&amp;H26)</f>
        <v>0</v>
      </c>
      <c r="J25" s="41">
        <f t="shared" si="4"/>
        <v>100.53090909090915</v>
      </c>
      <c r="K25" s="42">
        <f>COUNTIF(Vertices[Betweenness Centrality],"&gt;= "&amp;J25)-COUNTIF(Vertices[Betweenness Centrality],"&gt;="&amp;J26)</f>
        <v>0</v>
      </c>
      <c r="L25" s="41">
        <f t="shared" si="5"/>
        <v>0.4272727272727271</v>
      </c>
      <c r="M25" s="42">
        <f>COUNTIF(Vertices[Closeness Centrality],"&gt;= "&amp;L25)-COUNTIF(Vertices[Closeness Centrality],"&gt;="&amp;L26)</f>
        <v>0</v>
      </c>
      <c r="N25" s="41">
        <f t="shared" si="6"/>
        <v>0.052831418181818204</v>
      </c>
      <c r="O25" s="42">
        <f>COUNTIF(Vertices[Eigenvector Centrality],"&gt;= "&amp;N25)-COUNTIF(Vertices[Eigenvector Centrality],"&gt;="&amp;N26)</f>
        <v>0</v>
      </c>
      <c r="P25" s="41">
        <f t="shared" si="7"/>
        <v>1.337186490909092</v>
      </c>
      <c r="Q25" s="42">
        <f>COUNTIF(Vertices[PageRank],"&gt;= "&amp;P25)-COUNTIF(Vertices[PageRank],"&gt;="&amp;P26)</f>
        <v>1</v>
      </c>
      <c r="R25" s="41">
        <f t="shared" si="8"/>
        <v>0.13939393939393938</v>
      </c>
      <c r="S25" s="46">
        <f>COUNTIF(Vertices[Clustering Coefficient],"&gt;= "&amp;R25)-COUNTIF(Vertices[Clustering Coefficient],"&gt;="&amp;R26)</f>
        <v>0</v>
      </c>
      <c r="T25" s="41" t="e">
        <f ca="1" t="shared" si="9"/>
        <v>#REF!</v>
      </c>
      <c r="U25" s="42" t="e">
        <f ca="1" t="shared" si="0"/>
        <v>#REF!</v>
      </c>
    </row>
    <row r="26" spans="1:21" ht="15">
      <c r="A26" s="36" t="s">
        <v>156</v>
      </c>
      <c r="B26" s="36">
        <v>4</v>
      </c>
      <c r="D26" s="34">
        <f t="shared" si="1"/>
        <v>0</v>
      </c>
      <c r="E26" s="3">
        <f>COUNTIF(Vertices[Degree],"&gt;= "&amp;D26)-COUNTIF(Vertices[Degree],"&gt;="&amp;D28)</f>
        <v>0</v>
      </c>
      <c r="F26" s="39">
        <f t="shared" si="2"/>
        <v>3.4909090909090916</v>
      </c>
      <c r="G26" s="40">
        <f>COUNTIF(Vertices[In-Degree],"&gt;= "&amp;F26)-COUNTIF(Vertices[In-Degree],"&gt;="&amp;F28)</f>
        <v>0</v>
      </c>
      <c r="H26" s="39">
        <f t="shared" si="3"/>
        <v>2.181818181818181</v>
      </c>
      <c r="I26" s="40">
        <f>COUNTIF(Vertices[Out-Degree],"&gt;= "&amp;H26)-COUNTIF(Vertices[Out-Degree],"&gt;="&amp;H28)</f>
        <v>0</v>
      </c>
      <c r="J26" s="39">
        <f t="shared" si="4"/>
        <v>104.90181818181824</v>
      </c>
      <c r="K26" s="40">
        <f>COUNTIF(Vertices[Betweenness Centrality],"&gt;= "&amp;J26)-COUNTIF(Vertices[Betweenness Centrality],"&gt;="&amp;J28)</f>
        <v>0</v>
      </c>
      <c r="L26" s="39">
        <f t="shared" si="5"/>
        <v>0.44517045454545434</v>
      </c>
      <c r="M26" s="40">
        <f>COUNTIF(Vertices[Closeness Centrality],"&gt;= "&amp;L26)-COUNTIF(Vertices[Closeness Centrality],"&gt;="&amp;L28)</f>
        <v>0</v>
      </c>
      <c r="N26" s="39">
        <f t="shared" si="6"/>
        <v>0.05512843636363639</v>
      </c>
      <c r="O26" s="40">
        <f>COUNTIF(Vertices[Eigenvector Centrality],"&gt;= "&amp;N26)-COUNTIF(Vertices[Eigenvector Centrality],"&gt;="&amp;N28)</f>
        <v>0</v>
      </c>
      <c r="P26" s="39">
        <f t="shared" si="7"/>
        <v>1.377557381818183</v>
      </c>
      <c r="Q26" s="40">
        <f>COUNTIF(Vertices[PageRank],"&gt;= "&amp;P26)-COUNTIF(Vertices[PageRank],"&gt;="&amp;P28)</f>
        <v>0</v>
      </c>
      <c r="R26" s="39">
        <f t="shared" si="8"/>
        <v>0.14545454545454545</v>
      </c>
      <c r="S26" s="45">
        <f>COUNTIF(Vertices[Clustering Coefficient],"&gt;= "&amp;R26)-COUNTIF(Vertices[Clustering Coefficient],"&gt;="&amp;R28)</f>
        <v>1</v>
      </c>
      <c r="T26" s="39" t="e">
        <f ca="1" t="shared" si="9"/>
        <v>#REF!</v>
      </c>
      <c r="U26" s="40" t="e">
        <f ca="1">COUNTIF(INDIRECT(DynamicFilterSourceColumnRange),"&gt;= "&amp;T26)-COUNTIF(INDIRECT(DynamicFilterSourceColumnRange),"&gt;="&amp;T28)</f>
        <v>#REF!</v>
      </c>
    </row>
    <row r="27" spans="1:21" ht="15">
      <c r="A27" s="36" t="s">
        <v>157</v>
      </c>
      <c r="B27" s="36">
        <v>2.460396</v>
      </c>
      <c r="D27" s="34"/>
      <c r="E27" s="3">
        <f>COUNTIF(Vertices[Degree],"&gt;= "&amp;D27)-COUNTIF(Vertices[Degree],"&gt;="&amp;D28)</f>
        <v>0</v>
      </c>
      <c r="F27" s="78"/>
      <c r="G27" s="79">
        <f>COUNTIF(Vertices[In-Degree],"&gt;= "&amp;F27)-COUNTIF(Vertices[In-Degree],"&gt;="&amp;F28)</f>
        <v>-2</v>
      </c>
      <c r="H27" s="78"/>
      <c r="I27" s="79">
        <f>COUNTIF(Vertices[Out-Degree],"&gt;= "&amp;H27)-COUNTIF(Vertices[Out-Degree],"&gt;="&amp;H28)</f>
        <v>-6</v>
      </c>
      <c r="J27" s="78"/>
      <c r="K27" s="79">
        <f>COUNTIF(Vertices[Betweenness Centrality],"&gt;= "&amp;J27)-COUNTIF(Vertices[Betweenness Centrality],"&gt;="&amp;J28)</f>
        <v>-2</v>
      </c>
      <c r="L27" s="78"/>
      <c r="M27" s="79">
        <f>COUNTIF(Vertices[Closeness Centrality],"&gt;= "&amp;L27)-COUNTIF(Vertices[Closeness Centrality],"&gt;="&amp;L28)</f>
        <v>-2</v>
      </c>
      <c r="N27" s="78"/>
      <c r="O27" s="79">
        <f>COUNTIF(Vertices[Eigenvector Centrality],"&gt;= "&amp;N27)-COUNTIF(Vertices[Eigenvector Centrality],"&gt;="&amp;N28)</f>
        <v>-9</v>
      </c>
      <c r="P27" s="78"/>
      <c r="Q27" s="79">
        <f>COUNTIF(Vertices[Eigenvector Centrality],"&gt;= "&amp;P27)-COUNTIF(Vertices[Eigenvector Centrality],"&gt;="&amp;P28)</f>
        <v>0</v>
      </c>
      <c r="R27" s="78"/>
      <c r="S27" s="80">
        <f>COUNTIF(Vertices[Clustering Coefficient],"&gt;= "&amp;R27)-COUNTIF(Vertices[Clustering Coefficient],"&gt;="&amp;R28)</f>
        <v>-7</v>
      </c>
      <c r="T27" s="78"/>
      <c r="U27" s="79">
        <f ca="1">COUNTIF(Vertices[Clustering Coefficient],"&gt;= "&amp;T27)-COUNTIF(Vertices[Clustering Coefficient],"&gt;="&amp;T28)</f>
        <v>0</v>
      </c>
    </row>
    <row r="28" spans="1:21" ht="15">
      <c r="A28" s="134"/>
      <c r="B28" s="134"/>
      <c r="D28" s="34">
        <f>D26+($D$57-$D$2)/BinDivisor</f>
        <v>0</v>
      </c>
      <c r="E28" s="3">
        <f>COUNTIF(Vertices[Degree],"&gt;= "&amp;D28)-COUNTIF(Vertices[Degree],"&gt;="&amp;D40)</f>
        <v>0</v>
      </c>
      <c r="F28" s="41">
        <f>F26+($F$57-$F$2)/BinDivisor</f>
        <v>3.636363636363637</v>
      </c>
      <c r="G28" s="42">
        <f>COUNTIF(Vertices[In-Degree],"&gt;= "&amp;F28)-COUNTIF(Vertices[In-Degree],"&gt;="&amp;F40)</f>
        <v>0</v>
      </c>
      <c r="H28" s="41">
        <f>H26+($H$57-$H$2)/BinDivisor</f>
        <v>2.272727272727272</v>
      </c>
      <c r="I28" s="42">
        <f>COUNTIF(Vertices[Out-Degree],"&gt;= "&amp;H28)-COUNTIF(Vertices[Out-Degree],"&gt;="&amp;H40)</f>
        <v>0</v>
      </c>
      <c r="J28" s="41">
        <f>J26+($J$57-$J$2)/BinDivisor</f>
        <v>109.27272727272734</v>
      </c>
      <c r="K28" s="42">
        <f>COUNTIF(Vertices[Betweenness Centrality],"&gt;= "&amp;J28)-COUNTIF(Vertices[Betweenness Centrality],"&gt;="&amp;J40)</f>
        <v>0</v>
      </c>
      <c r="L28" s="41">
        <f>L26+($L$57-$L$2)/BinDivisor</f>
        <v>0.4630681818181816</v>
      </c>
      <c r="M28" s="42">
        <f>COUNTIF(Vertices[Closeness Centrality],"&gt;= "&amp;L28)-COUNTIF(Vertices[Closeness Centrality],"&gt;="&amp;L40)</f>
        <v>0</v>
      </c>
      <c r="N28" s="41">
        <f>N26+($N$57-$N$2)/BinDivisor</f>
        <v>0.05742545454545457</v>
      </c>
      <c r="O28" s="42">
        <f>COUNTIF(Vertices[Eigenvector Centrality],"&gt;= "&amp;N28)-COUNTIF(Vertices[Eigenvector Centrality],"&gt;="&amp;N40)</f>
        <v>0</v>
      </c>
      <c r="P28" s="41">
        <f>P26+($P$57-$P$2)/BinDivisor</f>
        <v>1.417928272727274</v>
      </c>
      <c r="Q28" s="42">
        <f>COUNTIF(Vertices[PageRank],"&gt;= "&amp;P28)-COUNTIF(Vertices[PageRank],"&gt;="&amp;P40)</f>
        <v>0</v>
      </c>
      <c r="R28" s="41">
        <f>R26+($R$57-$R$2)/BinDivisor</f>
        <v>0.15151515151515152</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158</v>
      </c>
      <c r="B29" s="36">
        <v>0.0670995670995671</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787</v>
      </c>
      <c r="B30" s="36">
        <v>0.468994</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134"/>
      <c r="B31" s="134"/>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t="s">
        <v>788</v>
      </c>
      <c r="B32" s="36" t="s">
        <v>789</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-2</v>
      </c>
      <c r="H38" s="78"/>
      <c r="I38" s="79">
        <f>COUNTIF(Vertices[Out-Degree],"&gt;= "&amp;H38)-COUNTIF(Vertices[Out-Degree],"&gt;="&amp;H40)</f>
        <v>-6</v>
      </c>
      <c r="J38" s="78"/>
      <c r="K38" s="79">
        <f>COUNTIF(Vertices[Betweenness Centrality],"&gt;= "&amp;J38)-COUNTIF(Vertices[Betweenness Centrality],"&gt;="&amp;J40)</f>
        <v>-2</v>
      </c>
      <c r="L38" s="78"/>
      <c r="M38" s="79">
        <f>COUNTIF(Vertices[Closeness Centrality],"&gt;= "&amp;L38)-COUNTIF(Vertices[Closeness Centrality],"&gt;="&amp;L40)</f>
        <v>-2</v>
      </c>
      <c r="N38" s="78"/>
      <c r="O38" s="79">
        <f>COUNTIF(Vertices[Eigenvector Centrality],"&gt;= "&amp;N38)-COUNTIF(Vertices[Eigenvector Centrality],"&gt;="&amp;N40)</f>
        <v>-9</v>
      </c>
      <c r="P38" s="78"/>
      <c r="Q38" s="79">
        <f>COUNTIF(Vertices[Eigenvector Centrality],"&gt;= "&amp;P38)-COUNTIF(Vertices[Eigenvector Centrality],"&gt;="&amp;P40)</f>
        <v>0</v>
      </c>
      <c r="R38" s="78"/>
      <c r="S38" s="80">
        <f>COUNTIF(Vertices[Clustering Coefficient],"&gt;= "&amp;R38)-COUNTIF(Vertices[Clustering Coefficient],"&gt;="&amp;R40)</f>
        <v>-7</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-2</v>
      </c>
      <c r="H39" s="78"/>
      <c r="I39" s="79">
        <f>COUNTIF(Vertices[Out-Degree],"&gt;= "&amp;H39)-COUNTIF(Vertices[Out-Degree],"&gt;="&amp;H40)</f>
        <v>-6</v>
      </c>
      <c r="J39" s="78"/>
      <c r="K39" s="79">
        <f>COUNTIF(Vertices[Betweenness Centrality],"&gt;= "&amp;J39)-COUNTIF(Vertices[Betweenness Centrality],"&gt;="&amp;J40)</f>
        <v>-2</v>
      </c>
      <c r="L39" s="78"/>
      <c r="M39" s="79">
        <f>COUNTIF(Vertices[Closeness Centrality],"&gt;= "&amp;L39)-COUNTIF(Vertices[Closeness Centrality],"&gt;="&amp;L40)</f>
        <v>-2</v>
      </c>
      <c r="N39" s="78"/>
      <c r="O39" s="79">
        <f>COUNTIF(Vertices[Eigenvector Centrality],"&gt;= "&amp;N39)-COUNTIF(Vertices[Eigenvector Centrality],"&gt;="&amp;N40)</f>
        <v>-9</v>
      </c>
      <c r="P39" s="78"/>
      <c r="Q39" s="79">
        <f>COUNTIF(Vertices[Eigenvector Centrality],"&gt;= "&amp;P39)-COUNTIF(Vertices[Eigenvector Centrality],"&gt;="&amp;P40)</f>
        <v>0</v>
      </c>
      <c r="R39" s="78"/>
      <c r="S39" s="80">
        <f>COUNTIF(Vertices[Clustering Coefficient],"&gt;= "&amp;R39)-COUNTIF(Vertices[Clustering Coefficient],"&gt;="&amp;R40)</f>
        <v>-7</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3.7818181818181826</v>
      </c>
      <c r="G40" s="40">
        <f>COUNTIF(Vertices[In-Degree],"&gt;= "&amp;F40)-COUNTIF(Vertices[In-Degree],"&gt;="&amp;F41)</f>
        <v>0</v>
      </c>
      <c r="H40" s="39">
        <f>H28+($H$57-$H$2)/BinDivisor</f>
        <v>2.363636363636363</v>
      </c>
      <c r="I40" s="40">
        <f>COUNTIF(Vertices[Out-Degree],"&gt;= "&amp;H40)-COUNTIF(Vertices[Out-Degree],"&gt;="&amp;H41)</f>
        <v>0</v>
      </c>
      <c r="J40" s="39">
        <f>J28+($J$57-$J$2)/BinDivisor</f>
        <v>113.64363636363643</v>
      </c>
      <c r="K40" s="40">
        <f>COUNTIF(Vertices[Betweenness Centrality],"&gt;= "&amp;J40)-COUNTIF(Vertices[Betweenness Centrality],"&gt;="&amp;J41)</f>
        <v>0</v>
      </c>
      <c r="L40" s="39">
        <f>L28+($L$57-$L$2)/BinDivisor</f>
        <v>0.48096590909090886</v>
      </c>
      <c r="M40" s="40">
        <f>COUNTIF(Vertices[Closeness Centrality],"&gt;= "&amp;L40)-COUNTIF(Vertices[Closeness Centrality],"&gt;="&amp;L41)</f>
        <v>0</v>
      </c>
      <c r="N40" s="39">
        <f>N28+($N$57-$N$2)/BinDivisor</f>
        <v>0.059722472727272755</v>
      </c>
      <c r="O40" s="40">
        <f>COUNTIF(Vertices[Eigenvector Centrality],"&gt;= "&amp;N40)-COUNTIF(Vertices[Eigenvector Centrality],"&gt;="&amp;N41)</f>
        <v>0</v>
      </c>
      <c r="P40" s="39">
        <f>P28+($P$57-$P$2)/BinDivisor</f>
        <v>1.458299163636365</v>
      </c>
      <c r="Q40" s="40">
        <f>COUNTIF(Vertices[PageRank],"&gt;= "&amp;P40)-COUNTIF(Vertices[PageRank],"&gt;="&amp;P41)</f>
        <v>0</v>
      </c>
      <c r="R40" s="39">
        <f>R28+($R$57-$R$2)/BinDivisor</f>
        <v>0.1575757575757576</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3.927272727272728</v>
      </c>
      <c r="G41" s="42">
        <f>COUNTIF(Vertices[In-Degree],"&gt;= "&amp;F41)-COUNTIF(Vertices[In-Degree],"&gt;="&amp;F42)</f>
        <v>0</v>
      </c>
      <c r="H41" s="41">
        <f aca="true" t="shared" si="12" ref="H41:H56">H40+($H$57-$H$2)/BinDivisor</f>
        <v>2.4545454545454537</v>
      </c>
      <c r="I41" s="42">
        <f>COUNTIF(Vertices[Out-Degree],"&gt;= "&amp;H41)-COUNTIF(Vertices[Out-Degree],"&gt;="&amp;H42)</f>
        <v>0</v>
      </c>
      <c r="J41" s="41">
        <f aca="true" t="shared" si="13" ref="J41:J56">J40+($J$57-$J$2)/BinDivisor</f>
        <v>118.01454545454553</v>
      </c>
      <c r="K41" s="42">
        <f>COUNTIF(Vertices[Betweenness Centrality],"&gt;= "&amp;J41)-COUNTIF(Vertices[Betweenness Centrality],"&gt;="&amp;J42)</f>
        <v>0</v>
      </c>
      <c r="L41" s="41">
        <f aca="true" t="shared" si="14" ref="L41:L56">L40+($L$57-$L$2)/BinDivisor</f>
        <v>0.4988636363636361</v>
      </c>
      <c r="M41" s="42">
        <f>COUNTIF(Vertices[Closeness Centrality],"&gt;= "&amp;L41)-COUNTIF(Vertices[Closeness Centrality],"&gt;="&amp;L42)</f>
        <v>0</v>
      </c>
      <c r="N41" s="41">
        <f aca="true" t="shared" si="15" ref="N41:N56">N40+($N$57-$N$2)/BinDivisor</f>
        <v>0.06201949090909094</v>
      </c>
      <c r="O41" s="42">
        <f>COUNTIF(Vertices[Eigenvector Centrality],"&gt;= "&amp;N41)-COUNTIF(Vertices[Eigenvector Centrality],"&gt;="&amp;N42)</f>
        <v>0</v>
      </c>
      <c r="P41" s="41">
        <f aca="true" t="shared" si="16" ref="P41:P56">P40+($P$57-$P$2)/BinDivisor</f>
        <v>1.4986700545454559</v>
      </c>
      <c r="Q41" s="42">
        <f>COUNTIF(Vertices[PageRank],"&gt;= "&amp;P41)-COUNTIF(Vertices[PageRank],"&gt;="&amp;P42)</f>
        <v>0</v>
      </c>
      <c r="R41" s="41">
        <f aca="true" t="shared" si="17" ref="R41:R56">R40+($R$57-$R$2)/BinDivisor</f>
        <v>0.16363636363636366</v>
      </c>
      <c r="S41" s="46">
        <f>COUNTIF(Vertices[Clustering Coefficient],"&gt;= "&amp;R41)-COUNTIF(Vertices[Clustering Coefficient],"&gt;="&amp;R42)</f>
        <v>2</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4.072727272727273</v>
      </c>
      <c r="G42" s="40">
        <f>COUNTIF(Vertices[In-Degree],"&gt;= "&amp;F42)-COUNTIF(Vertices[In-Degree],"&gt;="&amp;F43)</f>
        <v>0</v>
      </c>
      <c r="H42" s="39">
        <f t="shared" si="12"/>
        <v>2.5454545454545445</v>
      </c>
      <c r="I42" s="40">
        <f>COUNTIF(Vertices[Out-Degree],"&gt;= "&amp;H42)-COUNTIF(Vertices[Out-Degree],"&gt;="&amp;H43)</f>
        <v>0</v>
      </c>
      <c r="J42" s="39">
        <f t="shared" si="13"/>
        <v>122.38545454545462</v>
      </c>
      <c r="K42" s="40">
        <f>COUNTIF(Vertices[Betweenness Centrality],"&gt;= "&amp;J42)-COUNTIF(Vertices[Betweenness Centrality],"&gt;="&amp;J43)</f>
        <v>0</v>
      </c>
      <c r="L42" s="39">
        <f t="shared" si="14"/>
        <v>0.5167613636363634</v>
      </c>
      <c r="M42" s="40">
        <f>COUNTIF(Vertices[Closeness Centrality],"&gt;= "&amp;L42)-COUNTIF(Vertices[Closeness Centrality],"&gt;="&amp;L43)</f>
        <v>0</v>
      </c>
      <c r="N42" s="39">
        <f t="shared" si="15"/>
        <v>0.06431650909090912</v>
      </c>
      <c r="O42" s="40">
        <f>COUNTIF(Vertices[Eigenvector Centrality],"&gt;= "&amp;N42)-COUNTIF(Vertices[Eigenvector Centrality],"&gt;="&amp;N43)</f>
        <v>2</v>
      </c>
      <c r="P42" s="39">
        <f t="shared" si="16"/>
        <v>1.5390409454545468</v>
      </c>
      <c r="Q42" s="40">
        <f>COUNTIF(Vertices[PageRank],"&gt;= "&amp;P42)-COUNTIF(Vertices[PageRank],"&gt;="&amp;P43)</f>
        <v>1</v>
      </c>
      <c r="R42" s="39">
        <f t="shared" si="17"/>
        <v>0.16969696969696973</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4.218181818181819</v>
      </c>
      <c r="G43" s="42">
        <f>COUNTIF(Vertices[In-Degree],"&gt;= "&amp;F43)-COUNTIF(Vertices[In-Degree],"&gt;="&amp;F44)</f>
        <v>0</v>
      </c>
      <c r="H43" s="41">
        <f t="shared" si="12"/>
        <v>2.6363636363636354</v>
      </c>
      <c r="I43" s="42">
        <f>COUNTIF(Vertices[Out-Degree],"&gt;= "&amp;H43)-COUNTIF(Vertices[Out-Degree],"&gt;="&amp;H44)</f>
        <v>0</v>
      </c>
      <c r="J43" s="41">
        <f t="shared" si="13"/>
        <v>126.75636363636372</v>
      </c>
      <c r="K43" s="42">
        <f>COUNTIF(Vertices[Betweenness Centrality],"&gt;= "&amp;J43)-COUNTIF(Vertices[Betweenness Centrality],"&gt;="&amp;J44)</f>
        <v>0</v>
      </c>
      <c r="L43" s="41">
        <f t="shared" si="14"/>
        <v>0.5346590909090907</v>
      </c>
      <c r="M43" s="42">
        <f>COUNTIF(Vertices[Closeness Centrality],"&gt;= "&amp;L43)-COUNTIF(Vertices[Closeness Centrality],"&gt;="&amp;L44)</f>
        <v>0</v>
      </c>
      <c r="N43" s="41">
        <f t="shared" si="15"/>
        <v>0.0666135272727273</v>
      </c>
      <c r="O43" s="42">
        <f>COUNTIF(Vertices[Eigenvector Centrality],"&gt;= "&amp;N43)-COUNTIF(Vertices[Eigenvector Centrality],"&gt;="&amp;N44)</f>
        <v>0</v>
      </c>
      <c r="P43" s="41">
        <f t="shared" si="16"/>
        <v>1.5794118363636378</v>
      </c>
      <c r="Q43" s="42">
        <f>COUNTIF(Vertices[PageRank],"&gt;= "&amp;P43)-COUNTIF(Vertices[PageRank],"&gt;="&amp;P44)</f>
        <v>0</v>
      </c>
      <c r="R43" s="41">
        <f t="shared" si="17"/>
        <v>0.1757575757575758</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4.363636363636364</v>
      </c>
      <c r="G44" s="40">
        <f>COUNTIF(Vertices[In-Degree],"&gt;= "&amp;F44)-COUNTIF(Vertices[In-Degree],"&gt;="&amp;F45)</f>
        <v>0</v>
      </c>
      <c r="H44" s="39">
        <f t="shared" si="12"/>
        <v>2.727272727272726</v>
      </c>
      <c r="I44" s="40">
        <f>COUNTIF(Vertices[Out-Degree],"&gt;= "&amp;H44)-COUNTIF(Vertices[Out-Degree],"&gt;="&amp;H45)</f>
        <v>0</v>
      </c>
      <c r="J44" s="39">
        <f t="shared" si="13"/>
        <v>131.1272727272728</v>
      </c>
      <c r="K44" s="40">
        <f>COUNTIF(Vertices[Betweenness Centrality],"&gt;= "&amp;J44)-COUNTIF(Vertices[Betweenness Centrality],"&gt;="&amp;J45)</f>
        <v>0</v>
      </c>
      <c r="L44" s="39">
        <f t="shared" si="14"/>
        <v>0.552556818181818</v>
      </c>
      <c r="M44" s="40">
        <f>COUNTIF(Vertices[Closeness Centrality],"&gt;= "&amp;L44)-COUNTIF(Vertices[Closeness Centrality],"&gt;="&amp;L45)</f>
        <v>0</v>
      </c>
      <c r="N44" s="39">
        <f t="shared" si="15"/>
        <v>0.06891054545454549</v>
      </c>
      <c r="O44" s="40">
        <f>COUNTIF(Vertices[Eigenvector Centrality],"&gt;= "&amp;N44)-COUNTIF(Vertices[Eigenvector Centrality],"&gt;="&amp;N45)</f>
        <v>0</v>
      </c>
      <c r="P44" s="39">
        <f t="shared" si="16"/>
        <v>1.6197827272727288</v>
      </c>
      <c r="Q44" s="40">
        <f>COUNTIF(Vertices[PageRank],"&gt;= "&amp;P44)-COUNTIF(Vertices[PageRank],"&gt;="&amp;P45)</f>
        <v>0</v>
      </c>
      <c r="R44" s="39">
        <f t="shared" si="17"/>
        <v>0.18181818181818188</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4.50909090909091</v>
      </c>
      <c r="G45" s="42">
        <f>COUNTIF(Vertices[In-Degree],"&gt;= "&amp;F45)-COUNTIF(Vertices[In-Degree],"&gt;="&amp;F46)</f>
        <v>0</v>
      </c>
      <c r="H45" s="41">
        <f t="shared" si="12"/>
        <v>2.818181818181817</v>
      </c>
      <c r="I45" s="42">
        <f>COUNTIF(Vertices[Out-Degree],"&gt;= "&amp;H45)-COUNTIF(Vertices[Out-Degree],"&gt;="&amp;H46)</f>
        <v>0</v>
      </c>
      <c r="J45" s="41">
        <f t="shared" si="13"/>
        <v>135.4981818181819</v>
      </c>
      <c r="K45" s="42">
        <f>COUNTIF(Vertices[Betweenness Centrality],"&gt;= "&amp;J45)-COUNTIF(Vertices[Betweenness Centrality],"&gt;="&amp;J46)</f>
        <v>0</v>
      </c>
      <c r="L45" s="41">
        <f t="shared" si="14"/>
        <v>0.5704545454545453</v>
      </c>
      <c r="M45" s="42">
        <f>COUNTIF(Vertices[Closeness Centrality],"&gt;= "&amp;L45)-COUNTIF(Vertices[Closeness Centrality],"&gt;="&amp;L46)</f>
        <v>0</v>
      </c>
      <c r="N45" s="41">
        <f t="shared" si="15"/>
        <v>0.07120756363636367</v>
      </c>
      <c r="O45" s="42">
        <f>COUNTIF(Vertices[Eigenvector Centrality],"&gt;= "&amp;N45)-COUNTIF(Vertices[Eigenvector Centrality],"&gt;="&amp;N46)</f>
        <v>0</v>
      </c>
      <c r="P45" s="41">
        <f t="shared" si="16"/>
        <v>1.6601536181818197</v>
      </c>
      <c r="Q45" s="42">
        <f>COUNTIF(Vertices[PageRank],"&gt;= "&amp;P45)-COUNTIF(Vertices[PageRank],"&gt;="&amp;P46)</f>
        <v>0</v>
      </c>
      <c r="R45" s="41">
        <f t="shared" si="17"/>
        <v>0.18787878787878795</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4.654545454545455</v>
      </c>
      <c r="G46" s="40">
        <f>COUNTIF(Vertices[In-Degree],"&gt;= "&amp;F46)-COUNTIF(Vertices[In-Degree],"&gt;="&amp;F47)</f>
        <v>0</v>
      </c>
      <c r="H46" s="39">
        <f t="shared" si="12"/>
        <v>2.909090909090908</v>
      </c>
      <c r="I46" s="40">
        <f>COUNTIF(Vertices[Out-Degree],"&gt;= "&amp;H46)-COUNTIF(Vertices[Out-Degree],"&gt;="&amp;H47)</f>
        <v>0</v>
      </c>
      <c r="J46" s="39">
        <f t="shared" si="13"/>
        <v>139.869090909091</v>
      </c>
      <c r="K46" s="40">
        <f>COUNTIF(Vertices[Betweenness Centrality],"&gt;= "&amp;J46)-COUNTIF(Vertices[Betweenness Centrality],"&gt;="&amp;J47)</f>
        <v>0</v>
      </c>
      <c r="L46" s="39">
        <f t="shared" si="14"/>
        <v>0.5883522727272726</v>
      </c>
      <c r="M46" s="40">
        <f>COUNTIF(Vertices[Closeness Centrality],"&gt;= "&amp;L46)-COUNTIF(Vertices[Closeness Centrality],"&gt;="&amp;L47)</f>
        <v>0</v>
      </c>
      <c r="N46" s="39">
        <f t="shared" si="15"/>
        <v>0.07350458181818185</v>
      </c>
      <c r="O46" s="40">
        <f>COUNTIF(Vertices[Eigenvector Centrality],"&gt;= "&amp;N46)-COUNTIF(Vertices[Eigenvector Centrality],"&gt;="&amp;N47)</f>
        <v>2</v>
      </c>
      <c r="P46" s="39">
        <f t="shared" si="16"/>
        <v>1.7005245090909107</v>
      </c>
      <c r="Q46" s="40">
        <f>COUNTIF(Vertices[PageRank],"&gt;= "&amp;P46)-COUNTIF(Vertices[PageRank],"&gt;="&amp;P47)</f>
        <v>0</v>
      </c>
      <c r="R46" s="39">
        <f t="shared" si="17"/>
        <v>0.19393939393939402</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4.800000000000001</v>
      </c>
      <c r="G47" s="42">
        <f>COUNTIF(Vertices[In-Degree],"&gt;= "&amp;F47)-COUNTIF(Vertices[In-Degree],"&gt;="&amp;F48)</f>
        <v>0</v>
      </c>
      <c r="H47" s="41">
        <f t="shared" si="12"/>
        <v>2.9999999999999987</v>
      </c>
      <c r="I47" s="42">
        <f>COUNTIF(Vertices[Out-Degree],"&gt;= "&amp;H47)-COUNTIF(Vertices[Out-Degree],"&gt;="&amp;H48)</f>
        <v>2</v>
      </c>
      <c r="J47" s="41">
        <f t="shared" si="13"/>
        <v>144.2400000000001</v>
      </c>
      <c r="K47" s="42">
        <f>COUNTIF(Vertices[Betweenness Centrality],"&gt;= "&amp;J47)-COUNTIF(Vertices[Betweenness Centrality],"&gt;="&amp;J48)</f>
        <v>0</v>
      </c>
      <c r="L47" s="41">
        <f t="shared" si="14"/>
        <v>0.60625</v>
      </c>
      <c r="M47" s="42">
        <f>COUNTIF(Vertices[Closeness Centrality],"&gt;= "&amp;L47)-COUNTIF(Vertices[Closeness Centrality],"&gt;="&amp;L48)</f>
        <v>0</v>
      </c>
      <c r="N47" s="41">
        <f t="shared" si="15"/>
        <v>0.07580160000000004</v>
      </c>
      <c r="O47" s="42">
        <f>COUNTIF(Vertices[Eigenvector Centrality],"&gt;= "&amp;N47)-COUNTIF(Vertices[Eigenvector Centrality],"&gt;="&amp;N48)</f>
        <v>0</v>
      </c>
      <c r="P47" s="41">
        <f t="shared" si="16"/>
        <v>1.7408954000000016</v>
      </c>
      <c r="Q47" s="42">
        <f>COUNTIF(Vertices[PageRank],"&gt;= "&amp;P47)-COUNTIF(Vertices[PageRank],"&gt;="&amp;P48)</f>
        <v>0</v>
      </c>
      <c r="R47" s="41">
        <f t="shared" si="17"/>
        <v>0.2000000000000001</v>
      </c>
      <c r="S47" s="46">
        <f>COUNTIF(Vertices[Clustering Coefficient],"&gt;= "&amp;R47)-COUNTIF(Vertices[Clustering Coefficient],"&gt;="&amp;R48)</f>
        <v>2</v>
      </c>
      <c r="T47" s="41" t="e">
        <f ca="1" t="shared" si="18"/>
        <v>#REF!</v>
      </c>
      <c r="U47" s="42" t="e">
        <f ca="1" t="shared" si="0"/>
        <v>#REF!</v>
      </c>
    </row>
    <row r="48" spans="4:21" ht="15">
      <c r="D48" s="34">
        <f t="shared" si="10"/>
        <v>0</v>
      </c>
      <c r="E48" s="3">
        <f>COUNTIF(Vertices[Degree],"&gt;= "&amp;D48)-COUNTIF(Vertices[Degree],"&gt;="&amp;D49)</f>
        <v>0</v>
      </c>
      <c r="F48" s="39">
        <f t="shared" si="11"/>
        <v>4.945454545454546</v>
      </c>
      <c r="G48" s="40">
        <f>COUNTIF(Vertices[In-Degree],"&gt;= "&amp;F48)-COUNTIF(Vertices[In-Degree],"&gt;="&amp;F49)</f>
        <v>1</v>
      </c>
      <c r="H48" s="39">
        <f t="shared" si="12"/>
        <v>3.0909090909090895</v>
      </c>
      <c r="I48" s="40">
        <f>COUNTIF(Vertices[Out-Degree],"&gt;= "&amp;H48)-COUNTIF(Vertices[Out-Degree],"&gt;="&amp;H49)</f>
        <v>0</v>
      </c>
      <c r="J48" s="39">
        <f t="shared" si="13"/>
        <v>148.6109090909092</v>
      </c>
      <c r="K48" s="40">
        <f>COUNTIF(Vertices[Betweenness Centrality],"&gt;= "&amp;J48)-COUNTIF(Vertices[Betweenness Centrality],"&gt;="&amp;J49)</f>
        <v>0</v>
      </c>
      <c r="L48" s="39">
        <f t="shared" si="14"/>
        <v>0.6241477272727273</v>
      </c>
      <c r="M48" s="40">
        <f>COUNTIF(Vertices[Closeness Centrality],"&gt;= "&amp;L48)-COUNTIF(Vertices[Closeness Centrality],"&gt;="&amp;L49)</f>
        <v>0</v>
      </c>
      <c r="N48" s="39">
        <f t="shared" si="15"/>
        <v>0.07809861818181822</v>
      </c>
      <c r="O48" s="40">
        <f>COUNTIF(Vertices[Eigenvector Centrality],"&gt;= "&amp;N48)-COUNTIF(Vertices[Eigenvector Centrality],"&gt;="&amp;N49)</f>
        <v>0</v>
      </c>
      <c r="P48" s="39">
        <f t="shared" si="16"/>
        <v>1.7812662909090926</v>
      </c>
      <c r="Q48" s="40">
        <f>COUNTIF(Vertices[PageRank],"&gt;= "&amp;P48)-COUNTIF(Vertices[PageRank],"&gt;="&amp;P49)</f>
        <v>0</v>
      </c>
      <c r="R48" s="39">
        <f t="shared" si="17"/>
        <v>0.20606060606060617</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5.090909090909092</v>
      </c>
      <c r="G49" s="42">
        <f>COUNTIF(Vertices[In-Degree],"&gt;= "&amp;F49)-COUNTIF(Vertices[In-Degree],"&gt;="&amp;F50)</f>
        <v>0</v>
      </c>
      <c r="H49" s="41">
        <f t="shared" si="12"/>
        <v>3.1818181818181803</v>
      </c>
      <c r="I49" s="42">
        <f>COUNTIF(Vertices[Out-Degree],"&gt;= "&amp;H49)-COUNTIF(Vertices[Out-Degree],"&gt;="&amp;H50)</f>
        <v>0</v>
      </c>
      <c r="J49" s="41">
        <f t="shared" si="13"/>
        <v>152.98181818181828</v>
      </c>
      <c r="K49" s="42">
        <f>COUNTIF(Vertices[Betweenness Centrality],"&gt;= "&amp;J49)-COUNTIF(Vertices[Betweenness Centrality],"&gt;="&amp;J50)</f>
        <v>0</v>
      </c>
      <c r="L49" s="41">
        <f t="shared" si="14"/>
        <v>0.6420454545454546</v>
      </c>
      <c r="M49" s="42">
        <f>COUNTIF(Vertices[Closeness Centrality],"&gt;= "&amp;L49)-COUNTIF(Vertices[Closeness Centrality],"&gt;="&amp;L50)</f>
        <v>0</v>
      </c>
      <c r="N49" s="41">
        <f t="shared" si="15"/>
        <v>0.0803956363636364</v>
      </c>
      <c r="O49" s="42">
        <f>COUNTIF(Vertices[Eigenvector Centrality],"&gt;= "&amp;N49)-COUNTIF(Vertices[Eigenvector Centrality],"&gt;="&amp;N50)</f>
        <v>0</v>
      </c>
      <c r="P49" s="41">
        <f t="shared" si="16"/>
        <v>1.8216371818181836</v>
      </c>
      <c r="Q49" s="42">
        <f>COUNTIF(Vertices[PageRank],"&gt;= "&amp;P49)-COUNTIF(Vertices[PageRank],"&gt;="&amp;P50)</f>
        <v>0</v>
      </c>
      <c r="R49" s="41">
        <f t="shared" si="17"/>
        <v>0.21212121212121224</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5.236363636363637</v>
      </c>
      <c r="G50" s="40">
        <f>COUNTIF(Vertices[In-Degree],"&gt;= "&amp;F50)-COUNTIF(Vertices[In-Degree],"&gt;="&amp;F51)</f>
        <v>0</v>
      </c>
      <c r="H50" s="39">
        <f t="shared" si="12"/>
        <v>3.272727272727271</v>
      </c>
      <c r="I50" s="40">
        <f>COUNTIF(Vertices[Out-Degree],"&gt;= "&amp;H50)-COUNTIF(Vertices[Out-Degree],"&gt;="&amp;H51)</f>
        <v>0</v>
      </c>
      <c r="J50" s="39">
        <f t="shared" si="13"/>
        <v>157.35272727272738</v>
      </c>
      <c r="K50" s="40">
        <f>COUNTIF(Vertices[Betweenness Centrality],"&gt;= "&amp;J50)-COUNTIF(Vertices[Betweenness Centrality],"&gt;="&amp;J51)</f>
        <v>1</v>
      </c>
      <c r="L50" s="39">
        <f t="shared" si="14"/>
        <v>0.6599431818181819</v>
      </c>
      <c r="M50" s="40">
        <f>COUNTIF(Vertices[Closeness Centrality],"&gt;= "&amp;L50)-COUNTIF(Vertices[Closeness Centrality],"&gt;="&amp;L51)</f>
        <v>0</v>
      </c>
      <c r="N50" s="39">
        <f t="shared" si="15"/>
        <v>0.08269265454545459</v>
      </c>
      <c r="O50" s="40">
        <f>COUNTIF(Vertices[Eigenvector Centrality],"&gt;= "&amp;N50)-COUNTIF(Vertices[Eigenvector Centrality],"&gt;="&amp;N51)</f>
        <v>0</v>
      </c>
      <c r="P50" s="39">
        <f t="shared" si="16"/>
        <v>1.8620080727272745</v>
      </c>
      <c r="Q50" s="40">
        <f>COUNTIF(Vertices[PageRank],"&gt;= "&amp;P50)-COUNTIF(Vertices[PageRank],"&gt;="&amp;P51)</f>
        <v>0</v>
      </c>
      <c r="R50" s="39">
        <f t="shared" si="17"/>
        <v>0.2181818181818183</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5.381818181818183</v>
      </c>
      <c r="G51" s="42">
        <f>COUNTIF(Vertices[In-Degree],"&gt;= "&amp;F51)-COUNTIF(Vertices[In-Degree],"&gt;="&amp;F52)</f>
        <v>0</v>
      </c>
      <c r="H51" s="41">
        <f t="shared" si="12"/>
        <v>3.363636363636362</v>
      </c>
      <c r="I51" s="42">
        <f>COUNTIF(Vertices[Out-Degree],"&gt;= "&amp;H51)-COUNTIF(Vertices[Out-Degree],"&gt;="&amp;H52)</f>
        <v>0</v>
      </c>
      <c r="J51" s="41">
        <f t="shared" si="13"/>
        <v>161.72363636363647</v>
      </c>
      <c r="K51" s="42">
        <f>COUNTIF(Vertices[Betweenness Centrality],"&gt;= "&amp;J51)-COUNTIF(Vertices[Betweenness Centrality],"&gt;="&amp;J52)</f>
        <v>0</v>
      </c>
      <c r="L51" s="41">
        <f t="shared" si="14"/>
        <v>0.6778409090909092</v>
      </c>
      <c r="M51" s="42">
        <f>COUNTIF(Vertices[Closeness Centrality],"&gt;= "&amp;L51)-COUNTIF(Vertices[Closeness Centrality],"&gt;="&amp;L52)</f>
        <v>0</v>
      </c>
      <c r="N51" s="41">
        <f t="shared" si="15"/>
        <v>0.08498967272727277</v>
      </c>
      <c r="O51" s="42">
        <f>COUNTIF(Vertices[Eigenvector Centrality],"&gt;= "&amp;N51)-COUNTIF(Vertices[Eigenvector Centrality],"&gt;="&amp;N52)</f>
        <v>0</v>
      </c>
      <c r="P51" s="41">
        <f t="shared" si="16"/>
        <v>1.9023789636363655</v>
      </c>
      <c r="Q51" s="42">
        <f>COUNTIF(Vertices[PageRank],"&gt;= "&amp;P51)-COUNTIF(Vertices[PageRank],"&gt;="&amp;P52)</f>
        <v>0</v>
      </c>
      <c r="R51" s="41">
        <f t="shared" si="17"/>
        <v>0.22424242424242438</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5.527272727272728</v>
      </c>
      <c r="G52" s="40">
        <f>COUNTIF(Vertices[In-Degree],"&gt;= "&amp;F52)-COUNTIF(Vertices[In-Degree],"&gt;="&amp;F53)</f>
        <v>0</v>
      </c>
      <c r="H52" s="39">
        <f t="shared" si="12"/>
        <v>3.454545454545453</v>
      </c>
      <c r="I52" s="40">
        <f>COUNTIF(Vertices[Out-Degree],"&gt;= "&amp;H52)-COUNTIF(Vertices[Out-Degree],"&gt;="&amp;H53)</f>
        <v>0</v>
      </c>
      <c r="J52" s="39">
        <f t="shared" si="13"/>
        <v>166.09454545454557</v>
      </c>
      <c r="K52" s="40">
        <f>COUNTIF(Vertices[Betweenness Centrality],"&gt;= "&amp;J52)-COUNTIF(Vertices[Betweenness Centrality],"&gt;="&amp;J53)</f>
        <v>0</v>
      </c>
      <c r="L52" s="39">
        <f t="shared" si="14"/>
        <v>0.6957386363636365</v>
      </c>
      <c r="M52" s="40">
        <f>COUNTIF(Vertices[Closeness Centrality],"&gt;= "&amp;L52)-COUNTIF(Vertices[Closeness Centrality],"&gt;="&amp;L53)</f>
        <v>0</v>
      </c>
      <c r="N52" s="39">
        <f t="shared" si="15"/>
        <v>0.08728669090909096</v>
      </c>
      <c r="O52" s="40">
        <f>COUNTIF(Vertices[Eigenvector Centrality],"&gt;= "&amp;N52)-COUNTIF(Vertices[Eigenvector Centrality],"&gt;="&amp;N53)</f>
        <v>0</v>
      </c>
      <c r="P52" s="39">
        <f t="shared" si="16"/>
        <v>1.9427498545454565</v>
      </c>
      <c r="Q52" s="40">
        <f>COUNTIF(Vertices[PageRank],"&gt;= "&amp;P52)-COUNTIF(Vertices[PageRank],"&gt;="&amp;P53)</f>
        <v>0</v>
      </c>
      <c r="R52" s="39">
        <f t="shared" si="17"/>
        <v>0.23030303030303045</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5.672727272727274</v>
      </c>
      <c r="G53" s="42">
        <f>COUNTIF(Vertices[In-Degree],"&gt;= "&amp;F53)-COUNTIF(Vertices[In-Degree],"&gt;="&amp;F54)</f>
        <v>0</v>
      </c>
      <c r="H53" s="41">
        <f t="shared" si="12"/>
        <v>3.5454545454545436</v>
      </c>
      <c r="I53" s="42">
        <f>COUNTIF(Vertices[Out-Degree],"&gt;= "&amp;H53)-COUNTIF(Vertices[Out-Degree],"&gt;="&amp;H54)</f>
        <v>0</v>
      </c>
      <c r="J53" s="41">
        <f t="shared" si="13"/>
        <v>170.46545454545466</v>
      </c>
      <c r="K53" s="42">
        <f>COUNTIF(Vertices[Betweenness Centrality],"&gt;= "&amp;J53)-COUNTIF(Vertices[Betweenness Centrality],"&gt;="&amp;J54)</f>
        <v>0</v>
      </c>
      <c r="L53" s="41">
        <f t="shared" si="14"/>
        <v>0.7136363636363638</v>
      </c>
      <c r="M53" s="42">
        <f>COUNTIF(Vertices[Closeness Centrality],"&gt;= "&amp;L53)-COUNTIF(Vertices[Closeness Centrality],"&gt;="&amp;L54)</f>
        <v>0</v>
      </c>
      <c r="N53" s="41">
        <f t="shared" si="15"/>
        <v>0.08958370909090914</v>
      </c>
      <c r="O53" s="42">
        <f>COUNTIF(Vertices[Eigenvector Centrality],"&gt;= "&amp;N53)-COUNTIF(Vertices[Eigenvector Centrality],"&gt;="&amp;N54)</f>
        <v>0</v>
      </c>
      <c r="P53" s="41">
        <f t="shared" si="16"/>
        <v>1.9831207454545474</v>
      </c>
      <c r="Q53" s="42">
        <f>COUNTIF(Vertices[PageRank],"&gt;= "&amp;P53)-COUNTIF(Vertices[PageRank],"&gt;="&amp;P54)</f>
        <v>0</v>
      </c>
      <c r="R53" s="41">
        <f t="shared" si="17"/>
        <v>0.23636363636363653</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5.818181818181819</v>
      </c>
      <c r="G54" s="40">
        <f>COUNTIF(Vertices[In-Degree],"&gt;= "&amp;F54)-COUNTIF(Vertices[In-Degree],"&gt;="&amp;F55)</f>
        <v>0</v>
      </c>
      <c r="H54" s="39">
        <f t="shared" si="12"/>
        <v>3.6363636363636345</v>
      </c>
      <c r="I54" s="40">
        <f>COUNTIF(Vertices[Out-Degree],"&gt;= "&amp;H54)-COUNTIF(Vertices[Out-Degree],"&gt;="&amp;H55)</f>
        <v>0</v>
      </c>
      <c r="J54" s="39">
        <f t="shared" si="13"/>
        <v>174.83636363636376</v>
      </c>
      <c r="K54" s="40">
        <f>COUNTIF(Vertices[Betweenness Centrality],"&gt;= "&amp;J54)-COUNTIF(Vertices[Betweenness Centrality],"&gt;="&amp;J55)</f>
        <v>0</v>
      </c>
      <c r="L54" s="39">
        <f t="shared" si="14"/>
        <v>0.7315340909090912</v>
      </c>
      <c r="M54" s="40">
        <f>COUNTIF(Vertices[Closeness Centrality],"&gt;= "&amp;L54)-COUNTIF(Vertices[Closeness Centrality],"&gt;="&amp;L55)</f>
        <v>0</v>
      </c>
      <c r="N54" s="39">
        <f t="shared" si="15"/>
        <v>0.09188072727272732</v>
      </c>
      <c r="O54" s="40">
        <f>COUNTIF(Vertices[Eigenvector Centrality],"&gt;= "&amp;N54)-COUNTIF(Vertices[Eigenvector Centrality],"&gt;="&amp;N55)</f>
        <v>0</v>
      </c>
      <c r="P54" s="39">
        <f t="shared" si="16"/>
        <v>2.023491636363638</v>
      </c>
      <c r="Q54" s="40">
        <f>COUNTIF(Vertices[PageRank],"&gt;= "&amp;P54)-COUNTIF(Vertices[PageRank],"&gt;="&amp;P55)</f>
        <v>0</v>
      </c>
      <c r="R54" s="39">
        <f t="shared" si="17"/>
        <v>0.2424242424242426</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5.963636363636365</v>
      </c>
      <c r="G55" s="42">
        <f>COUNTIF(Vertices[In-Degree],"&gt;= "&amp;F55)-COUNTIF(Vertices[In-Degree],"&gt;="&amp;F56)</f>
        <v>0</v>
      </c>
      <c r="H55" s="41">
        <f t="shared" si="12"/>
        <v>3.7272727272727253</v>
      </c>
      <c r="I55" s="42">
        <f>COUNTIF(Vertices[Out-Degree],"&gt;= "&amp;H55)-COUNTIF(Vertices[Out-Degree],"&gt;="&amp;H56)</f>
        <v>0</v>
      </c>
      <c r="J55" s="41">
        <f t="shared" si="13"/>
        <v>179.20727272727285</v>
      </c>
      <c r="K55" s="42">
        <f>COUNTIF(Vertices[Betweenness Centrality],"&gt;= "&amp;J55)-COUNTIF(Vertices[Betweenness Centrality],"&gt;="&amp;J56)</f>
        <v>0</v>
      </c>
      <c r="L55" s="41">
        <f t="shared" si="14"/>
        <v>0.7494318181818185</v>
      </c>
      <c r="M55" s="42">
        <f>COUNTIF(Vertices[Closeness Centrality],"&gt;= "&amp;L55)-COUNTIF(Vertices[Closeness Centrality],"&gt;="&amp;L56)</f>
        <v>0</v>
      </c>
      <c r="N55" s="41">
        <f t="shared" si="15"/>
        <v>0.0941777454545455</v>
      </c>
      <c r="O55" s="42">
        <f>COUNTIF(Vertices[Eigenvector Centrality],"&gt;= "&amp;N55)-COUNTIF(Vertices[Eigenvector Centrality],"&gt;="&amp;N56)</f>
        <v>0</v>
      </c>
      <c r="P55" s="41">
        <f t="shared" si="16"/>
        <v>2.063862527272729</v>
      </c>
      <c r="Q55" s="42">
        <f>COUNTIF(Vertices[PageRank],"&gt;= "&amp;P55)-COUNTIF(Vertices[PageRank],"&gt;="&amp;P56)</f>
        <v>0</v>
      </c>
      <c r="R55" s="41">
        <f t="shared" si="17"/>
        <v>0.24848484848484867</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6.10909090909091</v>
      </c>
      <c r="G56" s="40">
        <f>COUNTIF(Vertices[In-Degree],"&gt;= "&amp;F56)-COUNTIF(Vertices[In-Degree],"&gt;="&amp;F57)</f>
        <v>0</v>
      </c>
      <c r="H56" s="39">
        <f t="shared" si="12"/>
        <v>3.818181818181816</v>
      </c>
      <c r="I56" s="40">
        <f>COUNTIF(Vertices[Out-Degree],"&gt;= "&amp;H56)-COUNTIF(Vertices[Out-Degree],"&gt;="&amp;H57)</f>
        <v>2</v>
      </c>
      <c r="J56" s="39">
        <f t="shared" si="13"/>
        <v>183.57818181818195</v>
      </c>
      <c r="K56" s="40">
        <f>COUNTIF(Vertices[Betweenness Centrality],"&gt;= "&amp;J56)-COUNTIF(Vertices[Betweenness Centrality],"&gt;="&amp;J57)</f>
        <v>0</v>
      </c>
      <c r="L56" s="39">
        <f t="shared" si="14"/>
        <v>0.7673295454545458</v>
      </c>
      <c r="M56" s="40">
        <f>COUNTIF(Vertices[Closeness Centrality],"&gt;= "&amp;L56)-COUNTIF(Vertices[Closeness Centrality],"&gt;="&amp;L57)</f>
        <v>0</v>
      </c>
      <c r="N56" s="39">
        <f t="shared" si="15"/>
        <v>0.09647476363636369</v>
      </c>
      <c r="O56" s="40">
        <f>COUNTIF(Vertices[Eigenvector Centrality],"&gt;= "&amp;N56)-COUNTIF(Vertices[Eigenvector Centrality],"&gt;="&amp;N57)</f>
        <v>4</v>
      </c>
      <c r="P56" s="39">
        <f t="shared" si="16"/>
        <v>2.1042334181818196</v>
      </c>
      <c r="Q56" s="40">
        <f>COUNTIF(Vertices[PageRank],"&gt;= "&amp;P56)-COUNTIF(Vertices[PageRank],"&gt;="&amp;P57)</f>
        <v>1</v>
      </c>
      <c r="R56" s="39">
        <f t="shared" si="17"/>
        <v>0.25454545454545474</v>
      </c>
      <c r="S56" s="45">
        <f>COUNTIF(Vertices[Clustering Coefficient],"&gt;= "&amp;R56)-COUNTIF(Vertices[Clustering Coefficient],"&gt;="&amp;R57)</f>
        <v>1</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8</v>
      </c>
      <c r="G57" s="44">
        <f>COUNTIF(Vertices[In-Degree],"&gt;= "&amp;F57)-COUNTIF(Vertices[In-Degree],"&gt;="&amp;F58)</f>
        <v>1</v>
      </c>
      <c r="H57" s="43">
        <f>MAX(Vertices[Out-Degree])</f>
        <v>5</v>
      </c>
      <c r="I57" s="44">
        <f>COUNTIF(Vertices[Out-Degree],"&gt;= "&amp;H57)-COUNTIF(Vertices[Out-Degree],"&gt;="&amp;H58)</f>
        <v>2</v>
      </c>
      <c r="J57" s="43">
        <f>MAX(Vertices[Betweenness Centrality])</f>
        <v>240.4</v>
      </c>
      <c r="K57" s="44">
        <f>COUNTIF(Vertices[Betweenness Centrality],"&gt;= "&amp;J57)-COUNTIF(Vertices[Betweenness Centrality],"&gt;="&amp;J58)</f>
        <v>1</v>
      </c>
      <c r="L57" s="43">
        <f>MAX(Vertices[Closeness Centrality])</f>
        <v>1</v>
      </c>
      <c r="M57" s="44">
        <f>COUNTIF(Vertices[Closeness Centrality],"&gt;= "&amp;L57)-COUNTIF(Vertices[Closeness Centrality],"&gt;="&amp;L58)</f>
        <v>2</v>
      </c>
      <c r="N57" s="43">
        <f>MAX(Vertices[Eigenvector Centrality])</f>
        <v>0.126336</v>
      </c>
      <c r="O57" s="44">
        <f>COUNTIF(Vertices[Eigenvector Centrality],"&gt;= "&amp;N57)-COUNTIF(Vertices[Eigenvector Centrality],"&gt;="&amp;N58)</f>
        <v>1</v>
      </c>
      <c r="P57" s="43">
        <f>MAX(Vertices[PageRank])</f>
        <v>2.629055</v>
      </c>
      <c r="Q57" s="44">
        <f>COUNTIF(Vertices[PageRank],"&gt;= "&amp;P57)-COUNTIF(Vertices[PageRank],"&gt;="&amp;P58)</f>
        <v>1</v>
      </c>
      <c r="R57" s="43">
        <f>MAX(Vertices[Clustering Coefficient])</f>
        <v>0.3333333333333333</v>
      </c>
      <c r="S57" s="47">
        <f>COUNTIF(Vertices[Clustering Coefficient],"&gt;= "&amp;R57)-COUNTIF(Vertices[Clustering Coefficient],"&gt;="&amp;R58)</f>
        <v>2</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8</v>
      </c>
    </row>
    <row r="71" spans="1:2" ht="15">
      <c r="A71" s="35" t="s">
        <v>90</v>
      </c>
      <c r="B71" s="49">
        <f>_xlfn.IFERROR(AVERAGE(Vertices[In-Degree]),NoMetricMessage)</f>
        <v>1.4545454545454546</v>
      </c>
    </row>
    <row r="72" spans="1:2" ht="15">
      <c r="A72" s="35" t="s">
        <v>91</v>
      </c>
      <c r="B72" s="49">
        <f>_xlfn.IFERROR(MEDIAN(Vertices[In-Degree]),NoMetricMessage)</f>
        <v>1</v>
      </c>
    </row>
    <row r="83" spans="1:2" ht="15">
      <c r="A83" s="35" t="s">
        <v>94</v>
      </c>
      <c r="B83" s="48">
        <f>IF(COUNT(Vertices[Out-Degree])&gt;0,H2,NoMetricMessage)</f>
        <v>0</v>
      </c>
    </row>
    <row r="84" spans="1:2" ht="15">
      <c r="A84" s="35" t="s">
        <v>95</v>
      </c>
      <c r="B84" s="48">
        <f>IF(COUNT(Vertices[Out-Degree])&gt;0,H57,NoMetricMessage)</f>
        <v>5</v>
      </c>
    </row>
    <row r="85" spans="1:2" ht="15">
      <c r="A85" s="35" t="s">
        <v>96</v>
      </c>
      <c r="B85" s="49">
        <f>_xlfn.IFERROR(AVERAGE(Vertices[Out-Degree]),NoMetricMessage)</f>
        <v>1.4545454545454546</v>
      </c>
    </row>
    <row r="86" spans="1:2" ht="15">
      <c r="A86" s="35" t="s">
        <v>97</v>
      </c>
      <c r="B86" s="49">
        <f>_xlfn.IFERROR(MEDIAN(Vertices[Out-Degree]),NoMetricMessage)</f>
        <v>1</v>
      </c>
    </row>
    <row r="97" spans="1:2" ht="15">
      <c r="A97" s="35" t="s">
        <v>100</v>
      </c>
      <c r="B97" s="49">
        <f>IF(COUNT(Vertices[Betweenness Centrality])&gt;0,J2,NoMetricMessage)</f>
        <v>0</v>
      </c>
    </row>
    <row r="98" spans="1:2" ht="15">
      <c r="A98" s="35" t="s">
        <v>101</v>
      </c>
      <c r="B98" s="49">
        <f>IF(COUNT(Vertices[Betweenness Centrality])&gt;0,J57,NoMetricMessage)</f>
        <v>240.4</v>
      </c>
    </row>
    <row r="99" spans="1:2" ht="15">
      <c r="A99" s="35" t="s">
        <v>102</v>
      </c>
      <c r="B99" s="49">
        <f>_xlfn.IFERROR(AVERAGE(Vertices[Betweenness Centrality]),NoMetricMessage)</f>
        <v>27.818181863636358</v>
      </c>
    </row>
    <row r="100" spans="1:2" ht="15">
      <c r="A100" s="35" t="s">
        <v>103</v>
      </c>
      <c r="B100" s="49">
        <f>_xlfn.IFERROR(MEDIAN(Vertices[Betweenness Centrality]),NoMetricMessage)</f>
        <v>0.2</v>
      </c>
    </row>
    <row r="111" spans="1:2" ht="15">
      <c r="A111" s="35" t="s">
        <v>106</v>
      </c>
      <c r="B111" s="49">
        <f>IF(COUNT(Vertices[Closeness Centrality])&gt;0,L2,NoMetricMessage)</f>
        <v>0.015625</v>
      </c>
    </row>
    <row r="112" spans="1:2" ht="15">
      <c r="A112" s="35" t="s">
        <v>107</v>
      </c>
      <c r="B112" s="49">
        <f>IF(COUNT(Vertices[Closeness Centrality])&gt;0,L57,NoMetricMessage)</f>
        <v>1</v>
      </c>
    </row>
    <row r="113" spans="1:2" ht="15">
      <c r="A113" s="35" t="s">
        <v>108</v>
      </c>
      <c r="B113" s="49">
        <f>_xlfn.IFERROR(AVERAGE(Vertices[Closeness Centrality]),NoMetricMessage)</f>
        <v>0.1099278181818182</v>
      </c>
    </row>
    <row r="114" spans="1:2" ht="15">
      <c r="A114" s="35" t="s">
        <v>109</v>
      </c>
      <c r="B114" s="49">
        <f>_xlfn.IFERROR(MEDIAN(Vertices[Closeness Centrality]),NoMetricMessage)</f>
        <v>0.020833</v>
      </c>
    </row>
    <row r="125" spans="1:2" ht="15">
      <c r="A125" s="35" t="s">
        <v>112</v>
      </c>
      <c r="B125" s="49">
        <f>IF(COUNT(Vertices[Eigenvector Centrality])&gt;0,N2,NoMetricMessage)</f>
        <v>0</v>
      </c>
    </row>
    <row r="126" spans="1:2" ht="15">
      <c r="A126" s="35" t="s">
        <v>113</v>
      </c>
      <c r="B126" s="49">
        <f>IF(COUNT(Vertices[Eigenvector Centrality])&gt;0,N57,NoMetricMessage)</f>
        <v>0.126336</v>
      </c>
    </row>
    <row r="127" spans="1:2" ht="15">
      <c r="A127" s="35" t="s">
        <v>114</v>
      </c>
      <c r="B127" s="49">
        <f>_xlfn.IFERROR(AVERAGE(Vertices[Eigenvector Centrality]),NoMetricMessage)</f>
        <v>0.04545454545454545</v>
      </c>
    </row>
    <row r="128" spans="1:2" ht="15">
      <c r="A128" s="35" t="s">
        <v>115</v>
      </c>
      <c r="B128" s="49">
        <f>_xlfn.IFERROR(MEDIAN(Vertices[Eigenvector Centrality]),NoMetricMessage)</f>
        <v>0.0267485</v>
      </c>
    </row>
    <row r="139" spans="1:2" ht="15">
      <c r="A139" s="35" t="s">
        <v>140</v>
      </c>
      <c r="B139" s="49">
        <f>IF(COUNT(Vertices[PageRank])&gt;0,P2,NoMetricMessage)</f>
        <v>0.408656</v>
      </c>
    </row>
    <row r="140" spans="1:2" ht="15">
      <c r="A140" s="35" t="s">
        <v>141</v>
      </c>
      <c r="B140" s="49">
        <f>IF(COUNT(Vertices[PageRank])&gt;0,P57,NoMetricMessage)</f>
        <v>2.629055</v>
      </c>
    </row>
    <row r="141" spans="1:2" ht="15">
      <c r="A141" s="35" t="s">
        <v>142</v>
      </c>
      <c r="B141" s="49">
        <f>_xlfn.IFERROR(AVERAGE(Vertices[PageRank]),NoMetricMessage)</f>
        <v>0.9999751363636364</v>
      </c>
    </row>
    <row r="142" spans="1:2" ht="15">
      <c r="A142" s="35" t="s">
        <v>143</v>
      </c>
      <c r="B142" s="49">
        <f>_xlfn.IFERROR(MEDIAN(Vertices[PageRank]),NoMetricMessage)</f>
        <v>0.820755</v>
      </c>
    </row>
    <row r="153" spans="1:2" ht="15">
      <c r="A153" s="35" t="s">
        <v>118</v>
      </c>
      <c r="B153" s="49">
        <f>IF(COUNT(Vertices[Clustering Coefficient])&gt;0,R2,NoMetricMessage)</f>
        <v>0</v>
      </c>
    </row>
    <row r="154" spans="1:2" ht="15">
      <c r="A154" s="35" t="s">
        <v>119</v>
      </c>
      <c r="B154" s="49">
        <f>IF(COUNT(Vertices[Clustering Coefficient])&gt;0,R57,NoMetricMessage)</f>
        <v>0.3333333333333333</v>
      </c>
    </row>
    <row r="155" spans="1:2" ht="15">
      <c r="A155" s="35" t="s">
        <v>120</v>
      </c>
      <c r="B155" s="49">
        <f>_xlfn.IFERROR(AVERAGE(Vertices[Clustering Coefficient]),NoMetricMessage)</f>
        <v>0.08501082251082251</v>
      </c>
    </row>
    <row r="156" spans="1:2" ht="15">
      <c r="A156" s="35" t="s">
        <v>121</v>
      </c>
      <c r="B156"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500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501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502</v>
      </c>
      <c r="K7" s="13" t="s">
        <v>503</v>
      </c>
    </row>
    <row r="8" spans="1:11" ht="409.5">
      <c r="A8"/>
      <c r="B8">
        <v>2</v>
      </c>
      <c r="C8">
        <v>2</v>
      </c>
      <c r="D8" t="s">
        <v>61</v>
      </c>
      <c r="E8" t="s">
        <v>61</v>
      </c>
      <c r="H8" t="s">
        <v>73</v>
      </c>
      <c r="J8" t="s">
        <v>504</v>
      </c>
      <c r="K8" s="13" t="s">
        <v>505</v>
      </c>
    </row>
    <row r="9" spans="1:11" ht="409.5">
      <c r="A9"/>
      <c r="B9">
        <v>3</v>
      </c>
      <c r="C9">
        <v>4</v>
      </c>
      <c r="D9" t="s">
        <v>62</v>
      </c>
      <c r="E9" t="s">
        <v>62</v>
      </c>
      <c r="H9" t="s">
        <v>74</v>
      </c>
      <c r="J9" t="s">
        <v>506</v>
      </c>
      <c r="K9" s="13" t="s">
        <v>507</v>
      </c>
    </row>
    <row r="10" spans="1:11" ht="409.5">
      <c r="A10"/>
      <c r="B10">
        <v>4</v>
      </c>
      <c r="D10" t="s">
        <v>63</v>
      </c>
      <c r="E10" t="s">
        <v>63</v>
      </c>
      <c r="H10" t="s">
        <v>75</v>
      </c>
      <c r="J10" t="s">
        <v>508</v>
      </c>
      <c r="K10" s="13" t="s">
        <v>509</v>
      </c>
    </row>
    <row r="11" spans="1:11" ht="15">
      <c r="A11"/>
      <c r="B11">
        <v>5</v>
      </c>
      <c r="D11" t="s">
        <v>46</v>
      </c>
      <c r="E11">
        <v>1</v>
      </c>
      <c r="H11" t="s">
        <v>76</v>
      </c>
      <c r="J11" t="s">
        <v>510</v>
      </c>
      <c r="K11" t="s">
        <v>511</v>
      </c>
    </row>
    <row r="12" spans="1:11" ht="15">
      <c r="A12"/>
      <c r="B12"/>
      <c r="D12" t="s">
        <v>64</v>
      </c>
      <c r="E12">
        <v>2</v>
      </c>
      <c r="H12">
        <v>0</v>
      </c>
      <c r="J12" t="s">
        <v>512</v>
      </c>
      <c r="K12" t="s">
        <v>513</v>
      </c>
    </row>
    <row r="13" spans="1:11" ht="15">
      <c r="A13"/>
      <c r="B13"/>
      <c r="D13">
        <v>1</v>
      </c>
      <c r="E13">
        <v>3</v>
      </c>
      <c r="H13">
        <v>1</v>
      </c>
      <c r="J13" t="s">
        <v>514</v>
      </c>
      <c r="K13" t="s">
        <v>515</v>
      </c>
    </row>
    <row r="14" spans="4:11" ht="15">
      <c r="D14">
        <v>2</v>
      </c>
      <c r="E14">
        <v>4</v>
      </c>
      <c r="H14">
        <v>2</v>
      </c>
      <c r="J14" t="s">
        <v>516</v>
      </c>
      <c r="K14" t="s">
        <v>517</v>
      </c>
    </row>
    <row r="15" spans="4:11" ht="15">
      <c r="D15">
        <v>3</v>
      </c>
      <c r="E15">
        <v>5</v>
      </c>
      <c r="H15">
        <v>3</v>
      </c>
      <c r="J15" t="s">
        <v>518</v>
      </c>
      <c r="K15" t="s">
        <v>519</v>
      </c>
    </row>
    <row r="16" spans="4:11" ht="15">
      <c r="D16">
        <v>4</v>
      </c>
      <c r="E16">
        <v>6</v>
      </c>
      <c r="H16">
        <v>4</v>
      </c>
      <c r="J16" t="s">
        <v>520</v>
      </c>
      <c r="K16" t="s">
        <v>521</v>
      </c>
    </row>
    <row r="17" spans="4:11" ht="15">
      <c r="D17">
        <v>5</v>
      </c>
      <c r="E17">
        <v>7</v>
      </c>
      <c r="H17">
        <v>5</v>
      </c>
      <c r="J17" t="s">
        <v>522</v>
      </c>
      <c r="K17" t="s">
        <v>523</v>
      </c>
    </row>
    <row r="18" spans="4:11" ht="15">
      <c r="D18">
        <v>6</v>
      </c>
      <c r="E18">
        <v>8</v>
      </c>
      <c r="H18">
        <v>6</v>
      </c>
      <c r="J18" t="s">
        <v>524</v>
      </c>
      <c r="K18" t="s">
        <v>525</v>
      </c>
    </row>
    <row r="19" spans="4:11" ht="15">
      <c r="D19">
        <v>7</v>
      </c>
      <c r="E19">
        <v>9</v>
      </c>
      <c r="H19">
        <v>7</v>
      </c>
      <c r="J19" t="s">
        <v>526</v>
      </c>
      <c r="K19" t="s">
        <v>527</v>
      </c>
    </row>
    <row r="20" spans="4:11" ht="15">
      <c r="D20">
        <v>8</v>
      </c>
      <c r="H20">
        <v>8</v>
      </c>
      <c r="J20" t="s">
        <v>528</v>
      </c>
      <c r="K20" t="s">
        <v>529</v>
      </c>
    </row>
    <row r="21" spans="4:11" ht="409.5">
      <c r="D21">
        <v>9</v>
      </c>
      <c r="H21">
        <v>9</v>
      </c>
      <c r="J21" t="s">
        <v>530</v>
      </c>
      <c r="K21" s="13" t="s">
        <v>531</v>
      </c>
    </row>
    <row r="22" spans="4:11" ht="409.5">
      <c r="D22">
        <v>10</v>
      </c>
      <c r="J22" t="s">
        <v>532</v>
      </c>
      <c r="K22" s="13" t="s">
        <v>533</v>
      </c>
    </row>
    <row r="23" spans="4:11" ht="409.5">
      <c r="D23">
        <v>11</v>
      </c>
      <c r="J23" t="s">
        <v>534</v>
      </c>
      <c r="K23" s="13" t="s">
        <v>535</v>
      </c>
    </row>
    <row r="24" spans="10:11" ht="409.5">
      <c r="J24" t="s">
        <v>536</v>
      </c>
      <c r="K24" s="13" t="s">
        <v>813</v>
      </c>
    </row>
    <row r="25" spans="10:11" ht="15">
      <c r="J25" t="s">
        <v>537</v>
      </c>
      <c r="K25" t="b">
        <v>0</v>
      </c>
    </row>
    <row r="26" spans="10:11" ht="15">
      <c r="J26" t="s">
        <v>811</v>
      </c>
      <c r="K26" t="s">
        <v>812</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550</v>
      </c>
      <c r="B1" s="13" t="s">
        <v>555</v>
      </c>
      <c r="C1" s="13" t="s">
        <v>556</v>
      </c>
      <c r="D1" s="13" t="s">
        <v>558</v>
      </c>
      <c r="E1" s="13" t="s">
        <v>557</v>
      </c>
      <c r="F1" s="13" t="s">
        <v>560</v>
      </c>
      <c r="G1" s="13" t="s">
        <v>559</v>
      </c>
      <c r="H1" s="13" t="s">
        <v>562</v>
      </c>
      <c r="I1" s="13" t="s">
        <v>561</v>
      </c>
      <c r="J1" s="13" t="s">
        <v>563</v>
      </c>
    </row>
    <row r="2" spans="1:10" ht="15">
      <c r="A2" s="90" t="s">
        <v>252</v>
      </c>
      <c r="B2" s="85">
        <v>1</v>
      </c>
      <c r="C2" s="90" t="s">
        <v>553</v>
      </c>
      <c r="D2" s="85">
        <v>1</v>
      </c>
      <c r="E2" s="90" t="s">
        <v>247</v>
      </c>
      <c r="F2" s="85">
        <v>1</v>
      </c>
      <c r="G2" s="90" t="s">
        <v>248</v>
      </c>
      <c r="H2" s="85">
        <v>1</v>
      </c>
      <c r="I2" s="90" t="s">
        <v>551</v>
      </c>
      <c r="J2" s="85">
        <v>1</v>
      </c>
    </row>
    <row r="3" spans="1:10" ht="15">
      <c r="A3" s="90" t="s">
        <v>551</v>
      </c>
      <c r="B3" s="85">
        <v>1</v>
      </c>
      <c r="C3" s="90" t="s">
        <v>554</v>
      </c>
      <c r="D3" s="85">
        <v>1</v>
      </c>
      <c r="E3" s="85"/>
      <c r="F3" s="85"/>
      <c r="G3" s="85"/>
      <c r="H3" s="85"/>
      <c r="I3" s="90" t="s">
        <v>552</v>
      </c>
      <c r="J3" s="85">
        <v>1</v>
      </c>
    </row>
    <row r="4" spans="1:10" ht="15">
      <c r="A4" s="90" t="s">
        <v>552</v>
      </c>
      <c r="B4" s="85">
        <v>1</v>
      </c>
      <c r="C4" s="90" t="s">
        <v>252</v>
      </c>
      <c r="D4" s="85">
        <v>1</v>
      </c>
      <c r="E4" s="85"/>
      <c r="F4" s="85"/>
      <c r="G4" s="85"/>
      <c r="H4" s="85"/>
      <c r="I4" s="85"/>
      <c r="J4" s="85"/>
    </row>
    <row r="5" spans="1:10" ht="15">
      <c r="A5" s="90" t="s">
        <v>250</v>
      </c>
      <c r="B5" s="85">
        <v>1</v>
      </c>
      <c r="C5" s="90" t="s">
        <v>250</v>
      </c>
      <c r="D5" s="85">
        <v>1</v>
      </c>
      <c r="E5" s="85"/>
      <c r="F5" s="85"/>
      <c r="G5" s="85"/>
      <c r="H5" s="85"/>
      <c r="I5" s="85"/>
      <c r="J5" s="85"/>
    </row>
    <row r="6" spans="1:10" ht="15">
      <c r="A6" s="90" t="s">
        <v>553</v>
      </c>
      <c r="B6" s="85">
        <v>1</v>
      </c>
      <c r="C6" s="85"/>
      <c r="D6" s="85"/>
      <c r="E6" s="85"/>
      <c r="F6" s="85"/>
      <c r="G6" s="85"/>
      <c r="H6" s="85"/>
      <c r="I6" s="85"/>
      <c r="J6" s="85"/>
    </row>
    <row r="7" spans="1:10" ht="15">
      <c r="A7" s="90" t="s">
        <v>554</v>
      </c>
      <c r="B7" s="85">
        <v>1</v>
      </c>
      <c r="C7" s="85"/>
      <c r="D7" s="85"/>
      <c r="E7" s="85"/>
      <c r="F7" s="85"/>
      <c r="G7" s="85"/>
      <c r="H7" s="85"/>
      <c r="I7" s="85"/>
      <c r="J7" s="85"/>
    </row>
    <row r="8" spans="1:10" ht="15">
      <c r="A8" s="90" t="s">
        <v>248</v>
      </c>
      <c r="B8" s="85">
        <v>1</v>
      </c>
      <c r="C8" s="85"/>
      <c r="D8" s="85"/>
      <c r="E8" s="85"/>
      <c r="F8" s="85"/>
      <c r="G8" s="85"/>
      <c r="H8" s="85"/>
      <c r="I8" s="85"/>
      <c r="J8" s="85"/>
    </row>
    <row r="9" spans="1:10" ht="15">
      <c r="A9" s="90" t="s">
        <v>247</v>
      </c>
      <c r="B9" s="85">
        <v>1</v>
      </c>
      <c r="C9" s="85"/>
      <c r="D9" s="85"/>
      <c r="E9" s="85"/>
      <c r="F9" s="85"/>
      <c r="G9" s="85"/>
      <c r="H9" s="85"/>
      <c r="I9" s="85"/>
      <c r="J9" s="85"/>
    </row>
    <row r="12" spans="1:10" ht="15" customHeight="1">
      <c r="A12" s="13" t="s">
        <v>566</v>
      </c>
      <c r="B12" s="13" t="s">
        <v>555</v>
      </c>
      <c r="C12" s="13" t="s">
        <v>569</v>
      </c>
      <c r="D12" s="13" t="s">
        <v>558</v>
      </c>
      <c r="E12" s="13" t="s">
        <v>570</v>
      </c>
      <c r="F12" s="13" t="s">
        <v>560</v>
      </c>
      <c r="G12" s="13" t="s">
        <v>571</v>
      </c>
      <c r="H12" s="13" t="s">
        <v>562</v>
      </c>
      <c r="I12" s="13" t="s">
        <v>572</v>
      </c>
      <c r="J12" s="13" t="s">
        <v>563</v>
      </c>
    </row>
    <row r="13" spans="1:10" ht="15">
      <c r="A13" s="85" t="s">
        <v>258</v>
      </c>
      <c r="B13" s="85">
        <v>3</v>
      </c>
      <c r="C13" s="85" t="s">
        <v>567</v>
      </c>
      <c r="D13" s="85">
        <v>1</v>
      </c>
      <c r="E13" s="85" t="s">
        <v>253</v>
      </c>
      <c r="F13" s="85">
        <v>1</v>
      </c>
      <c r="G13" s="85" t="s">
        <v>254</v>
      </c>
      <c r="H13" s="85">
        <v>1</v>
      </c>
      <c r="I13" s="85" t="s">
        <v>258</v>
      </c>
      <c r="J13" s="85">
        <v>2</v>
      </c>
    </row>
    <row r="14" spans="1:10" ht="15">
      <c r="A14" s="85" t="s">
        <v>256</v>
      </c>
      <c r="B14" s="85">
        <v>1</v>
      </c>
      <c r="C14" s="85" t="s">
        <v>568</v>
      </c>
      <c r="D14" s="85">
        <v>1</v>
      </c>
      <c r="E14" s="85"/>
      <c r="F14" s="85"/>
      <c r="G14" s="85"/>
      <c r="H14" s="85"/>
      <c r="I14" s="85"/>
      <c r="J14" s="85"/>
    </row>
    <row r="15" spans="1:10" ht="15">
      <c r="A15" s="85" t="s">
        <v>567</v>
      </c>
      <c r="B15" s="85">
        <v>1</v>
      </c>
      <c r="C15" s="85" t="s">
        <v>258</v>
      </c>
      <c r="D15" s="85">
        <v>1</v>
      </c>
      <c r="E15" s="85"/>
      <c r="F15" s="85"/>
      <c r="G15" s="85"/>
      <c r="H15" s="85"/>
      <c r="I15" s="85"/>
      <c r="J15" s="85"/>
    </row>
    <row r="16" spans="1:10" ht="15">
      <c r="A16" s="85" t="s">
        <v>568</v>
      </c>
      <c r="B16" s="85">
        <v>1</v>
      </c>
      <c r="C16" s="85" t="s">
        <v>256</v>
      </c>
      <c r="D16" s="85">
        <v>1</v>
      </c>
      <c r="E16" s="85"/>
      <c r="F16" s="85"/>
      <c r="G16" s="85"/>
      <c r="H16" s="85"/>
      <c r="I16" s="85"/>
      <c r="J16" s="85"/>
    </row>
    <row r="17" spans="1:10" ht="15">
      <c r="A17" s="85" t="s">
        <v>254</v>
      </c>
      <c r="B17" s="85">
        <v>1</v>
      </c>
      <c r="C17" s="85"/>
      <c r="D17" s="85"/>
      <c r="E17" s="85"/>
      <c r="F17" s="85"/>
      <c r="G17" s="85"/>
      <c r="H17" s="85"/>
      <c r="I17" s="85"/>
      <c r="J17" s="85"/>
    </row>
    <row r="18" spans="1:10" ht="15">
      <c r="A18" s="85" t="s">
        <v>253</v>
      </c>
      <c r="B18" s="85">
        <v>1</v>
      </c>
      <c r="C18" s="85"/>
      <c r="D18" s="85"/>
      <c r="E18" s="85"/>
      <c r="F18" s="85"/>
      <c r="G18" s="85"/>
      <c r="H18" s="85"/>
      <c r="I18" s="85"/>
      <c r="J18" s="85"/>
    </row>
    <row r="21" spans="1:10" ht="15" customHeight="1">
      <c r="A21" s="13" t="s">
        <v>575</v>
      </c>
      <c r="B21" s="13" t="s">
        <v>555</v>
      </c>
      <c r="C21" s="13" t="s">
        <v>576</v>
      </c>
      <c r="D21" s="13" t="s">
        <v>558</v>
      </c>
      <c r="E21" s="13" t="s">
        <v>577</v>
      </c>
      <c r="F21" s="13" t="s">
        <v>560</v>
      </c>
      <c r="G21" s="13" t="s">
        <v>578</v>
      </c>
      <c r="H21" s="13" t="s">
        <v>562</v>
      </c>
      <c r="I21" s="85" t="s">
        <v>579</v>
      </c>
      <c r="J21" s="85" t="s">
        <v>563</v>
      </c>
    </row>
    <row r="22" spans="1:10" ht="15">
      <c r="A22" s="85" t="s">
        <v>259</v>
      </c>
      <c r="B22" s="85">
        <v>3</v>
      </c>
      <c r="C22" s="85" t="s">
        <v>224</v>
      </c>
      <c r="D22" s="85">
        <v>1</v>
      </c>
      <c r="E22" s="85" t="s">
        <v>259</v>
      </c>
      <c r="F22" s="85">
        <v>3</v>
      </c>
      <c r="G22" s="85" t="s">
        <v>260</v>
      </c>
      <c r="H22" s="85">
        <v>1</v>
      </c>
      <c r="I22" s="85"/>
      <c r="J22" s="85"/>
    </row>
    <row r="23" spans="1:10" ht="15">
      <c r="A23" s="85" t="s">
        <v>224</v>
      </c>
      <c r="B23" s="85">
        <v>1</v>
      </c>
      <c r="C23" s="85"/>
      <c r="D23" s="85"/>
      <c r="E23" s="85"/>
      <c r="F23" s="85"/>
      <c r="G23" s="85"/>
      <c r="H23" s="85"/>
      <c r="I23" s="85"/>
      <c r="J23" s="85"/>
    </row>
    <row r="24" spans="1:10" ht="15">
      <c r="A24" s="85" t="s">
        <v>260</v>
      </c>
      <c r="B24" s="85">
        <v>1</v>
      </c>
      <c r="C24" s="85"/>
      <c r="D24" s="85"/>
      <c r="E24" s="85"/>
      <c r="F24" s="85"/>
      <c r="G24" s="85"/>
      <c r="H24" s="85"/>
      <c r="I24" s="85"/>
      <c r="J24" s="85"/>
    </row>
    <row r="27" spans="1:10" ht="15" customHeight="1">
      <c r="A27" s="13" t="s">
        <v>581</v>
      </c>
      <c r="B27" s="13" t="s">
        <v>555</v>
      </c>
      <c r="C27" s="13" t="s">
        <v>591</v>
      </c>
      <c r="D27" s="13" t="s">
        <v>558</v>
      </c>
      <c r="E27" s="13" t="s">
        <v>598</v>
      </c>
      <c r="F27" s="13" t="s">
        <v>560</v>
      </c>
      <c r="G27" s="13" t="s">
        <v>605</v>
      </c>
      <c r="H27" s="13" t="s">
        <v>562</v>
      </c>
      <c r="I27" s="13" t="s">
        <v>613</v>
      </c>
      <c r="J27" s="13" t="s">
        <v>563</v>
      </c>
    </row>
    <row r="28" spans="1:10" ht="15">
      <c r="A28" s="91" t="s">
        <v>582</v>
      </c>
      <c r="B28" s="91">
        <v>21</v>
      </c>
      <c r="C28" s="91" t="s">
        <v>226</v>
      </c>
      <c r="D28" s="91">
        <v>4</v>
      </c>
      <c r="E28" s="91" t="s">
        <v>229</v>
      </c>
      <c r="F28" s="91">
        <v>3</v>
      </c>
      <c r="G28" s="91" t="s">
        <v>587</v>
      </c>
      <c r="H28" s="91">
        <v>12</v>
      </c>
      <c r="I28" s="91" t="s">
        <v>614</v>
      </c>
      <c r="J28" s="91">
        <v>4</v>
      </c>
    </row>
    <row r="29" spans="1:10" ht="15">
      <c r="A29" s="91" t="s">
        <v>583</v>
      </c>
      <c r="B29" s="91">
        <v>7</v>
      </c>
      <c r="C29" s="91" t="s">
        <v>588</v>
      </c>
      <c r="D29" s="91">
        <v>3</v>
      </c>
      <c r="E29" s="91" t="s">
        <v>228</v>
      </c>
      <c r="F29" s="91">
        <v>3</v>
      </c>
      <c r="G29" s="91" t="s">
        <v>589</v>
      </c>
      <c r="H29" s="91">
        <v>8</v>
      </c>
      <c r="I29" s="91" t="s">
        <v>615</v>
      </c>
      <c r="J29" s="91">
        <v>2</v>
      </c>
    </row>
    <row r="30" spans="1:10" ht="15">
      <c r="A30" s="91" t="s">
        <v>584</v>
      </c>
      <c r="B30" s="91">
        <v>0</v>
      </c>
      <c r="C30" s="91" t="s">
        <v>592</v>
      </c>
      <c r="D30" s="91">
        <v>3</v>
      </c>
      <c r="E30" s="91" t="s">
        <v>599</v>
      </c>
      <c r="F30" s="91">
        <v>3</v>
      </c>
      <c r="G30" s="91" t="s">
        <v>606</v>
      </c>
      <c r="H30" s="91">
        <v>4</v>
      </c>
      <c r="I30" s="91" t="s">
        <v>616</v>
      </c>
      <c r="J30" s="91">
        <v>2</v>
      </c>
    </row>
    <row r="31" spans="1:10" ht="15">
      <c r="A31" s="91" t="s">
        <v>585</v>
      </c>
      <c r="B31" s="91">
        <v>353</v>
      </c>
      <c r="C31" s="91" t="s">
        <v>593</v>
      </c>
      <c r="D31" s="91">
        <v>2</v>
      </c>
      <c r="E31" s="91" t="s">
        <v>600</v>
      </c>
      <c r="F31" s="91">
        <v>3</v>
      </c>
      <c r="G31" s="91" t="s">
        <v>607</v>
      </c>
      <c r="H31" s="91">
        <v>4</v>
      </c>
      <c r="I31" s="91" t="s">
        <v>617</v>
      </c>
      <c r="J31" s="91">
        <v>2</v>
      </c>
    </row>
    <row r="32" spans="1:10" ht="15">
      <c r="A32" s="91" t="s">
        <v>586</v>
      </c>
      <c r="B32" s="91">
        <v>381</v>
      </c>
      <c r="C32" s="91" t="s">
        <v>594</v>
      </c>
      <c r="D32" s="91">
        <v>2</v>
      </c>
      <c r="E32" s="91" t="s">
        <v>601</v>
      </c>
      <c r="F32" s="91">
        <v>3</v>
      </c>
      <c r="G32" s="91" t="s">
        <v>608</v>
      </c>
      <c r="H32" s="91">
        <v>4</v>
      </c>
      <c r="I32" s="91" t="s">
        <v>618</v>
      </c>
      <c r="J32" s="91">
        <v>2</v>
      </c>
    </row>
    <row r="33" spans="1:10" ht="15">
      <c r="A33" s="91" t="s">
        <v>587</v>
      </c>
      <c r="B33" s="91">
        <v>12</v>
      </c>
      <c r="C33" s="91" t="s">
        <v>595</v>
      </c>
      <c r="D33" s="91">
        <v>2</v>
      </c>
      <c r="E33" s="91" t="s">
        <v>602</v>
      </c>
      <c r="F33" s="91">
        <v>3</v>
      </c>
      <c r="G33" s="91" t="s">
        <v>590</v>
      </c>
      <c r="H33" s="91">
        <v>4</v>
      </c>
      <c r="I33" s="91" t="s">
        <v>619</v>
      </c>
      <c r="J33" s="91">
        <v>2</v>
      </c>
    </row>
    <row r="34" spans="1:10" ht="15">
      <c r="A34" s="91" t="s">
        <v>226</v>
      </c>
      <c r="B34" s="91">
        <v>9</v>
      </c>
      <c r="C34" s="91" t="s">
        <v>227</v>
      </c>
      <c r="D34" s="91">
        <v>2</v>
      </c>
      <c r="E34" s="91" t="s">
        <v>603</v>
      </c>
      <c r="F34" s="91">
        <v>3</v>
      </c>
      <c r="G34" s="91" t="s">
        <v>609</v>
      </c>
      <c r="H34" s="91">
        <v>4</v>
      </c>
      <c r="I34" s="91" t="s">
        <v>620</v>
      </c>
      <c r="J34" s="91">
        <v>2</v>
      </c>
    </row>
    <row r="35" spans="1:10" ht="15">
      <c r="A35" s="91" t="s">
        <v>588</v>
      </c>
      <c r="B35" s="91">
        <v>8</v>
      </c>
      <c r="C35" s="91" t="s">
        <v>590</v>
      </c>
      <c r="D35" s="91">
        <v>2</v>
      </c>
      <c r="E35" s="91" t="s">
        <v>604</v>
      </c>
      <c r="F35" s="91">
        <v>3</v>
      </c>
      <c r="G35" s="91" t="s">
        <v>610</v>
      </c>
      <c r="H35" s="91">
        <v>4</v>
      </c>
      <c r="I35" s="91" t="s">
        <v>621</v>
      </c>
      <c r="J35" s="91">
        <v>2</v>
      </c>
    </row>
    <row r="36" spans="1:10" ht="15">
      <c r="A36" s="91" t="s">
        <v>589</v>
      </c>
      <c r="B36" s="91">
        <v>8</v>
      </c>
      <c r="C36" s="91" t="s">
        <v>596</v>
      </c>
      <c r="D36" s="91">
        <v>2</v>
      </c>
      <c r="E36" s="91" t="s">
        <v>227</v>
      </c>
      <c r="F36" s="91">
        <v>3</v>
      </c>
      <c r="G36" s="91" t="s">
        <v>611</v>
      </c>
      <c r="H36" s="91">
        <v>4</v>
      </c>
      <c r="I36" s="91" t="s">
        <v>622</v>
      </c>
      <c r="J36" s="91">
        <v>2</v>
      </c>
    </row>
    <row r="37" spans="1:10" ht="15">
      <c r="A37" s="91" t="s">
        <v>590</v>
      </c>
      <c r="B37" s="91">
        <v>6</v>
      </c>
      <c r="C37" s="91" t="s">
        <v>597</v>
      </c>
      <c r="D37" s="91">
        <v>2</v>
      </c>
      <c r="E37" s="91" t="s">
        <v>226</v>
      </c>
      <c r="F37" s="91">
        <v>3</v>
      </c>
      <c r="G37" s="91" t="s">
        <v>612</v>
      </c>
      <c r="H37" s="91">
        <v>4</v>
      </c>
      <c r="I37" s="91" t="s">
        <v>623</v>
      </c>
      <c r="J37" s="91">
        <v>2</v>
      </c>
    </row>
    <row r="40" spans="1:10" ht="15" customHeight="1">
      <c r="A40" s="13" t="s">
        <v>629</v>
      </c>
      <c r="B40" s="13" t="s">
        <v>555</v>
      </c>
      <c r="C40" s="13" t="s">
        <v>640</v>
      </c>
      <c r="D40" s="13" t="s">
        <v>558</v>
      </c>
      <c r="E40" s="13" t="s">
        <v>651</v>
      </c>
      <c r="F40" s="13" t="s">
        <v>560</v>
      </c>
      <c r="G40" s="13" t="s">
        <v>662</v>
      </c>
      <c r="H40" s="13" t="s">
        <v>562</v>
      </c>
      <c r="I40" s="13" t="s">
        <v>664</v>
      </c>
      <c r="J40" s="13" t="s">
        <v>563</v>
      </c>
    </row>
    <row r="41" spans="1:10" ht="15">
      <c r="A41" s="91" t="s">
        <v>630</v>
      </c>
      <c r="B41" s="91">
        <v>8</v>
      </c>
      <c r="C41" s="91" t="s">
        <v>641</v>
      </c>
      <c r="D41" s="91">
        <v>2</v>
      </c>
      <c r="E41" s="91" t="s">
        <v>652</v>
      </c>
      <c r="F41" s="91">
        <v>3</v>
      </c>
      <c r="G41" s="91" t="s">
        <v>630</v>
      </c>
      <c r="H41" s="91">
        <v>8</v>
      </c>
      <c r="I41" s="91" t="s">
        <v>665</v>
      </c>
      <c r="J41" s="91">
        <v>2</v>
      </c>
    </row>
    <row r="42" spans="1:10" ht="15">
      <c r="A42" s="91" t="s">
        <v>631</v>
      </c>
      <c r="B42" s="91">
        <v>5</v>
      </c>
      <c r="C42" s="91" t="s">
        <v>642</v>
      </c>
      <c r="D42" s="91">
        <v>2</v>
      </c>
      <c r="E42" s="91" t="s">
        <v>653</v>
      </c>
      <c r="F42" s="91">
        <v>3</v>
      </c>
      <c r="G42" s="91" t="s">
        <v>632</v>
      </c>
      <c r="H42" s="91">
        <v>4</v>
      </c>
      <c r="I42" s="91" t="s">
        <v>666</v>
      </c>
      <c r="J42" s="91">
        <v>2</v>
      </c>
    </row>
    <row r="43" spans="1:10" ht="15">
      <c r="A43" s="91" t="s">
        <v>632</v>
      </c>
      <c r="B43" s="91">
        <v>4</v>
      </c>
      <c r="C43" s="91" t="s">
        <v>643</v>
      </c>
      <c r="D43" s="91">
        <v>2</v>
      </c>
      <c r="E43" s="91" t="s">
        <v>654</v>
      </c>
      <c r="F43" s="91">
        <v>3</v>
      </c>
      <c r="G43" s="91" t="s">
        <v>633</v>
      </c>
      <c r="H43" s="91">
        <v>4</v>
      </c>
      <c r="I43" s="91" t="s">
        <v>667</v>
      </c>
      <c r="J43" s="91">
        <v>2</v>
      </c>
    </row>
    <row r="44" spans="1:10" ht="15">
      <c r="A44" s="91" t="s">
        <v>633</v>
      </c>
      <c r="B44" s="91">
        <v>4</v>
      </c>
      <c r="C44" s="91" t="s">
        <v>644</v>
      </c>
      <c r="D44" s="91">
        <v>2</v>
      </c>
      <c r="E44" s="91" t="s">
        <v>655</v>
      </c>
      <c r="F44" s="91">
        <v>3</v>
      </c>
      <c r="G44" s="91" t="s">
        <v>634</v>
      </c>
      <c r="H44" s="91">
        <v>4</v>
      </c>
      <c r="I44" s="91" t="s">
        <v>668</v>
      </c>
      <c r="J44" s="91">
        <v>2</v>
      </c>
    </row>
    <row r="45" spans="1:10" ht="15">
      <c r="A45" s="91" t="s">
        <v>634</v>
      </c>
      <c r="B45" s="91">
        <v>4</v>
      </c>
      <c r="C45" s="91" t="s">
        <v>645</v>
      </c>
      <c r="D45" s="91">
        <v>2</v>
      </c>
      <c r="E45" s="91" t="s">
        <v>656</v>
      </c>
      <c r="F45" s="91">
        <v>3</v>
      </c>
      <c r="G45" s="91" t="s">
        <v>635</v>
      </c>
      <c r="H45" s="91">
        <v>4</v>
      </c>
      <c r="I45" s="91" t="s">
        <v>669</v>
      </c>
      <c r="J45" s="91">
        <v>2</v>
      </c>
    </row>
    <row r="46" spans="1:10" ht="15">
      <c r="A46" s="91" t="s">
        <v>635</v>
      </c>
      <c r="B46" s="91">
        <v>4</v>
      </c>
      <c r="C46" s="91" t="s">
        <v>646</v>
      </c>
      <c r="D46" s="91">
        <v>2</v>
      </c>
      <c r="E46" s="91" t="s">
        <v>657</v>
      </c>
      <c r="F46" s="91">
        <v>3</v>
      </c>
      <c r="G46" s="91" t="s">
        <v>636</v>
      </c>
      <c r="H46" s="91">
        <v>4</v>
      </c>
      <c r="I46" s="91" t="s">
        <v>670</v>
      </c>
      <c r="J46" s="91">
        <v>2</v>
      </c>
    </row>
    <row r="47" spans="1:10" ht="15">
      <c r="A47" s="91" t="s">
        <v>636</v>
      </c>
      <c r="B47" s="91">
        <v>4</v>
      </c>
      <c r="C47" s="91" t="s">
        <v>647</v>
      </c>
      <c r="D47" s="91">
        <v>2</v>
      </c>
      <c r="E47" s="91" t="s">
        <v>658</v>
      </c>
      <c r="F47" s="91">
        <v>3</v>
      </c>
      <c r="G47" s="91" t="s">
        <v>637</v>
      </c>
      <c r="H47" s="91">
        <v>4</v>
      </c>
      <c r="I47" s="91" t="s">
        <v>671</v>
      </c>
      <c r="J47" s="91">
        <v>2</v>
      </c>
    </row>
    <row r="48" spans="1:10" ht="15">
      <c r="A48" s="91" t="s">
        <v>637</v>
      </c>
      <c r="B48" s="91">
        <v>4</v>
      </c>
      <c r="C48" s="91" t="s">
        <v>648</v>
      </c>
      <c r="D48" s="91">
        <v>2</v>
      </c>
      <c r="E48" s="91" t="s">
        <v>659</v>
      </c>
      <c r="F48" s="91">
        <v>3</v>
      </c>
      <c r="G48" s="91" t="s">
        <v>638</v>
      </c>
      <c r="H48" s="91">
        <v>4</v>
      </c>
      <c r="I48" s="91" t="s">
        <v>672</v>
      </c>
      <c r="J48" s="91">
        <v>2</v>
      </c>
    </row>
    <row r="49" spans="1:10" ht="15">
      <c r="A49" s="91" t="s">
        <v>638</v>
      </c>
      <c r="B49" s="91">
        <v>4</v>
      </c>
      <c r="C49" s="91" t="s">
        <v>649</v>
      </c>
      <c r="D49" s="91">
        <v>2</v>
      </c>
      <c r="E49" s="91" t="s">
        <v>660</v>
      </c>
      <c r="F49" s="91">
        <v>3</v>
      </c>
      <c r="G49" s="91" t="s">
        <v>639</v>
      </c>
      <c r="H49" s="91">
        <v>4</v>
      </c>
      <c r="I49" s="91" t="s">
        <v>673</v>
      </c>
      <c r="J49" s="91">
        <v>2</v>
      </c>
    </row>
    <row r="50" spans="1:10" ht="15">
      <c r="A50" s="91" t="s">
        <v>639</v>
      </c>
      <c r="B50" s="91">
        <v>4</v>
      </c>
      <c r="C50" s="91" t="s">
        <v>650</v>
      </c>
      <c r="D50" s="91">
        <v>2</v>
      </c>
      <c r="E50" s="91" t="s">
        <v>661</v>
      </c>
      <c r="F50" s="91">
        <v>2</v>
      </c>
      <c r="G50" s="91" t="s">
        <v>663</v>
      </c>
      <c r="H50" s="91">
        <v>4</v>
      </c>
      <c r="I50" s="91" t="s">
        <v>674</v>
      </c>
      <c r="J50" s="91">
        <v>2</v>
      </c>
    </row>
    <row r="53" spans="1:10" ht="15" customHeight="1">
      <c r="A53" s="13" t="s">
        <v>680</v>
      </c>
      <c r="B53" s="13" t="s">
        <v>555</v>
      </c>
      <c r="C53" s="13" t="s">
        <v>682</v>
      </c>
      <c r="D53" s="13" t="s">
        <v>558</v>
      </c>
      <c r="E53" s="13" t="s">
        <v>683</v>
      </c>
      <c r="F53" s="13" t="s">
        <v>560</v>
      </c>
      <c r="G53" s="85" t="s">
        <v>686</v>
      </c>
      <c r="H53" s="85" t="s">
        <v>562</v>
      </c>
      <c r="I53" s="85" t="s">
        <v>688</v>
      </c>
      <c r="J53" s="85" t="s">
        <v>563</v>
      </c>
    </row>
    <row r="54" spans="1:10" ht="15">
      <c r="A54" s="85" t="s">
        <v>232</v>
      </c>
      <c r="B54" s="85">
        <v>1</v>
      </c>
      <c r="C54" s="85" t="s">
        <v>232</v>
      </c>
      <c r="D54" s="85">
        <v>1</v>
      </c>
      <c r="E54" s="85" t="s">
        <v>229</v>
      </c>
      <c r="F54" s="85">
        <v>1</v>
      </c>
      <c r="G54" s="85"/>
      <c r="H54" s="85"/>
      <c r="I54" s="85"/>
      <c r="J54" s="85"/>
    </row>
    <row r="55" spans="1:10" ht="15">
      <c r="A55" s="85" t="s">
        <v>229</v>
      </c>
      <c r="B55" s="85">
        <v>1</v>
      </c>
      <c r="C55" s="85"/>
      <c r="D55" s="85"/>
      <c r="E55" s="85"/>
      <c r="F55" s="85"/>
      <c r="G55" s="85"/>
      <c r="H55" s="85"/>
      <c r="I55" s="85"/>
      <c r="J55" s="85"/>
    </row>
    <row r="58" spans="1:10" ht="15" customHeight="1">
      <c r="A58" s="13" t="s">
        <v>681</v>
      </c>
      <c r="B58" s="13" t="s">
        <v>555</v>
      </c>
      <c r="C58" s="13" t="s">
        <v>684</v>
      </c>
      <c r="D58" s="13" t="s">
        <v>558</v>
      </c>
      <c r="E58" s="13" t="s">
        <v>685</v>
      </c>
      <c r="F58" s="13" t="s">
        <v>560</v>
      </c>
      <c r="G58" s="13" t="s">
        <v>687</v>
      </c>
      <c r="H58" s="13" t="s">
        <v>562</v>
      </c>
      <c r="I58" s="13" t="s">
        <v>689</v>
      </c>
      <c r="J58" s="13" t="s">
        <v>563</v>
      </c>
    </row>
    <row r="59" spans="1:10" ht="15">
      <c r="A59" s="85" t="s">
        <v>226</v>
      </c>
      <c r="B59" s="85">
        <v>8</v>
      </c>
      <c r="C59" s="85" t="s">
        <v>226</v>
      </c>
      <c r="D59" s="85">
        <v>4</v>
      </c>
      <c r="E59" s="85" t="s">
        <v>228</v>
      </c>
      <c r="F59" s="85">
        <v>3</v>
      </c>
      <c r="G59" s="85" t="s">
        <v>215</v>
      </c>
      <c r="H59" s="85">
        <v>3</v>
      </c>
      <c r="I59" s="85" t="s">
        <v>222</v>
      </c>
      <c r="J59" s="85">
        <v>1</v>
      </c>
    </row>
    <row r="60" spans="1:10" ht="15">
      <c r="A60" s="85" t="s">
        <v>227</v>
      </c>
      <c r="B60" s="85">
        <v>5</v>
      </c>
      <c r="C60" s="85" t="s">
        <v>218</v>
      </c>
      <c r="D60" s="85">
        <v>2</v>
      </c>
      <c r="E60" s="85" t="s">
        <v>227</v>
      </c>
      <c r="F60" s="85">
        <v>3</v>
      </c>
      <c r="G60" s="85" t="s">
        <v>226</v>
      </c>
      <c r="H60" s="85">
        <v>1</v>
      </c>
      <c r="I60" s="85"/>
      <c r="J60" s="85"/>
    </row>
    <row r="61" spans="1:10" ht="15">
      <c r="A61" s="85" t="s">
        <v>215</v>
      </c>
      <c r="B61" s="85">
        <v>3</v>
      </c>
      <c r="C61" s="85" t="s">
        <v>227</v>
      </c>
      <c r="D61" s="85">
        <v>2</v>
      </c>
      <c r="E61" s="85" t="s">
        <v>226</v>
      </c>
      <c r="F61" s="85">
        <v>3</v>
      </c>
      <c r="G61" s="85" t="s">
        <v>231</v>
      </c>
      <c r="H61" s="85">
        <v>1</v>
      </c>
      <c r="I61" s="85"/>
      <c r="J61" s="85"/>
    </row>
    <row r="62" spans="1:10" ht="15">
      <c r="A62" s="85" t="s">
        <v>228</v>
      </c>
      <c r="B62" s="85">
        <v>3</v>
      </c>
      <c r="C62" s="85" t="s">
        <v>233</v>
      </c>
      <c r="D62" s="85">
        <v>1</v>
      </c>
      <c r="E62" s="85" t="s">
        <v>213</v>
      </c>
      <c r="F62" s="85">
        <v>2</v>
      </c>
      <c r="G62" s="85" t="s">
        <v>230</v>
      </c>
      <c r="H62" s="85">
        <v>1</v>
      </c>
      <c r="I62" s="85"/>
      <c r="J62" s="85"/>
    </row>
    <row r="63" spans="1:10" ht="15">
      <c r="A63" s="85" t="s">
        <v>218</v>
      </c>
      <c r="B63" s="85">
        <v>2</v>
      </c>
      <c r="C63" s="85" t="s">
        <v>220</v>
      </c>
      <c r="D63" s="85">
        <v>1</v>
      </c>
      <c r="E63" s="85" t="s">
        <v>229</v>
      </c>
      <c r="F63" s="85">
        <v>2</v>
      </c>
      <c r="G63" s="85"/>
      <c r="H63" s="85"/>
      <c r="I63" s="85"/>
      <c r="J63" s="85"/>
    </row>
    <row r="64" spans="1:10" ht="15">
      <c r="A64" s="85" t="s">
        <v>213</v>
      </c>
      <c r="B64" s="85">
        <v>2</v>
      </c>
      <c r="C64" s="85"/>
      <c r="D64" s="85"/>
      <c r="E64" s="85"/>
      <c r="F64" s="85"/>
      <c r="G64" s="85"/>
      <c r="H64" s="85"/>
      <c r="I64" s="85"/>
      <c r="J64" s="85"/>
    </row>
    <row r="65" spans="1:10" ht="15">
      <c r="A65" s="85" t="s">
        <v>229</v>
      </c>
      <c r="B65" s="85">
        <v>2</v>
      </c>
      <c r="C65" s="85"/>
      <c r="D65" s="85"/>
      <c r="E65" s="85"/>
      <c r="F65" s="85"/>
      <c r="G65" s="85"/>
      <c r="H65" s="85"/>
      <c r="I65" s="85"/>
      <c r="J65" s="85"/>
    </row>
    <row r="66" spans="1:10" ht="15">
      <c r="A66" s="85" t="s">
        <v>233</v>
      </c>
      <c r="B66" s="85">
        <v>1</v>
      </c>
      <c r="C66" s="85"/>
      <c r="D66" s="85"/>
      <c r="E66" s="85"/>
      <c r="F66" s="85"/>
      <c r="G66" s="85"/>
      <c r="H66" s="85"/>
      <c r="I66" s="85"/>
      <c r="J66" s="85"/>
    </row>
    <row r="67" spans="1:10" ht="15">
      <c r="A67" s="85" t="s">
        <v>222</v>
      </c>
      <c r="B67" s="85">
        <v>1</v>
      </c>
      <c r="C67" s="85"/>
      <c r="D67" s="85"/>
      <c r="E67" s="85"/>
      <c r="F67" s="85"/>
      <c r="G67" s="85"/>
      <c r="H67" s="85"/>
      <c r="I67" s="85"/>
      <c r="J67" s="85"/>
    </row>
    <row r="68" spans="1:10" ht="15">
      <c r="A68" s="85" t="s">
        <v>220</v>
      </c>
      <c r="B68" s="85">
        <v>1</v>
      </c>
      <c r="C68" s="85"/>
      <c r="D68" s="85"/>
      <c r="E68" s="85"/>
      <c r="F68" s="85"/>
      <c r="G68" s="85"/>
      <c r="H68" s="85"/>
      <c r="I68" s="85"/>
      <c r="J68" s="85"/>
    </row>
    <row r="71" spans="1:10" ht="15" customHeight="1">
      <c r="A71" s="13" t="s">
        <v>695</v>
      </c>
      <c r="B71" s="13" t="s">
        <v>555</v>
      </c>
      <c r="C71" s="13" t="s">
        <v>696</v>
      </c>
      <c r="D71" s="13" t="s">
        <v>558</v>
      </c>
      <c r="E71" s="13" t="s">
        <v>697</v>
      </c>
      <c r="F71" s="13" t="s">
        <v>560</v>
      </c>
      <c r="G71" s="13" t="s">
        <v>698</v>
      </c>
      <c r="H71" s="13" t="s">
        <v>562</v>
      </c>
      <c r="I71" s="13" t="s">
        <v>699</v>
      </c>
      <c r="J71" s="13" t="s">
        <v>563</v>
      </c>
    </row>
    <row r="72" spans="1:10" ht="15">
      <c r="A72" s="124" t="s">
        <v>230</v>
      </c>
      <c r="B72" s="85">
        <v>59205</v>
      </c>
      <c r="C72" s="124" t="s">
        <v>232</v>
      </c>
      <c r="D72" s="85">
        <v>5480</v>
      </c>
      <c r="E72" s="124" t="s">
        <v>212</v>
      </c>
      <c r="F72" s="85">
        <v>33752</v>
      </c>
      <c r="G72" s="124" t="s">
        <v>230</v>
      </c>
      <c r="H72" s="85">
        <v>59205</v>
      </c>
      <c r="I72" s="124" t="s">
        <v>223</v>
      </c>
      <c r="J72" s="85">
        <v>10108</v>
      </c>
    </row>
    <row r="73" spans="1:10" ht="15">
      <c r="A73" s="124" t="s">
        <v>217</v>
      </c>
      <c r="B73" s="85">
        <v>44018</v>
      </c>
      <c r="C73" s="124" t="s">
        <v>224</v>
      </c>
      <c r="D73" s="85">
        <v>4720</v>
      </c>
      <c r="E73" s="124" t="s">
        <v>213</v>
      </c>
      <c r="F73" s="85">
        <v>23190</v>
      </c>
      <c r="G73" s="124" t="s">
        <v>217</v>
      </c>
      <c r="H73" s="85">
        <v>44018</v>
      </c>
      <c r="I73" s="124" t="s">
        <v>222</v>
      </c>
      <c r="J73" s="85">
        <v>2001</v>
      </c>
    </row>
    <row r="74" spans="1:10" ht="15">
      <c r="A74" s="124" t="s">
        <v>212</v>
      </c>
      <c r="B74" s="85">
        <v>33752</v>
      </c>
      <c r="C74" s="124" t="s">
        <v>226</v>
      </c>
      <c r="D74" s="85">
        <v>4116</v>
      </c>
      <c r="E74" s="124" t="s">
        <v>214</v>
      </c>
      <c r="F74" s="85">
        <v>20066</v>
      </c>
      <c r="G74" s="124" t="s">
        <v>219</v>
      </c>
      <c r="H74" s="85">
        <v>19350</v>
      </c>
      <c r="I74" s="124"/>
      <c r="J74" s="85"/>
    </row>
    <row r="75" spans="1:10" ht="15">
      <c r="A75" s="124" t="s">
        <v>213</v>
      </c>
      <c r="B75" s="85">
        <v>23190</v>
      </c>
      <c r="C75" s="124" t="s">
        <v>221</v>
      </c>
      <c r="D75" s="85">
        <v>2213</v>
      </c>
      <c r="E75" s="124" t="s">
        <v>227</v>
      </c>
      <c r="F75" s="85">
        <v>10619</v>
      </c>
      <c r="G75" s="124" t="s">
        <v>231</v>
      </c>
      <c r="H75" s="85">
        <v>17203</v>
      </c>
      <c r="I75" s="124"/>
      <c r="J75" s="85"/>
    </row>
    <row r="76" spans="1:10" ht="15">
      <c r="A76" s="124" t="s">
        <v>214</v>
      </c>
      <c r="B76" s="85">
        <v>20066</v>
      </c>
      <c r="C76" s="124" t="s">
        <v>218</v>
      </c>
      <c r="D76" s="85">
        <v>825</v>
      </c>
      <c r="E76" s="124" t="s">
        <v>229</v>
      </c>
      <c r="F76" s="85">
        <v>5004</v>
      </c>
      <c r="G76" s="124" t="s">
        <v>215</v>
      </c>
      <c r="H76" s="85">
        <v>7942</v>
      </c>
      <c r="I76" s="124"/>
      <c r="J76" s="85"/>
    </row>
    <row r="77" spans="1:10" ht="15">
      <c r="A77" s="124" t="s">
        <v>219</v>
      </c>
      <c r="B77" s="85">
        <v>19350</v>
      </c>
      <c r="C77" s="124" t="s">
        <v>233</v>
      </c>
      <c r="D77" s="85">
        <v>412</v>
      </c>
      <c r="E77" s="124" t="s">
        <v>228</v>
      </c>
      <c r="F77" s="85">
        <v>1539</v>
      </c>
      <c r="G77" s="124" t="s">
        <v>216</v>
      </c>
      <c r="H77" s="85">
        <v>3418</v>
      </c>
      <c r="I77" s="124"/>
      <c r="J77" s="85"/>
    </row>
    <row r="78" spans="1:10" ht="15">
      <c r="A78" s="124" t="s">
        <v>231</v>
      </c>
      <c r="B78" s="85">
        <v>17203</v>
      </c>
      <c r="C78" s="124" t="s">
        <v>225</v>
      </c>
      <c r="D78" s="85">
        <v>316</v>
      </c>
      <c r="E78" s="124"/>
      <c r="F78" s="85"/>
      <c r="G78" s="124"/>
      <c r="H78" s="85"/>
      <c r="I78" s="124"/>
      <c r="J78" s="85"/>
    </row>
    <row r="79" spans="1:10" ht="15">
      <c r="A79" s="124" t="s">
        <v>227</v>
      </c>
      <c r="B79" s="85">
        <v>10619</v>
      </c>
      <c r="C79" s="124" t="s">
        <v>220</v>
      </c>
      <c r="D79" s="85">
        <v>301</v>
      </c>
      <c r="E79" s="124"/>
      <c r="F79" s="85"/>
      <c r="G79" s="124"/>
      <c r="H79" s="85"/>
      <c r="I79" s="124"/>
      <c r="J79" s="85"/>
    </row>
    <row r="80" spans="1:10" ht="15">
      <c r="A80" s="124" t="s">
        <v>223</v>
      </c>
      <c r="B80" s="85">
        <v>10108</v>
      </c>
      <c r="C80" s="124"/>
      <c r="D80" s="85"/>
      <c r="E80" s="124"/>
      <c r="F80" s="85"/>
      <c r="G80" s="124"/>
      <c r="H80" s="85"/>
      <c r="I80" s="124"/>
      <c r="J80" s="85"/>
    </row>
    <row r="81" spans="1:10" ht="15">
      <c r="A81" s="124" t="s">
        <v>215</v>
      </c>
      <c r="B81" s="85">
        <v>7942</v>
      </c>
      <c r="C81" s="124"/>
      <c r="D81" s="85"/>
      <c r="E81" s="124"/>
      <c r="F81" s="85"/>
      <c r="G81" s="124"/>
      <c r="H81" s="85"/>
      <c r="I81" s="124"/>
      <c r="J81" s="85"/>
    </row>
  </sheetData>
  <hyperlinks>
    <hyperlink ref="A2" r:id="rId1" display="https://zoom.us/webinar/register/WN_efm44EgrQiWTuke7WFFrZQ"/>
    <hyperlink ref="A3" r:id="rId2" display="https://stanford.zoom.us/webinar/register/WN_efm44EgrQiWTuke7WFFrZQ?eType=EmailBlastContent&amp;eId=5f890efc-b91c-41cd-bba4-a94250be15cf"/>
    <hyperlink ref="A4" r:id="rId3" display="https://stanford.zoom.us/webinar/register/WN_H_0rX4ttTa-DxWZFrTI_4Q?eType=EmailBlastContent&amp;eId=5f890efc-b91c-41cd-bba4-a94250be15cf"/>
    <hyperlink ref="A5" r:id="rId4" display="https://www.modernhealthcare.com/hospitals/joint-commission-imposes-maternal-safety-standards-hospital-accreditation?eType=EmailBlastContent&amp;eId=2f70d394-fb44-437b-9ddb-bbcd4cbfb0c7"/>
    <hyperlink ref="A6" r:id="rId5" display="http://safehealthcareforeverywoman.org/patient-safety-bundles/"/>
    <hyperlink ref="A7" r:id="rId6" display="https://twitter.com/TJCommission/status/1166582221697880065"/>
    <hyperlink ref="A8" r:id="rId7" display="https://www.cmqcc.org/my-birth-matters?utm_source=twitter&amp;utm_medium=tweet&amp;utm_campaign=mybirthmatters&amp;utm_content=comms%20toolkit"/>
    <hyperlink ref="A9" r:id="rId8" display="https://www.mhtf.org/2019/07/19/maternal-health-visionary-spotlight-dr-joia-crear-perry-national-birth-equity-collaborative-founder-president/"/>
    <hyperlink ref="C2" r:id="rId9" display="http://safehealthcareforeverywoman.org/patient-safety-bundles/"/>
    <hyperlink ref="C3" r:id="rId10" display="https://twitter.com/TJCommission/status/1166582221697880065"/>
    <hyperlink ref="C4" r:id="rId11" display="https://zoom.us/webinar/register/WN_efm44EgrQiWTuke7WFFrZQ"/>
    <hyperlink ref="C5" r:id="rId12" display="https://www.modernhealthcare.com/hospitals/joint-commission-imposes-maternal-safety-standards-hospital-accreditation?eType=EmailBlastContent&amp;eId=2f70d394-fb44-437b-9ddb-bbcd4cbfb0c7"/>
    <hyperlink ref="E2" r:id="rId13" display="https://www.mhtf.org/2019/07/19/maternal-health-visionary-spotlight-dr-joia-crear-perry-national-birth-equity-collaborative-founder-president/"/>
    <hyperlink ref="G2" r:id="rId14" display="https://www.cmqcc.org/my-birth-matters?utm_source=twitter&amp;utm_medium=tweet&amp;utm_campaign=mybirthmatters&amp;utm_content=comms%20toolkit"/>
    <hyperlink ref="I2" r:id="rId15" display="https://stanford.zoom.us/webinar/register/WN_efm44EgrQiWTuke7WFFrZQ?eType=EmailBlastContent&amp;eId=5f890efc-b91c-41cd-bba4-a94250be15cf"/>
    <hyperlink ref="I3" r:id="rId16" display="https://stanford.zoom.us/webinar/register/WN_H_0rX4ttTa-DxWZFrTI_4Q?eType=EmailBlastContent&amp;eId=5f890efc-b91c-41cd-bba4-a94250be15cf"/>
  </hyperlinks>
  <printOptions/>
  <pageMargins left="0.7" right="0.7" top="0.75" bottom="0.75" header="0.3" footer="0.3"/>
  <pageSetup orientation="portrait" paperSize="9"/>
  <tableParts>
    <tablePart r:id="rId23"/>
    <tablePart r:id="rId22"/>
    <tablePart r:id="rId18"/>
    <tablePart r:id="rId17"/>
    <tablePart r:id="rId21"/>
    <tablePart r:id="rId19"/>
    <tablePart r:id="rId20"/>
    <tablePart r:id="rId24"/>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735</v>
      </c>
      <c r="B1" s="13" t="s">
        <v>756</v>
      </c>
      <c r="C1" s="13" t="s">
        <v>757</v>
      </c>
      <c r="D1" s="13" t="s">
        <v>144</v>
      </c>
      <c r="E1" s="13" t="s">
        <v>759</v>
      </c>
      <c r="F1" s="13" t="s">
        <v>760</v>
      </c>
      <c r="G1" s="13" t="s">
        <v>761</v>
      </c>
    </row>
    <row r="2" spans="1:7" ht="15">
      <c r="A2" s="85" t="s">
        <v>582</v>
      </c>
      <c r="B2" s="85">
        <v>21</v>
      </c>
      <c r="C2" s="129">
        <v>0.05511811023622047</v>
      </c>
      <c r="D2" s="85" t="s">
        <v>758</v>
      </c>
      <c r="E2" s="85"/>
      <c r="F2" s="85"/>
      <c r="G2" s="85"/>
    </row>
    <row r="3" spans="1:7" ht="15">
      <c r="A3" s="85" t="s">
        <v>583</v>
      </c>
      <c r="B3" s="85">
        <v>7</v>
      </c>
      <c r="C3" s="129">
        <v>0.01837270341207349</v>
      </c>
      <c r="D3" s="85" t="s">
        <v>758</v>
      </c>
      <c r="E3" s="85"/>
      <c r="F3" s="85"/>
      <c r="G3" s="85"/>
    </row>
    <row r="4" spans="1:7" ht="15">
      <c r="A4" s="85" t="s">
        <v>584</v>
      </c>
      <c r="B4" s="85">
        <v>0</v>
      </c>
      <c r="C4" s="129">
        <v>0</v>
      </c>
      <c r="D4" s="85" t="s">
        <v>758</v>
      </c>
      <c r="E4" s="85"/>
      <c r="F4" s="85"/>
      <c r="G4" s="85"/>
    </row>
    <row r="5" spans="1:7" ht="15">
      <c r="A5" s="85" t="s">
        <v>585</v>
      </c>
      <c r="B5" s="85">
        <v>353</v>
      </c>
      <c r="C5" s="129">
        <v>0.926509186351706</v>
      </c>
      <c r="D5" s="85" t="s">
        <v>758</v>
      </c>
      <c r="E5" s="85"/>
      <c r="F5" s="85"/>
      <c r="G5" s="85"/>
    </row>
    <row r="6" spans="1:7" ht="15">
      <c r="A6" s="85" t="s">
        <v>586</v>
      </c>
      <c r="B6" s="85">
        <v>381</v>
      </c>
      <c r="C6" s="129">
        <v>1</v>
      </c>
      <c r="D6" s="85" t="s">
        <v>758</v>
      </c>
      <c r="E6" s="85"/>
      <c r="F6" s="85"/>
      <c r="G6" s="85"/>
    </row>
    <row r="7" spans="1:7" ht="15">
      <c r="A7" s="91" t="s">
        <v>587</v>
      </c>
      <c r="B7" s="91">
        <v>12</v>
      </c>
      <c r="C7" s="130">
        <v>0.02540395537822299</v>
      </c>
      <c r="D7" s="91" t="s">
        <v>758</v>
      </c>
      <c r="E7" s="91" t="b">
        <v>0</v>
      </c>
      <c r="F7" s="91" t="b">
        <v>0</v>
      </c>
      <c r="G7" s="91" t="b">
        <v>0</v>
      </c>
    </row>
    <row r="8" spans="1:7" ht="15">
      <c r="A8" s="91" t="s">
        <v>226</v>
      </c>
      <c r="B8" s="91">
        <v>9</v>
      </c>
      <c r="C8" s="130">
        <v>0.006719726599806298</v>
      </c>
      <c r="D8" s="91" t="s">
        <v>758</v>
      </c>
      <c r="E8" s="91" t="b">
        <v>0</v>
      </c>
      <c r="F8" s="91" t="b">
        <v>0</v>
      </c>
      <c r="G8" s="91" t="b">
        <v>0</v>
      </c>
    </row>
    <row r="9" spans="1:7" ht="15">
      <c r="A9" s="91" t="s">
        <v>588</v>
      </c>
      <c r="B9" s="91">
        <v>8</v>
      </c>
      <c r="C9" s="130">
        <v>0.0075653867295344575</v>
      </c>
      <c r="D9" s="91" t="s">
        <v>758</v>
      </c>
      <c r="E9" s="91" t="b">
        <v>0</v>
      </c>
      <c r="F9" s="91" t="b">
        <v>0</v>
      </c>
      <c r="G9" s="91" t="b">
        <v>0</v>
      </c>
    </row>
    <row r="10" spans="1:7" ht="15">
      <c r="A10" s="91" t="s">
        <v>589</v>
      </c>
      <c r="B10" s="91">
        <v>8</v>
      </c>
      <c r="C10" s="130">
        <v>0.016935970252148658</v>
      </c>
      <c r="D10" s="91" t="s">
        <v>758</v>
      </c>
      <c r="E10" s="91" t="b">
        <v>0</v>
      </c>
      <c r="F10" s="91" t="b">
        <v>0</v>
      </c>
      <c r="G10" s="91" t="b">
        <v>0</v>
      </c>
    </row>
    <row r="11" spans="1:7" ht="15">
      <c r="A11" s="91" t="s">
        <v>590</v>
      </c>
      <c r="B11" s="91">
        <v>6</v>
      </c>
      <c r="C11" s="130">
        <v>0.010439487113047919</v>
      </c>
      <c r="D11" s="91" t="s">
        <v>758</v>
      </c>
      <c r="E11" s="91" t="b">
        <v>0</v>
      </c>
      <c r="F11" s="91" t="b">
        <v>0</v>
      </c>
      <c r="G11" s="91" t="b">
        <v>0</v>
      </c>
    </row>
    <row r="12" spans="1:7" ht="15">
      <c r="A12" s="91" t="s">
        <v>227</v>
      </c>
      <c r="B12" s="91">
        <v>5</v>
      </c>
      <c r="C12" s="130">
        <v>0.0086995725942066</v>
      </c>
      <c r="D12" s="91" t="s">
        <v>758</v>
      </c>
      <c r="E12" s="91" t="b">
        <v>0</v>
      </c>
      <c r="F12" s="91" t="b">
        <v>0</v>
      </c>
      <c r="G12" s="91" t="b">
        <v>0</v>
      </c>
    </row>
    <row r="13" spans="1:7" ht="15">
      <c r="A13" s="91" t="s">
        <v>612</v>
      </c>
      <c r="B13" s="91">
        <v>5</v>
      </c>
      <c r="C13" s="130">
        <v>0.0086995725942066</v>
      </c>
      <c r="D13" s="91" t="s">
        <v>758</v>
      </c>
      <c r="E13" s="91" t="b">
        <v>0</v>
      </c>
      <c r="F13" s="91" t="b">
        <v>0</v>
      </c>
      <c r="G13" s="91" t="b">
        <v>0</v>
      </c>
    </row>
    <row r="14" spans="1:7" ht="15">
      <c r="A14" s="91" t="s">
        <v>616</v>
      </c>
      <c r="B14" s="91">
        <v>4</v>
      </c>
      <c r="C14" s="130">
        <v>0.008467985126074329</v>
      </c>
      <c r="D14" s="91" t="s">
        <v>758</v>
      </c>
      <c r="E14" s="91" t="b">
        <v>0</v>
      </c>
      <c r="F14" s="91" t="b">
        <v>0</v>
      </c>
      <c r="G14" s="91" t="b">
        <v>0</v>
      </c>
    </row>
    <row r="15" spans="1:7" ht="15">
      <c r="A15" s="91" t="s">
        <v>614</v>
      </c>
      <c r="B15" s="91">
        <v>4</v>
      </c>
      <c r="C15" s="130">
        <v>0.01783856864868853</v>
      </c>
      <c r="D15" s="91" t="s">
        <v>758</v>
      </c>
      <c r="E15" s="91" t="b">
        <v>0</v>
      </c>
      <c r="F15" s="91" t="b">
        <v>0</v>
      </c>
      <c r="G15" s="91" t="b">
        <v>0</v>
      </c>
    </row>
    <row r="16" spans="1:7" ht="15">
      <c r="A16" s="91" t="s">
        <v>592</v>
      </c>
      <c r="B16" s="91">
        <v>4</v>
      </c>
      <c r="C16" s="130">
        <v>0.010412556902078998</v>
      </c>
      <c r="D16" s="91" t="s">
        <v>758</v>
      </c>
      <c r="E16" s="91" t="b">
        <v>0</v>
      </c>
      <c r="F16" s="91" t="b">
        <v>0</v>
      </c>
      <c r="G16" s="91" t="b">
        <v>0</v>
      </c>
    </row>
    <row r="17" spans="1:7" ht="15">
      <c r="A17" s="91" t="s">
        <v>606</v>
      </c>
      <c r="B17" s="91">
        <v>4</v>
      </c>
      <c r="C17" s="130">
        <v>0.008467985126074329</v>
      </c>
      <c r="D17" s="91" t="s">
        <v>758</v>
      </c>
      <c r="E17" s="91" t="b">
        <v>1</v>
      </c>
      <c r="F17" s="91" t="b">
        <v>0</v>
      </c>
      <c r="G17" s="91" t="b">
        <v>0</v>
      </c>
    </row>
    <row r="18" spans="1:7" ht="15">
      <c r="A18" s="91" t="s">
        <v>607</v>
      </c>
      <c r="B18" s="91">
        <v>4</v>
      </c>
      <c r="C18" s="130">
        <v>0.008467985126074329</v>
      </c>
      <c r="D18" s="91" t="s">
        <v>758</v>
      </c>
      <c r="E18" s="91" t="b">
        <v>0</v>
      </c>
      <c r="F18" s="91" t="b">
        <v>0</v>
      </c>
      <c r="G18" s="91" t="b">
        <v>0</v>
      </c>
    </row>
    <row r="19" spans="1:7" ht="15">
      <c r="A19" s="91" t="s">
        <v>608</v>
      </c>
      <c r="B19" s="91">
        <v>4</v>
      </c>
      <c r="C19" s="130">
        <v>0.008467985126074329</v>
      </c>
      <c r="D19" s="91" t="s">
        <v>758</v>
      </c>
      <c r="E19" s="91" t="b">
        <v>1</v>
      </c>
      <c r="F19" s="91" t="b">
        <v>0</v>
      </c>
      <c r="G19" s="91" t="b">
        <v>0</v>
      </c>
    </row>
    <row r="20" spans="1:7" ht="15">
      <c r="A20" s="91" t="s">
        <v>609</v>
      </c>
      <c r="B20" s="91">
        <v>4</v>
      </c>
      <c r="C20" s="130">
        <v>0.008467985126074329</v>
      </c>
      <c r="D20" s="91" t="s">
        <v>758</v>
      </c>
      <c r="E20" s="91" t="b">
        <v>0</v>
      </c>
      <c r="F20" s="91" t="b">
        <v>0</v>
      </c>
      <c r="G20" s="91" t="b">
        <v>0</v>
      </c>
    </row>
    <row r="21" spans="1:7" ht="15">
      <c r="A21" s="91" t="s">
        <v>610</v>
      </c>
      <c r="B21" s="91">
        <v>4</v>
      </c>
      <c r="C21" s="130">
        <v>0.008467985126074329</v>
      </c>
      <c r="D21" s="91" t="s">
        <v>758</v>
      </c>
      <c r="E21" s="91" t="b">
        <v>0</v>
      </c>
      <c r="F21" s="91" t="b">
        <v>0</v>
      </c>
      <c r="G21" s="91" t="b">
        <v>0</v>
      </c>
    </row>
    <row r="22" spans="1:7" ht="15">
      <c r="A22" s="91" t="s">
        <v>611</v>
      </c>
      <c r="B22" s="91">
        <v>4</v>
      </c>
      <c r="C22" s="130">
        <v>0.008467985126074329</v>
      </c>
      <c r="D22" s="91" t="s">
        <v>758</v>
      </c>
      <c r="E22" s="91" t="b">
        <v>0</v>
      </c>
      <c r="F22" s="91" t="b">
        <v>0</v>
      </c>
      <c r="G22" s="91" t="b">
        <v>0</v>
      </c>
    </row>
    <row r="23" spans="1:7" ht="15">
      <c r="A23" s="91" t="s">
        <v>595</v>
      </c>
      <c r="B23" s="91">
        <v>3</v>
      </c>
      <c r="C23" s="130">
        <v>0.009864957665536071</v>
      </c>
      <c r="D23" s="91" t="s">
        <v>758</v>
      </c>
      <c r="E23" s="91" t="b">
        <v>0</v>
      </c>
      <c r="F23" s="91" t="b">
        <v>0</v>
      </c>
      <c r="G23" s="91" t="b">
        <v>0</v>
      </c>
    </row>
    <row r="24" spans="1:7" ht="15">
      <c r="A24" s="91" t="s">
        <v>615</v>
      </c>
      <c r="B24" s="91">
        <v>3</v>
      </c>
      <c r="C24" s="130">
        <v>0.007809417676559248</v>
      </c>
      <c r="D24" s="91" t="s">
        <v>758</v>
      </c>
      <c r="E24" s="91" t="b">
        <v>0</v>
      </c>
      <c r="F24" s="91" t="b">
        <v>0</v>
      </c>
      <c r="G24" s="91" t="b">
        <v>0</v>
      </c>
    </row>
    <row r="25" spans="1:7" ht="15">
      <c r="A25" s="91" t="s">
        <v>736</v>
      </c>
      <c r="B25" s="91">
        <v>3</v>
      </c>
      <c r="C25" s="130">
        <v>0.009864957665536071</v>
      </c>
      <c r="D25" s="91" t="s">
        <v>758</v>
      </c>
      <c r="E25" s="91" t="b">
        <v>0</v>
      </c>
      <c r="F25" s="91" t="b">
        <v>0</v>
      </c>
      <c r="G25" s="91" t="b">
        <v>0</v>
      </c>
    </row>
    <row r="26" spans="1:7" ht="15">
      <c r="A26" s="91" t="s">
        <v>617</v>
      </c>
      <c r="B26" s="91">
        <v>3</v>
      </c>
      <c r="C26" s="130">
        <v>0.007809417676559248</v>
      </c>
      <c r="D26" s="91" t="s">
        <v>758</v>
      </c>
      <c r="E26" s="91" t="b">
        <v>0</v>
      </c>
      <c r="F26" s="91" t="b">
        <v>0</v>
      </c>
      <c r="G26" s="91" t="b">
        <v>0</v>
      </c>
    </row>
    <row r="27" spans="1:7" ht="15">
      <c r="A27" s="91" t="s">
        <v>618</v>
      </c>
      <c r="B27" s="91">
        <v>3</v>
      </c>
      <c r="C27" s="130">
        <v>0.007809417676559248</v>
      </c>
      <c r="D27" s="91" t="s">
        <v>758</v>
      </c>
      <c r="E27" s="91" t="b">
        <v>0</v>
      </c>
      <c r="F27" s="91" t="b">
        <v>1</v>
      </c>
      <c r="G27" s="91" t="b">
        <v>0</v>
      </c>
    </row>
    <row r="28" spans="1:7" ht="15">
      <c r="A28" s="91" t="s">
        <v>619</v>
      </c>
      <c r="B28" s="91">
        <v>3</v>
      </c>
      <c r="C28" s="130">
        <v>0.007809417676559248</v>
      </c>
      <c r="D28" s="91" t="s">
        <v>758</v>
      </c>
      <c r="E28" s="91" t="b">
        <v>0</v>
      </c>
      <c r="F28" s="91" t="b">
        <v>0</v>
      </c>
      <c r="G28" s="91" t="b">
        <v>0</v>
      </c>
    </row>
    <row r="29" spans="1:7" ht="15">
      <c r="A29" s="91" t="s">
        <v>737</v>
      </c>
      <c r="B29" s="91">
        <v>3</v>
      </c>
      <c r="C29" s="130">
        <v>0.009864957665536071</v>
      </c>
      <c r="D29" s="91" t="s">
        <v>758</v>
      </c>
      <c r="E29" s="91" t="b">
        <v>0</v>
      </c>
      <c r="F29" s="91" t="b">
        <v>0</v>
      </c>
      <c r="G29" s="91" t="b">
        <v>0</v>
      </c>
    </row>
    <row r="30" spans="1:7" ht="15">
      <c r="A30" s="91" t="s">
        <v>738</v>
      </c>
      <c r="B30" s="91">
        <v>3</v>
      </c>
      <c r="C30" s="130">
        <v>0.007809417676559248</v>
      </c>
      <c r="D30" s="91" t="s">
        <v>758</v>
      </c>
      <c r="E30" s="91" t="b">
        <v>1</v>
      </c>
      <c r="F30" s="91" t="b">
        <v>0</v>
      </c>
      <c r="G30" s="91" t="b">
        <v>0</v>
      </c>
    </row>
    <row r="31" spans="1:7" ht="15">
      <c r="A31" s="91" t="s">
        <v>215</v>
      </c>
      <c r="B31" s="91">
        <v>3</v>
      </c>
      <c r="C31" s="130">
        <v>0.007809417676559248</v>
      </c>
      <c r="D31" s="91" t="s">
        <v>758</v>
      </c>
      <c r="E31" s="91" t="b">
        <v>0</v>
      </c>
      <c r="F31" s="91" t="b">
        <v>0</v>
      </c>
      <c r="G31" s="91" t="b">
        <v>0</v>
      </c>
    </row>
    <row r="32" spans="1:7" ht="15">
      <c r="A32" s="91" t="s">
        <v>229</v>
      </c>
      <c r="B32" s="91">
        <v>3</v>
      </c>
      <c r="C32" s="130">
        <v>0.007809417676559248</v>
      </c>
      <c r="D32" s="91" t="s">
        <v>758</v>
      </c>
      <c r="E32" s="91" t="b">
        <v>0</v>
      </c>
      <c r="F32" s="91" t="b">
        <v>0</v>
      </c>
      <c r="G32" s="91" t="b">
        <v>0</v>
      </c>
    </row>
    <row r="33" spans="1:7" ht="15">
      <c r="A33" s="91" t="s">
        <v>228</v>
      </c>
      <c r="B33" s="91">
        <v>3</v>
      </c>
      <c r="C33" s="130">
        <v>0.007809417676559248</v>
      </c>
      <c r="D33" s="91" t="s">
        <v>758</v>
      </c>
      <c r="E33" s="91" t="b">
        <v>0</v>
      </c>
      <c r="F33" s="91" t="b">
        <v>0</v>
      </c>
      <c r="G33" s="91" t="b">
        <v>0</v>
      </c>
    </row>
    <row r="34" spans="1:7" ht="15">
      <c r="A34" s="91" t="s">
        <v>599</v>
      </c>
      <c r="B34" s="91">
        <v>3</v>
      </c>
      <c r="C34" s="130">
        <v>0.007809417676559248</v>
      </c>
      <c r="D34" s="91" t="s">
        <v>758</v>
      </c>
      <c r="E34" s="91" t="b">
        <v>0</v>
      </c>
      <c r="F34" s="91" t="b">
        <v>0</v>
      </c>
      <c r="G34" s="91" t="b">
        <v>0</v>
      </c>
    </row>
    <row r="35" spans="1:7" ht="15">
      <c r="A35" s="91" t="s">
        <v>600</v>
      </c>
      <c r="B35" s="91">
        <v>3</v>
      </c>
      <c r="C35" s="130">
        <v>0.007809417676559248</v>
      </c>
      <c r="D35" s="91" t="s">
        <v>758</v>
      </c>
      <c r="E35" s="91" t="b">
        <v>0</v>
      </c>
      <c r="F35" s="91" t="b">
        <v>0</v>
      </c>
      <c r="G35" s="91" t="b">
        <v>0</v>
      </c>
    </row>
    <row r="36" spans="1:7" ht="15">
      <c r="A36" s="91" t="s">
        <v>601</v>
      </c>
      <c r="B36" s="91">
        <v>3</v>
      </c>
      <c r="C36" s="130">
        <v>0.007809417676559248</v>
      </c>
      <c r="D36" s="91" t="s">
        <v>758</v>
      </c>
      <c r="E36" s="91" t="b">
        <v>0</v>
      </c>
      <c r="F36" s="91" t="b">
        <v>0</v>
      </c>
      <c r="G36" s="91" t="b">
        <v>0</v>
      </c>
    </row>
    <row r="37" spans="1:7" ht="15">
      <c r="A37" s="91" t="s">
        <v>602</v>
      </c>
      <c r="B37" s="91">
        <v>3</v>
      </c>
      <c r="C37" s="130">
        <v>0.007809417676559248</v>
      </c>
      <c r="D37" s="91" t="s">
        <v>758</v>
      </c>
      <c r="E37" s="91" t="b">
        <v>0</v>
      </c>
      <c r="F37" s="91" t="b">
        <v>0</v>
      </c>
      <c r="G37" s="91" t="b">
        <v>0</v>
      </c>
    </row>
    <row r="38" spans="1:7" ht="15">
      <c r="A38" s="91" t="s">
        <v>603</v>
      </c>
      <c r="B38" s="91">
        <v>3</v>
      </c>
      <c r="C38" s="130">
        <v>0.007809417676559248</v>
      </c>
      <c r="D38" s="91" t="s">
        <v>758</v>
      </c>
      <c r="E38" s="91" t="b">
        <v>0</v>
      </c>
      <c r="F38" s="91" t="b">
        <v>0</v>
      </c>
      <c r="G38" s="91" t="b">
        <v>0</v>
      </c>
    </row>
    <row r="39" spans="1:7" ht="15">
      <c r="A39" s="91" t="s">
        <v>604</v>
      </c>
      <c r="B39" s="91">
        <v>3</v>
      </c>
      <c r="C39" s="130">
        <v>0.007809417676559248</v>
      </c>
      <c r="D39" s="91" t="s">
        <v>758</v>
      </c>
      <c r="E39" s="91" t="b">
        <v>0</v>
      </c>
      <c r="F39" s="91" t="b">
        <v>0</v>
      </c>
      <c r="G39" s="91" t="b">
        <v>0</v>
      </c>
    </row>
    <row r="40" spans="1:7" ht="15">
      <c r="A40" s="91" t="s">
        <v>593</v>
      </c>
      <c r="B40" s="91">
        <v>2</v>
      </c>
      <c r="C40" s="130">
        <v>0.008919284324344265</v>
      </c>
      <c r="D40" s="91" t="s">
        <v>758</v>
      </c>
      <c r="E40" s="91" t="b">
        <v>1</v>
      </c>
      <c r="F40" s="91" t="b">
        <v>0</v>
      </c>
      <c r="G40" s="91" t="b">
        <v>0</v>
      </c>
    </row>
    <row r="41" spans="1:7" ht="15">
      <c r="A41" s="91" t="s">
        <v>594</v>
      </c>
      <c r="B41" s="91">
        <v>2</v>
      </c>
      <c r="C41" s="130">
        <v>0.0065766384436907145</v>
      </c>
      <c r="D41" s="91" t="s">
        <v>758</v>
      </c>
      <c r="E41" s="91" t="b">
        <v>0</v>
      </c>
      <c r="F41" s="91" t="b">
        <v>0</v>
      </c>
      <c r="G41" s="91" t="b">
        <v>0</v>
      </c>
    </row>
    <row r="42" spans="1:7" ht="15">
      <c r="A42" s="91" t="s">
        <v>596</v>
      </c>
      <c r="B42" s="91">
        <v>2</v>
      </c>
      <c r="C42" s="130">
        <v>0.008919284324344265</v>
      </c>
      <c r="D42" s="91" t="s">
        <v>758</v>
      </c>
      <c r="E42" s="91" t="b">
        <v>1</v>
      </c>
      <c r="F42" s="91" t="b">
        <v>0</v>
      </c>
      <c r="G42" s="91" t="b">
        <v>0</v>
      </c>
    </row>
    <row r="43" spans="1:7" ht="15">
      <c r="A43" s="91" t="s">
        <v>597</v>
      </c>
      <c r="B43" s="91">
        <v>2</v>
      </c>
      <c r="C43" s="130">
        <v>0.008919284324344265</v>
      </c>
      <c r="D43" s="91" t="s">
        <v>758</v>
      </c>
      <c r="E43" s="91" t="b">
        <v>0</v>
      </c>
      <c r="F43" s="91" t="b">
        <v>0</v>
      </c>
      <c r="G43" s="91" t="b">
        <v>0</v>
      </c>
    </row>
    <row r="44" spans="1:7" ht="15">
      <c r="A44" s="91" t="s">
        <v>620</v>
      </c>
      <c r="B44" s="91">
        <v>2</v>
      </c>
      <c r="C44" s="130">
        <v>0.0065766384436907145</v>
      </c>
      <c r="D44" s="91" t="s">
        <v>758</v>
      </c>
      <c r="E44" s="91" t="b">
        <v>0</v>
      </c>
      <c r="F44" s="91" t="b">
        <v>0</v>
      </c>
      <c r="G44" s="91" t="b">
        <v>0</v>
      </c>
    </row>
    <row r="45" spans="1:7" ht="15">
      <c r="A45" s="91" t="s">
        <v>621</v>
      </c>
      <c r="B45" s="91">
        <v>2</v>
      </c>
      <c r="C45" s="130">
        <v>0.0065766384436907145</v>
      </c>
      <c r="D45" s="91" t="s">
        <v>758</v>
      </c>
      <c r="E45" s="91" t="b">
        <v>0</v>
      </c>
      <c r="F45" s="91" t="b">
        <v>0</v>
      </c>
      <c r="G45" s="91" t="b">
        <v>0</v>
      </c>
    </row>
    <row r="46" spans="1:7" ht="15">
      <c r="A46" s="91" t="s">
        <v>622</v>
      </c>
      <c r="B46" s="91">
        <v>2</v>
      </c>
      <c r="C46" s="130">
        <v>0.0065766384436907145</v>
      </c>
      <c r="D46" s="91" t="s">
        <v>758</v>
      </c>
      <c r="E46" s="91" t="b">
        <v>0</v>
      </c>
      <c r="F46" s="91" t="b">
        <v>0</v>
      </c>
      <c r="G46" s="91" t="b">
        <v>0</v>
      </c>
    </row>
    <row r="47" spans="1:7" ht="15">
      <c r="A47" s="91" t="s">
        <v>623</v>
      </c>
      <c r="B47" s="91">
        <v>2</v>
      </c>
      <c r="C47" s="130">
        <v>0.0065766384436907145</v>
      </c>
      <c r="D47" s="91" t="s">
        <v>758</v>
      </c>
      <c r="E47" s="91" t="b">
        <v>0</v>
      </c>
      <c r="F47" s="91" t="b">
        <v>0</v>
      </c>
      <c r="G47" s="91" t="b">
        <v>0</v>
      </c>
    </row>
    <row r="48" spans="1:7" ht="15">
      <c r="A48" s="91" t="s">
        <v>739</v>
      </c>
      <c r="B48" s="91">
        <v>2</v>
      </c>
      <c r="C48" s="130">
        <v>0.0065766384436907145</v>
      </c>
      <c r="D48" s="91" t="s">
        <v>758</v>
      </c>
      <c r="E48" s="91" t="b">
        <v>0</v>
      </c>
      <c r="F48" s="91" t="b">
        <v>0</v>
      </c>
      <c r="G48" s="91" t="b">
        <v>0</v>
      </c>
    </row>
    <row r="49" spans="1:7" ht="15">
      <c r="A49" s="91" t="s">
        <v>740</v>
      </c>
      <c r="B49" s="91">
        <v>2</v>
      </c>
      <c r="C49" s="130">
        <v>0.0065766384436907145</v>
      </c>
      <c r="D49" s="91" t="s">
        <v>758</v>
      </c>
      <c r="E49" s="91" t="b">
        <v>0</v>
      </c>
      <c r="F49" s="91" t="b">
        <v>0</v>
      </c>
      <c r="G49" s="91" t="b">
        <v>0</v>
      </c>
    </row>
    <row r="50" spans="1:7" ht="15">
      <c r="A50" s="91" t="s">
        <v>741</v>
      </c>
      <c r="B50" s="91">
        <v>2</v>
      </c>
      <c r="C50" s="130">
        <v>0.008919284324344265</v>
      </c>
      <c r="D50" s="91" t="s">
        <v>758</v>
      </c>
      <c r="E50" s="91" t="b">
        <v>0</v>
      </c>
      <c r="F50" s="91" t="b">
        <v>0</v>
      </c>
      <c r="G50" s="91" t="b">
        <v>0</v>
      </c>
    </row>
    <row r="51" spans="1:7" ht="15">
      <c r="A51" s="91" t="s">
        <v>742</v>
      </c>
      <c r="B51" s="91">
        <v>2</v>
      </c>
      <c r="C51" s="130">
        <v>0.008919284324344265</v>
      </c>
      <c r="D51" s="91" t="s">
        <v>758</v>
      </c>
      <c r="E51" s="91" t="b">
        <v>0</v>
      </c>
      <c r="F51" s="91" t="b">
        <v>0</v>
      </c>
      <c r="G51" s="91" t="b">
        <v>0</v>
      </c>
    </row>
    <row r="52" spans="1:7" ht="15">
      <c r="A52" s="91" t="s">
        <v>743</v>
      </c>
      <c r="B52" s="91">
        <v>2</v>
      </c>
      <c r="C52" s="130">
        <v>0.0065766384436907145</v>
      </c>
      <c r="D52" s="91" t="s">
        <v>758</v>
      </c>
      <c r="E52" s="91" t="b">
        <v>0</v>
      </c>
      <c r="F52" s="91" t="b">
        <v>0</v>
      </c>
      <c r="G52" s="91" t="b">
        <v>0</v>
      </c>
    </row>
    <row r="53" spans="1:7" ht="15">
      <c r="A53" s="91" t="s">
        <v>744</v>
      </c>
      <c r="B53" s="91">
        <v>2</v>
      </c>
      <c r="C53" s="130">
        <v>0.0065766384436907145</v>
      </c>
      <c r="D53" s="91" t="s">
        <v>758</v>
      </c>
      <c r="E53" s="91" t="b">
        <v>0</v>
      </c>
      <c r="F53" s="91" t="b">
        <v>0</v>
      </c>
      <c r="G53" s="91" t="b">
        <v>0</v>
      </c>
    </row>
    <row r="54" spans="1:7" ht="15">
      <c r="A54" s="91" t="s">
        <v>745</v>
      </c>
      <c r="B54" s="91">
        <v>2</v>
      </c>
      <c r="C54" s="130">
        <v>0.0065766384436907145</v>
      </c>
      <c r="D54" s="91" t="s">
        <v>758</v>
      </c>
      <c r="E54" s="91" t="b">
        <v>0</v>
      </c>
      <c r="F54" s="91" t="b">
        <v>0</v>
      </c>
      <c r="G54" s="91" t="b">
        <v>0</v>
      </c>
    </row>
    <row r="55" spans="1:7" ht="15">
      <c r="A55" s="91" t="s">
        <v>746</v>
      </c>
      <c r="B55" s="91">
        <v>2</v>
      </c>
      <c r="C55" s="130">
        <v>0.0065766384436907145</v>
      </c>
      <c r="D55" s="91" t="s">
        <v>758</v>
      </c>
      <c r="E55" s="91" t="b">
        <v>0</v>
      </c>
      <c r="F55" s="91" t="b">
        <v>0</v>
      </c>
      <c r="G55" s="91" t="b">
        <v>0</v>
      </c>
    </row>
    <row r="56" spans="1:7" ht="15">
      <c r="A56" s="91" t="s">
        <v>747</v>
      </c>
      <c r="B56" s="91">
        <v>2</v>
      </c>
      <c r="C56" s="130">
        <v>0.0065766384436907145</v>
      </c>
      <c r="D56" s="91" t="s">
        <v>758</v>
      </c>
      <c r="E56" s="91" t="b">
        <v>0</v>
      </c>
      <c r="F56" s="91" t="b">
        <v>0</v>
      </c>
      <c r="G56" s="91" t="b">
        <v>0</v>
      </c>
    </row>
    <row r="57" spans="1:7" ht="15">
      <c r="A57" s="91" t="s">
        <v>748</v>
      </c>
      <c r="B57" s="91">
        <v>2</v>
      </c>
      <c r="C57" s="130">
        <v>0.0065766384436907145</v>
      </c>
      <c r="D57" s="91" t="s">
        <v>758</v>
      </c>
      <c r="E57" s="91" t="b">
        <v>0</v>
      </c>
      <c r="F57" s="91" t="b">
        <v>0</v>
      </c>
      <c r="G57" s="91" t="b">
        <v>0</v>
      </c>
    </row>
    <row r="58" spans="1:7" ht="15">
      <c r="A58" s="91" t="s">
        <v>749</v>
      </c>
      <c r="B58" s="91">
        <v>2</v>
      </c>
      <c r="C58" s="130">
        <v>0.0065766384436907145</v>
      </c>
      <c r="D58" s="91" t="s">
        <v>758</v>
      </c>
      <c r="E58" s="91" t="b">
        <v>0</v>
      </c>
      <c r="F58" s="91" t="b">
        <v>0</v>
      </c>
      <c r="G58" s="91" t="b">
        <v>0</v>
      </c>
    </row>
    <row r="59" spans="1:7" ht="15">
      <c r="A59" s="91" t="s">
        <v>750</v>
      </c>
      <c r="B59" s="91">
        <v>2</v>
      </c>
      <c r="C59" s="130">
        <v>0.0065766384436907145</v>
      </c>
      <c r="D59" s="91" t="s">
        <v>758</v>
      </c>
      <c r="E59" s="91" t="b">
        <v>0</v>
      </c>
      <c r="F59" s="91" t="b">
        <v>0</v>
      </c>
      <c r="G59" s="91" t="b">
        <v>0</v>
      </c>
    </row>
    <row r="60" spans="1:7" ht="15">
      <c r="A60" s="91" t="s">
        <v>751</v>
      </c>
      <c r="B60" s="91">
        <v>2</v>
      </c>
      <c r="C60" s="130">
        <v>0.0065766384436907145</v>
      </c>
      <c r="D60" s="91" t="s">
        <v>758</v>
      </c>
      <c r="E60" s="91" t="b">
        <v>0</v>
      </c>
      <c r="F60" s="91" t="b">
        <v>0</v>
      </c>
      <c r="G60" s="91" t="b">
        <v>0</v>
      </c>
    </row>
    <row r="61" spans="1:7" ht="15">
      <c r="A61" s="91" t="s">
        <v>752</v>
      </c>
      <c r="B61" s="91">
        <v>2</v>
      </c>
      <c r="C61" s="130">
        <v>0.0065766384436907145</v>
      </c>
      <c r="D61" s="91" t="s">
        <v>758</v>
      </c>
      <c r="E61" s="91" t="b">
        <v>0</v>
      </c>
      <c r="F61" s="91" t="b">
        <v>0</v>
      </c>
      <c r="G61" s="91" t="b">
        <v>0</v>
      </c>
    </row>
    <row r="62" spans="1:7" ht="15">
      <c r="A62" s="91" t="s">
        <v>753</v>
      </c>
      <c r="B62" s="91">
        <v>2</v>
      </c>
      <c r="C62" s="130">
        <v>0.0065766384436907145</v>
      </c>
      <c r="D62" s="91" t="s">
        <v>758</v>
      </c>
      <c r="E62" s="91" t="b">
        <v>0</v>
      </c>
      <c r="F62" s="91" t="b">
        <v>0</v>
      </c>
      <c r="G62" s="91" t="b">
        <v>0</v>
      </c>
    </row>
    <row r="63" spans="1:7" ht="15">
      <c r="A63" s="91" t="s">
        <v>754</v>
      </c>
      <c r="B63" s="91">
        <v>2</v>
      </c>
      <c r="C63" s="130">
        <v>0.008919284324344265</v>
      </c>
      <c r="D63" s="91" t="s">
        <v>758</v>
      </c>
      <c r="E63" s="91" t="b">
        <v>0</v>
      </c>
      <c r="F63" s="91" t="b">
        <v>0</v>
      </c>
      <c r="G63" s="91" t="b">
        <v>0</v>
      </c>
    </row>
    <row r="64" spans="1:7" ht="15">
      <c r="A64" s="91" t="s">
        <v>213</v>
      </c>
      <c r="B64" s="91">
        <v>2</v>
      </c>
      <c r="C64" s="130">
        <v>0.0065766384436907145</v>
      </c>
      <c r="D64" s="91" t="s">
        <v>758</v>
      </c>
      <c r="E64" s="91" t="b">
        <v>0</v>
      </c>
      <c r="F64" s="91" t="b">
        <v>0</v>
      </c>
      <c r="G64" s="91" t="b">
        <v>0</v>
      </c>
    </row>
    <row r="65" spans="1:7" ht="15">
      <c r="A65" s="91" t="s">
        <v>755</v>
      </c>
      <c r="B65" s="91">
        <v>2</v>
      </c>
      <c r="C65" s="130">
        <v>0.0065766384436907145</v>
      </c>
      <c r="D65" s="91" t="s">
        <v>758</v>
      </c>
      <c r="E65" s="91" t="b">
        <v>0</v>
      </c>
      <c r="F65" s="91" t="b">
        <v>0</v>
      </c>
      <c r="G65" s="91" t="b">
        <v>0</v>
      </c>
    </row>
    <row r="66" spans="1:7" ht="15">
      <c r="A66" s="91" t="s">
        <v>226</v>
      </c>
      <c r="B66" s="91">
        <v>4</v>
      </c>
      <c r="C66" s="130">
        <v>0.003915556081133593</v>
      </c>
      <c r="D66" s="91" t="s">
        <v>539</v>
      </c>
      <c r="E66" s="91" t="b">
        <v>0</v>
      </c>
      <c r="F66" s="91" t="b">
        <v>0</v>
      </c>
      <c r="G66" s="91" t="b">
        <v>0</v>
      </c>
    </row>
    <row r="67" spans="1:7" ht="15">
      <c r="A67" s="91" t="s">
        <v>588</v>
      </c>
      <c r="B67" s="91">
        <v>3</v>
      </c>
      <c r="C67" s="130">
        <v>0.00672268938231383</v>
      </c>
      <c r="D67" s="91" t="s">
        <v>539</v>
      </c>
      <c r="E67" s="91" t="b">
        <v>0</v>
      </c>
      <c r="F67" s="91" t="b">
        <v>0</v>
      </c>
      <c r="G67" s="91" t="b">
        <v>0</v>
      </c>
    </row>
    <row r="68" spans="1:7" ht="15">
      <c r="A68" s="91" t="s">
        <v>592</v>
      </c>
      <c r="B68" s="91">
        <v>3</v>
      </c>
      <c r="C68" s="130">
        <v>0.012058788141576897</v>
      </c>
      <c r="D68" s="91" t="s">
        <v>539</v>
      </c>
      <c r="E68" s="91" t="b">
        <v>0</v>
      </c>
      <c r="F68" s="91" t="b">
        <v>0</v>
      </c>
      <c r="G68" s="91" t="b">
        <v>0</v>
      </c>
    </row>
    <row r="69" spans="1:7" ht="15">
      <c r="A69" s="91" t="s">
        <v>593</v>
      </c>
      <c r="B69" s="91">
        <v>2</v>
      </c>
      <c r="C69" s="130">
        <v>0.014120606148202403</v>
      </c>
      <c r="D69" s="91" t="s">
        <v>539</v>
      </c>
      <c r="E69" s="91" t="b">
        <v>1</v>
      </c>
      <c r="F69" s="91" t="b">
        <v>0</v>
      </c>
      <c r="G69" s="91" t="b">
        <v>0</v>
      </c>
    </row>
    <row r="70" spans="1:7" ht="15">
      <c r="A70" s="91" t="s">
        <v>594</v>
      </c>
      <c r="B70" s="91">
        <v>2</v>
      </c>
      <c r="C70" s="130">
        <v>0.008039192094384598</v>
      </c>
      <c r="D70" s="91" t="s">
        <v>539</v>
      </c>
      <c r="E70" s="91" t="b">
        <v>0</v>
      </c>
      <c r="F70" s="91" t="b">
        <v>0</v>
      </c>
      <c r="G70" s="91" t="b">
        <v>0</v>
      </c>
    </row>
    <row r="71" spans="1:7" ht="15">
      <c r="A71" s="91" t="s">
        <v>595</v>
      </c>
      <c r="B71" s="91">
        <v>2</v>
      </c>
      <c r="C71" s="130">
        <v>0.014120606148202403</v>
      </c>
      <c r="D71" s="91" t="s">
        <v>539</v>
      </c>
      <c r="E71" s="91" t="b">
        <v>0</v>
      </c>
      <c r="F71" s="91" t="b">
        <v>0</v>
      </c>
      <c r="G71" s="91" t="b">
        <v>0</v>
      </c>
    </row>
    <row r="72" spans="1:7" ht="15">
      <c r="A72" s="91" t="s">
        <v>227</v>
      </c>
      <c r="B72" s="91">
        <v>2</v>
      </c>
      <c r="C72" s="130">
        <v>0.008039192094384598</v>
      </c>
      <c r="D72" s="91" t="s">
        <v>539</v>
      </c>
      <c r="E72" s="91" t="b">
        <v>0</v>
      </c>
      <c r="F72" s="91" t="b">
        <v>0</v>
      </c>
      <c r="G72" s="91" t="b">
        <v>0</v>
      </c>
    </row>
    <row r="73" spans="1:7" ht="15">
      <c r="A73" s="91" t="s">
        <v>590</v>
      </c>
      <c r="B73" s="91">
        <v>2</v>
      </c>
      <c r="C73" s="130">
        <v>0.014120606148202403</v>
      </c>
      <c r="D73" s="91" t="s">
        <v>539</v>
      </c>
      <c r="E73" s="91" t="b">
        <v>0</v>
      </c>
      <c r="F73" s="91" t="b">
        <v>0</v>
      </c>
      <c r="G73" s="91" t="b">
        <v>0</v>
      </c>
    </row>
    <row r="74" spans="1:7" ht="15">
      <c r="A74" s="91" t="s">
        <v>596</v>
      </c>
      <c r="B74" s="91">
        <v>2</v>
      </c>
      <c r="C74" s="130">
        <v>0.014120606148202403</v>
      </c>
      <c r="D74" s="91" t="s">
        <v>539</v>
      </c>
      <c r="E74" s="91" t="b">
        <v>1</v>
      </c>
      <c r="F74" s="91" t="b">
        <v>0</v>
      </c>
      <c r="G74" s="91" t="b">
        <v>0</v>
      </c>
    </row>
    <row r="75" spans="1:7" ht="15">
      <c r="A75" s="91" t="s">
        <v>597</v>
      </c>
      <c r="B75" s="91">
        <v>2</v>
      </c>
      <c r="C75" s="130">
        <v>0.014120606148202403</v>
      </c>
      <c r="D75" s="91" t="s">
        <v>539</v>
      </c>
      <c r="E75" s="91" t="b">
        <v>0</v>
      </c>
      <c r="F75" s="91" t="b">
        <v>0</v>
      </c>
      <c r="G75" s="91" t="b">
        <v>0</v>
      </c>
    </row>
    <row r="76" spans="1:7" ht="15">
      <c r="A76" s="91" t="s">
        <v>754</v>
      </c>
      <c r="B76" s="91">
        <v>2</v>
      </c>
      <c r="C76" s="130">
        <v>0.014120606148202403</v>
      </c>
      <c r="D76" s="91" t="s">
        <v>539</v>
      </c>
      <c r="E76" s="91" t="b">
        <v>0</v>
      </c>
      <c r="F76" s="91" t="b">
        <v>0</v>
      </c>
      <c r="G76" s="91" t="b">
        <v>0</v>
      </c>
    </row>
    <row r="77" spans="1:7" ht="15">
      <c r="A77" s="91" t="s">
        <v>616</v>
      </c>
      <c r="B77" s="91">
        <v>2</v>
      </c>
      <c r="C77" s="130">
        <v>0.008039192094384598</v>
      </c>
      <c r="D77" s="91" t="s">
        <v>539</v>
      </c>
      <c r="E77" s="91" t="b">
        <v>0</v>
      </c>
      <c r="F77" s="91" t="b">
        <v>0</v>
      </c>
      <c r="G77" s="91" t="b">
        <v>0</v>
      </c>
    </row>
    <row r="78" spans="1:7" ht="15">
      <c r="A78" s="91" t="s">
        <v>743</v>
      </c>
      <c r="B78" s="91">
        <v>2</v>
      </c>
      <c r="C78" s="130">
        <v>0.008039192094384598</v>
      </c>
      <c r="D78" s="91" t="s">
        <v>539</v>
      </c>
      <c r="E78" s="91" t="b">
        <v>0</v>
      </c>
      <c r="F78" s="91" t="b">
        <v>0</v>
      </c>
      <c r="G78" s="91" t="b">
        <v>0</v>
      </c>
    </row>
    <row r="79" spans="1:7" ht="15">
      <c r="A79" s="91" t="s">
        <v>744</v>
      </c>
      <c r="B79" s="91">
        <v>2</v>
      </c>
      <c r="C79" s="130">
        <v>0.008039192094384598</v>
      </c>
      <c r="D79" s="91" t="s">
        <v>539</v>
      </c>
      <c r="E79" s="91" t="b">
        <v>0</v>
      </c>
      <c r="F79" s="91" t="b">
        <v>0</v>
      </c>
      <c r="G79" s="91" t="b">
        <v>0</v>
      </c>
    </row>
    <row r="80" spans="1:7" ht="15">
      <c r="A80" s="91" t="s">
        <v>745</v>
      </c>
      <c r="B80" s="91">
        <v>2</v>
      </c>
      <c r="C80" s="130">
        <v>0.008039192094384598</v>
      </c>
      <c r="D80" s="91" t="s">
        <v>539</v>
      </c>
      <c r="E80" s="91" t="b">
        <v>0</v>
      </c>
      <c r="F80" s="91" t="b">
        <v>0</v>
      </c>
      <c r="G80" s="91" t="b">
        <v>0</v>
      </c>
    </row>
    <row r="81" spans="1:7" ht="15">
      <c r="A81" s="91" t="s">
        <v>746</v>
      </c>
      <c r="B81" s="91">
        <v>2</v>
      </c>
      <c r="C81" s="130">
        <v>0.008039192094384598</v>
      </c>
      <c r="D81" s="91" t="s">
        <v>539</v>
      </c>
      <c r="E81" s="91" t="b">
        <v>0</v>
      </c>
      <c r="F81" s="91" t="b">
        <v>0</v>
      </c>
      <c r="G81" s="91" t="b">
        <v>0</v>
      </c>
    </row>
    <row r="82" spans="1:7" ht="15">
      <c r="A82" s="91" t="s">
        <v>747</v>
      </c>
      <c r="B82" s="91">
        <v>2</v>
      </c>
      <c r="C82" s="130">
        <v>0.008039192094384598</v>
      </c>
      <c r="D82" s="91" t="s">
        <v>539</v>
      </c>
      <c r="E82" s="91" t="b">
        <v>0</v>
      </c>
      <c r="F82" s="91" t="b">
        <v>0</v>
      </c>
      <c r="G82" s="91" t="b">
        <v>0</v>
      </c>
    </row>
    <row r="83" spans="1:7" ht="15">
      <c r="A83" s="91" t="s">
        <v>748</v>
      </c>
      <c r="B83" s="91">
        <v>2</v>
      </c>
      <c r="C83" s="130">
        <v>0.008039192094384598</v>
      </c>
      <c r="D83" s="91" t="s">
        <v>539</v>
      </c>
      <c r="E83" s="91" t="b">
        <v>0</v>
      </c>
      <c r="F83" s="91" t="b">
        <v>0</v>
      </c>
      <c r="G83" s="91" t="b">
        <v>0</v>
      </c>
    </row>
    <row r="84" spans="1:7" ht="15">
      <c r="A84" s="91" t="s">
        <v>749</v>
      </c>
      <c r="B84" s="91">
        <v>2</v>
      </c>
      <c r="C84" s="130">
        <v>0.008039192094384598</v>
      </c>
      <c r="D84" s="91" t="s">
        <v>539</v>
      </c>
      <c r="E84" s="91" t="b">
        <v>0</v>
      </c>
      <c r="F84" s="91" t="b">
        <v>0</v>
      </c>
      <c r="G84" s="91" t="b">
        <v>0</v>
      </c>
    </row>
    <row r="85" spans="1:7" ht="15">
      <c r="A85" s="91" t="s">
        <v>750</v>
      </c>
      <c r="B85" s="91">
        <v>2</v>
      </c>
      <c r="C85" s="130">
        <v>0.008039192094384598</v>
      </c>
      <c r="D85" s="91" t="s">
        <v>539</v>
      </c>
      <c r="E85" s="91" t="b">
        <v>0</v>
      </c>
      <c r="F85" s="91" t="b">
        <v>0</v>
      </c>
      <c r="G85" s="91" t="b">
        <v>0</v>
      </c>
    </row>
    <row r="86" spans="1:7" ht="15">
      <c r="A86" s="91" t="s">
        <v>751</v>
      </c>
      <c r="B86" s="91">
        <v>2</v>
      </c>
      <c r="C86" s="130">
        <v>0.008039192094384598</v>
      </c>
      <c r="D86" s="91" t="s">
        <v>539</v>
      </c>
      <c r="E86" s="91" t="b">
        <v>0</v>
      </c>
      <c r="F86" s="91" t="b">
        <v>0</v>
      </c>
      <c r="G86" s="91" t="b">
        <v>0</v>
      </c>
    </row>
    <row r="87" spans="1:7" ht="15">
      <c r="A87" s="91" t="s">
        <v>752</v>
      </c>
      <c r="B87" s="91">
        <v>2</v>
      </c>
      <c r="C87" s="130">
        <v>0.008039192094384598</v>
      </c>
      <c r="D87" s="91" t="s">
        <v>539</v>
      </c>
      <c r="E87" s="91" t="b">
        <v>0</v>
      </c>
      <c r="F87" s="91" t="b">
        <v>0</v>
      </c>
      <c r="G87" s="91" t="b">
        <v>0</v>
      </c>
    </row>
    <row r="88" spans="1:7" ht="15">
      <c r="A88" s="91" t="s">
        <v>753</v>
      </c>
      <c r="B88" s="91">
        <v>2</v>
      </c>
      <c r="C88" s="130">
        <v>0.008039192094384598</v>
      </c>
      <c r="D88" s="91" t="s">
        <v>539</v>
      </c>
      <c r="E88" s="91" t="b">
        <v>0</v>
      </c>
      <c r="F88" s="91" t="b">
        <v>0</v>
      </c>
      <c r="G88" s="91" t="b">
        <v>0</v>
      </c>
    </row>
    <row r="89" spans="1:7" ht="15">
      <c r="A89" s="91" t="s">
        <v>229</v>
      </c>
      <c r="B89" s="91">
        <v>3</v>
      </c>
      <c r="C89" s="130">
        <v>0</v>
      </c>
      <c r="D89" s="91" t="s">
        <v>540</v>
      </c>
      <c r="E89" s="91" t="b">
        <v>0</v>
      </c>
      <c r="F89" s="91" t="b">
        <v>0</v>
      </c>
      <c r="G89" s="91" t="b">
        <v>0</v>
      </c>
    </row>
    <row r="90" spans="1:7" ht="15">
      <c r="A90" s="91" t="s">
        <v>228</v>
      </c>
      <c r="B90" s="91">
        <v>3</v>
      </c>
      <c r="C90" s="130">
        <v>0</v>
      </c>
      <c r="D90" s="91" t="s">
        <v>540</v>
      </c>
      <c r="E90" s="91" t="b">
        <v>0</v>
      </c>
      <c r="F90" s="91" t="b">
        <v>0</v>
      </c>
      <c r="G90" s="91" t="b">
        <v>0</v>
      </c>
    </row>
    <row r="91" spans="1:7" ht="15">
      <c r="A91" s="91" t="s">
        <v>599</v>
      </c>
      <c r="B91" s="91">
        <v>3</v>
      </c>
      <c r="C91" s="130">
        <v>0</v>
      </c>
      <c r="D91" s="91" t="s">
        <v>540</v>
      </c>
      <c r="E91" s="91" t="b">
        <v>0</v>
      </c>
      <c r="F91" s="91" t="b">
        <v>0</v>
      </c>
      <c r="G91" s="91" t="b">
        <v>0</v>
      </c>
    </row>
    <row r="92" spans="1:7" ht="15">
      <c r="A92" s="91" t="s">
        <v>600</v>
      </c>
      <c r="B92" s="91">
        <v>3</v>
      </c>
      <c r="C92" s="130">
        <v>0</v>
      </c>
      <c r="D92" s="91" t="s">
        <v>540</v>
      </c>
      <c r="E92" s="91" t="b">
        <v>0</v>
      </c>
      <c r="F92" s="91" t="b">
        <v>0</v>
      </c>
      <c r="G92" s="91" t="b">
        <v>0</v>
      </c>
    </row>
    <row r="93" spans="1:7" ht="15">
      <c r="A93" s="91" t="s">
        <v>601</v>
      </c>
      <c r="B93" s="91">
        <v>3</v>
      </c>
      <c r="C93" s="130">
        <v>0</v>
      </c>
      <c r="D93" s="91" t="s">
        <v>540</v>
      </c>
      <c r="E93" s="91" t="b">
        <v>0</v>
      </c>
      <c r="F93" s="91" t="b">
        <v>0</v>
      </c>
      <c r="G93" s="91" t="b">
        <v>0</v>
      </c>
    </row>
    <row r="94" spans="1:7" ht="15">
      <c r="A94" s="91" t="s">
        <v>602</v>
      </c>
      <c r="B94" s="91">
        <v>3</v>
      </c>
      <c r="C94" s="130">
        <v>0</v>
      </c>
      <c r="D94" s="91" t="s">
        <v>540</v>
      </c>
      <c r="E94" s="91" t="b">
        <v>0</v>
      </c>
      <c r="F94" s="91" t="b">
        <v>0</v>
      </c>
      <c r="G94" s="91" t="b">
        <v>0</v>
      </c>
    </row>
    <row r="95" spans="1:7" ht="15">
      <c r="A95" s="91" t="s">
        <v>603</v>
      </c>
      <c r="B95" s="91">
        <v>3</v>
      </c>
      <c r="C95" s="130">
        <v>0</v>
      </c>
      <c r="D95" s="91" t="s">
        <v>540</v>
      </c>
      <c r="E95" s="91" t="b">
        <v>0</v>
      </c>
      <c r="F95" s="91" t="b">
        <v>0</v>
      </c>
      <c r="G95" s="91" t="b">
        <v>0</v>
      </c>
    </row>
    <row r="96" spans="1:7" ht="15">
      <c r="A96" s="91" t="s">
        <v>604</v>
      </c>
      <c r="B96" s="91">
        <v>3</v>
      </c>
      <c r="C96" s="130">
        <v>0</v>
      </c>
      <c r="D96" s="91" t="s">
        <v>540</v>
      </c>
      <c r="E96" s="91" t="b">
        <v>0</v>
      </c>
      <c r="F96" s="91" t="b">
        <v>0</v>
      </c>
      <c r="G96" s="91" t="b">
        <v>0</v>
      </c>
    </row>
    <row r="97" spans="1:7" ht="15">
      <c r="A97" s="91" t="s">
        <v>227</v>
      </c>
      <c r="B97" s="91">
        <v>3</v>
      </c>
      <c r="C97" s="130">
        <v>0</v>
      </c>
      <c r="D97" s="91" t="s">
        <v>540</v>
      </c>
      <c r="E97" s="91" t="b">
        <v>0</v>
      </c>
      <c r="F97" s="91" t="b">
        <v>0</v>
      </c>
      <c r="G97" s="91" t="b">
        <v>0</v>
      </c>
    </row>
    <row r="98" spans="1:7" ht="15">
      <c r="A98" s="91" t="s">
        <v>226</v>
      </c>
      <c r="B98" s="91">
        <v>3</v>
      </c>
      <c r="C98" s="130">
        <v>0</v>
      </c>
      <c r="D98" s="91" t="s">
        <v>540</v>
      </c>
      <c r="E98" s="91" t="b">
        <v>0</v>
      </c>
      <c r="F98" s="91" t="b">
        <v>0</v>
      </c>
      <c r="G98" s="91" t="b">
        <v>0</v>
      </c>
    </row>
    <row r="99" spans="1:7" ht="15">
      <c r="A99" s="91" t="s">
        <v>213</v>
      </c>
      <c r="B99" s="91">
        <v>2</v>
      </c>
      <c r="C99" s="130">
        <v>0.007043650362227249</v>
      </c>
      <c r="D99" s="91" t="s">
        <v>540</v>
      </c>
      <c r="E99" s="91" t="b">
        <v>0</v>
      </c>
      <c r="F99" s="91" t="b">
        <v>0</v>
      </c>
      <c r="G99" s="91" t="b">
        <v>0</v>
      </c>
    </row>
    <row r="100" spans="1:7" ht="15">
      <c r="A100" s="91" t="s">
        <v>755</v>
      </c>
      <c r="B100" s="91">
        <v>2</v>
      </c>
      <c r="C100" s="130">
        <v>0.007043650362227249</v>
      </c>
      <c r="D100" s="91" t="s">
        <v>540</v>
      </c>
      <c r="E100" s="91" t="b">
        <v>0</v>
      </c>
      <c r="F100" s="91" t="b">
        <v>0</v>
      </c>
      <c r="G100" s="91" t="b">
        <v>0</v>
      </c>
    </row>
    <row r="101" spans="1:7" ht="15">
      <c r="A101" s="91" t="s">
        <v>587</v>
      </c>
      <c r="B101" s="91">
        <v>12</v>
      </c>
      <c r="C101" s="130">
        <v>0</v>
      </c>
      <c r="D101" s="91" t="s">
        <v>541</v>
      </c>
      <c r="E101" s="91" t="b">
        <v>0</v>
      </c>
      <c r="F101" s="91" t="b">
        <v>0</v>
      </c>
      <c r="G101" s="91" t="b">
        <v>0</v>
      </c>
    </row>
    <row r="102" spans="1:7" ht="15">
      <c r="A102" s="91" t="s">
        <v>589</v>
      </c>
      <c r="B102" s="91">
        <v>8</v>
      </c>
      <c r="C102" s="130">
        <v>0</v>
      </c>
      <c r="D102" s="91" t="s">
        <v>541</v>
      </c>
      <c r="E102" s="91" t="b">
        <v>0</v>
      </c>
      <c r="F102" s="91" t="b">
        <v>0</v>
      </c>
      <c r="G102" s="91" t="b">
        <v>0</v>
      </c>
    </row>
    <row r="103" spans="1:7" ht="15">
      <c r="A103" s="91" t="s">
        <v>606</v>
      </c>
      <c r="B103" s="91">
        <v>4</v>
      </c>
      <c r="C103" s="130">
        <v>0</v>
      </c>
      <c r="D103" s="91" t="s">
        <v>541</v>
      </c>
      <c r="E103" s="91" t="b">
        <v>1</v>
      </c>
      <c r="F103" s="91" t="b">
        <v>0</v>
      </c>
      <c r="G103" s="91" t="b">
        <v>0</v>
      </c>
    </row>
    <row r="104" spans="1:7" ht="15">
      <c r="A104" s="91" t="s">
        <v>607</v>
      </c>
      <c r="B104" s="91">
        <v>4</v>
      </c>
      <c r="C104" s="130">
        <v>0</v>
      </c>
      <c r="D104" s="91" t="s">
        <v>541</v>
      </c>
      <c r="E104" s="91" t="b">
        <v>0</v>
      </c>
      <c r="F104" s="91" t="b">
        <v>0</v>
      </c>
      <c r="G104" s="91" t="b">
        <v>0</v>
      </c>
    </row>
    <row r="105" spans="1:7" ht="15">
      <c r="A105" s="91" t="s">
        <v>608</v>
      </c>
      <c r="B105" s="91">
        <v>4</v>
      </c>
      <c r="C105" s="130">
        <v>0</v>
      </c>
      <c r="D105" s="91" t="s">
        <v>541</v>
      </c>
      <c r="E105" s="91" t="b">
        <v>1</v>
      </c>
      <c r="F105" s="91" t="b">
        <v>0</v>
      </c>
      <c r="G105" s="91" t="b">
        <v>0</v>
      </c>
    </row>
    <row r="106" spans="1:7" ht="15">
      <c r="A106" s="91" t="s">
        <v>590</v>
      </c>
      <c r="B106" s="91">
        <v>4</v>
      </c>
      <c r="C106" s="130">
        <v>0</v>
      </c>
      <c r="D106" s="91" t="s">
        <v>541</v>
      </c>
      <c r="E106" s="91" t="b">
        <v>0</v>
      </c>
      <c r="F106" s="91" t="b">
        <v>0</v>
      </c>
      <c r="G106" s="91" t="b">
        <v>0</v>
      </c>
    </row>
    <row r="107" spans="1:7" ht="15">
      <c r="A107" s="91" t="s">
        <v>609</v>
      </c>
      <c r="B107" s="91">
        <v>4</v>
      </c>
      <c r="C107" s="130">
        <v>0</v>
      </c>
      <c r="D107" s="91" t="s">
        <v>541</v>
      </c>
      <c r="E107" s="91" t="b">
        <v>0</v>
      </c>
      <c r="F107" s="91" t="b">
        <v>0</v>
      </c>
      <c r="G107" s="91" t="b">
        <v>0</v>
      </c>
    </row>
    <row r="108" spans="1:7" ht="15">
      <c r="A108" s="91" t="s">
        <v>610</v>
      </c>
      <c r="B108" s="91">
        <v>4</v>
      </c>
      <c r="C108" s="130">
        <v>0</v>
      </c>
      <c r="D108" s="91" t="s">
        <v>541</v>
      </c>
      <c r="E108" s="91" t="b">
        <v>0</v>
      </c>
      <c r="F108" s="91" t="b">
        <v>0</v>
      </c>
      <c r="G108" s="91" t="b">
        <v>0</v>
      </c>
    </row>
    <row r="109" spans="1:7" ht="15">
      <c r="A109" s="91" t="s">
        <v>611</v>
      </c>
      <c r="B109" s="91">
        <v>4</v>
      </c>
      <c r="C109" s="130">
        <v>0</v>
      </c>
      <c r="D109" s="91" t="s">
        <v>541</v>
      </c>
      <c r="E109" s="91" t="b">
        <v>0</v>
      </c>
      <c r="F109" s="91" t="b">
        <v>0</v>
      </c>
      <c r="G109" s="91" t="b">
        <v>0</v>
      </c>
    </row>
    <row r="110" spans="1:7" ht="15">
      <c r="A110" s="91" t="s">
        <v>612</v>
      </c>
      <c r="B110" s="91">
        <v>4</v>
      </c>
      <c r="C110" s="130">
        <v>0</v>
      </c>
      <c r="D110" s="91" t="s">
        <v>541</v>
      </c>
      <c r="E110" s="91" t="b">
        <v>0</v>
      </c>
      <c r="F110" s="91" t="b">
        <v>0</v>
      </c>
      <c r="G110" s="91" t="b">
        <v>0</v>
      </c>
    </row>
    <row r="111" spans="1:7" ht="15">
      <c r="A111" s="91" t="s">
        <v>588</v>
      </c>
      <c r="B111" s="91">
        <v>4</v>
      </c>
      <c r="C111" s="130">
        <v>0</v>
      </c>
      <c r="D111" s="91" t="s">
        <v>541</v>
      </c>
      <c r="E111" s="91" t="b">
        <v>0</v>
      </c>
      <c r="F111" s="91" t="b">
        <v>0</v>
      </c>
      <c r="G111" s="91" t="b">
        <v>0</v>
      </c>
    </row>
    <row r="112" spans="1:7" ht="15">
      <c r="A112" s="91" t="s">
        <v>215</v>
      </c>
      <c r="B112" s="91">
        <v>3</v>
      </c>
      <c r="C112" s="130">
        <v>0.005949463648014282</v>
      </c>
      <c r="D112" s="91" t="s">
        <v>541</v>
      </c>
      <c r="E112" s="91" t="b">
        <v>0</v>
      </c>
      <c r="F112" s="91" t="b">
        <v>0</v>
      </c>
      <c r="G112" s="91" t="b">
        <v>0</v>
      </c>
    </row>
    <row r="113" spans="1:7" ht="15">
      <c r="A113" s="91" t="s">
        <v>614</v>
      </c>
      <c r="B113" s="91">
        <v>4</v>
      </c>
      <c r="C113" s="130">
        <v>0.02675822183679833</v>
      </c>
      <c r="D113" s="91" t="s">
        <v>542</v>
      </c>
      <c r="E113" s="91" t="b">
        <v>0</v>
      </c>
      <c r="F113" s="91" t="b">
        <v>0</v>
      </c>
      <c r="G113" s="91" t="b">
        <v>0</v>
      </c>
    </row>
    <row r="114" spans="1:7" ht="15">
      <c r="A114" s="91" t="s">
        <v>615</v>
      </c>
      <c r="B114" s="91">
        <v>2</v>
      </c>
      <c r="C114" s="130">
        <v>0</v>
      </c>
      <c r="D114" s="91" t="s">
        <v>542</v>
      </c>
      <c r="E114" s="91" t="b">
        <v>0</v>
      </c>
      <c r="F114" s="91" t="b">
        <v>0</v>
      </c>
      <c r="G114" s="91" t="b">
        <v>0</v>
      </c>
    </row>
    <row r="115" spans="1:7" ht="15">
      <c r="A115" s="91" t="s">
        <v>616</v>
      </c>
      <c r="B115" s="91">
        <v>2</v>
      </c>
      <c r="C115" s="130">
        <v>0</v>
      </c>
      <c r="D115" s="91" t="s">
        <v>542</v>
      </c>
      <c r="E115" s="91" t="b">
        <v>0</v>
      </c>
      <c r="F115" s="91" t="b">
        <v>0</v>
      </c>
      <c r="G115" s="91" t="b">
        <v>0</v>
      </c>
    </row>
    <row r="116" spans="1:7" ht="15">
      <c r="A116" s="91" t="s">
        <v>617</v>
      </c>
      <c r="B116" s="91">
        <v>2</v>
      </c>
      <c r="C116" s="130">
        <v>0</v>
      </c>
      <c r="D116" s="91" t="s">
        <v>542</v>
      </c>
      <c r="E116" s="91" t="b">
        <v>0</v>
      </c>
      <c r="F116" s="91" t="b">
        <v>0</v>
      </c>
      <c r="G116" s="91" t="b">
        <v>0</v>
      </c>
    </row>
    <row r="117" spans="1:7" ht="15">
      <c r="A117" s="91" t="s">
        <v>618</v>
      </c>
      <c r="B117" s="91">
        <v>2</v>
      </c>
      <c r="C117" s="130">
        <v>0</v>
      </c>
      <c r="D117" s="91" t="s">
        <v>542</v>
      </c>
      <c r="E117" s="91" t="b">
        <v>0</v>
      </c>
      <c r="F117" s="91" t="b">
        <v>1</v>
      </c>
      <c r="G117" s="91" t="b">
        <v>0</v>
      </c>
    </row>
    <row r="118" spans="1:7" ht="15">
      <c r="A118" s="91" t="s">
        <v>619</v>
      </c>
      <c r="B118" s="91">
        <v>2</v>
      </c>
      <c r="C118" s="130">
        <v>0</v>
      </c>
      <c r="D118" s="91" t="s">
        <v>542</v>
      </c>
      <c r="E118" s="91" t="b">
        <v>0</v>
      </c>
      <c r="F118" s="91" t="b">
        <v>0</v>
      </c>
      <c r="G118" s="91" t="b">
        <v>0</v>
      </c>
    </row>
    <row r="119" spans="1:7" ht="15">
      <c r="A119" s="91" t="s">
        <v>620</v>
      </c>
      <c r="B119" s="91">
        <v>2</v>
      </c>
      <c r="C119" s="130">
        <v>0</v>
      </c>
      <c r="D119" s="91" t="s">
        <v>542</v>
      </c>
      <c r="E119" s="91" t="b">
        <v>0</v>
      </c>
      <c r="F119" s="91" t="b">
        <v>0</v>
      </c>
      <c r="G119" s="91" t="b">
        <v>0</v>
      </c>
    </row>
    <row r="120" spans="1:7" ht="15">
      <c r="A120" s="91" t="s">
        <v>621</v>
      </c>
      <c r="B120" s="91">
        <v>2</v>
      </c>
      <c r="C120" s="130">
        <v>0</v>
      </c>
      <c r="D120" s="91" t="s">
        <v>542</v>
      </c>
      <c r="E120" s="91" t="b">
        <v>0</v>
      </c>
      <c r="F120" s="91" t="b">
        <v>0</v>
      </c>
      <c r="G120" s="91" t="b">
        <v>0</v>
      </c>
    </row>
    <row r="121" spans="1:7" ht="15">
      <c r="A121" s="91" t="s">
        <v>622</v>
      </c>
      <c r="B121" s="91">
        <v>2</v>
      </c>
      <c r="C121" s="130">
        <v>0</v>
      </c>
      <c r="D121" s="91" t="s">
        <v>542</v>
      </c>
      <c r="E121" s="91" t="b">
        <v>0</v>
      </c>
      <c r="F121" s="91" t="b">
        <v>0</v>
      </c>
      <c r="G121" s="91" t="b">
        <v>0</v>
      </c>
    </row>
    <row r="122" spans="1:7" ht="15">
      <c r="A122" s="91" t="s">
        <v>623</v>
      </c>
      <c r="B122" s="91">
        <v>2</v>
      </c>
      <c r="C122" s="130">
        <v>0</v>
      </c>
      <c r="D122" s="91" t="s">
        <v>542</v>
      </c>
      <c r="E122" s="91" t="b">
        <v>0</v>
      </c>
      <c r="F122" s="91" t="b">
        <v>0</v>
      </c>
      <c r="G122" s="91" t="b">
        <v>0</v>
      </c>
    </row>
    <row r="123" spans="1:7" ht="15">
      <c r="A123" s="91" t="s">
        <v>739</v>
      </c>
      <c r="B123" s="91">
        <v>2</v>
      </c>
      <c r="C123" s="130">
        <v>0</v>
      </c>
      <c r="D123" s="91" t="s">
        <v>542</v>
      </c>
      <c r="E123" s="91" t="b">
        <v>0</v>
      </c>
      <c r="F123" s="91" t="b">
        <v>0</v>
      </c>
      <c r="G123" s="91" t="b">
        <v>0</v>
      </c>
    </row>
    <row r="124" spans="1:7" ht="15">
      <c r="A124" s="91" t="s">
        <v>740</v>
      </c>
      <c r="B124" s="91">
        <v>2</v>
      </c>
      <c r="C124" s="130">
        <v>0</v>
      </c>
      <c r="D124" s="91" t="s">
        <v>542</v>
      </c>
      <c r="E124" s="91" t="b">
        <v>0</v>
      </c>
      <c r="F124" s="91" t="b">
        <v>0</v>
      </c>
      <c r="G124" s="91" t="b">
        <v>0</v>
      </c>
    </row>
    <row r="125" spans="1:7" ht="15">
      <c r="A125" s="91" t="s">
        <v>738</v>
      </c>
      <c r="B125" s="91">
        <v>2</v>
      </c>
      <c r="C125" s="130">
        <v>0</v>
      </c>
      <c r="D125" s="91" t="s">
        <v>542</v>
      </c>
      <c r="E125" s="91" t="b">
        <v>1</v>
      </c>
      <c r="F125" s="91" t="b">
        <v>0</v>
      </c>
      <c r="G125" s="91" t="b">
        <v>0</v>
      </c>
    </row>
    <row r="126" spans="1:7" ht="15">
      <c r="A126" s="91" t="s">
        <v>736</v>
      </c>
      <c r="B126" s="91">
        <v>2</v>
      </c>
      <c r="C126" s="130">
        <v>0.013379110918399165</v>
      </c>
      <c r="D126" s="91" t="s">
        <v>542</v>
      </c>
      <c r="E126" s="91" t="b">
        <v>0</v>
      </c>
      <c r="F126" s="91" t="b">
        <v>0</v>
      </c>
      <c r="G126" s="91" t="b">
        <v>0</v>
      </c>
    </row>
    <row r="127" spans="1:7" ht="15">
      <c r="A127" s="91" t="s">
        <v>741</v>
      </c>
      <c r="B127" s="91">
        <v>2</v>
      </c>
      <c r="C127" s="130">
        <v>0.013379110918399165</v>
      </c>
      <c r="D127" s="91" t="s">
        <v>542</v>
      </c>
      <c r="E127" s="91" t="b">
        <v>0</v>
      </c>
      <c r="F127" s="91" t="b">
        <v>0</v>
      </c>
      <c r="G127" s="91" t="b">
        <v>0</v>
      </c>
    </row>
    <row r="128" spans="1:7" ht="15">
      <c r="A128" s="91" t="s">
        <v>742</v>
      </c>
      <c r="B128" s="91">
        <v>2</v>
      </c>
      <c r="C128" s="130">
        <v>0.013379110918399165</v>
      </c>
      <c r="D128" s="91" t="s">
        <v>542</v>
      </c>
      <c r="E128" s="91" t="b">
        <v>0</v>
      </c>
      <c r="F128" s="91" t="b">
        <v>0</v>
      </c>
      <c r="G128" s="91" t="b">
        <v>0</v>
      </c>
    </row>
    <row r="129" spans="1:7" ht="15">
      <c r="A129" s="91" t="s">
        <v>737</v>
      </c>
      <c r="B129" s="91">
        <v>2</v>
      </c>
      <c r="C129" s="130">
        <v>0.013379110918399165</v>
      </c>
      <c r="D129" s="91" t="s">
        <v>542</v>
      </c>
      <c r="E129" s="91" t="b">
        <v>0</v>
      </c>
      <c r="F129" s="91" t="b">
        <v>0</v>
      </c>
      <c r="G129"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2019-09-15T18:53:38Z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