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328"/>
  <workbookPr codeName="ThisWorkbook" defaultThemeVersion="124226"/>
  <bookViews>
    <workbookView xWindow="65427" yWindow="65427" windowWidth="26301" windowHeight="14889"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<sst xmlns="http://schemas.openxmlformats.org/spreadsheetml/2006/main" count="3774" uniqueCount="973">
  <si>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</si>
  <si>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</si>
  <si>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</si>
  <si>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</si>
  <si>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</si>
  <si>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</si>
  <si>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</si>
  <si>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</si>
  <si>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</si>
  <si>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</si>
  <si>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</si>
  <si>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</si>
  <si>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</si>
  <si>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</si>
  <si>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</si>
  <si>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</si>
  <si>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</si>
  <si>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</si>
  <si>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</si>
  <si>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</si>
  <si>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</si>
  <si>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</si>
  <si>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</si>
  <si>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</si>
  <si>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</si>
  <si>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</si>
  <si>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</si>
  <si>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</si>
  <si>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</si>
  <si>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</si>
  <si>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</si>
  <si>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</si>
  <si>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</si>
  <si>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</si>
  <si>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</si>
  <si>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</si>
  <si>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</si>
  <si>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</si>
  <si>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</si>
  <si>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</si>
  <si>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</si>
  <si>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</si>
  <si>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</si>
  <si>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</si>
  <si>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</si>
  <si>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</si>
  <si>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</si>
  <si>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</si>
  <si>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</si>
  <si>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</si>
  <si>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</si>
  <si>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</si>
  <si>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</si>
  <si>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</si>
  <si>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</si>
  <si>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</si>
  <si>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</si>
  <si>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</si>
  <si>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</si>
  <si>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</si>
  <si>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</si>
  <si>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</si>
  <si>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</si>
  <si>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</si>
  <si>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</si>
  <si>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</si>
  <si>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</si>
  <si>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</si>
  <si>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</si>
  <si>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</si>
  <si>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</si>
  <si>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</si>
  <si>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</si>
  <si>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</si>
  <si>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</si>
  <si>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</si>
  <si>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</si>
  <si>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</si>
  <si>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</si>
  <si>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</si>
  <si>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</si>
  <si>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</si>
  <si>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</si>
  <si>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</si>
  <si>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</si>
  <si>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</si>
  <si>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</si>
  <si>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</si>
  <si>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</si>
  <si>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</si>
  <si>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</si>
  <si>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</si>
  <si>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</si>
  <si>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</si>
  <si>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</si>
  <si>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</si>
  <si>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</si>
  <si>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</si>
  <si>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</si>
  <si>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</si>
  <si>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</si>
  <si>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</si>
  <si>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</si>
  <si>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</si>
  <si>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</si>
  <si>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</si>
  <si>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</si>
  <si>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</si>
  <si>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</si>
  <si>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</si>
  <si>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</si>
  <si>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</si>
  <si>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</si>
  <si>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</si>
  <si>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</si>
  <si>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</si>
  <si>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</si>
  <si>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</si>
  <si>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</si>
  <si>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</si>
  <si>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</si>
  <si>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</si>
  <si>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</si>
  <si>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</si>
  <si>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</si>
  <si>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</si>
  <si>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</si>
  <si>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</si>
  <si>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</si>
  <si>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</si>
  <si>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</si>
  <si>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</si>
  <si>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</si>
  <si>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</si>
  <si>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</si>
  <si>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</si>
  <si>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</si>
  <si>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</si>
  <si>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</si>
  <si>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</si>
  <si>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</si>
  <si>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</si>
  <si>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</si>
  <si>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</si>
  <si>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</si>
  <si>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</si>
  <si>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</si>
  <si>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</si>
  <si>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</si>
  <si>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</si>
  <si>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</si>
  <si>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</si>
  <si>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</si>
  <si>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</si>
  <si>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</si>
  <si>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</si>
  <si>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</si>
  <si>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</si>
  <si>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</si>
  <si>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</si>
  <si>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</si>
  <si>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</si>
  <si>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</si>
  <si>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</si>
  <si>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</si>
  <si>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</si>
  <si>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</si>
  <si>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</si>
  <si>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</si>
  <si>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</si>
  <si>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</si>
  <si>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</si>
  <si>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</si>
  <si>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</si>
  <si>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</si>
  <si>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</si>
  <si>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</si>
  <si>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</si>
  <si>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</si>
  <si>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</si>
  <si>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</si>
  <si>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</si>
  <si>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</si>
  <si>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</si>
  <si>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</si>
  <si>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</si>
  <si>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</si>
  <si>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</si>
  <si>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</si>
  <si>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</si>
  <si>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</si>
  <si>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</si>
  <si>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</si>
  <si>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</si>
  <si>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</si>
  <si>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</si>
  <si>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</si>
  <si>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</si>
  <si>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</si>
  <si>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</si>
  <si>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</si>
  <si>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</si>
  <si>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</si>
  <si>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</si>
  <si>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</si>
  <si>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</si>
  <si>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</si>
  <si>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</si>
  <si>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</si>
  <si>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</si>
  <si>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</si>
  <si>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</si>
  <si>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</si>
  <si>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</si>
  <si>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</si>
  <si>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</si>
  <si>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</si>
  <si>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</si>
  <si>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</si>
  <si>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</si>
  <si>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</si>
  <si>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</si>
  <si>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</si>
  <si>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</si>
  <si>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</si>
  <si>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</si>
  <si>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</si>
  <si>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</si>
  <si>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</si>
  <si>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</si>
  <si>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</si>
  <si>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</si>
  <si>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</si>
  <si>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</si>
  <si>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cdjdulay2881</t>
  </si>
  <si>
    <t>mikerocketmusic</t>
  </si>
  <si>
    <t>simplyriaa</t>
  </si>
  <si>
    <t>tvcameraguy</t>
  </si>
  <si>
    <t>kevinschatell</t>
  </si>
  <si>
    <t>jakessarwar</t>
  </si>
  <si>
    <t>galenbiotech</t>
  </si>
  <si>
    <t>todayplaza</t>
  </si>
  <si>
    <t>nbcthisisus</t>
  </si>
  <si>
    <t>chicky1956</t>
  </si>
  <si>
    <t>holly_camille22</t>
  </si>
  <si>
    <t>sheltonbeth01</t>
  </si>
  <si>
    <t>meenasaurus</t>
  </si>
  <si>
    <t>sarahmc78949349</t>
  </si>
  <si>
    <t>sheetssydnie</t>
  </si>
  <si>
    <t>maritsanbcmt</t>
  </si>
  <si>
    <t>donnaflawrence</t>
  </si>
  <si>
    <t>rockytwyman</t>
  </si>
  <si>
    <t>whydontwemusic</t>
  </si>
  <si>
    <t>crossroads_nj</t>
  </si>
  <si>
    <t>prohibitionnyc</t>
  </si>
  <si>
    <t>todayshow</t>
  </si>
  <si>
    <t>alroker</t>
  </si>
  <si>
    <t>hodakotb</t>
  </si>
  <si>
    <t>savannahguthrie</t>
  </si>
  <si>
    <t>hodaandjenna</t>
  </si>
  <si>
    <t>Mentions</t>
  </si>
  <si>
    <t>Replies to</t>
  </si>
  <si>
    <t>Retweet</t>
  </si>
  <si>
    <t>@TODAYplaza @whydontwemusic Can’t believe of all the people I know that signed up for fan passes, not a single one of us won them. My girls are crushed. :(</t>
  </si>
  <si>
    <t>Happy Saturday! 42nd time @todayshow ! Hoping to get word out about my show tonight @prohibitionnyc and two shows in NJ in September @crossroads_nj and the_stone_pony #mikerocket #mikerocketmusic #todayplaza… https://t.co/6U2flT1BYh</t>
  </si>
  <si>
    <t>Hope you can make it to @prohibitionnyc tonight, to @crossroads_nj Sep 12,and to the_stone_pony Sept 13th! #mikerocket #mikerocketmusic #mikerocketstory #whoismikerocket #todayshow #todayplaza #daveprice… https://t.co/JHZjG24zdm</t>
  </si>
  <si>
    <t>With davepricetv  @todayshow ! Dave rocks!! :-) #mikerocket #mikerocketmusic  #daveprice #todayshow #todayplaza #whoismikerocket #mikerocketstory #prohibitionnyc #crossroadsgarwoodnj #stonepony #selfpromotion… https://t.co/D3z1TLO0Lj</t>
  </si>
  <si>
    <t>@TODAYplaza Why Don’t We_xD83D__xDE0D__xD83D__xDE0D_</t>
  </si>
  <si>
    <t>A packed #todayplaza for whydontwemusic @todayshow #boybandia @ The Today Show https://t.co/ohFo6bVyG8</t>
  </si>
  <si>
    <t>Come join us, tune in, or set your DVR! You don’t want to miss @hodakotb’s return to Studio 1A &amp;amp; the whole @TODAYshow family together again! _xD83E__xDDE1_ #TODAYfam @alroker https://t.co/ubOAnFs1wS</t>
  </si>
  <si>
    <t>@SavannahGuthrie @hodakotb @TODAYshow Summers over, @hodakotb is back ❤️❤️❤️ #todayplaza</t>
  </si>
  <si>
    <t>We heard our friend @HodaKotb is back with the #TODAYfam tomorrow. The Pearsons always have a blast in Studio 1A. 
Welcome back, Hoda! We'll be watching. ❤️ https://t.co/rSdnjPfni3</t>
  </si>
  <si>
    <t># my todayplaza welcome back Hoda</t>
  </si>
  <si>
    <t>She’s back!!! _xD83E__xDDE1_ @hodakotb https://t.co/jok0KIA41d</t>
  </si>
  <si>
    <t>Thank you @TODAYshow @meenasaurus  @todayplaza &amp;amp; Lauren for the hospitality! #TodayPlaza 
@hodakotb smiled at me so I’m pretty sure we’re friends now. :) https://t.co/lfmMSi7pwy</t>
  </si>
  <si>
    <t>@SheltonBeth01 @TODAYshow @TODAYplaza @hodakotb ❤️❤️</t>
  </si>
  <si>
    <t>@TODAYplaza @hodakotb Welcome!!</t>
  </si>
  <si>
    <t>New York here we come! #todayplaza</t>
  </si>
  <si>
    <t>New York here we come! #TODAYplaza https://t.co/mqbRK1WLel</t>
  </si>
  <si>
    <t>New York here we come! #TODAYplaza https://t.co/no6mOhfFUf</t>
  </si>
  <si>
    <t>One year ago today, Queen @hodakotb did a Facebook live with me on the @TODAYplaza and I’m still fangirling over it. She’s truly the best and so happy she’s back from maternity leave! #HappyFriday #TodayShow https://t.co/L9bz8vu0dV</t>
  </si>
  <si>
    <t>ChattaBookChicks are coming to NYC! @TODAYshow @TODAYplaza @SavannahGuthrie @hodakotb @HodaAndJenna</t>
  </si>
  <si>
    <t>So excited to see Hoda, Savannah, Dillion &amp;amp; Craig Tuesday!  Celebrating Kim’s birthday and 1st time in NY for Darleen @TODAYshow @TODAYplaza @SavannahGuthrie @hodakotb @HodaAndJenna</t>
  </si>
  <si>
    <t>Rocky Twyman and Caribbean artists Bernadette and Winston Charles hold a people’s White House musical fundraiser for Bahama Dorian Victims. People donated to ADRA . Encourage others to organize small fundraisers. #todayplaza #MyTodayPlaza https://t.co/jJ4AKc6HO8</t>
  </si>
  <si>
    <t>Rocky Twyman and Caribbean artists Bernadette and Winston Charles hold a people’s White House musical fundraiser for Bahama Dorian Victims. People donated to ADRA . Encourage others to organize small fundraisers. #Todayplaza https://t.co/tcNf0cZLyM</t>
  </si>
  <si>
    <t>https://www.instagram.com/p/B102VLCAO_q/?igshid=95y2eaorigyc</t>
  </si>
  <si>
    <t>https://www.instagram.com/p/B11R2wMAydr/?igshid=f62wx5pgtesu</t>
  </si>
  <si>
    <t>https://www.instagram.com/p/B11DSWIgdy_/?igshid=1sbohb5tpb2f7</t>
  </si>
  <si>
    <t>https://www.instagram.com/p/B16OdlfA1x2/?igshid=1pdleom25xmam</t>
  </si>
  <si>
    <t>instagram.com</t>
  </si>
  <si>
    <t>mikerocket mikerocketmusic todayplaza</t>
  </si>
  <si>
    <t>mikerocket mikerocketmusic mikerocketstory whoismikerocket todayshow todayplaza daveprice</t>
  </si>
  <si>
    <t>mikerocket mikerocketmusic daveprice todayshow todayplaza whoismikerocket mikerocketstory prohibitionnyc crossroadsgarwoodnj stonepony selfpromotion</t>
  </si>
  <si>
    <t>todayplaza boybandia</t>
  </si>
  <si>
    <t>todayfam</t>
  </si>
  <si>
    <t>happyfriday todayshow</t>
  </si>
  <si>
    <t>todayplaza mytodayplaza</t>
  </si>
  <si>
    <t>https://pbs.twimg.com/ext_tw_video_thumb/1168633526436188161/pu/img/HVzruJTWak22p4N1.jpg</t>
  </si>
  <si>
    <t>https://pbs.twimg.com/media/EDdud2pX4AEneY-.jpg</t>
  </si>
  <si>
    <t>https://pbs.twimg.com/media/EDi5sUeXYAUVPkc.jpg</t>
  </si>
  <si>
    <t>https://pbs.twimg.com/media/EDoPjhnXYAAGP9n.jpg</t>
  </si>
  <si>
    <t>https://pbs.twimg.com/media/EDyYdD1UYAAyNNn.jpg</t>
  </si>
  <si>
    <t>https://pbs.twimg.com/media/EDyYkoHU0AAiu6v.jpg</t>
  </si>
  <si>
    <t>https://pbs.twimg.com/media/EDyfjJrUEAAOzzV.jpg</t>
  </si>
  <si>
    <t>https://pbs.twimg.com/media/EEBX7VqWwAABRzX.jpg</t>
  </si>
  <si>
    <t>https://pbs.twimg.com/media/EEBYoNKXkAAghKL.jpg</t>
  </si>
  <si>
    <t>http://pbs.twimg.com/profile_images/667194198219735040/ZF7hxIpV_normal.jpg</t>
  </si>
  <si>
    <t>http://pbs.twimg.com/profile_images/915032734761877507/R8qE53lQ_normal.jpg</t>
  </si>
  <si>
    <t>http://pbs.twimg.com/profile_images/1033882286171860993/rVG2wyCT_normal.jpg</t>
  </si>
  <si>
    <t>http://pbs.twimg.com/profile_images/1304754237/image_normal.jpg</t>
  </si>
  <si>
    <t>http://pbs.twimg.com/profile_images/1113200162590081024/T6uFHUN0_normal.jpg</t>
  </si>
  <si>
    <t>http://pbs.twimg.com/profile_images/1012144939390701568/81iaF_Tf_normal.jpg</t>
  </si>
  <si>
    <t>http://pbs.twimg.com/profile_images/1096798093247311872/pdmLCZi8_normal.jpg</t>
  </si>
  <si>
    <t>http://pbs.twimg.com/profile_images/1081319381769076736/zPr8UzAv_normal.jpg</t>
  </si>
  <si>
    <t>http://pbs.twimg.com/profile_images/682787683282882565/_PdD6xHx_normal.jpg</t>
  </si>
  <si>
    <t>http://pbs.twimg.com/profile_images/483407123875778562/wN78q3a1_normal.jpeg</t>
  </si>
  <si>
    <t>http://abs.twimg.com/sticky/default_profile_images/default_profile_normal.png</t>
  </si>
  <si>
    <t>http://pbs.twimg.com/profile_images/1112182779964329984/MOTGO1e__normal.jpg</t>
  </si>
  <si>
    <t>http://pbs.twimg.com/profile_images/588157118471090176/7bpI8_EK_normal.jpg</t>
  </si>
  <si>
    <t>12:47:30</t>
  </si>
  <si>
    <t>10:59:52</t>
  </si>
  <si>
    <t>14:56:00</t>
  </si>
  <si>
    <t>12:48:40</t>
  </si>
  <si>
    <t>03:15:07</t>
  </si>
  <si>
    <t>13:02:31</t>
  </si>
  <si>
    <t>21:18:18</t>
  </si>
  <si>
    <t>05:27:34</t>
  </si>
  <si>
    <t>09:56:22</t>
  </si>
  <si>
    <t>21:15:28</t>
  </si>
  <si>
    <t>14:00:29</t>
  </si>
  <si>
    <t>21:17:07</t>
  </si>
  <si>
    <t>18:04:05</t>
  </si>
  <si>
    <t>01:33:32</t>
  </si>
  <si>
    <t>15:01:14</t>
  </si>
  <si>
    <t>17:40:58</t>
  </si>
  <si>
    <t>15:49:34</t>
  </si>
  <si>
    <t>14:13:23</t>
  </si>
  <si>
    <t>14:16:20</t>
  </si>
  <si>
    <t>14:16:51</t>
  </si>
  <si>
    <t>14:47:19</t>
  </si>
  <si>
    <t>16:21:01</t>
  </si>
  <si>
    <t>14:42:29</t>
  </si>
  <si>
    <t>14:07:37</t>
  </si>
  <si>
    <t>12:08:20</t>
  </si>
  <si>
    <t>12:11:23</t>
  </si>
  <si>
    <t>https://twitter.com/cdjdulay2881/status/1167780953688813573</t>
  </si>
  <si>
    <t>https://twitter.com/mikerocketmusic/status/1167753866290401280</t>
  </si>
  <si>
    <t>https://twitter.com/mikerocketmusic/status/1167813290539569153</t>
  </si>
  <si>
    <t>https://twitter.com/mikerocketmusic/status/1167781248279797760</t>
  </si>
  <si>
    <t>https://twitter.com/simplyriaa/status/1168361684861427712</t>
  </si>
  <si>
    <t>https://twitter.com/tvcameraguy/status/1168509510295654401</t>
  </si>
  <si>
    <t>https://twitter.com/kevinschatell/status/1168634278609084420</t>
  </si>
  <si>
    <t>https://twitter.com/jakessarwar/status/1168757404026232832</t>
  </si>
  <si>
    <t>https://twitter.com/galenbiotech/status/1168825051782766593</t>
  </si>
  <si>
    <t>https://twitter.com/todayplaza/status/1168633563803246602</t>
  </si>
  <si>
    <t>https://twitter.com/nbcthisisus/status/1168524098626031616</t>
  </si>
  <si>
    <t>https://twitter.com/todayplaza/status/1168633980473749509</t>
  </si>
  <si>
    <t>https://twitter.com/chicky1956/status/1168947788979343360</t>
  </si>
  <si>
    <t>https://twitter.com/holly_camille22/status/1169060895143735296</t>
  </si>
  <si>
    <t>https://twitter.com/sheltonbeth01/status/1169264161886539778</t>
  </si>
  <si>
    <t>https://twitter.com/meenasaurus/status/1169304359257042944</t>
  </si>
  <si>
    <t>https://twitter.com/sarahmc78949349/status/1169638711707021312</t>
  </si>
  <si>
    <t>https://twitter.com/sheetssydnie/status/1169976892981530624</t>
  </si>
  <si>
    <t>https://twitter.com/sheetssydnie/status/1169977635335573516</t>
  </si>
  <si>
    <t>https://twitter.com/sheetssydnie/status/1169977765631647747</t>
  </si>
  <si>
    <t>https://twitter.com/maritsanbcmt/status/1169985434694193152</t>
  </si>
  <si>
    <t>https://twitter.com/donnaflawrence/status/1168559462933762048</t>
  </si>
  <si>
    <t>https://twitter.com/donnaflawrence/status/1170708995134373893</t>
  </si>
  <si>
    <t>https://twitter.com/todayplaza/status/1168888280823279617</t>
  </si>
  <si>
    <t>https://twitter.com/rockytwyman/status/1171032586564644864</t>
  </si>
  <si>
    <t>https://twitter.com/rockytwyman/status/1171033357041487872</t>
  </si>
  <si>
    <t>1167780953688813573</t>
  </si>
  <si>
    <t>1167753866290401280</t>
  </si>
  <si>
    <t>1167813290539569153</t>
  </si>
  <si>
    <t>1167781248279797760</t>
  </si>
  <si>
    <t>1168361684861427712</t>
  </si>
  <si>
    <t>1168509510295654401</t>
  </si>
  <si>
    <t>1168634278609084420</t>
  </si>
  <si>
    <t>1168757404026232832</t>
  </si>
  <si>
    <t>1168825051782766593</t>
  </si>
  <si>
    <t>1168633563803246602</t>
  </si>
  <si>
    <t>1168524098626031616</t>
  </si>
  <si>
    <t>1168633980473749509</t>
  </si>
  <si>
    <t>1168947788979343360</t>
  </si>
  <si>
    <t>1169060895143735296</t>
  </si>
  <si>
    <t>1169264161886539778</t>
  </si>
  <si>
    <t>1169304359257042944</t>
  </si>
  <si>
    <t>1169638711707021312</t>
  </si>
  <si>
    <t>1169976892981530624</t>
  </si>
  <si>
    <t>1169977635335573516</t>
  </si>
  <si>
    <t>1169977765631647747</t>
  </si>
  <si>
    <t>1169985434694193152</t>
  </si>
  <si>
    <t>1168559462933762048</t>
  </si>
  <si>
    <t>1170708995134373893</t>
  </si>
  <si>
    <t>1168888280823279617</t>
  </si>
  <si>
    <t>1171032586564644864</t>
  </si>
  <si>
    <t>1171033357041487872</t>
  </si>
  <si>
    <t>1129399730927296513</t>
  </si>
  <si>
    <t>1129388555032244224</t>
  </si>
  <si>
    <t>1163824815989567493</t>
  </si>
  <si>
    <t>920709876535496705</t>
  </si>
  <si>
    <t/>
  </si>
  <si>
    <t>52070270</t>
  </si>
  <si>
    <t>3880132152</t>
  </si>
  <si>
    <t>en</t>
  </si>
  <si>
    <t>und</t>
  </si>
  <si>
    <t>Twitter for iPhone</t>
  </si>
  <si>
    <t>Instagram</t>
  </si>
  <si>
    <t>Spredfast app</t>
  </si>
  <si>
    <t>Twitter for Android</t>
  </si>
  <si>
    <t>-74.026675,40.683935 
-73.910408,40.683935 
-73.910408,40.877483 
-74.026675,40.877483</t>
  </si>
  <si>
    <t>-114.1203252,46.780202 
-113.941975,46.780202 
-113.941975,46.977998 
-114.1203252,46.977998</t>
  </si>
  <si>
    <t>United States</t>
  </si>
  <si>
    <t>US</t>
  </si>
  <si>
    <t>Manhattan, NY</t>
  </si>
  <si>
    <t>Missoula, MT</t>
  </si>
  <si>
    <t>01a9a39529b27f36</t>
  </si>
  <si>
    <t>00427d4a5c4a1fc3</t>
  </si>
  <si>
    <t>Manhattan</t>
  </si>
  <si>
    <t>Missoula</t>
  </si>
  <si>
    <t>city</t>
  </si>
  <si>
    <t>https://api.twitter.com/1.1/geo/id/01a9a39529b27f36.json</t>
  </si>
  <si>
    <t>https://api.twitter.com/1.1/geo/id/00427d4a5c4a1fc3.json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</si>
  <si>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</si>
  <si>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</si>
  <si>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</si>
  <si>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</si>
  <si>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</si>
  <si>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</si>
  <si>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</si>
  <si>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</si>
  <si>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</si>
  <si>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</si>
  <si>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</si>
  <si>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</si>
  <si>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</si>
  <si>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</si>
  <si>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</si>
  <si>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</si>
  <si>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</si>
  <si>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</si>
  <si>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</si>
  <si>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</si>
  <si>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</si>
  <si>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Jeannie Dulay</t>
  </si>
  <si>
    <t>Why Don’t We</t>
  </si>
  <si>
    <t>TODAY Plaza</t>
  </si>
  <si>
    <t>MIKE ROCKET</t>
  </si>
  <si>
    <t>Crossroads</t>
  </si>
  <si>
    <t>Prohibition</t>
  </si>
  <si>
    <t>TODAY</t>
  </si>
  <si>
    <t>Ria • WHY DONT WE_xD83D__xDC9C_</t>
  </si>
  <si>
    <t>Hardy Kluender</t>
  </si>
  <si>
    <t>Kevin Schatell</t>
  </si>
  <si>
    <t>Al Roker</t>
  </si>
  <si>
    <t>Hoda Kotb</t>
  </si>
  <si>
    <t>Jake Sarwar</t>
  </si>
  <si>
    <t>Christopher Murray</t>
  </si>
  <si>
    <t>Savannah Guthrie</t>
  </si>
  <si>
    <t>This Is Us</t>
  </si>
  <si>
    <t>Wanda Kanouff</t>
  </si>
  <si>
    <t>Holly Reedy</t>
  </si>
  <si>
    <t>Beth Shelton</t>
  </si>
  <si>
    <t>meena hart duerson</t>
  </si>
  <si>
    <t>Sarah McDermott</t>
  </si>
  <si>
    <t>Sydnie Sheets</t>
  </si>
  <si>
    <t>Maritsa Georgiou</t>
  </si>
  <si>
    <t>Donna Lawrence</t>
  </si>
  <si>
    <t>TODAY with Hoda &amp; Jenna</t>
  </si>
  <si>
    <t>Rocky Twyman</t>
  </si>
  <si>
    <t>@seaveydaniel • @jackaverymusic • @corbynbesson • @jonahmarais • @imzachherron • #WhatAmI out now! https://t.co/N7QpHylvrZ</t>
  </si>
  <si>
    <t>Keep up with everything happening on the @todayshow plaza ☀️ #TODAYplaza</t>
  </si>
  <si>
    <t>Rocket was just seen on The TODAY Show &amp; over the summer at GOVBALLNYC &amp; at Firefly Music Festival. See him next: 9/12 Crossroads Gardwood NJ &amp; Stone Pony 9/13.</t>
  </si>
  <si>
    <t>With 7 nights of live entertainment, CROSSROADS is your home for the best music in NJ! Stop by for a beer and great Cajun/American food. https://t.co/hBaaoKUrI5</t>
  </si>
  <si>
    <t>Prohibition is an upscale bar and lounge which features live music nightly for no cover charge.</t>
  </si>
  <si>
    <t>America's favorite morning show | Snapchat: todayshow</t>
  </si>
  <si>
    <t>Justin concert: 12/18/10 Drake concert: 11/5/13❤️||Met Skate 2.26.16||AZ fam|| with my hands with my hands with my hands around your waist @zachher0ine</t>
  </si>
  <si>
    <t>Take a wild guess on what I do for a living, check out my blog at http://t.co/LubV9X1WH7</t>
  </si>
  <si>
    <t>Spend your mornings with me on the @TODAYplaza ☀️ | Graduate of @universityofga &amp; @nbcupageprogram</t>
  </si>
  <si>
    <t>Husband_xD83C__xDF1E_Father_xD83C__xDF1E_Author_xD83C__xDF1E_Co-Host: @TODAYshow_xD83C__xDF1E_Host: Off The Rails: @SiriusXM_xD83C__xDF1E_COLD CUTS with Al Roker_xD83C__xDF1E_Owner/CEO: @AlRokerEnt_xD83C__xDF1E_</t>
  </si>
  <si>
    <t>Mom to Haley Joy!!! and Hope!!! Co-Anchor, @TODAYshow &amp; @hodaandjenna</t>
  </si>
  <si>
    <t>King's College '20 : Future News Anchor_xD83D__xDCFA_  and President of the United States _xD83C__xDDFA__xD83C__xDDF8_</t>
  </si>
  <si>
    <t>Surfing through a Biotech Life</t>
  </si>
  <si>
    <t>Mom to Vale &amp; Charley, TODAY Co-Anchor, Georgetown Law. Equal opportunity interrupter of non-answerers. Princesses Wear Pants series, #1 NYT bestsellers</t>
  </si>
  <si>
    <t>The official Twitter handle for #ThisIsUs, returning Tuesday, September 24 at 9/8c on @NBC.</t>
  </si>
  <si>
    <t>_xD83C__xDFC8_ Asst Dir of FB Operations | @AggieFootball             _xD83E__xDD89_ Chi Omega Alumna</t>
  </si>
  <si>
    <t>Ambitiously in progress. CEO of @gsgi. Learner, advocate, speaker, writer, change-maker. MBA. MIT Certified in Artificial Intelligence. Simpson &amp; Drake alum.</t>
  </si>
  <si>
    <t>california expat; editorial director @TODAYshow digital. is butter a carb?</t>
  </si>
  <si>
    <t>Rhymes with _xD83C__xDF55_• NBC Montana journalist • political junkie • recipe follower • reader • adventurer • DIY wannabe • Minnesotan • _xD83C__xDDEC__xD83C__xDDF7_ #SKOL @Vikings</t>
  </si>
  <si>
    <t>Friendship, fun, and laughs! America’s feel-good morning show with big stars and sweet surprises.</t>
  </si>
  <si>
    <t>NY, USA</t>
  </si>
  <si>
    <t>Los Angeles, CA</t>
  </si>
  <si>
    <t>New York, NY</t>
  </si>
  <si>
    <t>NYCPhillyJersey</t>
  </si>
  <si>
    <t>78 North ave, Garwood NJ</t>
  </si>
  <si>
    <t>503 Columbus Ave, New York, NY</t>
  </si>
  <si>
    <t>Studio 1A</t>
  </si>
  <si>
    <t>New York</t>
  </si>
  <si>
    <t>New York, USA</t>
  </si>
  <si>
    <t>GTMO</t>
  </si>
  <si>
    <t>NBC</t>
  </si>
  <si>
    <t>College Station, TX</t>
  </si>
  <si>
    <t>Des Moines, IA</t>
  </si>
  <si>
    <t>new york</t>
  </si>
  <si>
    <t>Covington, WA</t>
  </si>
  <si>
    <t>Missoula, Montana</t>
  </si>
  <si>
    <t>New York City, NY</t>
  </si>
  <si>
    <t>Dennis rodman</t>
  </si>
  <si>
    <t>https://t.co/UNVNNXXQTH</t>
  </si>
  <si>
    <t>https://t.co/8lFKNvAG4t</t>
  </si>
  <si>
    <t>https://t.co/Im6CCmxnac</t>
  </si>
  <si>
    <t>http://t.co/5wEFYWoWO6</t>
  </si>
  <si>
    <t>https://t.co/94ToWlt8ww</t>
  </si>
  <si>
    <t>https://t.co/F4QAq97Dvo</t>
  </si>
  <si>
    <t>http://t.co/LubV9X1WH7</t>
  </si>
  <si>
    <t>https://t.co/AehaZnC2zb</t>
  </si>
  <si>
    <t>https://t.co/yW6M0BfYaC</t>
  </si>
  <si>
    <t>https://t.co/cpsZBb7Ts3</t>
  </si>
  <si>
    <t>https://t.co/EPy4Gw10Ps</t>
  </si>
  <si>
    <t>https://t.co/zSeRb9GdFs</t>
  </si>
  <si>
    <t>https://t.co/eQ0aaThNAt</t>
  </si>
  <si>
    <t>https://t.co/meHzGCTe0c</t>
  </si>
  <si>
    <t>http://t.co/PBlybeJyA0</t>
  </si>
  <si>
    <t>https://t.co/QlJRxymzQF</t>
  </si>
  <si>
    <t>https://t.co/jNGu2bWHjH</t>
  </si>
  <si>
    <t>https://pbs.twimg.com/profile_banners/778393933944541185/1566337506</t>
  </si>
  <si>
    <t>https://pbs.twimg.com/profile_banners/920709876535496705/1546540545</t>
  </si>
  <si>
    <t>https://pbs.twimg.com/profile_banners/55682757/1567264673</t>
  </si>
  <si>
    <t>https://pbs.twimg.com/profile_banners/22121590/1434407171</t>
  </si>
  <si>
    <t>https://pbs.twimg.com/profile_banners/109017498/1553796501</t>
  </si>
  <si>
    <t>https://pbs.twimg.com/profile_banners/7744592/1534857994</t>
  </si>
  <si>
    <t>https://pbs.twimg.com/profile_banners/2214978869/1567465005</t>
  </si>
  <si>
    <t>https://pbs.twimg.com/profile_banners/279201414/1403128373</t>
  </si>
  <si>
    <t>https://pbs.twimg.com/profile_banners/42304844/1423931650</t>
  </si>
  <si>
    <t>https://pbs.twimg.com/profile_banners/16379018/1562775440</t>
  </si>
  <si>
    <t>https://pbs.twimg.com/profile_banners/25321854/1396959417</t>
  </si>
  <si>
    <t>https://pbs.twimg.com/profile_banners/889452470207905792/1500897246</t>
  </si>
  <si>
    <t>https://pbs.twimg.com/profile_banners/1499708725/1415585320</t>
  </si>
  <si>
    <t>https://pbs.twimg.com/profile_banners/52070270/1524693274</t>
  </si>
  <si>
    <t>https://pbs.twimg.com/profile_banners/712784228493037568/1566405264</t>
  </si>
  <si>
    <t>https://pbs.twimg.com/profile_banners/126676157/1533156810</t>
  </si>
  <si>
    <t>https://pbs.twimg.com/profile_banners/3880132152/1565198245</t>
  </si>
  <si>
    <t>https://pbs.twimg.com/profile_banners/157739327/1404088214</t>
  </si>
  <si>
    <t>https://pbs.twimg.com/profile_banners/1111839555538186241/1554000071</t>
  </si>
  <si>
    <t>https://pbs.twimg.com/profile_banners/36167088/1453429581</t>
  </si>
  <si>
    <t>https://pbs.twimg.com/profile_banners/1066832324/1429062115</t>
  </si>
  <si>
    <t>https://pbs.twimg.com/profile_banners/79238164/1554682324</t>
  </si>
  <si>
    <t>http://abs.twimg.com/images/themes/theme1/bg.png</t>
  </si>
  <si>
    <t>http://abs.twimg.com/images/themes/theme9/bg.gif</t>
  </si>
  <si>
    <t>http://abs.twimg.com/images/themes/theme14/bg.gif</t>
  </si>
  <si>
    <t>http://abs.twimg.com/images/themes/theme18/bg.gif</t>
  </si>
  <si>
    <t>http://pbs.twimg.com/profile_images/1163929975101112321/5cBlCazz_normal.jpg</t>
  </si>
  <si>
    <t>http://pbs.twimg.com/profile_images/610574439219077121/KqRJf8gX_normal.jpg</t>
  </si>
  <si>
    <t>http://pbs.twimg.com/profile_images/732540968134692864/5VZM6Lkl_normal.jpg</t>
  </si>
  <si>
    <t>http://pbs.twimg.com/profile_images/1029703756206682112/nLq9XIww_normal.jpg</t>
  </si>
  <si>
    <t>http://pbs.twimg.com/profile_images/1148989729523683328/KwgjGMok_normal.png</t>
  </si>
  <si>
    <t>http://pbs.twimg.com/profile_images/767352280978972673/6ibu-ONE_normal.jpg</t>
  </si>
  <si>
    <t>http://pbs.twimg.com/profile_images/999305074248531968/_TkJ4CYY_normal.jpg</t>
  </si>
  <si>
    <t>http://pbs.twimg.com/profile_images/1167133600942194688/6t1np2QD_normal.jpg</t>
  </si>
  <si>
    <t>http://pbs.twimg.com/profile_images/1091070723358105603/53ba9MDV_normal.jpg</t>
  </si>
  <si>
    <t>http://pbs.twimg.com/profile_images/1117508599859830786/VM7Dn-Oo_normal.jpg</t>
  </si>
  <si>
    <t>http://pbs.twimg.com/profile_images/690359051063037952/5_JxZjlY_normal.jpg</t>
  </si>
  <si>
    <t>http://pbs.twimg.com/profile_images/1115044510575333376/IHxStO45_normal.png</t>
  </si>
  <si>
    <t>Open Twitter Page for This Person</t>
  </si>
  <si>
    <t>https://twitter.com/cdjdulay2881</t>
  </si>
  <si>
    <t>https://twitter.com/whydontwemusic</t>
  </si>
  <si>
    <t>https://twitter.com/todayplaza</t>
  </si>
  <si>
    <t>https://twitter.com/mikerocketmusic</t>
  </si>
  <si>
    <t>https://twitter.com/crossroads_nj</t>
  </si>
  <si>
    <t>https://twitter.com/prohibitionnyc</t>
  </si>
  <si>
    <t>https://twitter.com/todayshow</t>
  </si>
  <si>
    <t>https://twitter.com/simplyriaa</t>
  </si>
  <si>
    <t>https://twitter.com/tvcameraguy</t>
  </si>
  <si>
    <t>https://twitter.com/kevinschatell</t>
  </si>
  <si>
    <t>https://twitter.com/alroker</t>
  </si>
  <si>
    <t>https://twitter.com/hodakotb</t>
  </si>
  <si>
    <t>https://twitter.com/jakessarwar</t>
  </si>
  <si>
    <t>https://twitter.com/galenbiotech</t>
  </si>
  <si>
    <t>https://twitter.com/savannahguthrie</t>
  </si>
  <si>
    <t>https://twitter.com/nbcthisisus</t>
  </si>
  <si>
    <t>https://twitter.com/chicky1956</t>
  </si>
  <si>
    <t>https://twitter.com/holly_camille22</t>
  </si>
  <si>
    <t>https://twitter.com/sheltonbeth01</t>
  </si>
  <si>
    <t>https://twitter.com/meenasaurus</t>
  </si>
  <si>
    <t>https://twitter.com/sarahmc78949349</t>
  </si>
  <si>
    <t>https://twitter.com/sheetssydnie</t>
  </si>
  <si>
    <t>https://twitter.com/maritsanbcmt</t>
  </si>
  <si>
    <t>https://twitter.com/donnaflawrence</t>
  </si>
  <si>
    <t>https://twitter.com/hodaandjenna</t>
  </si>
  <si>
    <t>https://twitter.com/rockytwyman</t>
  </si>
  <si>
    <t>cdjdulay2881
@TODAYplaza @whydontwemusic Can’t
believe of all the people I know
that signed up for fan passes,
not a single one of us won them.
My girls are crushed. :(</t>
  </si>
  <si>
    <t xml:space="preserve">whydontwemusic
</t>
  </si>
  <si>
    <t>todayplaza
She’s back!!! _xD83E__xDDE1_ @hodakotb https://t.co/jok0KIA41d</t>
  </si>
  <si>
    <t>mikerocketmusic
Hope you can make it to @prohibitionnyc
tonight, to @crossroads_nj Sep
12,and to the_stone_pony Sept 13th!
#mikerocket #mikerocketmusic #mikerocketstory
#whoismikerocket #todayshow #todayplaza
#daveprice… https://t.co/JHZjG24zdm</t>
  </si>
  <si>
    <t xml:space="preserve">crossroads_nj
</t>
  </si>
  <si>
    <t xml:space="preserve">prohibitionnyc
</t>
  </si>
  <si>
    <t xml:space="preserve">todayshow
</t>
  </si>
  <si>
    <t>simplyriaa
@TODAYplaza Why Don’t We_xD83D__xDE0D__xD83D__xDE0D_</t>
  </si>
  <si>
    <t>tvcameraguy
A packed #todayplaza for whydontwemusic
@todayshow #boybandia @ The Today
Show https://t.co/ohFo6bVyG8</t>
  </si>
  <si>
    <t>kevinschatell
Come join us, tune in, or set your
DVR! You don’t want to miss @hodakotb’s
return to Studio 1A &amp;amp; the whole
@TODAYshow family together again!
_xD83E__xDDE1_ #TODAYfam @alroker https://t.co/ubOAnFs1wS</t>
  </si>
  <si>
    <t xml:space="preserve">alroker
</t>
  </si>
  <si>
    <t xml:space="preserve">hodakotb
</t>
  </si>
  <si>
    <t>jakessarwar
Come join us, tune in, or set your
DVR! You don’t want to miss @hodakotb’s
return to Studio 1A &amp;amp; the whole
@TODAYshow family together again!
_xD83E__xDDE1_ #TODAYfam @alroker https://t.co/ubOAnFs1wS</t>
  </si>
  <si>
    <t>galenbiotech
@SavannahGuthrie @hodakotb @TODAYshow
Summers over, @hodakotb is back
❤️❤️❤️ #todayplaza</t>
  </si>
  <si>
    <t xml:space="preserve">savannahguthrie
</t>
  </si>
  <si>
    <t>nbcthisisus
We heard our friend @HodaKotb is
back with the #TODAYfam tomorrow.
The Pearsons always have a blast
in Studio 1A. Welcome back, Hoda!
We'll be watching. ❤️ https://t.co/rSdnjPfni3</t>
  </si>
  <si>
    <t>chicky1956
# my todayplaza welcome back Hoda</t>
  </si>
  <si>
    <t>holly_camille22
She’s back!!! _xD83E__xDDE1_ @hodakotb https://t.co/jok0KIA41d</t>
  </si>
  <si>
    <t>sheltonbeth01
Thank you @TODAYshow @meenasaurus
@todayplaza &amp;amp; Lauren for the
hospitality! #TodayPlaza @hodakotb
smiled at me so I’m pretty sure
we’re friends now. :) https://t.co/lfmMSi7pwy</t>
  </si>
  <si>
    <t>meenasaurus
@SheltonBeth01 @TODAYshow @TODAYplaza
@hodakotb ❤️❤️</t>
  </si>
  <si>
    <t>sarahmc78949349
@TODAYplaza @hodakotb Welcome!!</t>
  </si>
  <si>
    <t>sheetssydnie
New York here we come! #TODAYplaza
https://t.co/no6mOhfFUf</t>
  </si>
  <si>
    <t>maritsanbcmt
One year ago today, Queen @hodakotb
did a Facebook live with me on
the @TODAYplaza and I’m still fangirling
over it. She’s truly the best and
so happy she’s back from maternity
leave! #HappyFriday #TodayShow
https://t.co/L9bz8vu0dV</t>
  </si>
  <si>
    <t>donnaflawrence
So excited to see Hoda, Savannah,
Dillion &amp;amp; Craig Tuesday! Celebrating
Kim’s birthday and 1st time in
NY for Darleen @TODAYshow @TODAYplaza
@SavannahGuthrie @hodakotb @HodaAndJenna</t>
  </si>
  <si>
    <t xml:space="preserve">hodaandjenna
</t>
  </si>
  <si>
    <t>rockytwyman
Rocky Twyman and Caribbean artists
Bernadette and Winston Charles
hold a people’s White House musical
fundraiser for Bahama Dorian Victims.
People donated to ADRA . Encourage
others to organize small fundraisers.
#Todayplaza https://t.co/tcNf0cZLyM</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</si>
  <si>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</si>
  <si>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 xml:space="preserve">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</si>
  <si>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</si>
  <si>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</si>
  <si>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</si>
  <si>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</si>
  <si>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</si>
  <si>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</si>
  <si>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</si>
  <si>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</si>
  <si>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</si>
  <si>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</si>
  <si>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</si>
  <si>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</si>
  <si>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</si>
  <si>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</si>
  <si>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</si>
  <si>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</si>
  <si>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</si>
  <si>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</si>
  <si>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</si>
  <si>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</si>
  <si>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</si>
  <si>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</si>
  <si>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</si>
  <si>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</si>
  <si>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</si>
  <si>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</si>
  <si>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</si>
  <si>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</si>
  <si>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</si>
  <si>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</si>
  <si>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</si>
  <si>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</si>
  <si>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https://www.instagram.com/p/B11DSWIgdy_/?igshid=1sbohb5tpb2f7 https://www.instagram.com/p/B11R2wMAydr/?igshid=f62wx5pgtesu https://www.instagram.com/p/B102VLCAO_q/?igshid=95y2eaorigyc</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</si>
  <si>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</si>
  <si>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</si>
  <si>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</si>
  <si>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</si>
  <si>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</si>
  <si>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</si>
  <si>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</si>
  <si>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</si>
  <si>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</si>
  <si>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mikerocket</t>
  </si>
  <si>
    <t>daveprice</t>
  </si>
  <si>
    <t>whoismikerocket</t>
  </si>
  <si>
    <t>mikerocketstory</t>
  </si>
  <si>
    <t>mytodayplaza</t>
  </si>
  <si>
    <t>happyfriday</t>
  </si>
  <si>
    <t>Top Hashtags in Tweet in G1</t>
  </si>
  <si>
    <t>Top Hashtags in Tweet in G2</t>
  </si>
  <si>
    <t>Top Hashtags in Tweet in G3</t>
  </si>
  <si>
    <t>boybandia</t>
  </si>
  <si>
    <t>Top Hashtags in Tweet in G4</t>
  </si>
  <si>
    <t>crossroadsgarwoodnj</t>
  </si>
  <si>
    <t>stonepony</t>
  </si>
  <si>
    <t>Top Hashtags in Tweet in G5</t>
  </si>
  <si>
    <t>Top Hashtags in Tweet in G6</t>
  </si>
  <si>
    <t>Top Hashtags in Tweet</t>
  </si>
  <si>
    <t>todayfam happyfriday todayshow</t>
  </si>
  <si>
    <t>mikerocket mikerocketmusic todayplaza daveprice todayshow whoismikerocket mikerocketstory prohibitionnyc crossroadsgarwoodnj stonepony</t>
  </si>
  <si>
    <t>Top Words in Tweet in Entire Graph</t>
  </si>
  <si>
    <t>Words in Sentiment List#1: Positive</t>
  </si>
  <si>
    <t>Words in Sentiment List#2: Negative</t>
  </si>
  <si>
    <t>Words in Sentiment List#3: Angry/Violent</t>
  </si>
  <si>
    <t>Non-categorized Words</t>
  </si>
  <si>
    <t>Total Words</t>
  </si>
  <si>
    <t>#todayplaza</t>
  </si>
  <si>
    <t>s</t>
  </si>
  <si>
    <t>Top Words in Tweet in G1</t>
  </si>
  <si>
    <t>back</t>
  </si>
  <si>
    <t>#todayfam</t>
  </si>
  <si>
    <t>studio</t>
  </si>
  <si>
    <t>1a</t>
  </si>
  <si>
    <t>don</t>
  </si>
  <si>
    <t>t</t>
  </si>
  <si>
    <t>welcome</t>
  </si>
  <si>
    <t>come</t>
  </si>
  <si>
    <t>Top Words in Tweet in G2</t>
  </si>
  <si>
    <t>Top Words in Tweet in G3</t>
  </si>
  <si>
    <t>Top Words in Tweet in G4</t>
  </si>
  <si>
    <t>#mikerocket</t>
  </si>
  <si>
    <t>#mikerocketmusic</t>
  </si>
  <si>
    <t>#daveprice</t>
  </si>
  <si>
    <t>#todayshow</t>
  </si>
  <si>
    <t>#whoismikerocket</t>
  </si>
  <si>
    <t>#mikerocketstory</t>
  </si>
  <si>
    <t>tonight</t>
  </si>
  <si>
    <t>Top Words in Tweet in G5</t>
  </si>
  <si>
    <t>people</t>
  </si>
  <si>
    <t>new</t>
  </si>
  <si>
    <t>york</t>
  </si>
  <si>
    <t>here</t>
  </si>
  <si>
    <t>rocky</t>
  </si>
  <si>
    <t>twyman</t>
  </si>
  <si>
    <t>caribbean</t>
  </si>
  <si>
    <t>artists</t>
  </si>
  <si>
    <t>Top Words in Tweet in G6</t>
  </si>
  <si>
    <t>Top Words in Tweet</t>
  </si>
  <si>
    <t>hodakotb back s #todayfam studio 1a don t welcome come</t>
  </si>
  <si>
    <t>hodakotb todayshow savannahguthrie todayplaza hodaandjenna</t>
  </si>
  <si>
    <t>todayshow todayplaza hodakotb #todayplaza</t>
  </si>
  <si>
    <t>#mikerocket #mikerocketmusic #todayplaza todayshow #daveprice #todayshow #whoismikerocket #mikerocketstory prohibitionnyc tonight</t>
  </si>
  <si>
    <t>#todayplaza people new york here come rocky twyman caribbean artists</t>
  </si>
  <si>
    <t>Top Word Pairs in Tweet in Entire Graph</t>
  </si>
  <si>
    <t>studio,1a</t>
  </si>
  <si>
    <t>don,t</t>
  </si>
  <si>
    <t>todayshow,todayplaza</t>
  </si>
  <si>
    <t>savannahguthrie,hodakotb</t>
  </si>
  <si>
    <t>s,back</t>
  </si>
  <si>
    <t>new,york</t>
  </si>
  <si>
    <t>york,here</t>
  </si>
  <si>
    <t>here,come</t>
  </si>
  <si>
    <t>come,#todayplaza</t>
  </si>
  <si>
    <t>welcome,back</t>
  </si>
  <si>
    <t>Top Word Pairs in Tweet in G1</t>
  </si>
  <si>
    <t>come,join</t>
  </si>
  <si>
    <t>join,tune</t>
  </si>
  <si>
    <t>tune,set</t>
  </si>
  <si>
    <t>set,dvr</t>
  </si>
  <si>
    <t>dvr,don</t>
  </si>
  <si>
    <t>t,want</t>
  </si>
  <si>
    <t>want,miss</t>
  </si>
  <si>
    <t>miss,hodakotb</t>
  </si>
  <si>
    <t>Top Word Pairs in Tweet in G2</t>
  </si>
  <si>
    <t>todayplaza,savannahguthrie</t>
  </si>
  <si>
    <t>hodakotb,hodaandjenna</t>
  </si>
  <si>
    <t>Top Word Pairs in Tweet in G3</t>
  </si>
  <si>
    <t>Top Word Pairs in Tweet in G4</t>
  </si>
  <si>
    <t>#mikerocket,#mikerocketmusic</t>
  </si>
  <si>
    <t>#todayshow,#todayplaza</t>
  </si>
  <si>
    <t>Top Word Pairs in Tweet in G5</t>
  </si>
  <si>
    <t>rocky,twyman</t>
  </si>
  <si>
    <t>twyman,caribbean</t>
  </si>
  <si>
    <t>caribbean,artists</t>
  </si>
  <si>
    <t>artists,bernadette</t>
  </si>
  <si>
    <t>bernadette,winston</t>
  </si>
  <si>
    <t>winston,charles</t>
  </si>
  <si>
    <t>Top Word Pairs in Tweet in G6</t>
  </si>
  <si>
    <t>Top Word Pairs in Tweet</t>
  </si>
  <si>
    <t>studio,1a  don,t  come,join  join,tune  tune,set  set,dvr  dvr,don  t,want  want,miss  miss,hodakotb</t>
  </si>
  <si>
    <t>savannahguthrie,hodakotb  todayshow,todayplaza  todayplaza,savannahguthrie  hodakotb,hodaandjenna</t>
  </si>
  <si>
    <t>#mikerocket,#mikerocketmusic  #todayshow,#todayplaza</t>
  </si>
  <si>
    <t>new,york  york,here  here,come  come,#todayplaza  rocky,twyman  twyman,caribbean  caribbean,artists  artists,bernadette  bernadette,winston  winston,charles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</si>
  <si>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</si>
  <si>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</si>
  <si>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</si>
  <si>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</si>
  <si>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</si>
  <si>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</si>
  <si>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</si>
  <si>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</si>
  <si>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</si>
  <si>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</si>
  <si>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</si>
  <si>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</si>
  <si>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</si>
  <si>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</si>
  <si>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</si>
  <si>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</si>
  <si>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hodakotb todayshow alroker todayplaza</t>
  </si>
  <si>
    <t>todayshow hodakotb todayplaza savannahguthrie hodaandjenna</t>
  </si>
  <si>
    <t>todayshow todayplaza hodakotb meenasaurus</t>
  </si>
  <si>
    <t>todayshow prohibitionnyc crossroads_nj</t>
  </si>
  <si>
    <t>Top Tweeters in Entire Graph</t>
  </si>
  <si>
    <t>Top Tweeters in G1</t>
  </si>
  <si>
    <t>Top Tweeters in G2</t>
  </si>
  <si>
    <t>Top Tweeters in G3</t>
  </si>
  <si>
    <t>Top Tweeters in G4</t>
  </si>
  <si>
    <t>Top Tweeters in G5</t>
  </si>
  <si>
    <t>Top Tweeters in G6</t>
  </si>
  <si>
    <t>Top Tweeters</t>
  </si>
  <si>
    <t>alroker hodakotb nbcthisisus simplyriaa maritsanbcmt kevinschatell holly_camille22 todayplaza jakessarwar sarahmc78949349</t>
  </si>
  <si>
    <t>hodaandjenna savannahguthrie galenbiotech donnaflawrence</t>
  </si>
  <si>
    <t>todayshow meenasaurus sheltonbeth01 tvcameraguy</t>
  </si>
  <si>
    <t>mikerocketmusic prohibitionnyc crossroads_nj</t>
  </si>
  <si>
    <t>rockytwyman chicky1956 sheetssydnie</t>
  </si>
  <si>
    <t>whydontwemusic cdjdulay2881</t>
  </si>
  <si>
    <t>Top URLs in Tweet by Count</t>
  </si>
  <si>
    <t>https://www.instagram.com/p/B11DSWIgdy_/?igshid=1sbohb5tpb2f7 https://www.instagram.com/p/B102VLCAO_q/?igshid=95y2eaorigyc https://www.instagram.com/p/B11R2wMAydr/?igshid=f62wx5pgtesu</t>
  </si>
  <si>
    <t>Top URLs in Tweet by Salience</t>
  </si>
  <si>
    <t>Top Domains in Tweet by Count</t>
  </si>
  <si>
    <t>Top Domains in Tweet by Salience</t>
  </si>
  <si>
    <t>Top Hashtags in Tweet by Count</t>
  </si>
  <si>
    <t>Top Hashtags in Tweet by Salience</t>
  </si>
  <si>
    <t>prohibitionnyc crossroadsgarwoodnj stonepony selfpromotion daveprice todayshow whoismikerocket mikerocketstory mikerocket mikerocketmusic</t>
  </si>
  <si>
    <t>mytodayplaza todayplaza</t>
  </si>
  <si>
    <t>Top Words in Tweet by Count</t>
  </si>
  <si>
    <t>whydontwemusic t believe people know signed up fan passes single</t>
  </si>
  <si>
    <t>hodakotb back #todayfam studio 1a s heard friend tomorrow pearsons</t>
  </si>
  <si>
    <t>#mikerocket #mikerocketmusic #todayplaza todayshow #daveprice #todayshow #whoismikerocket #mikerocketstory tonight prohibitionnyc</t>
  </si>
  <si>
    <t>don t</t>
  </si>
  <si>
    <t>packed #todayplaza whydontwemusic todayshow #boybandia today show</t>
  </si>
  <si>
    <t>come join tune set dvr don t want miss hodakotb</t>
  </si>
  <si>
    <t>hodakotb savannahguthrie todayshow summers over back #todayplaza</t>
  </si>
  <si>
    <t>back heard friend hodakotb #todayfam tomorrow pearsons always blast studio</t>
  </si>
  <si>
    <t># welcome back hoda</t>
  </si>
  <si>
    <t>s back hodakotb</t>
  </si>
  <si>
    <t>thank todayshow meenasaurus lauren hospitality #todayplaza hodakotb smiled m pretty</t>
  </si>
  <si>
    <t>sheltonbeth01 todayshow hodakotb</t>
  </si>
  <si>
    <t>hodakotb welcome</t>
  </si>
  <si>
    <t>new york here come #todayplaza</t>
  </si>
  <si>
    <t>s one year ago today queen hodakotb facebook live m</t>
  </si>
  <si>
    <t>todayshow savannahguthrie hodakotb hodaandjenna excited see hoda savannah dillion craig</t>
  </si>
  <si>
    <t>people rocky twyman caribbean artists bernadette winston charles hold s</t>
  </si>
  <si>
    <t>Top Words in Tweet by Salience</t>
  </si>
  <si>
    <t>back heard friend tomorrow pearsons always blast welcome hoda watching</t>
  </si>
  <si>
    <t>davepricetv dave rocks #prohibitionnyc #crossroadsgarwoodnj #stonepony #selfpromotion happy saturday 42nd</t>
  </si>
  <si>
    <t>excited see hoda savannah dillion craig tuesday celebrating kim s</t>
  </si>
  <si>
    <t>#mytodayplaza people rocky twyman caribbean artists bernadette winston charles hold</t>
  </si>
  <si>
    <t>Top Word Pairs in Tweet by Count</t>
  </si>
  <si>
    <t>todayplaza,whydontwemusic  whydontwemusic,t  t,believe  believe,people  people,know  know,signed  signed,up  up,fan  fan,passes  passes,single</t>
  </si>
  <si>
    <t>studio,1a  heard,friend  friend,hodakotb  hodakotb,back  back,#todayfam  #todayfam,tomorrow  tomorrow,pearsons  pearsons,always  always,blast  blast,studio</t>
  </si>
  <si>
    <t>#mikerocket,#mikerocketmusic  #todayshow,#todayplaza  davepricetv,todayshow  todayshow,dave  dave,rocks  rocks,#mikerocket  #mikerocketmusic,#daveprice  #daveprice,#todayshow  #todayplaza,#whoismikerocket  #whoismikerocket,#mikerocketstory</t>
  </si>
  <si>
    <t>todayplaza,don  don,t</t>
  </si>
  <si>
    <t>packed,#todayplaza  #todayplaza,whydontwemusic  whydontwemusic,todayshow  todayshow,#boybandia  #boybandia,today  today,show</t>
  </si>
  <si>
    <t>come,join  join,tune  tune,set  set,dvr  dvr,don  don,t  t,want  want,miss  miss,hodakotb  hodakotb,s</t>
  </si>
  <si>
    <t>savannahguthrie,hodakotb  hodakotb,todayshow  todayshow,summers  summers,over  over,hodakotb  hodakotb,back  back,#todayplaza</t>
  </si>
  <si>
    <t>heard,friend  friend,hodakotb  hodakotb,back  back,#todayfam  #todayfam,tomorrow  tomorrow,pearsons  pearsons,always  always,blast  blast,studio  studio,1a</t>
  </si>
  <si>
    <t>#,todayplaza  todayplaza,welcome  welcome,back  back,hoda</t>
  </si>
  <si>
    <t>s,back  back,hodakotb</t>
  </si>
  <si>
    <t>thank,todayshow  todayshow,meenasaurus  meenasaurus,todayplaza  todayplaza,lauren  lauren,hospitality  hospitality,#todayplaza  #todayplaza,hodakotb  hodakotb,smiled  smiled,m  m,pretty</t>
  </si>
  <si>
    <t>sheltonbeth01,todayshow  todayshow,todayplaza  todayplaza,hodakotb</t>
  </si>
  <si>
    <t>todayplaza,hodakotb  hodakotb,welcome</t>
  </si>
  <si>
    <t>new,york  york,here  here,come  come,#todayplaza</t>
  </si>
  <si>
    <t>one,year  year,ago  ago,today  today,queen  queen,hodakotb  hodakotb,facebook  facebook,live  live,todayplaza  todayplaza,m  m,still</t>
  </si>
  <si>
    <t>todayshow,todayplaza  todayplaza,savannahguthrie  savannahguthrie,hodakotb  hodakotb,hodaandjenna  excited,see  see,hoda  hoda,savannah  savannah,dillion  dillion,craig  craig,tuesday</t>
  </si>
  <si>
    <t>rocky,twyman  twyman,caribbean  caribbean,artists  artists,bernadette  bernadette,winston  winston,charles  charles,hold  hold,people  people,s  s,white</t>
  </si>
  <si>
    <t>Top Word Pairs in Tweet by Salience</t>
  </si>
  <si>
    <t>heard,friend  friend,hodakotb  hodakotb,back  back,#todayfam  #todayfam,tomorrow  tomorrow,pearsons  pearsons,always  always,blast  blast,studio  1a,welcome</t>
  </si>
  <si>
    <t>davepricetv,todayshow  todayshow,dave  dave,rocks  rocks,#mikerocket  #mikerocketmusic,#daveprice  #daveprice,#todayshow  #todayplaza,#whoismikerocket  #whoismikerocket,#mikerocketstory  #mikerocketstory,#prohibitionnyc  #prohibitionnyc,#crossroadsgarwoodnj</t>
  </si>
  <si>
    <t>excited,see  see,hoda  hoda,savannah  savannah,dillion  dillion,craig  craig,tuesday  tuesday,celebrating  celebrating,kim  kim,s  s,birthday</t>
  </si>
  <si>
    <t>#todayplaza,#mytodayplaza  rocky,twyman  twyman,caribbean  caribbean,artists  artists,bernadette  bernadette,winston  winston,charles  charles,hold  hold,people  people,s</t>
  </si>
  <si>
    <t>Word</t>
  </si>
  <si>
    <t>hoda</t>
  </si>
  <si>
    <t>join</t>
  </si>
  <si>
    <t>tune</t>
  </si>
  <si>
    <t>set</t>
  </si>
  <si>
    <t>dvr</t>
  </si>
  <si>
    <t>want</t>
  </si>
  <si>
    <t>miss</t>
  </si>
  <si>
    <t>return</t>
  </si>
  <si>
    <t>whole</t>
  </si>
  <si>
    <t>family</t>
  </si>
  <si>
    <t>together</t>
  </si>
  <si>
    <t>again</t>
  </si>
  <si>
    <t>bernadette</t>
  </si>
  <si>
    <t>winston</t>
  </si>
  <si>
    <t>charles</t>
  </si>
  <si>
    <t>hold</t>
  </si>
  <si>
    <t>white</t>
  </si>
  <si>
    <t>house</t>
  </si>
  <si>
    <t>musical</t>
  </si>
  <si>
    <t>fundraiser</t>
  </si>
  <si>
    <t>bahama</t>
  </si>
  <si>
    <t>dorian</t>
  </si>
  <si>
    <t>victims</t>
  </si>
  <si>
    <t>donated</t>
  </si>
  <si>
    <t>adra</t>
  </si>
  <si>
    <t>encourage</t>
  </si>
  <si>
    <t>others</t>
  </si>
  <si>
    <t>organize</t>
  </si>
  <si>
    <t>small</t>
  </si>
  <si>
    <t>fundraisers</t>
  </si>
  <si>
    <t>time</t>
  </si>
  <si>
    <t>one</t>
  </si>
  <si>
    <t>today</t>
  </si>
  <si>
    <t>m</t>
  </si>
  <si>
    <t>over</t>
  </si>
  <si>
    <t>happy</t>
  </si>
  <si>
    <t>heard</t>
  </si>
  <si>
    <t>friend</t>
  </si>
  <si>
    <t>tomorrow</t>
  </si>
  <si>
    <t>pearsons</t>
  </si>
  <si>
    <t>always</t>
  </si>
  <si>
    <t>blast</t>
  </si>
  <si>
    <t>watching</t>
  </si>
  <si>
    <t>show</t>
  </si>
  <si>
    <t>the_stone_pony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</si>
  <si>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</si>
  <si>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</si>
  <si>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</si>
  <si>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</si>
  <si>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</si>
  <si>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</si>
  <si>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</si>
  <si>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</si>
  <si>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</si>
  <si>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</si>
  <si>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</si>
  <si>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</si>
  <si>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</si>
  <si>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</si>
  <si>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</si>
  <si>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</si>
  <si>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</si>
  <si>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</si>
  <si>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</si>
  <si>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</si>
  <si>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</si>
  <si>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</si>
  <si>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</si>
  <si>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</si>
  <si>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</si>
  <si>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</si>
  <si>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</si>
  <si>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</si>
  <si>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</si>
  <si>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</si>
  <si>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</si>
  <si>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</si>
  <si>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</si>
  <si>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</si>
  <si>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</si>
  <si>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</si>
  <si>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</si>
  <si>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</si>
  <si>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</si>
  <si>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</si>
  <si>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</si>
  <si>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</si>
  <si>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</si>
  <si>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</si>
  <si>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</si>
  <si>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</si>
  <si>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</si>
  <si>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Count of Tweet Date (UTC)</t>
  </si>
  <si>
    <t>Row Labels</t>
  </si>
  <si>
    <t>Grand Total</t>
  </si>
  <si>
    <t>Green</t>
  </si>
  <si>
    <t>131, 62, 0</t>
  </si>
  <si>
    <t>Red</t>
  </si>
  <si>
    <t>G1: hodakotb back s #todayfam studio 1a don t welcome come</t>
  </si>
  <si>
    <t>G2: hodakotb todayshow savannahguthrie todayplaza hodaandjenna</t>
  </si>
  <si>
    <t>G3: todayshow todayplaza hodakotb #todayplaza</t>
  </si>
  <si>
    <t>G4: #mikerocket #mikerocketmusic #todayplaza todayshow #daveprice #todayshow #whoismikerocket #mikerocketstory prohibitionnyc tonight</t>
  </si>
  <si>
    <t>G5: #todayplaza people new york here come rocky twyman caribbean artists</t>
  </si>
  <si>
    <t>Edge Weight▓1▓3▓0▓True▓Green▓Red▓▓Edge Weight▓1▓2▓0▓3▓10▓False▓Edge Weight▓1▓3▓0▓32▓6▓False▓▓0▓0▓0▓True▓Black▓Black▓▓Followers▓0▓1263960▓0▓162▓1000▓False▓▓0▓0▓0▓0▓0▓False▓▓0▓0▓0▓0▓0▓False▓▓0▓0▓0▓0▓0▓False</t>
  </si>
  <si>
    <t>Subgraph</t>
  </si>
  <si>
    <t>GraphSource░TwitterSearch▓GraphTerm░TODAYplaza▓ImportDescription░The graph represents a network of 26 Twitter users whose recent tweets contained "TODAYplaza", or who were replied to or mentioned in those tweets, taken from a data set limited to a maximum of 18,000 tweets.  The network was obtained from Twitter on Monday, 09 September 2019 at 12:20 UTC.
The tweets in the network were tweeted over the 9-day, 1-hour, 11-minute period from Saturday, 31 August 2019 at 10:59 UTC to Monday, 09 September 2019 at 12:11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"mentions".▓ImportSuggestedTitle░TODAYplaza Twitter NodeXL SNA Map and Report for Monday, 09 September 2019 at 12:20 UTC▓ImportSuggestedFileNameNoExtension░2019-09-09 12-20-41 NodeXL Twitter Search TODAYplaza▓GroupingDescription░The graph's vertices were grouped by cluster using the Clauset-Newman-Moore cluster algorithm.▓LayoutAlgorithm░The graph was laid out using the Harel-Koren Fast Multiscale layout algorithm.▓GraphDirectedness░The graph is directed.</t>
  </si>
  <si>
    <t>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&lt;value&gt;docassar&lt;/value&gt;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
  </si>
  <si>
    <t>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t>
  </si>
  <si>
    <t xml:space="preserve">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t>
  </si>
  <si>
    <t xml:space="preserve">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t>
  </si>
  <si>
    <t>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t>
  </si>
  <si>
    <t xml:space="preserve">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t>
  </si>
  <si>
    <t>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t>
  </si>
  <si>
    <t>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t>
  </si>
  <si>
    <t>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t>
  </si>
  <si>
    <t>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t>
  </si>
  <si>
    <t>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t>
  </si>
  <si>
    <t xml:space="preserve">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t>
  </si>
  <si>
    <t>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t>
  </si>
  <si>
    <t>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&lt;value&gt;ReadWorkbook, SaveWorkbookIfNeverSaved, SaveGraphImageFile, ExportToNodeXLGraphGallery&lt;/value&gt;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t>
  </si>
  <si>
    <t>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360 Black 86 TopLeft Microsoft Sans Serif, 48pt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
  </si>
  <si>
    <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</si>
</sst>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9"/>
      <tableStyleElement type="headerRow" dxfId="438"/>
    </tableStyle>
    <tableStyle name="NodeXL Table" pivot="0" count="1">
      <tableStyleElement type="headerRow" dxfId="43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1330582"/>
        <c:axId val="15104327"/>
      </c:barChart>
      <c:catAx>
        <c:axId val="6133058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104327"/>
        <c:crosses val="autoZero"/>
        <c:auto val="1"/>
        <c:lblOffset val="100"/>
        <c:noMultiLvlLbl val="0"/>
      </c:catAx>
      <c:valAx>
        <c:axId val="15104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0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TODAYplaza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Series'!$A$26:$A$52</c:f>
              <c:strCache>
                <c:ptCount val="26"/>
                <c:pt idx="0">
                  <c:v>8/31/2019 10:59</c:v>
                </c:pt>
                <c:pt idx="1">
                  <c:v>8/31/2019 12:47</c:v>
                </c:pt>
                <c:pt idx="2">
                  <c:v>8/31/2019 12:48</c:v>
                </c:pt>
                <c:pt idx="3">
                  <c:v>8/31/2019 14:56</c:v>
                </c:pt>
                <c:pt idx="4">
                  <c:v>9/2/2019 3:15</c:v>
                </c:pt>
                <c:pt idx="5">
                  <c:v>9/2/2019 13:02</c:v>
                </c:pt>
                <c:pt idx="6">
                  <c:v>9/2/2019 14:00</c:v>
                </c:pt>
                <c:pt idx="7">
                  <c:v>9/2/2019 16:21</c:v>
                </c:pt>
                <c:pt idx="8">
                  <c:v>9/2/2019 21:15</c:v>
                </c:pt>
                <c:pt idx="9">
                  <c:v>9/2/2019 21:17</c:v>
                </c:pt>
                <c:pt idx="10">
                  <c:v>9/2/2019 21:18</c:v>
                </c:pt>
                <c:pt idx="11">
                  <c:v>9/3/2019 5:27</c:v>
                </c:pt>
                <c:pt idx="12">
                  <c:v>9/3/2019 9:56</c:v>
                </c:pt>
                <c:pt idx="13">
                  <c:v>9/3/2019 14:07</c:v>
                </c:pt>
                <c:pt idx="14">
                  <c:v>9/3/2019 18:04</c:v>
                </c:pt>
                <c:pt idx="15">
                  <c:v>9/4/2019 1:33</c:v>
                </c:pt>
                <c:pt idx="16">
                  <c:v>9/4/2019 15:01</c:v>
                </c:pt>
                <c:pt idx="17">
                  <c:v>9/4/2019 17:40</c:v>
                </c:pt>
                <c:pt idx="18">
                  <c:v>9/5/2019 15:49</c:v>
                </c:pt>
                <c:pt idx="19">
                  <c:v>9/6/2019 14:13</c:v>
                </c:pt>
                <c:pt idx="20">
                  <c:v>9/6/2019 14:16</c:v>
                </c:pt>
                <c:pt idx="21">
                  <c:v>9/6/2019 14:16</c:v>
                </c:pt>
                <c:pt idx="22">
                  <c:v>9/6/2019 14:47</c:v>
                </c:pt>
                <c:pt idx="23">
                  <c:v>9/8/2019 14:42</c:v>
                </c:pt>
                <c:pt idx="24">
                  <c:v>9/9/2019 12:08</c:v>
                </c:pt>
                <c:pt idx="25">
                  <c:v>9/9/2019 12:11</c:v>
                </c:pt>
              </c:strCache>
            </c:strRef>
          </c:cat>
          <c:val>
            <c:numRef>
              <c:f>'Time Series'!$B$26:$B$52</c:f>
              <c:numCache>
                <c:formatCode>General</c:formatCode>
                <c:ptCount val="26"/>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numCache>
            </c:numRef>
          </c:val>
        </c:ser>
        <c:axId val="47762256"/>
        <c:axId val="27207121"/>
      </c:barChart>
      <c:catAx>
        <c:axId val="47762256"/>
        <c:scaling>
          <c:orientation val="minMax"/>
        </c:scaling>
        <c:axPos val="b"/>
        <c:delete val="0"/>
        <c:numFmt formatCode="General" sourceLinked="1"/>
        <c:majorTickMark val="out"/>
        <c:minorTickMark val="none"/>
        <c:tickLblPos val="nextTo"/>
        <c:crossAx val="27207121"/>
        <c:crosses val="autoZero"/>
        <c:auto val="1"/>
        <c:lblOffset val="100"/>
        <c:noMultiLvlLbl val="0"/>
      </c:catAx>
      <c:valAx>
        <c:axId val="27207121"/>
        <c:scaling>
          <c:orientation val="minMax"/>
        </c:scaling>
        <c:axPos val="l"/>
        <c:majorGridlines/>
        <c:delete val="0"/>
        <c:numFmt formatCode="General" sourceLinked="1"/>
        <c:majorTickMark val="out"/>
        <c:minorTickMark val="none"/>
        <c:tickLblPos val="nextTo"/>
        <c:crossAx val="477622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721216"/>
        <c:axId val="15490945"/>
      </c:barChart>
      <c:catAx>
        <c:axId val="17212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490945"/>
        <c:crosses val="autoZero"/>
        <c:auto val="1"/>
        <c:lblOffset val="100"/>
        <c:noMultiLvlLbl val="0"/>
      </c:catAx>
      <c:valAx>
        <c:axId val="154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200778"/>
        <c:axId val="46807003"/>
      </c:barChart>
      <c:catAx>
        <c:axId val="520077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807003"/>
        <c:crosses val="autoZero"/>
        <c:auto val="1"/>
        <c:lblOffset val="100"/>
        <c:noMultiLvlLbl val="0"/>
      </c:catAx>
      <c:valAx>
        <c:axId val="4680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8609844"/>
        <c:axId val="33270869"/>
      </c:barChart>
      <c:catAx>
        <c:axId val="186098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270869"/>
        <c:crosses val="autoZero"/>
        <c:auto val="1"/>
        <c:lblOffset val="100"/>
        <c:noMultiLvlLbl val="0"/>
      </c:catAx>
      <c:valAx>
        <c:axId val="3327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0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1002366"/>
        <c:axId val="10585839"/>
      </c:barChart>
      <c:catAx>
        <c:axId val="3100236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585839"/>
        <c:crosses val="autoZero"/>
        <c:auto val="1"/>
        <c:lblOffset val="100"/>
        <c:noMultiLvlLbl val="0"/>
      </c:catAx>
      <c:valAx>
        <c:axId val="1058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8163688"/>
        <c:axId val="52146601"/>
      </c:barChart>
      <c:catAx>
        <c:axId val="281636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146601"/>
        <c:crosses val="autoZero"/>
        <c:auto val="1"/>
        <c:lblOffset val="100"/>
        <c:noMultiLvlLbl val="0"/>
      </c:catAx>
      <c:valAx>
        <c:axId val="5214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66666226"/>
        <c:axId val="63125123"/>
      </c:barChart>
      <c:catAx>
        <c:axId val="666662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125123"/>
        <c:crosses val="autoZero"/>
        <c:auto val="1"/>
        <c:lblOffset val="100"/>
        <c:noMultiLvlLbl val="0"/>
      </c:catAx>
      <c:valAx>
        <c:axId val="63125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66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1255196"/>
        <c:axId val="12861309"/>
      </c:barChart>
      <c:catAx>
        <c:axId val="312551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2861309"/>
        <c:crosses val="autoZero"/>
        <c:auto val="1"/>
        <c:lblOffset val="100"/>
        <c:noMultiLvlLbl val="0"/>
      </c:catAx>
      <c:valAx>
        <c:axId val="12861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551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8642918"/>
        <c:axId val="35133079"/>
      </c:barChart>
      <c:catAx>
        <c:axId val="48642918"/>
        <c:scaling>
          <c:orientation val="minMax"/>
        </c:scaling>
        <c:axPos val="b"/>
        <c:delete val="1"/>
        <c:majorTickMark val="out"/>
        <c:minorTickMark val="none"/>
        <c:tickLblPos val="none"/>
        <c:crossAx val="35133079"/>
        <c:crosses val="autoZero"/>
        <c:auto val="1"/>
        <c:lblOffset val="100"/>
        <c:noMultiLvlLbl val="0"/>
      </c:catAx>
      <c:valAx>
        <c:axId val="35133079"/>
        <c:scaling>
          <c:orientation val="minMax"/>
        </c:scaling>
        <c:axPos val="l"/>
        <c:delete val="1"/>
        <c:majorTickMark val="out"/>
        <c:minorTickMark val="none"/>
        <c:tickLblPos val="none"/>
        <c:crossAx val="486429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676275</xdr:colOff>
      <xdr:row>2</xdr:row>
      <xdr:rowOff>457200</xdr:rowOff>
    </xdr:to>
    <xdr:pic>
      <xdr:nvPicPr>
        <xdr:cNvPr id="3" name="Subgraph-cdjdulay288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647700" cy="428625"/>
        </a:xfrm>
        <a:prstGeom prst="rect">
          <a:avLst/>
        </a:prstGeom>
        <a:ln>
          <a:noFill/>
        </a:ln>
      </xdr:spPr>
    </xdr:pic>
    <xdr:clientData/>
  </xdr:twoCellAnchor>
  <xdr:twoCellAnchor editAs="oneCell">
    <xdr:from>
      <xdr:col>1</xdr:col>
      <xdr:colOff>28575</xdr:colOff>
      <xdr:row>3</xdr:row>
      <xdr:rowOff>28575</xdr:rowOff>
    </xdr:from>
    <xdr:to>
      <xdr:col>1</xdr:col>
      <xdr:colOff>676275</xdr:colOff>
      <xdr:row>3</xdr:row>
      <xdr:rowOff>457200</xdr:rowOff>
    </xdr:to>
    <xdr:pic>
      <xdr:nvPicPr>
        <xdr:cNvPr id="5" name="Subgraph-whydontwemusic"/>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076325"/>
          <a:ext cx="647700" cy="428625"/>
        </a:xfrm>
        <a:prstGeom prst="rect">
          <a:avLst/>
        </a:prstGeom>
        <a:ln>
          <a:noFill/>
        </a:ln>
      </xdr:spPr>
    </xdr:pic>
    <xdr:clientData/>
  </xdr:twoCellAnchor>
  <xdr:twoCellAnchor editAs="oneCell">
    <xdr:from>
      <xdr:col>1</xdr:col>
      <xdr:colOff>28575</xdr:colOff>
      <xdr:row>4</xdr:row>
      <xdr:rowOff>28575</xdr:rowOff>
    </xdr:from>
    <xdr:to>
      <xdr:col>1</xdr:col>
      <xdr:colOff>676275</xdr:colOff>
      <xdr:row>4</xdr:row>
      <xdr:rowOff>457200</xdr:rowOff>
    </xdr:to>
    <xdr:pic>
      <xdr:nvPicPr>
        <xdr:cNvPr id="7" name="Subgraph-todayplaz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552575"/>
          <a:ext cx="647700" cy="428625"/>
        </a:xfrm>
        <a:prstGeom prst="rect">
          <a:avLst/>
        </a:prstGeom>
        <a:ln>
          <a:noFill/>
        </a:ln>
      </xdr:spPr>
    </xdr:pic>
    <xdr:clientData/>
  </xdr:twoCellAnchor>
  <xdr:twoCellAnchor editAs="oneCell">
    <xdr:from>
      <xdr:col>1</xdr:col>
      <xdr:colOff>28575</xdr:colOff>
      <xdr:row>5</xdr:row>
      <xdr:rowOff>28575</xdr:rowOff>
    </xdr:from>
    <xdr:to>
      <xdr:col>1</xdr:col>
      <xdr:colOff>676275</xdr:colOff>
      <xdr:row>5</xdr:row>
      <xdr:rowOff>457200</xdr:rowOff>
    </xdr:to>
    <xdr:pic>
      <xdr:nvPicPr>
        <xdr:cNvPr id="9" name="Subgraph-mikerocketmusi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28825"/>
          <a:ext cx="647700" cy="428625"/>
        </a:xfrm>
        <a:prstGeom prst="rect">
          <a:avLst/>
        </a:prstGeom>
        <a:ln>
          <a:noFill/>
        </a:ln>
      </xdr:spPr>
    </xdr:pic>
    <xdr:clientData/>
  </xdr:twoCellAnchor>
  <xdr:twoCellAnchor editAs="oneCell">
    <xdr:from>
      <xdr:col>1</xdr:col>
      <xdr:colOff>28575</xdr:colOff>
      <xdr:row>6</xdr:row>
      <xdr:rowOff>28575</xdr:rowOff>
    </xdr:from>
    <xdr:to>
      <xdr:col>1</xdr:col>
      <xdr:colOff>676275</xdr:colOff>
      <xdr:row>6</xdr:row>
      <xdr:rowOff>457200</xdr:rowOff>
    </xdr:to>
    <xdr:pic>
      <xdr:nvPicPr>
        <xdr:cNvPr id="11" name="Subgraph-crossroads_nj"/>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05075"/>
          <a:ext cx="647700" cy="428625"/>
        </a:xfrm>
        <a:prstGeom prst="rect">
          <a:avLst/>
        </a:prstGeom>
        <a:ln>
          <a:noFill/>
        </a:ln>
      </xdr:spPr>
    </xdr:pic>
    <xdr:clientData/>
  </xdr:twoCellAnchor>
  <xdr:twoCellAnchor editAs="oneCell">
    <xdr:from>
      <xdr:col>1</xdr:col>
      <xdr:colOff>28575</xdr:colOff>
      <xdr:row>7</xdr:row>
      <xdr:rowOff>28575</xdr:rowOff>
    </xdr:from>
    <xdr:to>
      <xdr:col>1</xdr:col>
      <xdr:colOff>676275</xdr:colOff>
      <xdr:row>7</xdr:row>
      <xdr:rowOff>457200</xdr:rowOff>
    </xdr:to>
    <xdr:pic>
      <xdr:nvPicPr>
        <xdr:cNvPr id="13" name="Subgraph-prohibitionny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981325"/>
          <a:ext cx="647700" cy="428625"/>
        </a:xfrm>
        <a:prstGeom prst="rect">
          <a:avLst/>
        </a:prstGeom>
        <a:ln>
          <a:noFill/>
        </a:ln>
      </xdr:spPr>
    </xdr:pic>
    <xdr:clientData/>
  </xdr:twoCellAnchor>
  <xdr:twoCellAnchor editAs="oneCell">
    <xdr:from>
      <xdr:col>1</xdr:col>
      <xdr:colOff>28575</xdr:colOff>
      <xdr:row>8</xdr:row>
      <xdr:rowOff>28575</xdr:rowOff>
    </xdr:from>
    <xdr:to>
      <xdr:col>1</xdr:col>
      <xdr:colOff>676275</xdr:colOff>
      <xdr:row>8</xdr:row>
      <xdr:rowOff>457200</xdr:rowOff>
    </xdr:to>
    <xdr:pic>
      <xdr:nvPicPr>
        <xdr:cNvPr id="15" name="Subgraph-todayshow"/>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57575"/>
          <a:ext cx="647700" cy="428625"/>
        </a:xfrm>
        <a:prstGeom prst="rect">
          <a:avLst/>
        </a:prstGeom>
        <a:ln>
          <a:noFill/>
        </a:ln>
      </xdr:spPr>
    </xdr:pic>
    <xdr:clientData/>
  </xdr:twoCellAnchor>
  <xdr:twoCellAnchor editAs="oneCell">
    <xdr:from>
      <xdr:col>1</xdr:col>
      <xdr:colOff>28575</xdr:colOff>
      <xdr:row>9</xdr:row>
      <xdr:rowOff>28575</xdr:rowOff>
    </xdr:from>
    <xdr:to>
      <xdr:col>1</xdr:col>
      <xdr:colOff>676275</xdr:colOff>
      <xdr:row>9</xdr:row>
      <xdr:rowOff>457200</xdr:rowOff>
    </xdr:to>
    <xdr:pic>
      <xdr:nvPicPr>
        <xdr:cNvPr id="17" name="Subgraph-simplyria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33825"/>
          <a:ext cx="647700" cy="428625"/>
        </a:xfrm>
        <a:prstGeom prst="rect">
          <a:avLst/>
        </a:prstGeom>
        <a:ln>
          <a:noFill/>
        </a:ln>
      </xdr:spPr>
    </xdr:pic>
    <xdr:clientData/>
  </xdr:twoCellAnchor>
  <xdr:twoCellAnchor editAs="oneCell">
    <xdr:from>
      <xdr:col>1</xdr:col>
      <xdr:colOff>28575</xdr:colOff>
      <xdr:row>10</xdr:row>
      <xdr:rowOff>28575</xdr:rowOff>
    </xdr:from>
    <xdr:to>
      <xdr:col>1</xdr:col>
      <xdr:colOff>676275</xdr:colOff>
      <xdr:row>10</xdr:row>
      <xdr:rowOff>457200</xdr:rowOff>
    </xdr:to>
    <xdr:pic>
      <xdr:nvPicPr>
        <xdr:cNvPr id="19" name="Subgraph-tvcameragu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410075"/>
          <a:ext cx="647700" cy="428625"/>
        </a:xfrm>
        <a:prstGeom prst="rect">
          <a:avLst/>
        </a:prstGeom>
        <a:ln>
          <a:noFill/>
        </a:ln>
      </xdr:spPr>
    </xdr:pic>
    <xdr:clientData/>
  </xdr:twoCellAnchor>
  <xdr:twoCellAnchor editAs="oneCell">
    <xdr:from>
      <xdr:col>1</xdr:col>
      <xdr:colOff>28575</xdr:colOff>
      <xdr:row>11</xdr:row>
      <xdr:rowOff>28575</xdr:rowOff>
    </xdr:from>
    <xdr:to>
      <xdr:col>1</xdr:col>
      <xdr:colOff>676275</xdr:colOff>
      <xdr:row>11</xdr:row>
      <xdr:rowOff>457200</xdr:rowOff>
    </xdr:to>
    <xdr:pic>
      <xdr:nvPicPr>
        <xdr:cNvPr id="21" name="Subgraph-kevinschatel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886325"/>
          <a:ext cx="647700" cy="428625"/>
        </a:xfrm>
        <a:prstGeom prst="rect">
          <a:avLst/>
        </a:prstGeom>
        <a:ln>
          <a:noFill/>
        </a:ln>
      </xdr:spPr>
    </xdr:pic>
    <xdr:clientData/>
  </xdr:twoCellAnchor>
  <xdr:twoCellAnchor editAs="oneCell">
    <xdr:from>
      <xdr:col>1</xdr:col>
      <xdr:colOff>28575</xdr:colOff>
      <xdr:row>12</xdr:row>
      <xdr:rowOff>28575</xdr:rowOff>
    </xdr:from>
    <xdr:to>
      <xdr:col>1</xdr:col>
      <xdr:colOff>676275</xdr:colOff>
      <xdr:row>12</xdr:row>
      <xdr:rowOff>457200</xdr:rowOff>
    </xdr:to>
    <xdr:pic>
      <xdr:nvPicPr>
        <xdr:cNvPr id="23" name="Subgraph-alrok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62575"/>
          <a:ext cx="647700" cy="428625"/>
        </a:xfrm>
        <a:prstGeom prst="rect">
          <a:avLst/>
        </a:prstGeom>
        <a:ln>
          <a:noFill/>
        </a:ln>
      </xdr:spPr>
    </xdr:pic>
    <xdr:clientData/>
  </xdr:twoCellAnchor>
  <xdr:twoCellAnchor editAs="oneCell">
    <xdr:from>
      <xdr:col>1</xdr:col>
      <xdr:colOff>28575</xdr:colOff>
      <xdr:row>13</xdr:row>
      <xdr:rowOff>28575</xdr:rowOff>
    </xdr:from>
    <xdr:to>
      <xdr:col>1</xdr:col>
      <xdr:colOff>676275</xdr:colOff>
      <xdr:row>13</xdr:row>
      <xdr:rowOff>457200</xdr:rowOff>
    </xdr:to>
    <xdr:pic>
      <xdr:nvPicPr>
        <xdr:cNvPr id="25" name="Subgraph-hodakotb"/>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647700" cy="428625"/>
        </a:xfrm>
        <a:prstGeom prst="rect">
          <a:avLst/>
        </a:prstGeom>
        <a:ln>
          <a:noFill/>
        </a:ln>
      </xdr:spPr>
    </xdr:pic>
    <xdr:clientData/>
  </xdr:twoCellAnchor>
  <xdr:twoCellAnchor editAs="oneCell">
    <xdr:from>
      <xdr:col>1</xdr:col>
      <xdr:colOff>28575</xdr:colOff>
      <xdr:row>14</xdr:row>
      <xdr:rowOff>28575</xdr:rowOff>
    </xdr:from>
    <xdr:to>
      <xdr:col>1</xdr:col>
      <xdr:colOff>676275</xdr:colOff>
      <xdr:row>14</xdr:row>
      <xdr:rowOff>457200</xdr:rowOff>
    </xdr:to>
    <xdr:pic>
      <xdr:nvPicPr>
        <xdr:cNvPr id="27" name="Subgraph-jakessarw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15075"/>
          <a:ext cx="647700" cy="428625"/>
        </a:xfrm>
        <a:prstGeom prst="rect">
          <a:avLst/>
        </a:prstGeom>
        <a:ln>
          <a:noFill/>
        </a:ln>
      </xdr:spPr>
    </xdr:pic>
    <xdr:clientData/>
  </xdr:twoCellAnchor>
  <xdr:twoCellAnchor editAs="oneCell">
    <xdr:from>
      <xdr:col>1</xdr:col>
      <xdr:colOff>28575</xdr:colOff>
      <xdr:row>15</xdr:row>
      <xdr:rowOff>28575</xdr:rowOff>
    </xdr:from>
    <xdr:to>
      <xdr:col>1</xdr:col>
      <xdr:colOff>676275</xdr:colOff>
      <xdr:row>15</xdr:row>
      <xdr:rowOff>457200</xdr:rowOff>
    </xdr:to>
    <xdr:pic>
      <xdr:nvPicPr>
        <xdr:cNvPr id="29" name="Subgraph-galenbiote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791325"/>
          <a:ext cx="647700" cy="428625"/>
        </a:xfrm>
        <a:prstGeom prst="rect">
          <a:avLst/>
        </a:prstGeom>
        <a:ln>
          <a:noFill/>
        </a:ln>
      </xdr:spPr>
    </xdr:pic>
    <xdr:clientData/>
  </xdr:twoCellAnchor>
  <xdr:twoCellAnchor editAs="oneCell">
    <xdr:from>
      <xdr:col>1</xdr:col>
      <xdr:colOff>28575</xdr:colOff>
      <xdr:row>16</xdr:row>
      <xdr:rowOff>28575</xdr:rowOff>
    </xdr:from>
    <xdr:to>
      <xdr:col>1</xdr:col>
      <xdr:colOff>676275</xdr:colOff>
      <xdr:row>16</xdr:row>
      <xdr:rowOff>457200</xdr:rowOff>
    </xdr:to>
    <xdr:pic>
      <xdr:nvPicPr>
        <xdr:cNvPr id="31" name="Subgraph-savannahguthri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267575"/>
          <a:ext cx="647700" cy="428625"/>
        </a:xfrm>
        <a:prstGeom prst="rect">
          <a:avLst/>
        </a:prstGeom>
        <a:ln>
          <a:noFill/>
        </a:ln>
      </xdr:spPr>
    </xdr:pic>
    <xdr:clientData/>
  </xdr:twoCellAnchor>
  <xdr:twoCellAnchor editAs="oneCell">
    <xdr:from>
      <xdr:col>1</xdr:col>
      <xdr:colOff>28575</xdr:colOff>
      <xdr:row>17</xdr:row>
      <xdr:rowOff>28575</xdr:rowOff>
    </xdr:from>
    <xdr:to>
      <xdr:col>1</xdr:col>
      <xdr:colOff>676275</xdr:colOff>
      <xdr:row>17</xdr:row>
      <xdr:rowOff>457200</xdr:rowOff>
    </xdr:to>
    <xdr:pic>
      <xdr:nvPicPr>
        <xdr:cNvPr id="33" name="Subgraph-nbcthisis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743825"/>
          <a:ext cx="647700" cy="428625"/>
        </a:xfrm>
        <a:prstGeom prst="rect">
          <a:avLst/>
        </a:prstGeom>
        <a:ln>
          <a:noFill/>
        </a:ln>
      </xdr:spPr>
    </xdr:pic>
    <xdr:clientData/>
  </xdr:twoCellAnchor>
  <xdr:twoCellAnchor editAs="oneCell">
    <xdr:from>
      <xdr:col>1</xdr:col>
      <xdr:colOff>28575</xdr:colOff>
      <xdr:row>18</xdr:row>
      <xdr:rowOff>28575</xdr:rowOff>
    </xdr:from>
    <xdr:to>
      <xdr:col>1</xdr:col>
      <xdr:colOff>676275</xdr:colOff>
      <xdr:row>18</xdr:row>
      <xdr:rowOff>457200</xdr:rowOff>
    </xdr:to>
    <xdr:pic>
      <xdr:nvPicPr>
        <xdr:cNvPr id="35" name="Subgraph-chicky1956"/>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220075"/>
          <a:ext cx="647700" cy="428625"/>
        </a:xfrm>
        <a:prstGeom prst="rect">
          <a:avLst/>
        </a:prstGeom>
        <a:ln>
          <a:noFill/>
        </a:ln>
      </xdr:spPr>
    </xdr:pic>
    <xdr:clientData/>
  </xdr:twoCellAnchor>
  <xdr:twoCellAnchor editAs="oneCell">
    <xdr:from>
      <xdr:col>1</xdr:col>
      <xdr:colOff>28575</xdr:colOff>
      <xdr:row>19</xdr:row>
      <xdr:rowOff>28575</xdr:rowOff>
    </xdr:from>
    <xdr:to>
      <xdr:col>1</xdr:col>
      <xdr:colOff>676275</xdr:colOff>
      <xdr:row>19</xdr:row>
      <xdr:rowOff>457200</xdr:rowOff>
    </xdr:to>
    <xdr:pic>
      <xdr:nvPicPr>
        <xdr:cNvPr id="37" name="Subgraph-holly_camille22"/>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696325"/>
          <a:ext cx="647700" cy="428625"/>
        </a:xfrm>
        <a:prstGeom prst="rect">
          <a:avLst/>
        </a:prstGeom>
        <a:ln>
          <a:noFill/>
        </a:ln>
      </xdr:spPr>
    </xdr:pic>
    <xdr:clientData/>
  </xdr:twoCellAnchor>
  <xdr:twoCellAnchor editAs="oneCell">
    <xdr:from>
      <xdr:col>1</xdr:col>
      <xdr:colOff>28575</xdr:colOff>
      <xdr:row>20</xdr:row>
      <xdr:rowOff>28575</xdr:rowOff>
    </xdr:from>
    <xdr:to>
      <xdr:col>1</xdr:col>
      <xdr:colOff>676275</xdr:colOff>
      <xdr:row>20</xdr:row>
      <xdr:rowOff>457200</xdr:rowOff>
    </xdr:to>
    <xdr:pic>
      <xdr:nvPicPr>
        <xdr:cNvPr id="39" name="Subgraph-sheltonbeth01"/>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9172575"/>
          <a:ext cx="647700" cy="428625"/>
        </a:xfrm>
        <a:prstGeom prst="rect">
          <a:avLst/>
        </a:prstGeom>
        <a:ln>
          <a:noFill/>
        </a:ln>
      </xdr:spPr>
    </xdr:pic>
    <xdr:clientData/>
  </xdr:twoCellAnchor>
  <xdr:twoCellAnchor editAs="oneCell">
    <xdr:from>
      <xdr:col>1</xdr:col>
      <xdr:colOff>28575</xdr:colOff>
      <xdr:row>21</xdr:row>
      <xdr:rowOff>28575</xdr:rowOff>
    </xdr:from>
    <xdr:to>
      <xdr:col>1</xdr:col>
      <xdr:colOff>676275</xdr:colOff>
      <xdr:row>21</xdr:row>
      <xdr:rowOff>457200</xdr:rowOff>
    </xdr:to>
    <xdr:pic>
      <xdr:nvPicPr>
        <xdr:cNvPr id="41" name="Subgraph-meenasauru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648825"/>
          <a:ext cx="647700" cy="428625"/>
        </a:xfrm>
        <a:prstGeom prst="rect">
          <a:avLst/>
        </a:prstGeom>
        <a:ln>
          <a:noFill/>
        </a:ln>
      </xdr:spPr>
    </xdr:pic>
    <xdr:clientData/>
  </xdr:twoCellAnchor>
  <xdr:twoCellAnchor editAs="oneCell">
    <xdr:from>
      <xdr:col>1</xdr:col>
      <xdr:colOff>28575</xdr:colOff>
      <xdr:row>22</xdr:row>
      <xdr:rowOff>28575</xdr:rowOff>
    </xdr:from>
    <xdr:to>
      <xdr:col>1</xdr:col>
      <xdr:colOff>676275</xdr:colOff>
      <xdr:row>22</xdr:row>
      <xdr:rowOff>457200</xdr:rowOff>
    </xdr:to>
    <xdr:pic>
      <xdr:nvPicPr>
        <xdr:cNvPr id="43" name="Subgraph-sarahmc78949349"/>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125075"/>
          <a:ext cx="647700" cy="428625"/>
        </a:xfrm>
        <a:prstGeom prst="rect">
          <a:avLst/>
        </a:prstGeom>
        <a:ln>
          <a:noFill/>
        </a:ln>
      </xdr:spPr>
    </xdr:pic>
    <xdr:clientData/>
  </xdr:twoCellAnchor>
  <xdr:twoCellAnchor editAs="oneCell">
    <xdr:from>
      <xdr:col>1</xdr:col>
      <xdr:colOff>28575</xdr:colOff>
      <xdr:row>23</xdr:row>
      <xdr:rowOff>28575</xdr:rowOff>
    </xdr:from>
    <xdr:to>
      <xdr:col>1</xdr:col>
      <xdr:colOff>676275</xdr:colOff>
      <xdr:row>23</xdr:row>
      <xdr:rowOff>457200</xdr:rowOff>
    </xdr:to>
    <xdr:pic>
      <xdr:nvPicPr>
        <xdr:cNvPr id="45" name="Subgraph-sheetssydni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601325"/>
          <a:ext cx="647700" cy="428625"/>
        </a:xfrm>
        <a:prstGeom prst="rect">
          <a:avLst/>
        </a:prstGeom>
        <a:ln>
          <a:noFill/>
        </a:ln>
      </xdr:spPr>
    </xdr:pic>
    <xdr:clientData/>
  </xdr:twoCellAnchor>
  <xdr:twoCellAnchor editAs="oneCell">
    <xdr:from>
      <xdr:col>1</xdr:col>
      <xdr:colOff>28575</xdr:colOff>
      <xdr:row>24</xdr:row>
      <xdr:rowOff>28575</xdr:rowOff>
    </xdr:from>
    <xdr:to>
      <xdr:col>1</xdr:col>
      <xdr:colOff>676275</xdr:colOff>
      <xdr:row>24</xdr:row>
      <xdr:rowOff>457200</xdr:rowOff>
    </xdr:to>
    <xdr:pic>
      <xdr:nvPicPr>
        <xdr:cNvPr id="47" name="Subgraph-maritsanbcm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647700" cy="428625"/>
        </a:xfrm>
        <a:prstGeom prst="rect">
          <a:avLst/>
        </a:prstGeom>
        <a:ln>
          <a:noFill/>
        </a:ln>
      </xdr:spPr>
    </xdr:pic>
    <xdr:clientData/>
  </xdr:twoCellAnchor>
  <xdr:twoCellAnchor editAs="oneCell">
    <xdr:from>
      <xdr:col>1</xdr:col>
      <xdr:colOff>28575</xdr:colOff>
      <xdr:row>25</xdr:row>
      <xdr:rowOff>28575</xdr:rowOff>
    </xdr:from>
    <xdr:to>
      <xdr:col>1</xdr:col>
      <xdr:colOff>676275</xdr:colOff>
      <xdr:row>25</xdr:row>
      <xdr:rowOff>457200</xdr:rowOff>
    </xdr:to>
    <xdr:pic>
      <xdr:nvPicPr>
        <xdr:cNvPr id="49" name="Subgraph-donnaflawrence"/>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553825"/>
          <a:ext cx="647700" cy="428625"/>
        </a:xfrm>
        <a:prstGeom prst="rect">
          <a:avLst/>
        </a:prstGeom>
        <a:ln>
          <a:noFill/>
        </a:ln>
      </xdr:spPr>
    </xdr:pic>
    <xdr:clientData/>
  </xdr:twoCellAnchor>
  <xdr:twoCellAnchor editAs="oneCell">
    <xdr:from>
      <xdr:col>1</xdr:col>
      <xdr:colOff>28575</xdr:colOff>
      <xdr:row>26</xdr:row>
      <xdr:rowOff>28575</xdr:rowOff>
    </xdr:from>
    <xdr:to>
      <xdr:col>1</xdr:col>
      <xdr:colOff>676275</xdr:colOff>
      <xdr:row>26</xdr:row>
      <xdr:rowOff>457200</xdr:rowOff>
    </xdr:to>
    <xdr:pic>
      <xdr:nvPicPr>
        <xdr:cNvPr id="51" name="Subgraph-hodaandjen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030075"/>
          <a:ext cx="647700" cy="428625"/>
        </a:xfrm>
        <a:prstGeom prst="rect">
          <a:avLst/>
        </a:prstGeom>
        <a:ln>
          <a:noFill/>
        </a:ln>
      </xdr:spPr>
    </xdr:pic>
    <xdr:clientData/>
  </xdr:twoCellAnchor>
  <xdr:twoCellAnchor editAs="oneCell">
    <xdr:from>
      <xdr:col>1</xdr:col>
      <xdr:colOff>28575</xdr:colOff>
      <xdr:row>27</xdr:row>
      <xdr:rowOff>28575</xdr:rowOff>
    </xdr:from>
    <xdr:to>
      <xdr:col>1</xdr:col>
      <xdr:colOff>676275</xdr:colOff>
      <xdr:row>27</xdr:row>
      <xdr:rowOff>457200</xdr:rowOff>
    </xdr:to>
    <xdr:pic>
      <xdr:nvPicPr>
        <xdr:cNvPr id="53" name="Subgraph-rockytwyma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506325"/>
          <a:ext cx="6477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011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681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255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735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00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170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415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650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180975</xdr:colOff>
      <xdr:row>21</xdr:row>
      <xdr:rowOff>133350</xdr:rowOff>
    </xdr:to>
    <xdr:graphicFrame macro="">
      <xdr:nvGraphicFramePr>
        <xdr:cNvPr id="2" name="Chart 1"/>
        <xdr:cNvGraphicFramePr/>
      </xdr:nvGraphicFramePr>
      <xdr:xfrm>
        <a:off x="123825" y="123825"/>
        <a:ext cx="9925050" cy="4010025"/>
      </xdr:xfrm>
      <a:graphic>
        <a:graphicData uri="http://schemas.openxmlformats.org/drawingml/2006/chart">
          <c:chart xmlns:c="http://schemas.openxmlformats.org/drawingml/2006/chart" r:id="rId1"/>
        </a:graphicData>
      </a:graphic>
    </xdr:graphicFrame>
    <xdr:clientData/>
  </xdr:twoCellAnchor>
  <xdr:oneCellAnchor>
    <xdr:from>
      <xdr:col>4</xdr:col>
      <xdr:colOff>552450</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410075"/>
            <a:ext cx="1247775" cy="133350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28575</xdr:colOff>
      <xdr:row>23</xdr:row>
      <xdr:rowOff>28575</xdr:rowOff>
    </xdr:from>
    <xdr:ext cx="1247775" cy="133350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29275" y="4410075"/>
            <a:ext cx="1247775" cy="133350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6" refreshedBy="Doc Assar" refreshedVersion="6">
  <cacheSource type="worksheet">
    <worksheetSource ref="A2:BN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mikerocket mikerocketmusic todayplaza"/>
        <s v="mikerocket mikerocketmusic mikerocketstory whoismikerocket todayshow todayplaza daveprice"/>
        <s v="mikerocket mikerocketmusic daveprice todayshow todayplaza whoismikerocket mikerocketstory prohibitionnyc crossroadsgarwoodnj stonepony selfpromotion"/>
        <s v="todayplaza boybandia"/>
        <s v="todayplaza"/>
        <s v="todayfam"/>
        <s v="happyfriday todayshow"/>
        <s v="todayplaza mytodayplaz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6">
        <d v="2019-08-31T12:47:30.000"/>
        <d v="2019-08-31T10:59:52.000"/>
        <d v="2019-08-31T14:56:00.000"/>
        <d v="2019-08-31T12:48:40.000"/>
        <d v="2019-09-02T03:15:07.000"/>
        <d v="2019-09-02T13:02:31.000"/>
        <d v="2019-09-02T21:18:18.000"/>
        <d v="2019-09-03T05:27:34.000"/>
        <d v="2019-09-03T09:56:22.000"/>
        <d v="2019-09-02T21:15:28.000"/>
        <d v="2019-09-02T14:00:29.000"/>
        <d v="2019-09-02T21:17:07.000"/>
        <d v="2019-09-03T18:04:05.000"/>
        <d v="2019-09-04T01:33:32.000"/>
        <d v="2019-09-04T15:01:14.000"/>
        <d v="2019-09-04T17:40:58.000"/>
        <d v="2019-09-05T15:49:34.000"/>
        <d v="2019-09-06T14:13:23.000"/>
        <d v="2019-09-06T14:16:20.000"/>
        <d v="2019-09-06T14:16:51.000"/>
        <d v="2019-09-06T14:47:19.000"/>
        <d v="2019-09-02T16:21:01.000"/>
        <d v="2019-09-08T14:42:29.000"/>
        <d v="2019-09-03T14:07:37.000"/>
        <d v="2019-09-09T12:08:20.000"/>
        <d v="2019-09-09T12:11:23.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442883231"/>
    </ext>
  </extLst>
</pivotCacheDefinition>
</file>

<file path=xl/pivotCache/pivotCacheRecords1.xml><?xml version="1.0" encoding="utf-8"?>
<pivotCacheRecords xmlns="http://schemas.openxmlformats.org/spreadsheetml/2006/main" xmlns:r="http://schemas.openxmlformats.org/officeDocument/2006/relationships" count="26">
  <r>
    <s v="cdjdulay2881"/>
    <s v="whydontwemusic"/>
    <m/>
    <m/>
    <m/>
    <m/>
    <m/>
    <m/>
    <m/>
    <m/>
    <s v="No"/>
    <n v="3"/>
    <m/>
    <m/>
    <x v="0"/>
    <d v="2019-08-31T12:47:30.000"/>
    <s v="@TODAYplaza @whydontwemusic Can’t believe of all the people I know that signed up for fan passes, not a single one of us won them. My girls are crushed. :("/>
    <m/>
    <m/>
    <x v="0"/>
    <m/>
    <s v="http://pbs.twimg.com/profile_images/667194198219735040/ZF7hxIpV_normal.jpg"/>
    <x v="0"/>
    <d v="2019-08-31T00:00:00.000"/>
    <s v="12:47:30"/>
    <s v="https://twitter.com/cdjdulay2881/status/1167780953688813573"/>
    <m/>
    <m/>
    <s v="1167780953688813573"/>
    <s v="1129399730927296513"/>
    <b v="0"/>
    <n v="0"/>
    <s v="920709876535496705"/>
    <b v="0"/>
    <s v="en"/>
    <m/>
    <s v=""/>
    <b v="0"/>
    <n v="0"/>
    <s v=""/>
    <s v="Twitter for iPhone"/>
    <b v="0"/>
    <s v="1129399730927296513"/>
    <s v="Tweet"/>
    <n v="0"/>
    <n v="0"/>
    <m/>
    <m/>
    <m/>
    <m/>
    <m/>
    <m/>
    <m/>
    <m/>
    <n v="1"/>
    <s v="6"/>
    <s v="6"/>
    <m/>
    <m/>
    <m/>
    <m/>
    <m/>
    <m/>
    <m/>
    <m/>
    <m/>
  </r>
  <r>
    <s v="mikerocketmusic"/>
    <s v="crossroads_nj"/>
    <m/>
    <m/>
    <m/>
    <m/>
    <m/>
    <m/>
    <m/>
    <m/>
    <s v="No"/>
    <n v="5"/>
    <m/>
    <m/>
    <x v="0"/>
    <d v="2019-08-31T10:59:52.000"/>
    <s v="Happy Saturday! 42nd time @todayshow ! Hoping to get word out about my show tonight @prohibitionnyc and two shows in NJ in September @crossroads_nj and the_stone_pony #mikerocket #mikerocketmusic #todayplaza… https://t.co/6U2flT1BYh"/>
    <s v="https://www.instagram.com/p/B102VLCAO_q/?igshid=95y2eaorigyc"/>
    <s v="instagram.com"/>
    <x v="1"/>
    <m/>
    <s v="http://pbs.twimg.com/profile_images/915032734761877507/R8qE53lQ_normal.jpg"/>
    <x v="1"/>
    <d v="2019-08-31T00:00:00.000"/>
    <s v="10:59:52"/>
    <s v="https://twitter.com/mikerocketmusic/status/1167753866290401280"/>
    <n v="40.7584"/>
    <n v="-73.9791"/>
    <s v="1167753866290401280"/>
    <m/>
    <b v="0"/>
    <n v="0"/>
    <s v=""/>
    <b v="0"/>
    <s v="en"/>
    <m/>
    <s v=""/>
    <b v="0"/>
    <n v="0"/>
    <s v=""/>
    <s v="Instagram"/>
    <b v="0"/>
    <s v="1167753866290401280"/>
    <s v="Tweet"/>
    <n v="0"/>
    <n v="0"/>
    <s v="-74.026675,40.683935 _x000a_-73.910408,40.683935 _x000a_-73.910408,40.877483 _x000a_-74.026675,40.877483"/>
    <s v="United States"/>
    <s v="US"/>
    <s v="Manhattan, NY"/>
    <s v="01a9a39529b27f36"/>
    <s v="Manhattan"/>
    <s v="city"/>
    <s v="https://api.twitter.com/1.1/geo/id/01a9a39529b27f36.json"/>
    <n v="2"/>
    <s v="4"/>
    <s v="4"/>
    <m/>
    <m/>
    <m/>
    <m/>
    <m/>
    <m/>
    <m/>
    <m/>
    <m/>
  </r>
  <r>
    <s v="mikerocketmusic"/>
    <s v="crossroads_nj"/>
    <m/>
    <m/>
    <m/>
    <m/>
    <m/>
    <m/>
    <m/>
    <m/>
    <s v="No"/>
    <n v="6"/>
    <m/>
    <m/>
    <x v="0"/>
    <d v="2019-08-31T14:56:00.000"/>
    <s v="Hope you can make it to @prohibitionnyc tonight, to @crossroads_nj Sep 12,and to the_stone_pony Sept 13th! #mikerocket #mikerocketmusic #mikerocketstory #whoismikerocket #todayshow #todayplaza #daveprice… https://t.co/JHZjG24zdm"/>
    <s v="https://www.instagram.com/p/B11R2wMAydr/?igshid=f62wx5pgtesu"/>
    <s v="instagram.com"/>
    <x v="2"/>
    <m/>
    <s v="http://pbs.twimg.com/profile_images/915032734761877507/R8qE53lQ_normal.jpg"/>
    <x v="2"/>
    <d v="2019-08-31T00:00:00.000"/>
    <s v="14:56:00"/>
    <s v="https://twitter.com/mikerocketmusic/status/1167813290539569153"/>
    <m/>
    <m/>
    <s v="1167813290539569153"/>
    <m/>
    <b v="0"/>
    <n v="0"/>
    <s v=""/>
    <b v="0"/>
    <s v="en"/>
    <m/>
    <s v=""/>
    <b v="0"/>
    <n v="0"/>
    <s v=""/>
    <s v="Instagram"/>
    <b v="0"/>
    <s v="1167813290539569153"/>
    <s v="Tweet"/>
    <n v="0"/>
    <n v="0"/>
    <m/>
    <m/>
    <m/>
    <m/>
    <m/>
    <m/>
    <m/>
    <m/>
    <n v="2"/>
    <s v="4"/>
    <s v="4"/>
    <m/>
    <m/>
    <m/>
    <m/>
    <m/>
    <m/>
    <m/>
    <m/>
    <m/>
  </r>
  <r>
    <s v="mikerocketmusic"/>
    <s v="todayshow"/>
    <m/>
    <m/>
    <m/>
    <m/>
    <m/>
    <m/>
    <m/>
    <m/>
    <s v="No"/>
    <n v="10"/>
    <m/>
    <m/>
    <x v="0"/>
    <d v="2019-08-31T12:48:40.000"/>
    <s v="With davepricetv  @todayshow ! Dave rocks!! :-) #mikerocket #mikerocketmusic  #daveprice #todayshow #todayplaza #whoismikerocket #mikerocketstory #prohibitionnyc #crossroadsgarwoodnj #stonepony #selfpromotion… https://t.co/D3z1TLO0Lj"/>
    <s v="https://www.instagram.com/p/B11DSWIgdy_/?igshid=1sbohb5tpb2f7"/>
    <s v="instagram.com"/>
    <x v="3"/>
    <m/>
    <s v="http://pbs.twimg.com/profile_images/915032734761877507/R8qE53lQ_normal.jpg"/>
    <x v="3"/>
    <d v="2019-08-31T00:00:00.000"/>
    <s v="12:48:40"/>
    <s v="https://twitter.com/mikerocketmusic/status/1167781248279797760"/>
    <m/>
    <m/>
    <s v="1167781248279797760"/>
    <m/>
    <b v="0"/>
    <n v="0"/>
    <s v=""/>
    <b v="0"/>
    <s v="en"/>
    <m/>
    <s v=""/>
    <b v="0"/>
    <n v="0"/>
    <s v=""/>
    <s v="Instagram"/>
    <b v="0"/>
    <s v="1167781248279797760"/>
    <s v="Tweet"/>
    <n v="0"/>
    <n v="0"/>
    <m/>
    <m/>
    <m/>
    <m/>
    <m/>
    <m/>
    <m/>
    <m/>
    <n v="2"/>
    <s v="4"/>
    <s v="3"/>
    <n v="0"/>
    <n v="0"/>
    <n v="0"/>
    <n v="0"/>
    <n v="0"/>
    <n v="0"/>
    <n v="16"/>
    <n v="100"/>
    <n v="16"/>
  </r>
  <r>
    <s v="simplyriaa"/>
    <s v="todayplaza"/>
    <m/>
    <m/>
    <m/>
    <m/>
    <m/>
    <m/>
    <m/>
    <m/>
    <s v="No"/>
    <n v="11"/>
    <m/>
    <m/>
    <x v="1"/>
    <d v="2019-09-02T03:15:07.000"/>
    <s v="@TODAYplaza Why Don’t We😍😍"/>
    <m/>
    <m/>
    <x v="0"/>
    <m/>
    <s v="http://pbs.twimg.com/profile_images/1033882286171860993/rVG2wyCT_normal.jpg"/>
    <x v="4"/>
    <d v="2019-09-02T00:00:00.000"/>
    <s v="03:15:07"/>
    <s v="https://twitter.com/simplyriaa/status/1168361684861427712"/>
    <m/>
    <m/>
    <s v="1168361684861427712"/>
    <s v="1129388555032244224"/>
    <b v="0"/>
    <n v="0"/>
    <s v="920709876535496705"/>
    <b v="0"/>
    <s v="en"/>
    <m/>
    <s v=""/>
    <b v="0"/>
    <n v="0"/>
    <s v=""/>
    <s v="Twitter for iPhone"/>
    <b v="0"/>
    <s v="1129388555032244224"/>
    <s v="Tweet"/>
    <n v="0"/>
    <n v="0"/>
    <m/>
    <m/>
    <m/>
    <m/>
    <m/>
    <m/>
    <m/>
    <m/>
    <n v="1"/>
    <s v="1"/>
    <s v="1"/>
    <n v="0"/>
    <n v="0"/>
    <n v="0"/>
    <n v="0"/>
    <n v="0"/>
    <n v="0"/>
    <n v="5"/>
    <n v="100"/>
    <n v="5"/>
  </r>
  <r>
    <s v="tvcameraguy"/>
    <s v="todayshow"/>
    <m/>
    <m/>
    <m/>
    <m/>
    <m/>
    <m/>
    <m/>
    <m/>
    <s v="No"/>
    <n v="12"/>
    <m/>
    <m/>
    <x v="0"/>
    <d v="2019-09-02T13:02:31.000"/>
    <s v="A packed #todayplaza for whydontwemusic @todayshow #boybandia @ The Today Show https://t.co/ohFo6bVyG8"/>
    <s v="https://www.instagram.com/p/B16OdlfA1x2/?igshid=1pdleom25xmam"/>
    <s v="instagram.com"/>
    <x v="4"/>
    <m/>
    <s v="http://pbs.twimg.com/profile_images/1304754237/image_normal.jpg"/>
    <x v="5"/>
    <d v="2019-09-02T00:00:00.000"/>
    <s v="13:02:31"/>
    <s v="https://twitter.com/tvcameraguy/status/1168509510295654401"/>
    <m/>
    <m/>
    <s v="1168509510295654401"/>
    <m/>
    <b v="0"/>
    <n v="0"/>
    <s v=""/>
    <b v="0"/>
    <s v="en"/>
    <m/>
    <s v=""/>
    <b v="0"/>
    <n v="0"/>
    <s v=""/>
    <s v="Instagram"/>
    <b v="0"/>
    <s v="1168509510295654401"/>
    <s v="Tweet"/>
    <n v="0"/>
    <n v="0"/>
    <m/>
    <m/>
    <m/>
    <m/>
    <m/>
    <m/>
    <m/>
    <m/>
    <n v="1"/>
    <s v="3"/>
    <s v="3"/>
    <n v="0"/>
    <n v="0"/>
    <n v="0"/>
    <n v="0"/>
    <n v="0"/>
    <n v="0"/>
    <n v="10"/>
    <n v="100"/>
    <n v="10"/>
  </r>
  <r>
    <s v="kevinschatell"/>
    <s v="todayplaza"/>
    <m/>
    <m/>
    <m/>
    <m/>
    <m/>
    <m/>
    <m/>
    <m/>
    <s v="No"/>
    <n v="13"/>
    <m/>
    <m/>
    <x v="2"/>
    <d v="2019-09-02T21:18:18.000"/>
    <s v="Come join us, tune in, or set your DVR! You don’t want to miss @hodakotb’s return to Studio 1A &amp;amp; the whole @TODAYshow family together again! 🧡 #TODAYfam @alroker https://t.co/ubOAnFs1wS"/>
    <m/>
    <m/>
    <x v="0"/>
    <m/>
    <s v="http://pbs.twimg.com/profile_images/1113200162590081024/T6uFHUN0_normal.jpg"/>
    <x v="6"/>
    <d v="2019-09-02T00:00:00.000"/>
    <s v="21:18:18"/>
    <s v="https://twitter.com/kevinschatell/status/1168634278609084420"/>
    <m/>
    <m/>
    <s v="1168634278609084420"/>
    <m/>
    <b v="0"/>
    <n v="0"/>
    <s v=""/>
    <b v="0"/>
    <s v="en"/>
    <m/>
    <s v=""/>
    <b v="0"/>
    <n v="2"/>
    <s v="1168633563803246602"/>
    <s v="Twitter for iPhone"/>
    <b v="0"/>
    <s v="1168633563803246602"/>
    <s v="Tweet"/>
    <n v="0"/>
    <n v="0"/>
    <m/>
    <m/>
    <m/>
    <m/>
    <m/>
    <m/>
    <m/>
    <m/>
    <n v="1"/>
    <s v="1"/>
    <s v="1"/>
    <m/>
    <m/>
    <m/>
    <m/>
    <m/>
    <m/>
    <m/>
    <m/>
    <m/>
  </r>
  <r>
    <s v="jakessarwar"/>
    <s v="todayplaza"/>
    <m/>
    <m/>
    <m/>
    <m/>
    <m/>
    <m/>
    <m/>
    <m/>
    <s v="No"/>
    <n v="17"/>
    <m/>
    <m/>
    <x v="2"/>
    <d v="2019-09-03T05:27:34.000"/>
    <s v="Come join us, tune in, or set your DVR! You don’t want to miss @hodakotb’s return to Studio 1A &amp;amp; the whole @TODAYshow family together again! 🧡 #TODAYfam @alroker https://t.co/ubOAnFs1wS"/>
    <m/>
    <m/>
    <x v="0"/>
    <m/>
    <s v="http://pbs.twimg.com/profile_images/1012144939390701568/81iaF_Tf_normal.jpg"/>
    <x v="7"/>
    <d v="2019-09-03T00:00:00.000"/>
    <s v="05:27:34"/>
    <s v="https://twitter.com/jakessarwar/status/1168757404026232832"/>
    <m/>
    <m/>
    <s v="1168757404026232832"/>
    <m/>
    <b v="0"/>
    <n v="0"/>
    <s v=""/>
    <b v="0"/>
    <s v="en"/>
    <m/>
    <s v=""/>
    <b v="0"/>
    <n v="2"/>
    <s v="1168633563803246602"/>
    <s v="Twitter for iPhone"/>
    <b v="0"/>
    <s v="1168633563803246602"/>
    <s v="Tweet"/>
    <n v="0"/>
    <n v="0"/>
    <m/>
    <m/>
    <m/>
    <m/>
    <m/>
    <m/>
    <m/>
    <m/>
    <n v="1"/>
    <s v="1"/>
    <s v="1"/>
    <m/>
    <m/>
    <m/>
    <m/>
    <m/>
    <m/>
    <m/>
    <m/>
    <m/>
  </r>
  <r>
    <s v="galenbiotech"/>
    <s v="todayshow"/>
    <m/>
    <m/>
    <m/>
    <m/>
    <m/>
    <m/>
    <m/>
    <m/>
    <s v="No"/>
    <n v="21"/>
    <m/>
    <m/>
    <x v="0"/>
    <d v="2019-09-03T09:56:22.000"/>
    <s v="@SavannahGuthrie @hodakotb @TODAYshow Summers over, @hodakotb is back ❤️❤️❤️ #todayplaza"/>
    <m/>
    <m/>
    <x v="5"/>
    <m/>
    <s v="http://pbs.twimg.com/profile_images/1096798093247311872/pdmLCZi8_normal.jpg"/>
    <x v="8"/>
    <d v="2019-09-03T00:00:00.000"/>
    <s v="09:56:22"/>
    <s v="https://twitter.com/galenbiotech/status/1168825051782766593"/>
    <m/>
    <m/>
    <s v="1168825051782766593"/>
    <s v="1163824815989567493"/>
    <b v="0"/>
    <n v="0"/>
    <s v="52070270"/>
    <b v="0"/>
    <s v="en"/>
    <m/>
    <s v=""/>
    <b v="0"/>
    <n v="0"/>
    <s v=""/>
    <s v="Twitter for iPhone"/>
    <b v="0"/>
    <s v="1163824815989567493"/>
    <s v="Tweet"/>
    <n v="0"/>
    <n v="0"/>
    <m/>
    <m/>
    <m/>
    <m/>
    <m/>
    <m/>
    <m/>
    <m/>
    <n v="1"/>
    <s v="2"/>
    <s v="3"/>
    <m/>
    <m/>
    <m/>
    <m/>
    <m/>
    <m/>
    <m/>
    <m/>
    <m/>
  </r>
  <r>
    <s v="todayplaza"/>
    <s v="alroker"/>
    <m/>
    <m/>
    <m/>
    <m/>
    <m/>
    <m/>
    <m/>
    <m/>
    <s v="No"/>
    <n v="24"/>
    <m/>
    <m/>
    <x v="0"/>
    <d v="2019-09-02T21:15:28.000"/>
    <s v="Come join us, tune in, or set your DVR! You don’t want to miss @hodakotb’s return to Studio 1A &amp;amp; the whole @TODAYshow family together again! 🧡 #TODAYfam @alroker https://t.co/ubOAnFs1wS"/>
    <m/>
    <m/>
    <x v="6"/>
    <s v="https://pbs.twimg.com/ext_tw_video_thumb/1168633526436188161/pu/img/HVzruJTWak22p4N1.jpg"/>
    <s v="https://pbs.twimg.com/ext_tw_video_thumb/1168633526436188161/pu/img/HVzruJTWak22p4N1.jpg"/>
    <x v="9"/>
    <d v="2019-09-02T00:00:00.000"/>
    <s v="21:15:28"/>
    <s v="https://twitter.com/todayplaza/status/1168633563803246602"/>
    <m/>
    <m/>
    <s v="1168633563803246602"/>
    <m/>
    <b v="0"/>
    <n v="13"/>
    <s v=""/>
    <b v="0"/>
    <s v="en"/>
    <m/>
    <s v=""/>
    <b v="0"/>
    <n v="2"/>
    <s v=""/>
    <s v="Twitter for iPhone"/>
    <b v="0"/>
    <s v="1168633563803246602"/>
    <s v="Tweet"/>
    <n v="0"/>
    <n v="0"/>
    <m/>
    <m/>
    <m/>
    <m/>
    <m/>
    <m/>
    <m/>
    <m/>
    <n v="1"/>
    <s v="1"/>
    <s v="1"/>
    <m/>
    <m/>
    <m/>
    <m/>
    <m/>
    <m/>
    <m/>
    <m/>
    <m/>
  </r>
  <r>
    <s v="nbcthisisus"/>
    <s v="hodakotb"/>
    <m/>
    <m/>
    <m/>
    <m/>
    <m/>
    <m/>
    <m/>
    <m/>
    <s v="No"/>
    <n v="25"/>
    <m/>
    <m/>
    <x v="0"/>
    <d v="2019-09-02T14:00:29.000"/>
    <s v="We heard our friend @HodaKotb is back with the #TODAYfam tomorrow. The Pearsons always have a blast in Studio 1A. _x000a__x000a_Welcome back, Hoda! We'll be watching. ❤️ https://t.co/rSdnjPfni3"/>
    <m/>
    <m/>
    <x v="6"/>
    <s v="https://pbs.twimg.com/media/EDdud2pX4AEneY-.jpg"/>
    <s v="https://pbs.twimg.com/media/EDdud2pX4AEneY-.jpg"/>
    <x v="10"/>
    <d v="2019-09-02T00:00:00.000"/>
    <s v="14:00:29"/>
    <s v="https://twitter.com/nbcthisisus/status/1168524098626031616"/>
    <m/>
    <m/>
    <s v="1168524098626031616"/>
    <m/>
    <b v="0"/>
    <n v="1274"/>
    <s v=""/>
    <b v="0"/>
    <s v="en"/>
    <m/>
    <s v=""/>
    <b v="0"/>
    <n v="74"/>
    <s v=""/>
    <s v="Spredfast app"/>
    <b v="0"/>
    <s v="1168524098626031616"/>
    <s v="Retweet"/>
    <n v="0"/>
    <n v="0"/>
    <m/>
    <m/>
    <m/>
    <m/>
    <m/>
    <m/>
    <m/>
    <m/>
    <n v="1"/>
    <s v="1"/>
    <s v="1"/>
    <n v="1"/>
    <n v="3.8461538461538463"/>
    <n v="0"/>
    <n v="0"/>
    <n v="0"/>
    <n v="0"/>
    <n v="25"/>
    <n v="96.15384615384616"/>
    <n v="26"/>
  </r>
  <r>
    <s v="todayplaza"/>
    <s v="nbcthisisus"/>
    <m/>
    <m/>
    <m/>
    <m/>
    <m/>
    <m/>
    <m/>
    <m/>
    <s v="No"/>
    <n v="26"/>
    <m/>
    <m/>
    <x v="2"/>
    <d v="2019-09-02T21:17:07.000"/>
    <s v="We heard our friend @HodaKotb is back with the #TODAYfam tomorrow. The Pearsons always have a blast in Studio 1A. _x000a__x000a_Welcome back, Hoda! We'll be watching. ❤️ https://t.co/rSdnjPfni3"/>
    <m/>
    <m/>
    <x v="6"/>
    <m/>
    <s v="http://pbs.twimg.com/profile_images/1081319381769076736/zPr8UzAv_normal.jpg"/>
    <x v="11"/>
    <d v="2019-09-02T00:00:00.000"/>
    <s v="21:17:07"/>
    <s v="https://twitter.com/todayplaza/status/1168633980473749509"/>
    <m/>
    <m/>
    <s v="1168633980473749509"/>
    <m/>
    <b v="0"/>
    <n v="0"/>
    <s v=""/>
    <b v="0"/>
    <s v="en"/>
    <m/>
    <s v=""/>
    <b v="0"/>
    <n v="74"/>
    <s v="1168524098626031616"/>
    <s v="Twitter for iPhone"/>
    <b v="0"/>
    <s v="1168524098626031616"/>
    <s v="Tweet"/>
    <n v="0"/>
    <n v="0"/>
    <m/>
    <m/>
    <m/>
    <m/>
    <m/>
    <m/>
    <m/>
    <m/>
    <n v="1"/>
    <s v="1"/>
    <s v="1"/>
    <n v="1"/>
    <n v="3.8461538461538463"/>
    <n v="0"/>
    <n v="0"/>
    <n v="0"/>
    <n v="0"/>
    <n v="25"/>
    <n v="96.15384615384616"/>
    <n v="26"/>
  </r>
  <r>
    <s v="chicky1956"/>
    <s v="chicky1956"/>
    <m/>
    <m/>
    <m/>
    <m/>
    <m/>
    <m/>
    <m/>
    <m/>
    <s v="No"/>
    <n v="27"/>
    <m/>
    <m/>
    <x v="3"/>
    <d v="2019-09-03T18:04:05.000"/>
    <s v="# my todayplaza welcome back Hoda"/>
    <m/>
    <m/>
    <x v="0"/>
    <m/>
    <s v="http://pbs.twimg.com/profile_images/682787683282882565/_PdD6xHx_normal.jpg"/>
    <x v="12"/>
    <d v="2019-09-03T00:00:00.000"/>
    <s v="18:04:05"/>
    <s v="https://twitter.com/chicky1956/status/1168947788979343360"/>
    <m/>
    <m/>
    <s v="1168947788979343360"/>
    <m/>
    <b v="0"/>
    <n v="0"/>
    <s v=""/>
    <b v="0"/>
    <s v="en"/>
    <m/>
    <s v=""/>
    <b v="0"/>
    <n v="0"/>
    <s v=""/>
    <s v="Twitter for Android"/>
    <b v="0"/>
    <s v="1168947788979343360"/>
    <s v="Tweet"/>
    <n v="0"/>
    <n v="0"/>
    <m/>
    <m/>
    <m/>
    <m/>
    <m/>
    <m/>
    <m/>
    <m/>
    <n v="1"/>
    <s v="5"/>
    <s v="5"/>
    <n v="1"/>
    <n v="20"/>
    <n v="0"/>
    <n v="0"/>
    <n v="0"/>
    <n v="0"/>
    <n v="4"/>
    <n v="80"/>
    <n v="5"/>
  </r>
  <r>
    <s v="holly_camille22"/>
    <s v="todayplaza"/>
    <m/>
    <m/>
    <m/>
    <m/>
    <m/>
    <m/>
    <m/>
    <m/>
    <s v="No"/>
    <n v="28"/>
    <m/>
    <m/>
    <x v="2"/>
    <d v="2019-09-04T01:33:32.000"/>
    <s v="She’s back!!! 🧡 @hodakotb https://t.co/jok0KIA41d"/>
    <m/>
    <m/>
    <x v="0"/>
    <s v="https://pbs.twimg.com/media/EDi5sUeXYAUVPkc.jpg"/>
    <s v="https://pbs.twimg.com/media/EDi5sUeXYAUVPkc.jpg"/>
    <x v="13"/>
    <d v="2019-09-04T00:00:00.000"/>
    <s v="01:33:32"/>
    <s v="https://twitter.com/holly_camille22/status/1169060895143735296"/>
    <m/>
    <m/>
    <s v="1169060895143735296"/>
    <m/>
    <b v="0"/>
    <n v="0"/>
    <s v=""/>
    <b v="0"/>
    <s v="en"/>
    <m/>
    <s v=""/>
    <b v="0"/>
    <n v="1"/>
    <s v="1168888280823279617"/>
    <s v="Twitter for iPhone"/>
    <b v="0"/>
    <s v="1168888280823279617"/>
    <s v="Tweet"/>
    <n v="0"/>
    <n v="0"/>
    <m/>
    <m/>
    <m/>
    <m/>
    <m/>
    <m/>
    <m/>
    <m/>
    <n v="1"/>
    <s v="1"/>
    <s v="1"/>
    <m/>
    <m/>
    <m/>
    <m/>
    <m/>
    <m/>
    <m/>
    <m/>
    <m/>
  </r>
  <r>
    <s v="sheltonbeth01"/>
    <s v="hodakotb"/>
    <m/>
    <m/>
    <m/>
    <m/>
    <m/>
    <m/>
    <m/>
    <m/>
    <s v="No"/>
    <n v="30"/>
    <m/>
    <m/>
    <x v="0"/>
    <d v="2019-09-04T15:01:14.000"/>
    <s v="Thank you @TODAYshow @meenasaurus  @todayplaza &amp;amp; Lauren for the hospitality! #TodayPlaza _x000a__x000a_@hodakotb smiled at me so I’m pretty sure we’re friends now. :) https://t.co/lfmMSi7pwy"/>
    <m/>
    <m/>
    <x v="5"/>
    <s v="https://pbs.twimg.com/media/EDoPjhnXYAAGP9n.jpg"/>
    <s v="https://pbs.twimg.com/media/EDoPjhnXYAAGP9n.jpg"/>
    <x v="14"/>
    <d v="2019-09-04T00:00:00.000"/>
    <s v="15:01:14"/>
    <s v="https://twitter.com/sheltonbeth01/status/1169264161886539778"/>
    <m/>
    <m/>
    <s v="1169264161886539778"/>
    <m/>
    <b v="0"/>
    <n v="9"/>
    <s v=""/>
    <b v="0"/>
    <s v="en"/>
    <m/>
    <s v=""/>
    <b v="0"/>
    <n v="0"/>
    <s v=""/>
    <s v="Twitter for iPhone"/>
    <b v="0"/>
    <s v="1169264161886539778"/>
    <s v="Tweet"/>
    <n v="0"/>
    <n v="0"/>
    <m/>
    <m/>
    <m/>
    <m/>
    <m/>
    <m/>
    <m/>
    <m/>
    <n v="1"/>
    <s v="3"/>
    <s v="1"/>
    <m/>
    <m/>
    <m/>
    <m/>
    <m/>
    <m/>
    <m/>
    <m/>
    <m/>
  </r>
  <r>
    <s v="meenasaurus"/>
    <s v="sheltonbeth01"/>
    <m/>
    <m/>
    <m/>
    <m/>
    <m/>
    <m/>
    <m/>
    <m/>
    <s v="Yes"/>
    <n v="34"/>
    <m/>
    <m/>
    <x v="1"/>
    <d v="2019-09-04T17:40:58.000"/>
    <s v="@SheltonBeth01 @TODAYshow @TODAYplaza @hodakotb ❤️❤️"/>
    <m/>
    <m/>
    <x v="0"/>
    <m/>
    <s v="http://pbs.twimg.com/profile_images/483407123875778562/wN78q3a1_normal.jpeg"/>
    <x v="15"/>
    <d v="2019-09-04T00:00:00.000"/>
    <s v="17:40:58"/>
    <s v="https://twitter.com/meenasaurus/status/1169304359257042944"/>
    <m/>
    <m/>
    <s v="1169304359257042944"/>
    <s v="1169264161886539778"/>
    <b v="0"/>
    <n v="1"/>
    <s v="3880132152"/>
    <b v="0"/>
    <s v="und"/>
    <m/>
    <s v=""/>
    <b v="0"/>
    <n v="0"/>
    <s v=""/>
    <s v="Twitter for iPhone"/>
    <b v="0"/>
    <s v="1169264161886539778"/>
    <s v="Tweet"/>
    <n v="0"/>
    <n v="0"/>
    <m/>
    <m/>
    <m/>
    <m/>
    <m/>
    <m/>
    <m/>
    <m/>
    <n v="1"/>
    <s v="3"/>
    <s v="3"/>
    <m/>
    <m/>
    <m/>
    <m/>
    <m/>
    <m/>
    <m/>
    <m/>
    <m/>
  </r>
  <r>
    <s v="sarahmc78949349"/>
    <s v="hodakotb"/>
    <m/>
    <m/>
    <m/>
    <m/>
    <m/>
    <m/>
    <m/>
    <m/>
    <s v="No"/>
    <n v="38"/>
    <m/>
    <m/>
    <x v="0"/>
    <d v="2019-09-05T15:49:34.000"/>
    <s v="@TODAYplaza @hodakotb Welcome!!"/>
    <m/>
    <m/>
    <x v="0"/>
    <m/>
    <s v="http://abs.twimg.com/sticky/default_profile_images/default_profile_normal.png"/>
    <x v="16"/>
    <d v="2019-09-05T00:00:00.000"/>
    <s v="15:49:34"/>
    <s v="https://twitter.com/sarahmc78949349/status/1169638711707021312"/>
    <m/>
    <m/>
    <s v="1169638711707021312"/>
    <s v="1168888280823279617"/>
    <b v="0"/>
    <n v="0"/>
    <s v="920709876535496705"/>
    <b v="0"/>
    <s v="en"/>
    <m/>
    <s v=""/>
    <b v="0"/>
    <n v="0"/>
    <s v=""/>
    <s v="Twitter for Android"/>
    <b v="0"/>
    <s v="1168888280823279617"/>
    <s v="Tweet"/>
    <n v="0"/>
    <n v="0"/>
    <m/>
    <m/>
    <m/>
    <m/>
    <m/>
    <m/>
    <m/>
    <m/>
    <n v="1"/>
    <s v="1"/>
    <s v="1"/>
    <m/>
    <m/>
    <m/>
    <m/>
    <m/>
    <m/>
    <m/>
    <m/>
    <m/>
  </r>
  <r>
    <s v="sheetssydnie"/>
    <s v="sheetssydnie"/>
    <m/>
    <m/>
    <m/>
    <m/>
    <m/>
    <m/>
    <m/>
    <m/>
    <s v="No"/>
    <n v="40"/>
    <m/>
    <m/>
    <x v="3"/>
    <d v="2019-09-06T14:13:23.000"/>
    <s v="New York here we come! #todayplaza"/>
    <m/>
    <m/>
    <x v="5"/>
    <m/>
    <s v="http://pbs.twimg.com/profile_images/1112182779964329984/MOTGO1e__normal.jpg"/>
    <x v="17"/>
    <d v="2019-09-06T00:00:00.000"/>
    <s v="14:13:23"/>
    <s v="https://twitter.com/sheetssydnie/status/1169976892981530624"/>
    <m/>
    <m/>
    <s v="1169976892981530624"/>
    <m/>
    <b v="0"/>
    <n v="0"/>
    <s v=""/>
    <b v="0"/>
    <s v="en"/>
    <m/>
    <s v=""/>
    <b v="0"/>
    <n v="0"/>
    <s v=""/>
    <s v="Twitter for iPhone"/>
    <b v="0"/>
    <s v="1169976892981530624"/>
    <s v="Tweet"/>
    <n v="0"/>
    <n v="0"/>
    <m/>
    <m/>
    <m/>
    <m/>
    <m/>
    <m/>
    <m/>
    <m/>
    <n v="3"/>
    <s v="5"/>
    <s v="5"/>
    <n v="0"/>
    <n v="0"/>
    <n v="0"/>
    <n v="0"/>
    <n v="0"/>
    <n v="0"/>
    <n v="6"/>
    <n v="100"/>
    <n v="6"/>
  </r>
  <r>
    <s v="sheetssydnie"/>
    <s v="sheetssydnie"/>
    <m/>
    <m/>
    <m/>
    <m/>
    <m/>
    <m/>
    <m/>
    <m/>
    <s v="No"/>
    <n v="41"/>
    <m/>
    <m/>
    <x v="3"/>
    <d v="2019-09-06T14:16:20.000"/>
    <s v="New York here we come! #TODAYplaza https://t.co/mqbRK1WLel"/>
    <m/>
    <m/>
    <x v="5"/>
    <s v="https://pbs.twimg.com/media/EDyYdD1UYAAyNNn.jpg"/>
    <s v="https://pbs.twimg.com/media/EDyYdD1UYAAyNNn.jpg"/>
    <x v="18"/>
    <d v="2019-09-06T00:00:00.000"/>
    <s v="14:16:20"/>
    <s v="https://twitter.com/sheetssydnie/status/1169977635335573516"/>
    <m/>
    <m/>
    <s v="1169977635335573516"/>
    <m/>
    <b v="0"/>
    <n v="0"/>
    <s v=""/>
    <b v="0"/>
    <s v="en"/>
    <m/>
    <s v=""/>
    <b v="0"/>
    <n v="0"/>
    <s v=""/>
    <s v="Twitter for iPhone"/>
    <b v="0"/>
    <s v="1169977635335573516"/>
    <s v="Tweet"/>
    <n v="0"/>
    <n v="0"/>
    <m/>
    <m/>
    <m/>
    <m/>
    <m/>
    <m/>
    <m/>
    <m/>
    <n v="3"/>
    <s v="5"/>
    <s v="5"/>
    <n v="0"/>
    <n v="0"/>
    <n v="0"/>
    <n v="0"/>
    <n v="0"/>
    <n v="0"/>
    <n v="6"/>
    <n v="100"/>
    <n v="6"/>
  </r>
  <r>
    <s v="sheetssydnie"/>
    <s v="sheetssydnie"/>
    <m/>
    <m/>
    <m/>
    <m/>
    <m/>
    <m/>
    <m/>
    <m/>
    <s v="No"/>
    <n v="42"/>
    <m/>
    <m/>
    <x v="3"/>
    <d v="2019-09-06T14:16:51.000"/>
    <s v="New York here we come! #TODAYplaza https://t.co/no6mOhfFUf"/>
    <m/>
    <m/>
    <x v="5"/>
    <s v="https://pbs.twimg.com/media/EDyYkoHU0AAiu6v.jpg"/>
    <s v="https://pbs.twimg.com/media/EDyYkoHU0AAiu6v.jpg"/>
    <x v="19"/>
    <d v="2019-09-06T00:00:00.000"/>
    <s v="14:16:51"/>
    <s v="https://twitter.com/sheetssydnie/status/1169977765631647747"/>
    <m/>
    <m/>
    <s v="1169977765631647747"/>
    <m/>
    <b v="0"/>
    <n v="0"/>
    <s v=""/>
    <b v="0"/>
    <s v="en"/>
    <m/>
    <s v=""/>
    <b v="0"/>
    <n v="0"/>
    <s v=""/>
    <s v="Twitter for iPhone"/>
    <b v="0"/>
    <s v="1169977765631647747"/>
    <s v="Tweet"/>
    <n v="0"/>
    <n v="0"/>
    <m/>
    <m/>
    <m/>
    <m/>
    <m/>
    <m/>
    <m/>
    <m/>
    <n v="3"/>
    <s v="5"/>
    <s v="5"/>
    <n v="0"/>
    <n v="0"/>
    <n v="0"/>
    <n v="0"/>
    <n v="0"/>
    <n v="0"/>
    <n v="6"/>
    <n v="100"/>
    <n v="6"/>
  </r>
  <r>
    <s v="maritsanbcmt"/>
    <s v="todayplaza"/>
    <m/>
    <m/>
    <m/>
    <m/>
    <m/>
    <m/>
    <m/>
    <m/>
    <s v="No"/>
    <n v="43"/>
    <m/>
    <m/>
    <x v="0"/>
    <d v="2019-09-06T14:47:19.000"/>
    <s v="One year ago today, Queen @hodakotb did a Facebook live with me on the @TODAYplaza and I’m still fangirling over it. She’s truly the best and so happy she’s back from maternity leave! #HappyFriday #TodayShow https://t.co/L9bz8vu0dV"/>
    <m/>
    <m/>
    <x v="7"/>
    <s v="https://pbs.twimg.com/media/EDyfjJrUEAAOzzV.jpg"/>
    <s v="https://pbs.twimg.com/media/EDyfjJrUEAAOzzV.jpg"/>
    <x v="20"/>
    <d v="2019-09-06T00:00:00.000"/>
    <s v="14:47:19"/>
    <s v="https://twitter.com/maritsanbcmt/status/1169985434694193152"/>
    <m/>
    <m/>
    <s v="1169985434694193152"/>
    <m/>
    <b v="0"/>
    <n v="6"/>
    <s v=""/>
    <b v="0"/>
    <s v="en"/>
    <m/>
    <s v=""/>
    <b v="0"/>
    <n v="0"/>
    <s v=""/>
    <s v="Twitter for iPhone"/>
    <b v="0"/>
    <s v="1169985434694193152"/>
    <s v="Tweet"/>
    <n v="0"/>
    <n v="0"/>
    <s v="-114.1203252,46.780202 _x000a_-113.941975,46.780202 _x000a_-113.941975,46.977998 _x000a_-114.1203252,46.977998"/>
    <s v="United States"/>
    <s v="US"/>
    <s v="Missoula, MT"/>
    <s v="00427d4a5c4a1fc3"/>
    <s v="Missoula"/>
    <s v="city"/>
    <s v="https://api.twitter.com/1.1/geo/id/00427d4a5c4a1fc3.json"/>
    <n v="1"/>
    <s v="1"/>
    <s v="1"/>
    <m/>
    <m/>
    <m/>
    <m/>
    <m/>
    <m/>
    <m/>
    <m/>
    <m/>
  </r>
  <r>
    <s v="donnaflawrence"/>
    <s v="hodaandjenna"/>
    <m/>
    <m/>
    <m/>
    <m/>
    <m/>
    <m/>
    <m/>
    <m/>
    <s v="No"/>
    <n v="45"/>
    <m/>
    <m/>
    <x v="0"/>
    <d v="2019-09-02T16:21:01.000"/>
    <s v="ChattaBookChicks are coming to NYC! @TODAYshow @TODAYplaza @SavannahGuthrie @hodakotb @HodaAndJenna"/>
    <m/>
    <m/>
    <x v="0"/>
    <m/>
    <s v="http://pbs.twimg.com/profile_images/588157118471090176/7bpI8_EK_normal.jpg"/>
    <x v="21"/>
    <d v="2019-09-02T00:00:00.000"/>
    <s v="16:21:01"/>
    <s v="https://twitter.com/donnaflawrence/status/1168559462933762048"/>
    <m/>
    <m/>
    <s v="1168559462933762048"/>
    <m/>
    <b v="0"/>
    <n v="0"/>
    <s v=""/>
    <b v="0"/>
    <s v="en"/>
    <m/>
    <s v=""/>
    <b v="0"/>
    <n v="0"/>
    <s v=""/>
    <s v="Twitter for iPhone"/>
    <b v="0"/>
    <s v="1168559462933762048"/>
    <s v="Tweet"/>
    <n v="0"/>
    <n v="0"/>
    <m/>
    <m/>
    <m/>
    <m/>
    <m/>
    <m/>
    <m/>
    <m/>
    <n v="2"/>
    <s v="2"/>
    <s v="2"/>
    <n v="0"/>
    <n v="0"/>
    <n v="0"/>
    <n v="0"/>
    <n v="0"/>
    <n v="0"/>
    <n v="10"/>
    <n v="100"/>
    <n v="10"/>
  </r>
  <r>
    <s v="donnaflawrence"/>
    <s v="hodaandjenna"/>
    <m/>
    <m/>
    <m/>
    <m/>
    <m/>
    <m/>
    <m/>
    <m/>
    <s v="No"/>
    <n v="46"/>
    <m/>
    <m/>
    <x v="0"/>
    <d v="2019-09-08T14:42:29.000"/>
    <s v="So excited to see Hoda, Savannah, Dillion &amp;amp; Craig Tuesday!  Celebrating Kim’s birthday and 1st time in NY for Darleen @TODAYshow @TODAYplaza @SavannahGuthrie @hodakotb @HodaAndJenna"/>
    <m/>
    <m/>
    <x v="0"/>
    <m/>
    <s v="http://pbs.twimg.com/profile_images/588157118471090176/7bpI8_EK_normal.jpg"/>
    <x v="22"/>
    <d v="2019-09-08T00:00:00.000"/>
    <s v="14:42:29"/>
    <s v="https://twitter.com/donnaflawrence/status/1170708995134373893"/>
    <m/>
    <m/>
    <s v="1170708995134373893"/>
    <m/>
    <b v="0"/>
    <n v="0"/>
    <s v=""/>
    <b v="0"/>
    <s v="en"/>
    <m/>
    <s v=""/>
    <b v="0"/>
    <n v="0"/>
    <s v=""/>
    <s v="Twitter for iPhone"/>
    <b v="0"/>
    <s v="1170708995134373893"/>
    <s v="Tweet"/>
    <n v="0"/>
    <n v="0"/>
    <m/>
    <m/>
    <m/>
    <m/>
    <m/>
    <m/>
    <m/>
    <m/>
    <n v="2"/>
    <s v="2"/>
    <s v="2"/>
    <n v="1"/>
    <n v="3.8461538461538463"/>
    <n v="0"/>
    <n v="0"/>
    <n v="0"/>
    <n v="0"/>
    <n v="25"/>
    <n v="96.15384615384616"/>
    <n v="26"/>
  </r>
  <r>
    <s v="todayplaza"/>
    <s v="hodakotb"/>
    <m/>
    <m/>
    <m/>
    <m/>
    <m/>
    <m/>
    <m/>
    <m/>
    <s v="No"/>
    <n v="49"/>
    <m/>
    <m/>
    <x v="0"/>
    <d v="2019-09-03T14:07:37.000"/>
    <s v="She’s back!!! 🧡 @hodakotb https://t.co/jok0KIA41d"/>
    <m/>
    <m/>
    <x v="0"/>
    <s v="https://pbs.twimg.com/media/EDi5sUeXYAUVPkc.jpg"/>
    <s v="https://pbs.twimg.com/media/EDi5sUeXYAUVPkc.jpg"/>
    <x v="23"/>
    <d v="2019-09-03T00:00:00.000"/>
    <s v="14:07:37"/>
    <s v="https://twitter.com/todayplaza/status/1168888280823279617"/>
    <m/>
    <m/>
    <s v="1168888280823279617"/>
    <m/>
    <b v="0"/>
    <n v="39"/>
    <s v=""/>
    <b v="0"/>
    <s v="en"/>
    <m/>
    <s v=""/>
    <b v="0"/>
    <n v="1"/>
    <s v=""/>
    <s v="Twitter for iPhone"/>
    <b v="0"/>
    <s v="1168888280823279617"/>
    <s v="Tweet"/>
    <n v="0"/>
    <n v="0"/>
    <m/>
    <m/>
    <m/>
    <m/>
    <m/>
    <m/>
    <m/>
    <m/>
    <n v="3"/>
    <s v="1"/>
    <s v="1"/>
    <n v="0"/>
    <n v="0"/>
    <n v="0"/>
    <n v="0"/>
    <n v="0"/>
    <n v="0"/>
    <n v="4"/>
    <n v="100"/>
    <n v="4"/>
  </r>
  <r>
    <s v="rockytwyman"/>
    <s v="rockytwyman"/>
    <m/>
    <m/>
    <m/>
    <m/>
    <m/>
    <m/>
    <m/>
    <m/>
    <s v="No"/>
    <n v="59"/>
    <m/>
    <m/>
    <x v="3"/>
    <d v="2019-09-09T12:08:20.000"/>
    <s v="Rocky Twyman and Caribbean artists Bernadette and Winston Charles hold a people’s White House musical fundraiser for Bahama Dorian Victims. People donated to ADRA . Encourage others to organize small fundraisers. #todayplaza #MyTodayPlaza https://t.co/jJ4AKc6HO8"/>
    <m/>
    <m/>
    <x v="8"/>
    <s v="https://pbs.twimg.com/media/EEBX7VqWwAABRzX.jpg"/>
    <s v="https://pbs.twimg.com/media/EEBX7VqWwAABRzX.jpg"/>
    <x v="24"/>
    <d v="2019-09-09T00:00:00.000"/>
    <s v="12:08:20"/>
    <s v="https://twitter.com/rockytwyman/status/1171032586564644864"/>
    <m/>
    <m/>
    <s v="1171032586564644864"/>
    <m/>
    <b v="0"/>
    <n v="0"/>
    <s v=""/>
    <b v="0"/>
    <s v="en"/>
    <m/>
    <s v=""/>
    <b v="0"/>
    <n v="0"/>
    <s v=""/>
    <s v="Twitter for iPhone"/>
    <b v="0"/>
    <s v="1171032586564644864"/>
    <s v="Tweet"/>
    <n v="0"/>
    <n v="0"/>
    <m/>
    <m/>
    <m/>
    <m/>
    <m/>
    <m/>
    <m/>
    <m/>
    <n v="2"/>
    <s v="5"/>
    <s v="5"/>
    <n v="1"/>
    <n v="3.0303030303030303"/>
    <n v="1"/>
    <n v="3.0303030303030303"/>
    <n v="0"/>
    <n v="0"/>
    <n v="31"/>
    <n v="93.93939393939394"/>
    <n v="33"/>
  </r>
  <r>
    <s v="rockytwyman"/>
    <s v="rockytwyman"/>
    <m/>
    <m/>
    <m/>
    <m/>
    <m/>
    <m/>
    <m/>
    <m/>
    <s v="No"/>
    <n v="60"/>
    <m/>
    <m/>
    <x v="3"/>
    <d v="2019-09-09T12:11:23.000"/>
    <s v="Rocky Twyman and Caribbean artists Bernadette and Winston Charles hold a people’s White House musical fundraiser for Bahama Dorian Victims. People donated to ADRA . Encourage others to organize small fundraisers. #Todayplaza https://t.co/tcNf0cZLyM"/>
    <m/>
    <m/>
    <x v="5"/>
    <s v="https://pbs.twimg.com/media/EEBYoNKXkAAghKL.jpg"/>
    <s v="https://pbs.twimg.com/media/EEBYoNKXkAAghKL.jpg"/>
    <x v="25"/>
    <d v="2019-09-09T00:00:00.000"/>
    <s v="12:11:23"/>
    <s v="https://twitter.com/rockytwyman/status/1171033357041487872"/>
    <m/>
    <m/>
    <s v="1171033357041487872"/>
    <m/>
    <b v="0"/>
    <n v="0"/>
    <s v=""/>
    <b v="0"/>
    <s v="en"/>
    <m/>
    <s v=""/>
    <b v="0"/>
    <n v="0"/>
    <s v=""/>
    <s v="Twitter for iPhone"/>
    <b v="0"/>
    <s v="1171033357041487872"/>
    <s v="Tweet"/>
    <n v="0"/>
    <n v="0"/>
    <m/>
    <m/>
    <m/>
    <m/>
    <m/>
    <m/>
    <m/>
    <m/>
    <n v="2"/>
    <s v="5"/>
    <s v="5"/>
    <n v="1"/>
    <n v="3.125"/>
    <n v="1"/>
    <n v="3.125"/>
    <n v="0"/>
    <n v="0"/>
    <n v="30"/>
    <n v="93.7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5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1"/>
        <item x="0"/>
        <item x="3"/>
        <item x="2"/>
        <item x="4"/>
        <item x="5"/>
        <item x="10"/>
        <item x="21"/>
        <item x="9"/>
        <item x="11"/>
        <item x="6"/>
        <item x="7"/>
        <item x="8"/>
        <item x="23"/>
        <item x="12"/>
        <item x="13"/>
        <item x="14"/>
        <item x="15"/>
        <item x="16"/>
        <item x="17"/>
        <item x="18"/>
        <item x="19"/>
        <item x="20"/>
        <item x="22"/>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7">
    <i>
      <x/>
    </i>
    <i>
      <x v="1"/>
    </i>
    <i>
      <x v="2"/>
    </i>
    <i>
      <x v="3"/>
    </i>
    <i>
      <x v="4"/>
    </i>
    <i>
      <x v="5"/>
    </i>
    <i>
      <x v="6"/>
    </i>
    <i>
      <x v="7"/>
    </i>
    <i>
      <x v="8"/>
    </i>
    <i>
      <x v="9"/>
    </i>
    <i>
      <x v="10"/>
    </i>
    <i>
      <x v="11"/>
    </i>
    <i>
      <x v="12"/>
    </i>
    <i>
      <x v="13"/>
    </i>
    <i>
      <x v="14"/>
    </i>
    <i>
      <x v="15"/>
    </i>
    <i>
      <x v="16"/>
    </i>
    <i>
      <x v="17"/>
    </i>
    <i>
      <x v="18"/>
    </i>
    <i>
      <x v="19"/>
    </i>
    <i>
      <x v="20"/>
    </i>
    <i>
      <x v="21"/>
    </i>
    <i>
      <x v="22"/>
    </i>
    <i>
      <x v="23"/>
    </i>
    <i>
      <x v="24"/>
    </i>
    <i>
      <x v="2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442883231">
      <items count="4">
        <i x="0" s="1"/>
        <i x="1"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442883231">
      <items count="9">
        <i x="7" s="1"/>
        <i x="3" s="1"/>
        <i x="2" s="1"/>
        <i x="1" s="1"/>
        <i x="6" s="1"/>
        <i x="5" s="1"/>
        <i x="4"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34710"/>
  <slicer name="Hashtags in Tweet" cache="Slicer_Hashtags_in_Tweet" caption="Hashtags in Tweet" rowHeight="234710"/>
</slicers>
</file>

<file path=xl/tables/table1.xml><?xml version="1.0" encoding="utf-8"?>
<table xmlns="http://schemas.openxmlformats.org/spreadsheetml/2006/main" id="1" name="Edges" displayName="Edges" ref="A2:BN60" totalsRowShown="0" headerRowDxfId="436" dataDxfId="435">
  <autoFilter ref="A2:BN60"/>
  <tableColumns count="66">
    <tableColumn id="1" name="Vertex 1" dataDxfId="385"/>
    <tableColumn id="2" name="Vertex 2" dataDxfId="383"/>
    <tableColumn id="3" name="Color" dataDxfId="384"/>
    <tableColumn id="4" name="Width" dataDxfId="434"/>
    <tableColumn id="11" name="Style" dataDxfId="433"/>
    <tableColumn id="5" name="Opacity" dataDxfId="432"/>
    <tableColumn id="6" name="Visibility" dataDxfId="431"/>
    <tableColumn id="10" name="Label" dataDxfId="430"/>
    <tableColumn id="12" name="Label Text Color" dataDxfId="429"/>
    <tableColumn id="13" name="Label Font Size" dataDxfId="428"/>
    <tableColumn id="14" name="Reciprocated?" dataDxfId="290"/>
    <tableColumn id="7" name="ID" dataDxfId="427"/>
    <tableColumn id="9" name="Dynamic Filter" dataDxfId="426"/>
    <tableColumn id="8" name="Add Your Own Columns Here" dataDxfId="382"/>
    <tableColumn id="15" name="Relationship" dataDxfId="381"/>
    <tableColumn id="16" name="Relationship Date (UTC)" dataDxfId="380"/>
    <tableColumn id="17" name="Tweet" dataDxfId="379"/>
    <tableColumn id="18" name="URLs in Tweet" dataDxfId="378"/>
    <tableColumn id="19" name="Domains in Tweet" dataDxfId="377"/>
    <tableColumn id="20" name="Hashtags in Tweet" dataDxfId="376"/>
    <tableColumn id="21" name="Media in Tweet" dataDxfId="375"/>
    <tableColumn id="22" name="Tweet Image File" dataDxfId="374"/>
    <tableColumn id="23" name="Tweet Date (UTC)" dataDxfId="373"/>
    <tableColumn id="24" name="Date" dataDxfId="372"/>
    <tableColumn id="25" name="Time" dataDxfId="371"/>
    <tableColumn id="26" name="Twitter Page for Tweet" dataDxfId="370"/>
    <tableColumn id="27" name="Latitude" dataDxfId="369"/>
    <tableColumn id="28" name="Longitude" dataDxfId="368"/>
    <tableColumn id="29" name="Imported ID" dataDxfId="367"/>
    <tableColumn id="30" name="In-Reply-To Tweet ID" dataDxfId="366"/>
    <tableColumn id="31" name="Favorited" dataDxfId="365"/>
    <tableColumn id="32" name="Favorite Count" dataDxfId="364"/>
    <tableColumn id="33" name="In-Reply-To User ID" dataDxfId="363"/>
    <tableColumn id="34" name="Is Quote Status" dataDxfId="362"/>
    <tableColumn id="35" name="Language" dataDxfId="361"/>
    <tableColumn id="36" name="Possibly Sensitive" dataDxfId="360"/>
    <tableColumn id="37" name="Quoted Status ID" dataDxfId="359"/>
    <tableColumn id="38" name="Retweeted" dataDxfId="358"/>
    <tableColumn id="39" name="Retweet Count" dataDxfId="357"/>
    <tableColumn id="40" name="Retweet ID" dataDxfId="356"/>
    <tableColumn id="41" name="Source" dataDxfId="355"/>
    <tableColumn id="42" name="Truncated" dataDxfId="354"/>
    <tableColumn id="43" name="Unified Twitter ID" dataDxfId="353"/>
    <tableColumn id="44" name="Imported Tweet Type" dataDxfId="352"/>
    <tableColumn id="45" name="Added By Extended Analysis" dataDxfId="351"/>
    <tableColumn id="46" name="Corrected By Extended Analysis" dataDxfId="350"/>
    <tableColumn id="47" name="Place Bounding Box" dataDxfId="349"/>
    <tableColumn id="48" name="Place Country" dataDxfId="348"/>
    <tableColumn id="49" name="Place Country Code" dataDxfId="347"/>
    <tableColumn id="50" name="Place Full Name" dataDxfId="346"/>
    <tableColumn id="51" name="Place ID" dataDxfId="345"/>
    <tableColumn id="52" name="Place Name" dataDxfId="344"/>
    <tableColumn id="53" name="Place Type" dataDxfId="343"/>
    <tableColumn id="54" name="Place URL" dataDxfId="342"/>
    <tableColumn id="55" name="Edge Weight"/>
    <tableColumn id="56" name="Vertex 1 Group" dataDxfId="305">
      <calculatedColumnFormula>REPLACE(INDEX(GroupVertices[Group], MATCH(Edges[[#This Row],[Vertex 1]],GroupVertices[Vertex],0)),1,1,"")</calculatedColumnFormula>
    </tableColumn>
    <tableColumn id="57" name="Vertex 2 Group" dataDxfId="120">
      <calculatedColumnFormula>REPLACE(INDEX(GroupVertices[Group], MATCH(Edges[[#This Row],[Vertex 2]],GroupVertices[Vertex],0)),1,1,"")</calculatedColumnFormula>
    </tableColumn>
    <tableColumn id="58" name="Sentiment List #1: Positive Word Count" dataDxfId="119"/>
    <tableColumn id="59" name="Sentiment List #1: Positive Word Percentage (%)" dataDxfId="118"/>
    <tableColumn id="60" name="Sentiment List #2: Negative Word Count" dataDxfId="117"/>
    <tableColumn id="61" name="Sentiment List #2: Negative Word Percentage (%)" dataDxfId="116"/>
    <tableColumn id="62" name="Sentiment List #3: Angry/Violent Word Count" dataDxfId="115"/>
    <tableColumn id="63" name="Sentiment List #3: Angry/Violent Word Percentage (%)" dataDxfId="114"/>
    <tableColumn id="64" name="Non-categorized Word Count" dataDxfId="113"/>
    <tableColumn id="65" name="Non-categorized Word Percentage (%)" dataDxfId="112"/>
    <tableColumn id="66" name="Edge Content Word Count" dataDxfId="11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5" totalsRowShown="0" headerRowDxfId="289" dataDxfId="288">
  <autoFilter ref="A1:N5"/>
  <tableColumns count="14">
    <tableColumn id="1" name="Top URLs in Tweet in Entire Graph" dataDxfId="287"/>
    <tableColumn id="2" name="Entire Graph Count" dataDxfId="286"/>
    <tableColumn id="3" name="Top URLs in Tweet in G1" dataDxfId="285"/>
    <tableColumn id="4" name="G1 Count" dataDxfId="284"/>
    <tableColumn id="5" name="Top URLs in Tweet in G2" dataDxfId="283"/>
    <tableColumn id="6" name="G2 Count" dataDxfId="282"/>
    <tableColumn id="7" name="Top URLs in Tweet in G3" dataDxfId="281"/>
    <tableColumn id="8" name="G3 Count" dataDxfId="280"/>
    <tableColumn id="9" name="Top URLs in Tweet in G4" dataDxfId="279"/>
    <tableColumn id="10" name="G4 Count" dataDxfId="278"/>
    <tableColumn id="11" name="Top URLs in Tweet in G5" dataDxfId="277"/>
    <tableColumn id="12" name="G5 Count" dataDxfId="276"/>
    <tableColumn id="13" name="Top URLs in Tweet in G6" dataDxfId="275"/>
    <tableColumn id="14" name="G6 Count" dataDxfId="27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8:N9" totalsRowShown="0" headerRowDxfId="272" dataDxfId="271">
  <autoFilter ref="A8:N9"/>
  <tableColumns count="14">
    <tableColumn id="1" name="Top Domains in Tweet in Entire Graph" dataDxfId="270"/>
    <tableColumn id="2" name="Entire Graph Count" dataDxfId="269"/>
    <tableColumn id="3" name="Top Domains in Tweet in G1" dataDxfId="268"/>
    <tableColumn id="4" name="G1 Count" dataDxfId="267"/>
    <tableColumn id="5" name="Top Domains in Tweet in G2" dataDxfId="266"/>
    <tableColumn id="6" name="G2 Count" dataDxfId="265"/>
    <tableColumn id="7" name="Top Domains in Tweet in G3" dataDxfId="264"/>
    <tableColumn id="8" name="G3 Count" dataDxfId="263"/>
    <tableColumn id="9" name="Top Domains in Tweet in G4" dataDxfId="262"/>
    <tableColumn id="10" name="G4 Count" dataDxfId="261"/>
    <tableColumn id="11" name="Top Domains in Tweet in G5" dataDxfId="260"/>
    <tableColumn id="12" name="G5 Count" dataDxfId="259"/>
    <tableColumn id="13" name="Top Domains in Tweet in G6" dataDxfId="258"/>
    <tableColumn id="14" name="G6 Count" dataDxfId="25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2:N22" totalsRowShown="0" headerRowDxfId="255" dataDxfId="254">
  <autoFilter ref="A12:N22"/>
  <tableColumns count="14">
    <tableColumn id="1" name="Top Hashtags in Tweet in Entire Graph" dataDxfId="253"/>
    <tableColumn id="2" name="Entire Graph Count" dataDxfId="252"/>
    <tableColumn id="3" name="Top Hashtags in Tweet in G1" dataDxfId="251"/>
    <tableColumn id="4" name="G1 Count" dataDxfId="250"/>
    <tableColumn id="5" name="Top Hashtags in Tweet in G2" dataDxfId="249"/>
    <tableColumn id="6" name="G2 Count" dataDxfId="248"/>
    <tableColumn id="7" name="Top Hashtags in Tweet in G3" dataDxfId="247"/>
    <tableColumn id="8" name="G3 Count" dataDxfId="246"/>
    <tableColumn id="9" name="Top Hashtags in Tweet in G4" dataDxfId="245"/>
    <tableColumn id="10" name="G4 Count" dataDxfId="244"/>
    <tableColumn id="11" name="Top Hashtags in Tweet in G5" dataDxfId="243"/>
    <tableColumn id="12" name="G5 Count" dataDxfId="242"/>
    <tableColumn id="13" name="Top Hashtags in Tweet in G6" dataDxfId="241"/>
    <tableColumn id="14" name="G6 Count" dataDxfId="240"/>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5:N35" totalsRowShown="0" headerRowDxfId="238" dataDxfId="237">
  <autoFilter ref="A25:N35"/>
  <tableColumns count="14">
    <tableColumn id="1" name="Top Words in Tweet in Entire Graph" dataDxfId="236"/>
    <tableColumn id="2" name="Entire Graph Count" dataDxfId="235"/>
    <tableColumn id="3" name="Top Words in Tweet in G1" dataDxfId="234"/>
    <tableColumn id="4" name="G1 Count" dataDxfId="233"/>
    <tableColumn id="5" name="Top Words in Tweet in G2" dataDxfId="232"/>
    <tableColumn id="6" name="G2 Count" dataDxfId="231"/>
    <tableColumn id="7" name="Top Words in Tweet in G3" dataDxfId="230"/>
    <tableColumn id="8" name="G3 Count" dataDxfId="229"/>
    <tableColumn id="9" name="Top Words in Tweet in G4" dataDxfId="228"/>
    <tableColumn id="10" name="G4 Count" dataDxfId="227"/>
    <tableColumn id="11" name="Top Words in Tweet in G5" dataDxfId="226"/>
    <tableColumn id="12" name="G5 Count" dataDxfId="225"/>
    <tableColumn id="13" name="Top Words in Tweet in G6" dataDxfId="224"/>
    <tableColumn id="14" name="G6 Count" dataDxfId="22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8:N48" totalsRowShown="0" headerRowDxfId="221" dataDxfId="220">
  <autoFilter ref="A38:N48"/>
  <tableColumns count="14">
    <tableColumn id="1" name="Top Word Pairs in Tweet in Entire Graph" dataDxfId="219"/>
    <tableColumn id="2" name="Entire Graph Count" dataDxfId="218"/>
    <tableColumn id="3" name="Top Word Pairs in Tweet in G1" dataDxfId="217"/>
    <tableColumn id="4" name="G1 Count" dataDxfId="216"/>
    <tableColumn id="5" name="Top Word Pairs in Tweet in G2" dataDxfId="215"/>
    <tableColumn id="6" name="G2 Count" dataDxfId="214"/>
    <tableColumn id="7" name="Top Word Pairs in Tweet in G3" dataDxfId="213"/>
    <tableColumn id="8" name="G3 Count" dataDxfId="212"/>
    <tableColumn id="9" name="Top Word Pairs in Tweet in G4" dataDxfId="211"/>
    <tableColumn id="10" name="G4 Count" dataDxfId="210"/>
    <tableColumn id="11" name="Top Word Pairs in Tweet in G5" dataDxfId="209"/>
    <tableColumn id="12" name="G5 Count" dataDxfId="208"/>
    <tableColumn id="13" name="Top Word Pairs in Tweet in G6" dataDxfId="207"/>
    <tableColumn id="14" name="G6 Count" dataDxfId="206"/>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1:N54" totalsRowShown="0" headerRowDxfId="204" dataDxfId="203">
  <autoFilter ref="A51:N54"/>
  <tableColumns count="14">
    <tableColumn id="1" name="Top Replied-To in Entire Graph" dataDxfId="202"/>
    <tableColumn id="2" name="Entire Graph Count" dataDxfId="198"/>
    <tableColumn id="3" name="Top Replied-To in G1" dataDxfId="197"/>
    <tableColumn id="4" name="G1 Count" dataDxfId="194"/>
    <tableColumn id="5" name="Top Replied-To in G2" dataDxfId="193"/>
    <tableColumn id="6" name="G2 Count" dataDxfId="190"/>
    <tableColumn id="7" name="Top Replied-To in G3" dataDxfId="189"/>
    <tableColumn id="8" name="G3 Count" dataDxfId="186"/>
    <tableColumn id="9" name="Top Replied-To in G4" dataDxfId="185"/>
    <tableColumn id="10" name="G4 Count" dataDxfId="182"/>
    <tableColumn id="11" name="Top Replied-To in G5" dataDxfId="181"/>
    <tableColumn id="12" name="G5 Count" dataDxfId="178"/>
    <tableColumn id="13" name="Top Replied-To in G6" dataDxfId="177"/>
    <tableColumn id="14" name="G6 Count" dataDxfId="17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7:N67" totalsRowShown="0" headerRowDxfId="201" dataDxfId="200">
  <autoFilter ref="A57:N67"/>
  <tableColumns count="14">
    <tableColumn id="1" name="Top Mentioned in Entire Graph" dataDxfId="199"/>
    <tableColumn id="2" name="Entire Graph Count" dataDxfId="196"/>
    <tableColumn id="3" name="Top Mentioned in G1" dataDxfId="195"/>
    <tableColumn id="4" name="G1 Count" dataDxfId="192"/>
    <tableColumn id="5" name="Top Mentioned in G2" dataDxfId="191"/>
    <tableColumn id="6" name="G2 Count" dataDxfId="188"/>
    <tableColumn id="7" name="Top Mentioned in G3" dataDxfId="187"/>
    <tableColumn id="8" name="G3 Count" dataDxfId="184"/>
    <tableColumn id="9" name="Top Mentioned in G4" dataDxfId="183"/>
    <tableColumn id="10" name="G4 Count" dataDxfId="180"/>
    <tableColumn id="11" name="Top Mentioned in G5" dataDxfId="179"/>
    <tableColumn id="12" name="G5 Count" dataDxfId="175"/>
    <tableColumn id="13" name="Top Mentioned in G6" dataDxfId="174"/>
    <tableColumn id="14" name="G6 Count" dataDxfId="17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0:N80" totalsRowShown="0" headerRowDxfId="170" dataDxfId="169">
  <autoFilter ref="A70:N80"/>
  <tableColumns count="14">
    <tableColumn id="1" name="Top Tweeters in Entire Graph" dataDxfId="168"/>
    <tableColumn id="2" name="Entire Graph Count" dataDxfId="167"/>
    <tableColumn id="3" name="Top Tweeters in G1" dataDxfId="166"/>
    <tableColumn id="4" name="G1 Count" dataDxfId="165"/>
    <tableColumn id="5" name="Top Tweeters in G2" dataDxfId="164"/>
    <tableColumn id="6" name="G2 Count" dataDxfId="163"/>
    <tableColumn id="7" name="Top Tweeters in G3" dataDxfId="162"/>
    <tableColumn id="8" name="G3 Count" dataDxfId="161"/>
    <tableColumn id="9" name="Top Tweeters in G4" dataDxfId="160"/>
    <tableColumn id="10" name="G4 Count" dataDxfId="159"/>
    <tableColumn id="11" name="Top Tweeters in G5" dataDxfId="158"/>
    <tableColumn id="12" name="G5 Count" dataDxfId="157"/>
    <tableColumn id="13" name="Top Tweeters in G6" dataDxfId="156"/>
    <tableColumn id="14" name="G6 Count" dataDxfId="155"/>
  </tableColumns>
  <tableStyleInfo name="NodeXL Table" showFirstColumn="0" showLastColumn="0" showRowStripes="1" showColumnStripes="0"/>
</table>
</file>

<file path=xl/tables/table19.xml><?xml version="1.0" encoding="utf-8"?>
<table xmlns="http://schemas.openxmlformats.org/spreadsheetml/2006/main" id="19" name="Words" displayName="Words" ref="A1:G167" totalsRowShown="0" headerRowDxfId="143" dataDxfId="142">
  <autoFilter ref="A1:G167"/>
  <tableColumns count="7">
    <tableColumn id="1" name="Word" dataDxfId="141"/>
    <tableColumn id="2" name="Count" dataDxfId="140"/>
    <tableColumn id="3" name="Salience" dataDxfId="139"/>
    <tableColumn id="4" name="Group" dataDxfId="138"/>
    <tableColumn id="5" name="Word on Sentiment List #1: Positive" dataDxfId="137"/>
    <tableColumn id="6" name="Word on Sentiment List #2: Negative" dataDxfId="136"/>
    <tableColumn id="7" name="Word on Sentiment List #3: Angry/Viole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425" dataDxfId="424">
  <autoFilter ref="A2:BT28"/>
  <tableColumns count="72">
    <tableColumn id="1" name="Vertex" dataDxfId="423"/>
    <tableColumn id="72" name="Subgraph"/>
    <tableColumn id="2" name="Color" dataDxfId="422"/>
    <tableColumn id="5" name="Shape" dataDxfId="421"/>
    <tableColumn id="6" name="Size" dataDxfId="420"/>
    <tableColumn id="4" name="Opacity" dataDxfId="322"/>
    <tableColumn id="7" name="Image File" dataDxfId="320"/>
    <tableColumn id="3" name="Visibility" dataDxfId="321"/>
    <tableColumn id="10" name="Label" dataDxfId="419"/>
    <tableColumn id="16" name="Label Fill Color" dataDxfId="418"/>
    <tableColumn id="9" name="Label Position" dataDxfId="316"/>
    <tableColumn id="8" name="Tooltip" dataDxfId="314"/>
    <tableColumn id="18" name="Layout Order" dataDxfId="315"/>
    <tableColumn id="13" name="X" dataDxfId="417"/>
    <tableColumn id="14" name="Y" dataDxfId="416"/>
    <tableColumn id="12" name="Locked?" dataDxfId="415"/>
    <tableColumn id="19" name="Polar R" dataDxfId="414"/>
    <tableColumn id="20" name="Polar Angle" dataDxfId="413"/>
    <tableColumn id="21" name="Degree" dataDxfId="79"/>
    <tableColumn id="22" name="In-Degree" dataDxfId="78"/>
    <tableColumn id="23" name="Out-Degree" dataDxfId="76"/>
    <tableColumn id="24" name="Betweenness Centrality" dataDxfId="77"/>
    <tableColumn id="25" name="Closeness Centrality" dataDxfId="81"/>
    <tableColumn id="26" name="Eigenvector Centrality" dataDxfId="80"/>
    <tableColumn id="15" name="PageRank" dataDxfId="75"/>
    <tableColumn id="27" name="Clustering Coefficient" dataDxfId="73"/>
    <tableColumn id="29" name="Reciprocated Vertex Pair Ratio" dataDxfId="74"/>
    <tableColumn id="11" name="ID" dataDxfId="412"/>
    <tableColumn id="28" name="Dynamic Filter" dataDxfId="411"/>
    <tableColumn id="17" name="Add Your Own Columns Here" dataDxfId="341"/>
    <tableColumn id="30" name="Name" dataDxfId="340"/>
    <tableColumn id="31" name="Followed" dataDxfId="339"/>
    <tableColumn id="32" name="Followers" dataDxfId="338"/>
    <tableColumn id="33" name="Tweets" dataDxfId="337"/>
    <tableColumn id="34" name="Favorites" dataDxfId="336"/>
    <tableColumn id="35" name="Time Zone UTC Offset (Seconds)" dataDxfId="335"/>
    <tableColumn id="36" name="Description" dataDxfId="334"/>
    <tableColumn id="37" name="Location" dataDxfId="333"/>
    <tableColumn id="38" name="Web" dataDxfId="332"/>
    <tableColumn id="39" name="Time Zone" dataDxfId="331"/>
    <tableColumn id="40" name="Joined Twitter Date (UTC)" dataDxfId="330"/>
    <tableColumn id="41" name="Profile Banner Url" dataDxfId="329"/>
    <tableColumn id="42" name="Default Profile" dataDxfId="328"/>
    <tableColumn id="43" name="Default Profile Image" dataDxfId="327"/>
    <tableColumn id="44" name="Geo Enabled" dataDxfId="326"/>
    <tableColumn id="45" name="Language" dataDxfId="325"/>
    <tableColumn id="46" name="Listed Count" dataDxfId="324"/>
    <tableColumn id="47" name="Profile Background Image Url" dataDxfId="323"/>
    <tableColumn id="48" name="Verified" dataDxfId="319"/>
    <tableColumn id="49" name="Custom Menu Item Text" dataDxfId="318"/>
    <tableColumn id="50" name="Custom Menu Item Action" dataDxfId="317"/>
    <tableColumn id="51" name="Tweeted Search Term?" dataDxfId="306"/>
    <tableColumn id="52" name="Vertex Group" dataDxfId="153">
      <calculatedColumnFormula>REPLACE(INDEX(GroupVertices[Group], MATCH(Vertices[[#This Row],[Vertex]],GroupVertices[Vertex],0)),1,1,"")</calculatedColumnFormula>
    </tableColumn>
    <tableColumn id="53" name="Top URLs in Tweet by Count" dataDxfId="152"/>
    <tableColumn id="54" name="Top URLs in Tweet by Salience" dataDxfId="151"/>
    <tableColumn id="55" name="Top Domains in Tweet by Count" dataDxfId="150"/>
    <tableColumn id="56" name="Top Domains in Tweet by Salience" dataDxfId="149"/>
    <tableColumn id="57" name="Top Hashtags in Tweet by Count" dataDxfId="148"/>
    <tableColumn id="58" name="Top Hashtags in Tweet by Salience" dataDxfId="147"/>
    <tableColumn id="59" name="Top Words in Tweet by Count" dataDxfId="146"/>
    <tableColumn id="60" name="Top Words in Tweet by Salience" dataDxfId="145"/>
    <tableColumn id="61" name="Top Word Pairs in Tweet by Count" dataDxfId="144"/>
    <tableColumn id="62" name="Top Word Pairs in Tweet by Salience" dataDxfId="110"/>
    <tableColumn id="63" name="Sentiment List #1: Positive Word Count" dataDxfId="109"/>
    <tableColumn id="64" name="Sentiment List #1: Positive Word Percentage (%)" dataDxfId="108"/>
    <tableColumn id="65" name="Sentiment List #2: Negative Word Count" dataDxfId="107"/>
    <tableColumn id="66" name="Sentiment List #2: Negative Word Percentage (%)" dataDxfId="106"/>
    <tableColumn id="67" name="Sentiment List #3: Angry/Violent Word Count" dataDxfId="105"/>
    <tableColumn id="68" name="Sentiment List #3: Angry/Violent Word Percentage (%)" dataDxfId="104"/>
    <tableColumn id="69" name="Non-categorized Word Count" dataDxfId="103"/>
    <tableColumn id="70" name="Non-categorized Word Percentage (%)" dataDxfId="102"/>
    <tableColumn id="71" name="Vertex Content Word Count" dataDxfId="101"/>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42" totalsRowShown="0" headerRowDxfId="134" dataDxfId="133">
  <autoFilter ref="A1:L142"/>
  <tableColumns count="12">
    <tableColumn id="1" name="Word 1" dataDxfId="132"/>
    <tableColumn id="2" name="Word 2" dataDxfId="131"/>
    <tableColumn id="3" name="Count" dataDxfId="130"/>
    <tableColumn id="4" name="Salience" dataDxfId="129"/>
    <tableColumn id="5" name="Mutual Information" dataDxfId="128"/>
    <tableColumn id="6" name="Group" dataDxfId="127"/>
    <tableColumn id="7" name="Word1 on Sentiment List #1: Positive" dataDxfId="126"/>
    <tableColumn id="8" name="Word1 on Sentiment List #2: Negative" dataDxfId="125"/>
    <tableColumn id="9" name="Word1 on Sentiment List #3: Angry/Violent" dataDxfId="124"/>
    <tableColumn id="10" name="Word2 on Sentiment List #1: Positive" dataDxfId="123"/>
    <tableColumn id="11" name="Word2 on Sentiment List #2: Negative" dataDxfId="122"/>
    <tableColumn id="12" name="Word2 on Sentiment List #3: Angry/Violent" dataDxfId="121"/>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90" dataDxfId="89">
  <autoFilter ref="A2:C14"/>
  <tableColumns count="3">
    <tableColumn id="1" name="Group 1" dataDxfId="88"/>
    <tableColumn id="2" name="Group 2" dataDxfId="87"/>
    <tableColumn id="3" name="Edges" dataDxfId="86"/>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3" dataDxfId="82">
  <autoFilter ref="A1:B7"/>
  <tableColumns count="2">
    <tableColumn id="1" name="Key" dataDxfId="68"/>
    <tableColumn id="2" name="Value" dataDxfId="67"/>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N28" totalsRowShown="0" headerRowDxfId="66" dataDxfId="65">
  <autoFilter ref="A2:BN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2" dataDxfId="71">
  <autoFilter ref="A1:B11"/>
  <tableColumns count="2">
    <tableColumn id="1" name="Top 10 Vertices, Ranked by Betweenness Centrality" dataDxfId="70"/>
    <tableColumn id="2" name="Betweenness Centrality" dataDxfId="69"/>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10">
  <autoFilter ref="A2:AO8"/>
  <tableColumns count="41">
    <tableColumn id="1" name="Group" dataDxfId="313"/>
    <tableColumn id="2" name="Vertex Color" dataDxfId="312"/>
    <tableColumn id="3" name="Vertex Shape" dataDxfId="310"/>
    <tableColumn id="22" name="Visibility" dataDxfId="311"/>
    <tableColumn id="4" name="Collapsed?"/>
    <tableColumn id="18" name="Label" dataDxfId="409"/>
    <tableColumn id="20" name="Collapsed X"/>
    <tableColumn id="21" name="Collapsed Y"/>
    <tableColumn id="6" name="ID" dataDxfId="408"/>
    <tableColumn id="19" name="Collapsed Properties" dataDxfId="304"/>
    <tableColumn id="5" name="Vertices" dataDxfId="303"/>
    <tableColumn id="7" name="Unique Edges" dataDxfId="302"/>
    <tableColumn id="8" name="Edges With Duplicates" dataDxfId="301"/>
    <tableColumn id="9" name="Total Edges" dataDxfId="300"/>
    <tableColumn id="10" name="Self-Loops" dataDxfId="299"/>
    <tableColumn id="24" name="Reciprocated Vertex Pair Ratio" dataDxfId="298"/>
    <tableColumn id="25" name="Reciprocated Edge Ratio" dataDxfId="297"/>
    <tableColumn id="11" name="Connected Components" dataDxfId="296"/>
    <tableColumn id="12" name="Single-Vertex Connected Components" dataDxfId="295"/>
    <tableColumn id="13" name="Maximum Vertices in a Connected Component" dataDxfId="294"/>
    <tableColumn id="14" name="Maximum Edges in a Connected Component" dataDxfId="293"/>
    <tableColumn id="15" name="Maximum Geodesic Distance (Diameter)" dataDxfId="292"/>
    <tableColumn id="16" name="Average Geodesic Distance" dataDxfId="291"/>
    <tableColumn id="17" name="Graph Density" dataDxfId="273"/>
    <tableColumn id="23" name="Top URLs in Tweet" dataDxfId="256"/>
    <tableColumn id="26" name="Top Domains in Tweet" dataDxfId="239"/>
    <tableColumn id="27" name="Top Hashtags in Tweet" dataDxfId="222"/>
    <tableColumn id="28" name="Top Words in Tweet" dataDxfId="205"/>
    <tableColumn id="29" name="Top Word Pairs in Tweet" dataDxfId="172"/>
    <tableColumn id="30" name="Top Replied-To in Tweet" dataDxfId="171"/>
    <tableColumn id="31" name="Top Mentioned in Tweet" dataDxfId="154"/>
    <tableColumn id="32" name="Top Tweeters" dataDxfId="100"/>
    <tableColumn id="33" name="Sentiment List #1: Positive Word Count" dataDxfId="99"/>
    <tableColumn id="34" name="Sentiment List #1: Positive Word Percentage (%)" dataDxfId="98"/>
    <tableColumn id="35" name="Sentiment List #2: Negative Word Count" dataDxfId="97"/>
    <tableColumn id="36" name="Sentiment List #2: Negative Word Percentage (%)" dataDxfId="96"/>
    <tableColumn id="37" name="Sentiment List #3: Angry/Violent Word Count" dataDxfId="95"/>
    <tableColumn id="38" name="Sentiment List #3: Angry/Violent Word Percentage (%)" dataDxfId="94"/>
    <tableColumn id="39" name="Non-categorized Word Count" dataDxfId="93"/>
    <tableColumn id="40" name="Non-categorized Word Percentage (%)" dataDxfId="92"/>
    <tableColumn id="41" name="Group Content Word Count" dataDxfId="9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407" dataDxfId="406">
  <autoFilter ref="A1:C27"/>
  <tableColumns count="3">
    <tableColumn id="1" name="Group" dataDxfId="309"/>
    <tableColumn id="2" name="Vertex" dataDxfId="308"/>
    <tableColumn id="3" name="Vertex ID" dataDxfId="30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85"/>
    <tableColumn id="2" name="Value" dataDxfId="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05"/>
    <tableColumn id="2" name="Degree Frequency" dataDxfId="404">
      <calculatedColumnFormula>COUNTIF(Vertices[Degree], "&gt;= " &amp; D2) - COUNTIF(Vertices[Degree], "&gt;=" &amp; D3)</calculatedColumnFormula>
    </tableColumn>
    <tableColumn id="3" name="In-Degree Bin" dataDxfId="403"/>
    <tableColumn id="4" name="In-Degree Frequency" dataDxfId="402">
      <calculatedColumnFormula>COUNTIF(Vertices[In-Degree], "&gt;= " &amp; F2) - COUNTIF(Vertices[In-Degree], "&gt;=" &amp; F3)</calculatedColumnFormula>
    </tableColumn>
    <tableColumn id="5" name="Out-Degree Bin" dataDxfId="401"/>
    <tableColumn id="6" name="Out-Degree Frequency" dataDxfId="400">
      <calculatedColumnFormula>COUNTIF(Vertices[Out-Degree], "&gt;= " &amp; H2) - COUNTIF(Vertices[Out-Degree], "&gt;=" &amp; H3)</calculatedColumnFormula>
    </tableColumn>
    <tableColumn id="7" name="Betweenness Centrality Bin" dataDxfId="399"/>
    <tableColumn id="8" name="Betweenness Centrality Frequency" dataDxfId="398">
      <calculatedColumnFormula>COUNTIF(Vertices[Betweenness Centrality], "&gt;= " &amp; J2) - COUNTIF(Vertices[Betweenness Centrality], "&gt;=" &amp; J3)</calculatedColumnFormula>
    </tableColumn>
    <tableColumn id="9" name="Closeness Centrality Bin" dataDxfId="397"/>
    <tableColumn id="10" name="Closeness Centrality Frequency" dataDxfId="396">
      <calculatedColumnFormula>COUNTIF(Vertices[Closeness Centrality], "&gt;= " &amp; L2) - COUNTIF(Vertices[Closeness Centrality], "&gt;=" &amp; L3)</calculatedColumnFormula>
    </tableColumn>
    <tableColumn id="11" name="Eigenvector Centrality Bin" dataDxfId="395"/>
    <tableColumn id="12" name="Eigenvector Centrality Frequency" dataDxfId="394">
      <calculatedColumnFormula>COUNTIF(Vertices[Eigenvector Centrality], "&gt;= " &amp; N2) - COUNTIF(Vertices[Eigenvector Centrality], "&gt;=" &amp; N3)</calculatedColumnFormula>
    </tableColumn>
    <tableColumn id="18" name="PageRank Bin" dataDxfId="393"/>
    <tableColumn id="17" name="PageRank Frequency" dataDxfId="392">
      <calculatedColumnFormula>COUNTIF(Vertices[Eigenvector Centrality], "&gt;= " &amp; P2) - COUNTIF(Vertices[Eigenvector Centrality], "&gt;=" &amp; P3)</calculatedColumnFormula>
    </tableColumn>
    <tableColumn id="13" name="Clustering Coefficient Bin" dataDxfId="391"/>
    <tableColumn id="14" name="Clustering Coefficient Frequency" dataDxfId="390">
      <calculatedColumnFormula>COUNTIF(Vertices[Clustering Coefficient], "&gt;= " &amp; R2) - COUNTIF(Vertices[Clustering Coefficient], "&gt;=" &amp; R3)</calculatedColumnFormula>
    </tableColumn>
    <tableColumn id="15" name="Dynamic Filter Bin" dataDxfId="389"/>
    <tableColumn id="16" name="Dynamic Filter Frequency" dataDxfId="3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nstagram.com/p/B102VLCAO_q/?igshid=95y2eaorigyc" TargetMode="External" /><Relationship Id="rId2" Type="http://schemas.openxmlformats.org/officeDocument/2006/relationships/hyperlink" Target="https://www.instagram.com/p/B11R2wMAydr/?igshid=f62wx5pgtesu" TargetMode="External" /><Relationship Id="rId3" Type="http://schemas.openxmlformats.org/officeDocument/2006/relationships/hyperlink" Target="https://www.instagram.com/p/B102VLCAO_q/?igshid=95y2eaorigyc" TargetMode="External" /><Relationship Id="rId4" Type="http://schemas.openxmlformats.org/officeDocument/2006/relationships/hyperlink" Target="https://www.instagram.com/p/B11R2wMAydr/?igshid=f62wx5pgtesu" TargetMode="External" /><Relationship Id="rId5" Type="http://schemas.openxmlformats.org/officeDocument/2006/relationships/hyperlink" Target="https://www.instagram.com/p/B102VLCAO_q/?igshid=95y2eaorigyc" TargetMode="External" /><Relationship Id="rId6" Type="http://schemas.openxmlformats.org/officeDocument/2006/relationships/hyperlink" Target="https://www.instagram.com/p/B11DSWIgdy_/?igshid=1sbohb5tpb2f7" TargetMode="External" /><Relationship Id="rId7" Type="http://schemas.openxmlformats.org/officeDocument/2006/relationships/hyperlink" Target="https://www.instagram.com/p/B16OdlfA1x2/?igshid=1pdleom25xmam" TargetMode="External" /><Relationship Id="rId8" Type="http://schemas.openxmlformats.org/officeDocument/2006/relationships/hyperlink" Target="https://pbs.twimg.com/ext_tw_video_thumb/1168633526436188161/pu/img/HVzruJTWak22p4N1.jpg" TargetMode="External" /><Relationship Id="rId9" Type="http://schemas.openxmlformats.org/officeDocument/2006/relationships/hyperlink" Target="https://pbs.twimg.com/media/EDdud2pX4AEneY-.jpg" TargetMode="External" /><Relationship Id="rId10" Type="http://schemas.openxmlformats.org/officeDocument/2006/relationships/hyperlink" Target="https://pbs.twimg.com/media/EDi5sUeXYAUVPkc.jpg" TargetMode="External" /><Relationship Id="rId11" Type="http://schemas.openxmlformats.org/officeDocument/2006/relationships/hyperlink" Target="https://pbs.twimg.com/media/EDi5sUeXYAUVPkc.jpg" TargetMode="External" /><Relationship Id="rId12" Type="http://schemas.openxmlformats.org/officeDocument/2006/relationships/hyperlink" Target="https://pbs.twimg.com/media/EDoPjhnXYAAGP9n.jpg" TargetMode="External" /><Relationship Id="rId13" Type="http://schemas.openxmlformats.org/officeDocument/2006/relationships/hyperlink" Target="https://pbs.twimg.com/media/EDoPjhnXYAAGP9n.jpg" TargetMode="External" /><Relationship Id="rId14" Type="http://schemas.openxmlformats.org/officeDocument/2006/relationships/hyperlink" Target="https://pbs.twimg.com/media/EDoPjhnXYAAGP9n.jpg" TargetMode="External" /><Relationship Id="rId15" Type="http://schemas.openxmlformats.org/officeDocument/2006/relationships/hyperlink" Target="https://pbs.twimg.com/media/EDoPjhnXYAAGP9n.jpg" TargetMode="External" /><Relationship Id="rId16" Type="http://schemas.openxmlformats.org/officeDocument/2006/relationships/hyperlink" Target="https://pbs.twimg.com/media/EDyYdD1UYAAyNNn.jpg" TargetMode="External" /><Relationship Id="rId17" Type="http://schemas.openxmlformats.org/officeDocument/2006/relationships/hyperlink" Target="https://pbs.twimg.com/media/EDyYkoHU0AAiu6v.jpg" TargetMode="External" /><Relationship Id="rId18" Type="http://schemas.openxmlformats.org/officeDocument/2006/relationships/hyperlink" Target="https://pbs.twimg.com/media/EDyfjJrUEAAOzzV.jpg" TargetMode="External" /><Relationship Id="rId19" Type="http://schemas.openxmlformats.org/officeDocument/2006/relationships/hyperlink" Target="https://pbs.twimg.com/media/EDyfjJrUEAAOzzV.jpg" TargetMode="External" /><Relationship Id="rId20" Type="http://schemas.openxmlformats.org/officeDocument/2006/relationships/hyperlink" Target="https://pbs.twimg.com/ext_tw_video_thumb/1168633526436188161/pu/img/HVzruJTWak22p4N1.jpg" TargetMode="External" /><Relationship Id="rId21" Type="http://schemas.openxmlformats.org/officeDocument/2006/relationships/hyperlink" Target="https://pbs.twimg.com/media/EDi5sUeXYAUVPkc.jpg" TargetMode="External" /><Relationship Id="rId22" Type="http://schemas.openxmlformats.org/officeDocument/2006/relationships/hyperlink" Target="https://pbs.twimg.com/ext_tw_video_thumb/1168633526436188161/pu/img/HVzruJTWak22p4N1.jpg" TargetMode="External" /><Relationship Id="rId23" Type="http://schemas.openxmlformats.org/officeDocument/2006/relationships/hyperlink" Target="https://pbs.twimg.com/media/EEBX7VqWwAABRzX.jpg" TargetMode="External" /><Relationship Id="rId24" Type="http://schemas.openxmlformats.org/officeDocument/2006/relationships/hyperlink" Target="https://pbs.twimg.com/media/EEBYoNKXkAAghKL.jpg" TargetMode="External" /><Relationship Id="rId25" Type="http://schemas.openxmlformats.org/officeDocument/2006/relationships/hyperlink" Target="http://pbs.twimg.com/profile_images/667194198219735040/ZF7hxIpV_normal.jpg" TargetMode="External" /><Relationship Id="rId26" Type="http://schemas.openxmlformats.org/officeDocument/2006/relationships/hyperlink" Target="http://pbs.twimg.com/profile_images/667194198219735040/ZF7hxIpV_normal.jpg" TargetMode="External" /><Relationship Id="rId27" Type="http://schemas.openxmlformats.org/officeDocument/2006/relationships/hyperlink" Target="http://pbs.twimg.com/profile_images/915032734761877507/R8qE53lQ_normal.jpg" TargetMode="External" /><Relationship Id="rId28" Type="http://schemas.openxmlformats.org/officeDocument/2006/relationships/hyperlink" Target="http://pbs.twimg.com/profile_images/915032734761877507/R8qE53lQ_normal.jpg" TargetMode="External" /><Relationship Id="rId29" Type="http://schemas.openxmlformats.org/officeDocument/2006/relationships/hyperlink" Target="http://pbs.twimg.com/profile_images/915032734761877507/R8qE53lQ_normal.jpg" TargetMode="External" /><Relationship Id="rId30" Type="http://schemas.openxmlformats.org/officeDocument/2006/relationships/hyperlink" Target="http://pbs.twimg.com/profile_images/915032734761877507/R8qE53lQ_normal.jpg" TargetMode="External" /><Relationship Id="rId31" Type="http://schemas.openxmlformats.org/officeDocument/2006/relationships/hyperlink" Target="http://pbs.twimg.com/profile_images/915032734761877507/R8qE53lQ_normal.jpg" TargetMode="External" /><Relationship Id="rId32" Type="http://schemas.openxmlformats.org/officeDocument/2006/relationships/hyperlink" Target="http://pbs.twimg.com/profile_images/915032734761877507/R8qE53lQ_normal.jpg" TargetMode="External" /><Relationship Id="rId33" Type="http://schemas.openxmlformats.org/officeDocument/2006/relationships/hyperlink" Target="http://pbs.twimg.com/profile_images/1033882286171860993/rVG2wyCT_normal.jpg" TargetMode="External" /><Relationship Id="rId34" Type="http://schemas.openxmlformats.org/officeDocument/2006/relationships/hyperlink" Target="http://pbs.twimg.com/profile_images/1304754237/image_normal.jpg" TargetMode="External" /><Relationship Id="rId35" Type="http://schemas.openxmlformats.org/officeDocument/2006/relationships/hyperlink" Target="http://pbs.twimg.com/profile_images/1113200162590081024/T6uFHUN0_normal.jpg" TargetMode="External" /><Relationship Id="rId36" Type="http://schemas.openxmlformats.org/officeDocument/2006/relationships/hyperlink" Target="http://pbs.twimg.com/profile_images/1113200162590081024/T6uFHUN0_normal.jpg" TargetMode="External" /><Relationship Id="rId37" Type="http://schemas.openxmlformats.org/officeDocument/2006/relationships/hyperlink" Target="http://pbs.twimg.com/profile_images/1113200162590081024/T6uFHUN0_normal.jpg" TargetMode="External" /><Relationship Id="rId38" Type="http://schemas.openxmlformats.org/officeDocument/2006/relationships/hyperlink" Target="http://pbs.twimg.com/profile_images/1113200162590081024/T6uFHUN0_normal.jpg" TargetMode="External" /><Relationship Id="rId39" Type="http://schemas.openxmlformats.org/officeDocument/2006/relationships/hyperlink" Target="http://pbs.twimg.com/profile_images/1012144939390701568/81iaF_Tf_normal.jpg" TargetMode="External" /><Relationship Id="rId40" Type="http://schemas.openxmlformats.org/officeDocument/2006/relationships/hyperlink" Target="http://pbs.twimg.com/profile_images/1012144939390701568/81iaF_Tf_normal.jpg" TargetMode="External" /><Relationship Id="rId41" Type="http://schemas.openxmlformats.org/officeDocument/2006/relationships/hyperlink" Target="http://pbs.twimg.com/profile_images/1012144939390701568/81iaF_Tf_normal.jpg" TargetMode="External" /><Relationship Id="rId42" Type="http://schemas.openxmlformats.org/officeDocument/2006/relationships/hyperlink" Target="http://pbs.twimg.com/profile_images/1012144939390701568/81iaF_Tf_normal.jpg" TargetMode="External" /><Relationship Id="rId43" Type="http://schemas.openxmlformats.org/officeDocument/2006/relationships/hyperlink" Target="http://pbs.twimg.com/profile_images/1096798093247311872/pdmLCZi8_normal.jpg" TargetMode="External" /><Relationship Id="rId44" Type="http://schemas.openxmlformats.org/officeDocument/2006/relationships/hyperlink" Target="http://pbs.twimg.com/profile_images/1096798093247311872/pdmLCZi8_normal.jpg" TargetMode="External" /><Relationship Id="rId45" Type="http://schemas.openxmlformats.org/officeDocument/2006/relationships/hyperlink" Target="http://pbs.twimg.com/profile_images/1096798093247311872/pdmLCZi8_normal.jpg" TargetMode="External" /><Relationship Id="rId46" Type="http://schemas.openxmlformats.org/officeDocument/2006/relationships/hyperlink" Target="https://pbs.twimg.com/ext_tw_video_thumb/1168633526436188161/pu/img/HVzruJTWak22p4N1.jpg" TargetMode="External" /><Relationship Id="rId47" Type="http://schemas.openxmlformats.org/officeDocument/2006/relationships/hyperlink" Target="https://pbs.twimg.com/media/EDdud2pX4AEneY-.jpg" TargetMode="External" /><Relationship Id="rId48" Type="http://schemas.openxmlformats.org/officeDocument/2006/relationships/hyperlink" Target="http://pbs.twimg.com/profile_images/1081319381769076736/zPr8UzAv_normal.jpg" TargetMode="External" /><Relationship Id="rId49" Type="http://schemas.openxmlformats.org/officeDocument/2006/relationships/hyperlink" Target="http://pbs.twimg.com/profile_images/682787683282882565/_PdD6xHx_normal.jpg" TargetMode="External" /><Relationship Id="rId50" Type="http://schemas.openxmlformats.org/officeDocument/2006/relationships/hyperlink" Target="https://pbs.twimg.com/media/EDi5sUeXYAUVPkc.jpg" TargetMode="External" /><Relationship Id="rId51" Type="http://schemas.openxmlformats.org/officeDocument/2006/relationships/hyperlink" Target="https://pbs.twimg.com/media/EDi5sUeXYAUVPkc.jpg" TargetMode="External" /><Relationship Id="rId52" Type="http://schemas.openxmlformats.org/officeDocument/2006/relationships/hyperlink" Target="https://pbs.twimg.com/media/EDoPjhnXYAAGP9n.jpg" TargetMode="External" /><Relationship Id="rId53" Type="http://schemas.openxmlformats.org/officeDocument/2006/relationships/hyperlink" Target="https://pbs.twimg.com/media/EDoPjhnXYAAGP9n.jpg" TargetMode="External" /><Relationship Id="rId54" Type="http://schemas.openxmlformats.org/officeDocument/2006/relationships/hyperlink" Target="https://pbs.twimg.com/media/EDoPjhnXYAAGP9n.jpg" TargetMode="External" /><Relationship Id="rId55" Type="http://schemas.openxmlformats.org/officeDocument/2006/relationships/hyperlink" Target="https://pbs.twimg.com/media/EDoPjhnXYAAGP9n.jpg" TargetMode="External" /><Relationship Id="rId56" Type="http://schemas.openxmlformats.org/officeDocument/2006/relationships/hyperlink" Target="http://pbs.twimg.com/profile_images/483407123875778562/wN78q3a1_normal.jpeg" TargetMode="External" /><Relationship Id="rId57" Type="http://schemas.openxmlformats.org/officeDocument/2006/relationships/hyperlink" Target="http://pbs.twimg.com/profile_images/483407123875778562/wN78q3a1_normal.jpeg" TargetMode="External" /><Relationship Id="rId58" Type="http://schemas.openxmlformats.org/officeDocument/2006/relationships/hyperlink" Target="http://pbs.twimg.com/profile_images/483407123875778562/wN78q3a1_normal.jpeg" TargetMode="External" /><Relationship Id="rId59" Type="http://schemas.openxmlformats.org/officeDocument/2006/relationships/hyperlink" Target="http://pbs.twimg.com/profile_images/483407123875778562/wN78q3a1_normal.jpeg" TargetMode="External" /><Relationship Id="rId60" Type="http://schemas.openxmlformats.org/officeDocument/2006/relationships/hyperlink" Target="http://abs.twimg.com/sticky/default_profile_images/default_profile_normal.pn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1112182779964329984/MOTGO1e__normal.jpg" TargetMode="External" /><Relationship Id="rId63" Type="http://schemas.openxmlformats.org/officeDocument/2006/relationships/hyperlink" Target="https://pbs.twimg.com/media/EDyYdD1UYAAyNNn.jpg" TargetMode="External" /><Relationship Id="rId64" Type="http://schemas.openxmlformats.org/officeDocument/2006/relationships/hyperlink" Target="https://pbs.twimg.com/media/EDyYkoHU0AAiu6v.jpg" TargetMode="External" /><Relationship Id="rId65" Type="http://schemas.openxmlformats.org/officeDocument/2006/relationships/hyperlink" Target="https://pbs.twimg.com/media/EDyfjJrUEAAOzzV.jpg" TargetMode="External" /><Relationship Id="rId66" Type="http://schemas.openxmlformats.org/officeDocument/2006/relationships/hyperlink" Target="https://pbs.twimg.com/media/EDyfjJrUEAAOzzV.jpg" TargetMode="External" /><Relationship Id="rId67" Type="http://schemas.openxmlformats.org/officeDocument/2006/relationships/hyperlink" Target="http://pbs.twimg.com/profile_images/588157118471090176/7bpI8_EK_normal.jpg" TargetMode="External" /><Relationship Id="rId68" Type="http://schemas.openxmlformats.org/officeDocument/2006/relationships/hyperlink" Target="http://pbs.twimg.com/profile_images/588157118471090176/7bpI8_EK_normal.jpg" TargetMode="External" /><Relationship Id="rId69" Type="http://schemas.openxmlformats.org/officeDocument/2006/relationships/hyperlink" Target="https://pbs.twimg.com/ext_tw_video_thumb/1168633526436188161/pu/img/HVzruJTWak22p4N1.jpg" TargetMode="External" /><Relationship Id="rId70" Type="http://schemas.openxmlformats.org/officeDocument/2006/relationships/hyperlink" Target="http://pbs.twimg.com/profile_images/1081319381769076736/zPr8UzAv_normal.jpg" TargetMode="External" /><Relationship Id="rId71" Type="http://schemas.openxmlformats.org/officeDocument/2006/relationships/hyperlink" Target="https://pbs.twimg.com/media/EDi5sUeXYAUVPkc.jpg" TargetMode="External" /><Relationship Id="rId72" Type="http://schemas.openxmlformats.org/officeDocument/2006/relationships/hyperlink" Target="http://pbs.twimg.com/profile_images/588157118471090176/7bpI8_EK_normal.jpg" TargetMode="External" /><Relationship Id="rId73" Type="http://schemas.openxmlformats.org/officeDocument/2006/relationships/hyperlink" Target="http://pbs.twimg.com/profile_images/588157118471090176/7bpI8_EK_normal.jpg" TargetMode="External" /><Relationship Id="rId74" Type="http://schemas.openxmlformats.org/officeDocument/2006/relationships/hyperlink" Target="http://pbs.twimg.com/profile_images/588157118471090176/7bpI8_EK_normal.jpg" TargetMode="External" /><Relationship Id="rId75" Type="http://schemas.openxmlformats.org/officeDocument/2006/relationships/hyperlink" Target="http://pbs.twimg.com/profile_images/588157118471090176/7bpI8_EK_normal.jpg" TargetMode="External" /><Relationship Id="rId76" Type="http://schemas.openxmlformats.org/officeDocument/2006/relationships/hyperlink" Target="https://pbs.twimg.com/ext_tw_video_thumb/1168633526436188161/pu/img/HVzruJTWak22p4N1.jpg" TargetMode="External" /><Relationship Id="rId77" Type="http://schemas.openxmlformats.org/officeDocument/2006/relationships/hyperlink" Target="http://pbs.twimg.com/profile_images/588157118471090176/7bpI8_EK_normal.jpg" TargetMode="External" /><Relationship Id="rId78" Type="http://schemas.openxmlformats.org/officeDocument/2006/relationships/hyperlink" Target="http://pbs.twimg.com/profile_images/588157118471090176/7bpI8_EK_normal.jpg" TargetMode="External" /><Relationship Id="rId79" Type="http://schemas.openxmlformats.org/officeDocument/2006/relationships/hyperlink" Target="http://pbs.twimg.com/profile_images/588157118471090176/7bpI8_EK_normal.jpg" TargetMode="External" /><Relationship Id="rId80" Type="http://schemas.openxmlformats.org/officeDocument/2006/relationships/hyperlink" Target="http://pbs.twimg.com/profile_images/588157118471090176/7bpI8_EK_normal.jpg" TargetMode="External" /><Relationship Id="rId81" Type="http://schemas.openxmlformats.org/officeDocument/2006/relationships/hyperlink" Target="https://pbs.twimg.com/media/EEBX7VqWwAABRzX.jpg" TargetMode="External" /><Relationship Id="rId82" Type="http://schemas.openxmlformats.org/officeDocument/2006/relationships/hyperlink" Target="https://pbs.twimg.com/media/EEBYoNKXkAAghKL.jpg" TargetMode="External" /><Relationship Id="rId83" Type="http://schemas.openxmlformats.org/officeDocument/2006/relationships/hyperlink" Target="https://twitter.com/cdjdulay2881/status/1167780953688813573" TargetMode="External" /><Relationship Id="rId84" Type="http://schemas.openxmlformats.org/officeDocument/2006/relationships/hyperlink" Target="https://twitter.com/cdjdulay2881/status/1167780953688813573" TargetMode="External" /><Relationship Id="rId85" Type="http://schemas.openxmlformats.org/officeDocument/2006/relationships/hyperlink" Target="https://twitter.com/mikerocketmusic/status/1167753866290401280" TargetMode="External" /><Relationship Id="rId86" Type="http://schemas.openxmlformats.org/officeDocument/2006/relationships/hyperlink" Target="https://twitter.com/mikerocketmusic/status/1167813290539569153" TargetMode="External" /><Relationship Id="rId87" Type="http://schemas.openxmlformats.org/officeDocument/2006/relationships/hyperlink" Target="https://twitter.com/mikerocketmusic/status/1167753866290401280" TargetMode="External" /><Relationship Id="rId88" Type="http://schemas.openxmlformats.org/officeDocument/2006/relationships/hyperlink" Target="https://twitter.com/mikerocketmusic/status/1167813290539569153" TargetMode="External" /><Relationship Id="rId89" Type="http://schemas.openxmlformats.org/officeDocument/2006/relationships/hyperlink" Target="https://twitter.com/mikerocketmusic/status/1167753866290401280" TargetMode="External" /><Relationship Id="rId90" Type="http://schemas.openxmlformats.org/officeDocument/2006/relationships/hyperlink" Target="https://twitter.com/mikerocketmusic/status/1167781248279797760" TargetMode="External" /><Relationship Id="rId91" Type="http://schemas.openxmlformats.org/officeDocument/2006/relationships/hyperlink" Target="https://twitter.com/simplyriaa/status/1168361684861427712" TargetMode="External" /><Relationship Id="rId92" Type="http://schemas.openxmlformats.org/officeDocument/2006/relationships/hyperlink" Target="https://twitter.com/tvcameraguy/status/1168509510295654401" TargetMode="External" /><Relationship Id="rId93" Type="http://schemas.openxmlformats.org/officeDocument/2006/relationships/hyperlink" Target="https://twitter.com/kevinschatell/status/1168634278609084420" TargetMode="External" /><Relationship Id="rId94" Type="http://schemas.openxmlformats.org/officeDocument/2006/relationships/hyperlink" Target="https://twitter.com/kevinschatell/status/1168634278609084420" TargetMode="External" /><Relationship Id="rId95" Type="http://schemas.openxmlformats.org/officeDocument/2006/relationships/hyperlink" Target="https://twitter.com/kevinschatell/status/1168634278609084420" TargetMode="External" /><Relationship Id="rId96" Type="http://schemas.openxmlformats.org/officeDocument/2006/relationships/hyperlink" Target="https://twitter.com/kevinschatell/status/1168634278609084420" TargetMode="External" /><Relationship Id="rId97" Type="http://schemas.openxmlformats.org/officeDocument/2006/relationships/hyperlink" Target="https://twitter.com/jakessarwar/status/1168757404026232832" TargetMode="External" /><Relationship Id="rId98" Type="http://schemas.openxmlformats.org/officeDocument/2006/relationships/hyperlink" Target="https://twitter.com/jakessarwar/status/1168757404026232832" TargetMode="External" /><Relationship Id="rId99" Type="http://schemas.openxmlformats.org/officeDocument/2006/relationships/hyperlink" Target="https://twitter.com/jakessarwar/status/1168757404026232832" TargetMode="External" /><Relationship Id="rId100" Type="http://schemas.openxmlformats.org/officeDocument/2006/relationships/hyperlink" Target="https://twitter.com/jakessarwar/status/1168757404026232832" TargetMode="External" /><Relationship Id="rId101" Type="http://schemas.openxmlformats.org/officeDocument/2006/relationships/hyperlink" Target="https://twitter.com/galenbiotech/status/1168825051782766593" TargetMode="External" /><Relationship Id="rId102" Type="http://schemas.openxmlformats.org/officeDocument/2006/relationships/hyperlink" Target="https://twitter.com/galenbiotech/status/1168825051782766593" TargetMode="External" /><Relationship Id="rId103" Type="http://schemas.openxmlformats.org/officeDocument/2006/relationships/hyperlink" Target="https://twitter.com/galenbiotech/status/1168825051782766593" TargetMode="External" /><Relationship Id="rId104" Type="http://schemas.openxmlformats.org/officeDocument/2006/relationships/hyperlink" Target="https://twitter.com/todayplaza/status/1168633563803246602" TargetMode="External" /><Relationship Id="rId105" Type="http://schemas.openxmlformats.org/officeDocument/2006/relationships/hyperlink" Target="https://twitter.com/nbcthisisus/status/1168524098626031616" TargetMode="External" /><Relationship Id="rId106" Type="http://schemas.openxmlformats.org/officeDocument/2006/relationships/hyperlink" Target="https://twitter.com/todayplaza/status/1168633980473749509" TargetMode="External" /><Relationship Id="rId107" Type="http://schemas.openxmlformats.org/officeDocument/2006/relationships/hyperlink" Target="https://twitter.com/chicky1956/status/1168947788979343360" TargetMode="External" /><Relationship Id="rId108" Type="http://schemas.openxmlformats.org/officeDocument/2006/relationships/hyperlink" Target="https://twitter.com/holly_camille22/status/1169060895143735296" TargetMode="External" /><Relationship Id="rId109" Type="http://schemas.openxmlformats.org/officeDocument/2006/relationships/hyperlink" Target="https://twitter.com/holly_camille22/status/1169060895143735296" TargetMode="External" /><Relationship Id="rId110" Type="http://schemas.openxmlformats.org/officeDocument/2006/relationships/hyperlink" Target="https://twitter.com/sheltonbeth01/status/1169264161886539778" TargetMode="External" /><Relationship Id="rId111" Type="http://schemas.openxmlformats.org/officeDocument/2006/relationships/hyperlink" Target="https://twitter.com/sheltonbeth01/status/1169264161886539778" TargetMode="External" /><Relationship Id="rId112" Type="http://schemas.openxmlformats.org/officeDocument/2006/relationships/hyperlink" Target="https://twitter.com/sheltonbeth01/status/1169264161886539778" TargetMode="External" /><Relationship Id="rId113" Type="http://schemas.openxmlformats.org/officeDocument/2006/relationships/hyperlink" Target="https://twitter.com/sheltonbeth01/status/1169264161886539778" TargetMode="External" /><Relationship Id="rId114" Type="http://schemas.openxmlformats.org/officeDocument/2006/relationships/hyperlink" Target="https://twitter.com/meenasaurus/status/1169304359257042944" TargetMode="External" /><Relationship Id="rId115" Type="http://schemas.openxmlformats.org/officeDocument/2006/relationships/hyperlink" Target="https://twitter.com/meenasaurus/status/1169304359257042944" TargetMode="External" /><Relationship Id="rId116" Type="http://schemas.openxmlformats.org/officeDocument/2006/relationships/hyperlink" Target="https://twitter.com/meenasaurus/status/1169304359257042944" TargetMode="External" /><Relationship Id="rId117" Type="http://schemas.openxmlformats.org/officeDocument/2006/relationships/hyperlink" Target="https://twitter.com/meenasaurus/status/1169304359257042944" TargetMode="External" /><Relationship Id="rId118" Type="http://schemas.openxmlformats.org/officeDocument/2006/relationships/hyperlink" Target="https://twitter.com/sarahmc78949349/status/1169638711707021312" TargetMode="External" /><Relationship Id="rId119" Type="http://schemas.openxmlformats.org/officeDocument/2006/relationships/hyperlink" Target="https://twitter.com/sarahmc78949349/status/1169638711707021312" TargetMode="External" /><Relationship Id="rId120" Type="http://schemas.openxmlformats.org/officeDocument/2006/relationships/hyperlink" Target="https://twitter.com/sheetssydnie/status/1169976892981530624" TargetMode="External" /><Relationship Id="rId121" Type="http://schemas.openxmlformats.org/officeDocument/2006/relationships/hyperlink" Target="https://twitter.com/sheetssydnie/status/1169977635335573516" TargetMode="External" /><Relationship Id="rId122" Type="http://schemas.openxmlformats.org/officeDocument/2006/relationships/hyperlink" Target="https://twitter.com/sheetssydnie/status/1169977765631647747" TargetMode="External" /><Relationship Id="rId123" Type="http://schemas.openxmlformats.org/officeDocument/2006/relationships/hyperlink" Target="https://twitter.com/maritsanbcmt/status/1169985434694193152" TargetMode="External" /><Relationship Id="rId124" Type="http://schemas.openxmlformats.org/officeDocument/2006/relationships/hyperlink" Target="https://twitter.com/maritsanbcmt/status/1169985434694193152" TargetMode="External" /><Relationship Id="rId125" Type="http://schemas.openxmlformats.org/officeDocument/2006/relationships/hyperlink" Target="https://twitter.com/donnaflawrence/status/1168559462933762048" TargetMode="External" /><Relationship Id="rId126" Type="http://schemas.openxmlformats.org/officeDocument/2006/relationships/hyperlink" Target="https://twitter.com/donnaflawrence/status/1170708995134373893" TargetMode="External" /><Relationship Id="rId127" Type="http://schemas.openxmlformats.org/officeDocument/2006/relationships/hyperlink" Target="https://twitter.com/todayplaza/status/1168633563803246602" TargetMode="External" /><Relationship Id="rId128" Type="http://schemas.openxmlformats.org/officeDocument/2006/relationships/hyperlink" Target="https://twitter.com/todayplaza/status/1168633980473749509" TargetMode="External" /><Relationship Id="rId129" Type="http://schemas.openxmlformats.org/officeDocument/2006/relationships/hyperlink" Target="https://twitter.com/todayplaza/status/1168888280823279617" TargetMode="External" /><Relationship Id="rId130" Type="http://schemas.openxmlformats.org/officeDocument/2006/relationships/hyperlink" Target="https://twitter.com/donnaflawrence/status/1168559462933762048" TargetMode="External" /><Relationship Id="rId131" Type="http://schemas.openxmlformats.org/officeDocument/2006/relationships/hyperlink" Target="https://twitter.com/donnaflawrence/status/1170708995134373893" TargetMode="External" /><Relationship Id="rId132" Type="http://schemas.openxmlformats.org/officeDocument/2006/relationships/hyperlink" Target="https://twitter.com/donnaflawrence/status/1168559462933762048" TargetMode="External" /><Relationship Id="rId133" Type="http://schemas.openxmlformats.org/officeDocument/2006/relationships/hyperlink" Target="https://twitter.com/donnaflawrence/status/1170708995134373893" TargetMode="External" /><Relationship Id="rId134" Type="http://schemas.openxmlformats.org/officeDocument/2006/relationships/hyperlink" Target="https://twitter.com/todayplaza/status/1168633563803246602" TargetMode="External" /><Relationship Id="rId135" Type="http://schemas.openxmlformats.org/officeDocument/2006/relationships/hyperlink" Target="https://twitter.com/donnaflawrence/status/1168559462933762048" TargetMode="External" /><Relationship Id="rId136" Type="http://schemas.openxmlformats.org/officeDocument/2006/relationships/hyperlink" Target="https://twitter.com/donnaflawrence/status/1170708995134373893" TargetMode="External" /><Relationship Id="rId137" Type="http://schemas.openxmlformats.org/officeDocument/2006/relationships/hyperlink" Target="https://twitter.com/donnaflawrence/status/1168559462933762048" TargetMode="External" /><Relationship Id="rId138" Type="http://schemas.openxmlformats.org/officeDocument/2006/relationships/hyperlink" Target="https://twitter.com/donnaflawrence/status/1170708995134373893" TargetMode="External" /><Relationship Id="rId139" Type="http://schemas.openxmlformats.org/officeDocument/2006/relationships/hyperlink" Target="https://twitter.com/rockytwyman/status/1171032586564644864" TargetMode="External" /><Relationship Id="rId140" Type="http://schemas.openxmlformats.org/officeDocument/2006/relationships/hyperlink" Target="https://twitter.com/rockytwyman/status/1171033357041487872" TargetMode="External" /><Relationship Id="rId141" Type="http://schemas.openxmlformats.org/officeDocument/2006/relationships/hyperlink" Target="https://api.twitter.com/1.1/geo/id/01a9a39529b27f36.json" TargetMode="External" /><Relationship Id="rId142" Type="http://schemas.openxmlformats.org/officeDocument/2006/relationships/hyperlink" Target="https://api.twitter.com/1.1/geo/id/01a9a39529b27f36.json" TargetMode="External" /><Relationship Id="rId143" Type="http://schemas.openxmlformats.org/officeDocument/2006/relationships/hyperlink" Target="https://api.twitter.com/1.1/geo/id/01a9a39529b27f36.json" TargetMode="External" /><Relationship Id="rId144" Type="http://schemas.openxmlformats.org/officeDocument/2006/relationships/hyperlink" Target="https://api.twitter.com/1.1/geo/id/00427d4a5c4a1fc3.json" TargetMode="External" /><Relationship Id="rId145" Type="http://schemas.openxmlformats.org/officeDocument/2006/relationships/hyperlink" Target="https://api.twitter.com/1.1/geo/id/00427d4a5c4a1fc3.json" TargetMode="External" /><Relationship Id="rId146" Type="http://schemas.openxmlformats.org/officeDocument/2006/relationships/comments" Target="../comments1.xml" /><Relationship Id="rId147" Type="http://schemas.openxmlformats.org/officeDocument/2006/relationships/vmlDrawing" Target="../drawings/vmlDrawing1.vml" /><Relationship Id="rId148" Type="http://schemas.openxmlformats.org/officeDocument/2006/relationships/table" Target="../tables/table1.xml" /><Relationship Id="rId14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instagram.com/p/B102VLCAO_q/?igshid=95y2eaorigyc" TargetMode="External" /><Relationship Id="rId2" Type="http://schemas.openxmlformats.org/officeDocument/2006/relationships/hyperlink" Target="https://www.instagram.com/p/B11R2wMAydr/?igshid=f62wx5pgtesu" TargetMode="External" /><Relationship Id="rId3" Type="http://schemas.openxmlformats.org/officeDocument/2006/relationships/hyperlink" Target="https://www.instagram.com/p/B11DSWIgdy_/?igshid=1sbohb5tpb2f7" TargetMode="External" /><Relationship Id="rId4" Type="http://schemas.openxmlformats.org/officeDocument/2006/relationships/hyperlink" Target="https://www.instagram.com/p/B16OdlfA1x2/?igshid=1pdleom25xmam" TargetMode="External" /><Relationship Id="rId5" Type="http://schemas.openxmlformats.org/officeDocument/2006/relationships/hyperlink" Target="https://pbs.twimg.com/ext_tw_video_thumb/1168633526436188161/pu/img/HVzruJTWak22p4N1.jpg" TargetMode="External" /><Relationship Id="rId6" Type="http://schemas.openxmlformats.org/officeDocument/2006/relationships/hyperlink" Target="https://pbs.twimg.com/media/EDdud2pX4AEneY-.jpg" TargetMode="External" /><Relationship Id="rId7" Type="http://schemas.openxmlformats.org/officeDocument/2006/relationships/hyperlink" Target="https://pbs.twimg.com/media/EDi5sUeXYAUVPkc.jpg" TargetMode="External" /><Relationship Id="rId8" Type="http://schemas.openxmlformats.org/officeDocument/2006/relationships/hyperlink" Target="https://pbs.twimg.com/media/EDoPjhnXYAAGP9n.jpg" TargetMode="External" /><Relationship Id="rId9" Type="http://schemas.openxmlformats.org/officeDocument/2006/relationships/hyperlink" Target="https://pbs.twimg.com/media/EDyYdD1UYAAyNNn.jpg" TargetMode="External" /><Relationship Id="rId10" Type="http://schemas.openxmlformats.org/officeDocument/2006/relationships/hyperlink" Target="https://pbs.twimg.com/media/EDyYkoHU0AAiu6v.jpg" TargetMode="External" /><Relationship Id="rId11" Type="http://schemas.openxmlformats.org/officeDocument/2006/relationships/hyperlink" Target="https://pbs.twimg.com/media/EDyfjJrUEAAOzzV.jpg" TargetMode="External" /><Relationship Id="rId12" Type="http://schemas.openxmlformats.org/officeDocument/2006/relationships/hyperlink" Target="https://pbs.twimg.com/media/EDi5sUeXYAUVPkc.jpg" TargetMode="External" /><Relationship Id="rId13" Type="http://schemas.openxmlformats.org/officeDocument/2006/relationships/hyperlink" Target="https://pbs.twimg.com/media/EEBX7VqWwAABRzX.jpg" TargetMode="External" /><Relationship Id="rId14" Type="http://schemas.openxmlformats.org/officeDocument/2006/relationships/hyperlink" Target="https://pbs.twimg.com/media/EEBYoNKXkAAghKL.jpg" TargetMode="External" /><Relationship Id="rId15" Type="http://schemas.openxmlformats.org/officeDocument/2006/relationships/hyperlink" Target="http://pbs.twimg.com/profile_images/667194198219735040/ZF7hxIpV_normal.jpg" TargetMode="External" /><Relationship Id="rId16" Type="http://schemas.openxmlformats.org/officeDocument/2006/relationships/hyperlink" Target="http://pbs.twimg.com/profile_images/915032734761877507/R8qE53lQ_normal.jpg" TargetMode="External" /><Relationship Id="rId17" Type="http://schemas.openxmlformats.org/officeDocument/2006/relationships/hyperlink" Target="http://pbs.twimg.com/profile_images/915032734761877507/R8qE53lQ_normal.jpg" TargetMode="External" /><Relationship Id="rId18" Type="http://schemas.openxmlformats.org/officeDocument/2006/relationships/hyperlink" Target="http://pbs.twimg.com/profile_images/915032734761877507/R8qE53lQ_normal.jpg" TargetMode="External" /><Relationship Id="rId19" Type="http://schemas.openxmlformats.org/officeDocument/2006/relationships/hyperlink" Target="http://pbs.twimg.com/profile_images/1033882286171860993/rVG2wyCT_normal.jpg" TargetMode="External" /><Relationship Id="rId20" Type="http://schemas.openxmlformats.org/officeDocument/2006/relationships/hyperlink" Target="http://pbs.twimg.com/profile_images/1304754237/image_normal.jpg" TargetMode="External" /><Relationship Id="rId21" Type="http://schemas.openxmlformats.org/officeDocument/2006/relationships/hyperlink" Target="http://pbs.twimg.com/profile_images/1113200162590081024/T6uFHUN0_normal.jpg" TargetMode="External" /><Relationship Id="rId22" Type="http://schemas.openxmlformats.org/officeDocument/2006/relationships/hyperlink" Target="http://pbs.twimg.com/profile_images/1012144939390701568/81iaF_Tf_normal.jpg" TargetMode="External" /><Relationship Id="rId23" Type="http://schemas.openxmlformats.org/officeDocument/2006/relationships/hyperlink" Target="http://pbs.twimg.com/profile_images/1096798093247311872/pdmLCZi8_normal.jpg" TargetMode="External" /><Relationship Id="rId24" Type="http://schemas.openxmlformats.org/officeDocument/2006/relationships/hyperlink" Target="https://pbs.twimg.com/ext_tw_video_thumb/1168633526436188161/pu/img/HVzruJTWak22p4N1.jpg" TargetMode="External" /><Relationship Id="rId25" Type="http://schemas.openxmlformats.org/officeDocument/2006/relationships/hyperlink" Target="https://pbs.twimg.com/media/EDdud2pX4AEneY-.jpg" TargetMode="External" /><Relationship Id="rId26" Type="http://schemas.openxmlformats.org/officeDocument/2006/relationships/hyperlink" Target="http://pbs.twimg.com/profile_images/1081319381769076736/zPr8UzAv_normal.jpg" TargetMode="External" /><Relationship Id="rId27" Type="http://schemas.openxmlformats.org/officeDocument/2006/relationships/hyperlink" Target="http://pbs.twimg.com/profile_images/682787683282882565/_PdD6xHx_normal.jpg" TargetMode="External" /><Relationship Id="rId28" Type="http://schemas.openxmlformats.org/officeDocument/2006/relationships/hyperlink" Target="https://pbs.twimg.com/media/EDi5sUeXYAUVPkc.jpg" TargetMode="External" /><Relationship Id="rId29" Type="http://schemas.openxmlformats.org/officeDocument/2006/relationships/hyperlink" Target="https://pbs.twimg.com/media/EDoPjhnXYAAGP9n.jpg" TargetMode="External" /><Relationship Id="rId30" Type="http://schemas.openxmlformats.org/officeDocument/2006/relationships/hyperlink" Target="http://pbs.twimg.com/profile_images/483407123875778562/wN78q3a1_normal.jpeg" TargetMode="External" /><Relationship Id="rId31" Type="http://schemas.openxmlformats.org/officeDocument/2006/relationships/hyperlink" Target="http://abs.twimg.com/sticky/default_profile_images/default_profile_normal.png" TargetMode="External" /><Relationship Id="rId32" Type="http://schemas.openxmlformats.org/officeDocument/2006/relationships/hyperlink" Target="http://pbs.twimg.com/profile_images/1112182779964329984/MOTGO1e__normal.jpg" TargetMode="External" /><Relationship Id="rId33" Type="http://schemas.openxmlformats.org/officeDocument/2006/relationships/hyperlink" Target="https://pbs.twimg.com/media/EDyYdD1UYAAyNNn.jpg" TargetMode="External" /><Relationship Id="rId34" Type="http://schemas.openxmlformats.org/officeDocument/2006/relationships/hyperlink" Target="https://pbs.twimg.com/media/EDyYkoHU0AAiu6v.jpg" TargetMode="External" /><Relationship Id="rId35" Type="http://schemas.openxmlformats.org/officeDocument/2006/relationships/hyperlink" Target="https://pbs.twimg.com/media/EDyfjJrUEAAOzzV.jpg" TargetMode="External" /><Relationship Id="rId36" Type="http://schemas.openxmlformats.org/officeDocument/2006/relationships/hyperlink" Target="http://pbs.twimg.com/profile_images/588157118471090176/7bpI8_EK_normal.jpg" TargetMode="External" /><Relationship Id="rId37" Type="http://schemas.openxmlformats.org/officeDocument/2006/relationships/hyperlink" Target="http://pbs.twimg.com/profile_images/588157118471090176/7bpI8_EK_normal.jpg" TargetMode="External" /><Relationship Id="rId38" Type="http://schemas.openxmlformats.org/officeDocument/2006/relationships/hyperlink" Target="https://pbs.twimg.com/media/EDi5sUeXYAUVPkc.jpg" TargetMode="External" /><Relationship Id="rId39" Type="http://schemas.openxmlformats.org/officeDocument/2006/relationships/hyperlink" Target="https://pbs.twimg.com/media/EEBX7VqWwAABRzX.jpg" TargetMode="External" /><Relationship Id="rId40" Type="http://schemas.openxmlformats.org/officeDocument/2006/relationships/hyperlink" Target="https://pbs.twimg.com/media/EEBYoNKXkAAghKL.jpg" TargetMode="External" /><Relationship Id="rId41" Type="http://schemas.openxmlformats.org/officeDocument/2006/relationships/hyperlink" Target="https://twitter.com/cdjdulay2881/status/1167780953688813573" TargetMode="External" /><Relationship Id="rId42" Type="http://schemas.openxmlformats.org/officeDocument/2006/relationships/hyperlink" Target="https://twitter.com/mikerocketmusic/status/1167753866290401280" TargetMode="External" /><Relationship Id="rId43" Type="http://schemas.openxmlformats.org/officeDocument/2006/relationships/hyperlink" Target="https://twitter.com/mikerocketmusic/status/1167813290539569153" TargetMode="External" /><Relationship Id="rId44" Type="http://schemas.openxmlformats.org/officeDocument/2006/relationships/hyperlink" Target="https://twitter.com/mikerocketmusic/status/1167781248279797760" TargetMode="External" /><Relationship Id="rId45" Type="http://schemas.openxmlformats.org/officeDocument/2006/relationships/hyperlink" Target="https://twitter.com/simplyriaa/status/1168361684861427712" TargetMode="External" /><Relationship Id="rId46" Type="http://schemas.openxmlformats.org/officeDocument/2006/relationships/hyperlink" Target="https://twitter.com/tvcameraguy/status/1168509510295654401" TargetMode="External" /><Relationship Id="rId47" Type="http://schemas.openxmlformats.org/officeDocument/2006/relationships/hyperlink" Target="https://twitter.com/kevinschatell/status/1168634278609084420" TargetMode="External" /><Relationship Id="rId48" Type="http://schemas.openxmlformats.org/officeDocument/2006/relationships/hyperlink" Target="https://twitter.com/jakessarwar/status/1168757404026232832" TargetMode="External" /><Relationship Id="rId49" Type="http://schemas.openxmlformats.org/officeDocument/2006/relationships/hyperlink" Target="https://twitter.com/galenbiotech/status/1168825051782766593" TargetMode="External" /><Relationship Id="rId50" Type="http://schemas.openxmlformats.org/officeDocument/2006/relationships/hyperlink" Target="https://twitter.com/todayplaza/status/1168633563803246602" TargetMode="External" /><Relationship Id="rId51" Type="http://schemas.openxmlformats.org/officeDocument/2006/relationships/hyperlink" Target="https://twitter.com/nbcthisisus/status/1168524098626031616" TargetMode="External" /><Relationship Id="rId52" Type="http://schemas.openxmlformats.org/officeDocument/2006/relationships/hyperlink" Target="https://twitter.com/todayplaza/status/1168633980473749509" TargetMode="External" /><Relationship Id="rId53" Type="http://schemas.openxmlformats.org/officeDocument/2006/relationships/hyperlink" Target="https://twitter.com/chicky1956/status/1168947788979343360" TargetMode="External" /><Relationship Id="rId54" Type="http://schemas.openxmlformats.org/officeDocument/2006/relationships/hyperlink" Target="https://twitter.com/holly_camille22/status/1169060895143735296" TargetMode="External" /><Relationship Id="rId55" Type="http://schemas.openxmlformats.org/officeDocument/2006/relationships/hyperlink" Target="https://twitter.com/sheltonbeth01/status/1169264161886539778" TargetMode="External" /><Relationship Id="rId56" Type="http://schemas.openxmlformats.org/officeDocument/2006/relationships/hyperlink" Target="https://twitter.com/meenasaurus/status/1169304359257042944" TargetMode="External" /><Relationship Id="rId57" Type="http://schemas.openxmlformats.org/officeDocument/2006/relationships/hyperlink" Target="https://twitter.com/sarahmc78949349/status/1169638711707021312" TargetMode="External" /><Relationship Id="rId58" Type="http://schemas.openxmlformats.org/officeDocument/2006/relationships/hyperlink" Target="https://twitter.com/sheetssydnie/status/1169976892981530624" TargetMode="External" /><Relationship Id="rId59" Type="http://schemas.openxmlformats.org/officeDocument/2006/relationships/hyperlink" Target="https://twitter.com/sheetssydnie/status/1169977635335573516" TargetMode="External" /><Relationship Id="rId60" Type="http://schemas.openxmlformats.org/officeDocument/2006/relationships/hyperlink" Target="https://twitter.com/sheetssydnie/status/1169977765631647747" TargetMode="External" /><Relationship Id="rId61" Type="http://schemas.openxmlformats.org/officeDocument/2006/relationships/hyperlink" Target="https://twitter.com/maritsanbcmt/status/1169985434694193152" TargetMode="External" /><Relationship Id="rId62" Type="http://schemas.openxmlformats.org/officeDocument/2006/relationships/hyperlink" Target="https://twitter.com/donnaflawrence/status/1168559462933762048" TargetMode="External" /><Relationship Id="rId63" Type="http://schemas.openxmlformats.org/officeDocument/2006/relationships/hyperlink" Target="https://twitter.com/donnaflawrence/status/1170708995134373893" TargetMode="External" /><Relationship Id="rId64" Type="http://schemas.openxmlformats.org/officeDocument/2006/relationships/hyperlink" Target="https://twitter.com/todayplaza/status/1168888280823279617" TargetMode="External" /><Relationship Id="rId65" Type="http://schemas.openxmlformats.org/officeDocument/2006/relationships/hyperlink" Target="https://twitter.com/rockytwyman/status/1171032586564644864" TargetMode="External" /><Relationship Id="rId66" Type="http://schemas.openxmlformats.org/officeDocument/2006/relationships/hyperlink" Target="https://twitter.com/rockytwyman/status/1171033357041487872" TargetMode="External" /><Relationship Id="rId67" Type="http://schemas.openxmlformats.org/officeDocument/2006/relationships/hyperlink" Target="https://api.twitter.com/1.1/geo/id/01a9a39529b27f36.json" TargetMode="External" /><Relationship Id="rId68" Type="http://schemas.openxmlformats.org/officeDocument/2006/relationships/hyperlink" Target="https://api.twitter.com/1.1/geo/id/00427d4a5c4a1fc3.json" TargetMode="External" /><Relationship Id="rId69" Type="http://schemas.openxmlformats.org/officeDocument/2006/relationships/comments" Target="../comments13.xml" /><Relationship Id="rId70" Type="http://schemas.openxmlformats.org/officeDocument/2006/relationships/vmlDrawing" Target="../drawings/vmlDrawing6.vml" /><Relationship Id="rId71" Type="http://schemas.openxmlformats.org/officeDocument/2006/relationships/table" Target="../tables/table23.xml" /><Relationship Id="rId72"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UNVNNXXQTH" TargetMode="External" /><Relationship Id="rId2" Type="http://schemas.openxmlformats.org/officeDocument/2006/relationships/hyperlink" Target="https://t.co/8lFKNvAG4t" TargetMode="External" /><Relationship Id="rId3" Type="http://schemas.openxmlformats.org/officeDocument/2006/relationships/hyperlink" Target="https://t.co/Im6CCmxnac" TargetMode="External" /><Relationship Id="rId4" Type="http://schemas.openxmlformats.org/officeDocument/2006/relationships/hyperlink" Target="http://t.co/5wEFYWoWO6" TargetMode="External" /><Relationship Id="rId5" Type="http://schemas.openxmlformats.org/officeDocument/2006/relationships/hyperlink" Target="https://t.co/94ToWlt8ww" TargetMode="External" /><Relationship Id="rId6" Type="http://schemas.openxmlformats.org/officeDocument/2006/relationships/hyperlink" Target="https://t.co/F4QAq97Dvo" TargetMode="External" /><Relationship Id="rId7" Type="http://schemas.openxmlformats.org/officeDocument/2006/relationships/hyperlink" Target="http://t.co/LubV9X1WH7" TargetMode="External" /><Relationship Id="rId8" Type="http://schemas.openxmlformats.org/officeDocument/2006/relationships/hyperlink" Target="https://t.co/AehaZnC2zb" TargetMode="External" /><Relationship Id="rId9" Type="http://schemas.openxmlformats.org/officeDocument/2006/relationships/hyperlink" Target="https://t.co/yW6M0BfYaC" TargetMode="External" /><Relationship Id="rId10" Type="http://schemas.openxmlformats.org/officeDocument/2006/relationships/hyperlink" Target="https://t.co/cpsZBb7Ts3" TargetMode="External" /><Relationship Id="rId11" Type="http://schemas.openxmlformats.org/officeDocument/2006/relationships/hyperlink" Target="https://t.co/EPy4Gw10Ps" TargetMode="External" /><Relationship Id="rId12" Type="http://schemas.openxmlformats.org/officeDocument/2006/relationships/hyperlink" Target="https://t.co/zSeRb9GdFs" TargetMode="External" /><Relationship Id="rId13" Type="http://schemas.openxmlformats.org/officeDocument/2006/relationships/hyperlink" Target="https://t.co/eQ0aaThNAt" TargetMode="External" /><Relationship Id="rId14" Type="http://schemas.openxmlformats.org/officeDocument/2006/relationships/hyperlink" Target="https://t.co/meHzGCTe0c" TargetMode="External" /><Relationship Id="rId15" Type="http://schemas.openxmlformats.org/officeDocument/2006/relationships/hyperlink" Target="http://t.co/PBlybeJyA0" TargetMode="External" /><Relationship Id="rId16" Type="http://schemas.openxmlformats.org/officeDocument/2006/relationships/hyperlink" Target="https://t.co/QlJRxymzQF" TargetMode="External" /><Relationship Id="rId17" Type="http://schemas.openxmlformats.org/officeDocument/2006/relationships/hyperlink" Target="https://t.co/jNGu2bWHjH" TargetMode="External" /><Relationship Id="rId18" Type="http://schemas.openxmlformats.org/officeDocument/2006/relationships/hyperlink" Target="https://pbs.twimg.com/profile_banners/778393933944541185/1566337506" TargetMode="External" /><Relationship Id="rId19" Type="http://schemas.openxmlformats.org/officeDocument/2006/relationships/hyperlink" Target="https://pbs.twimg.com/profile_banners/920709876535496705/1546540545" TargetMode="External" /><Relationship Id="rId20" Type="http://schemas.openxmlformats.org/officeDocument/2006/relationships/hyperlink" Target="https://pbs.twimg.com/profile_banners/55682757/1567264673" TargetMode="External" /><Relationship Id="rId21" Type="http://schemas.openxmlformats.org/officeDocument/2006/relationships/hyperlink" Target="https://pbs.twimg.com/profile_banners/22121590/1434407171" TargetMode="External" /><Relationship Id="rId22" Type="http://schemas.openxmlformats.org/officeDocument/2006/relationships/hyperlink" Target="https://pbs.twimg.com/profile_banners/109017498/1553796501" TargetMode="External" /><Relationship Id="rId23" Type="http://schemas.openxmlformats.org/officeDocument/2006/relationships/hyperlink" Target="https://pbs.twimg.com/profile_banners/7744592/1534857994" TargetMode="External" /><Relationship Id="rId24" Type="http://schemas.openxmlformats.org/officeDocument/2006/relationships/hyperlink" Target="https://pbs.twimg.com/profile_banners/2214978869/1567465005" TargetMode="External" /><Relationship Id="rId25" Type="http://schemas.openxmlformats.org/officeDocument/2006/relationships/hyperlink" Target="https://pbs.twimg.com/profile_banners/279201414/1403128373" TargetMode="External" /><Relationship Id="rId26" Type="http://schemas.openxmlformats.org/officeDocument/2006/relationships/hyperlink" Target="https://pbs.twimg.com/profile_banners/42304844/1423931650" TargetMode="External" /><Relationship Id="rId27" Type="http://schemas.openxmlformats.org/officeDocument/2006/relationships/hyperlink" Target="https://pbs.twimg.com/profile_banners/16379018/1562775440" TargetMode="External" /><Relationship Id="rId28" Type="http://schemas.openxmlformats.org/officeDocument/2006/relationships/hyperlink" Target="https://pbs.twimg.com/profile_banners/25321854/1396959417" TargetMode="External" /><Relationship Id="rId29" Type="http://schemas.openxmlformats.org/officeDocument/2006/relationships/hyperlink" Target="https://pbs.twimg.com/profile_banners/889452470207905792/1500897246" TargetMode="External" /><Relationship Id="rId30" Type="http://schemas.openxmlformats.org/officeDocument/2006/relationships/hyperlink" Target="https://pbs.twimg.com/profile_banners/1499708725/1415585320" TargetMode="External" /><Relationship Id="rId31" Type="http://schemas.openxmlformats.org/officeDocument/2006/relationships/hyperlink" Target="https://pbs.twimg.com/profile_banners/52070270/1524693274" TargetMode="External" /><Relationship Id="rId32" Type="http://schemas.openxmlformats.org/officeDocument/2006/relationships/hyperlink" Target="https://pbs.twimg.com/profile_banners/712784228493037568/1566405264" TargetMode="External" /><Relationship Id="rId33" Type="http://schemas.openxmlformats.org/officeDocument/2006/relationships/hyperlink" Target="https://pbs.twimg.com/profile_banners/126676157/1533156810" TargetMode="External" /><Relationship Id="rId34" Type="http://schemas.openxmlformats.org/officeDocument/2006/relationships/hyperlink" Target="https://pbs.twimg.com/profile_banners/3880132152/1565198245" TargetMode="External" /><Relationship Id="rId35" Type="http://schemas.openxmlformats.org/officeDocument/2006/relationships/hyperlink" Target="https://pbs.twimg.com/profile_banners/157739327/1404088214" TargetMode="External" /><Relationship Id="rId36" Type="http://schemas.openxmlformats.org/officeDocument/2006/relationships/hyperlink" Target="https://pbs.twimg.com/profile_banners/1111839555538186241/1554000071" TargetMode="External" /><Relationship Id="rId37" Type="http://schemas.openxmlformats.org/officeDocument/2006/relationships/hyperlink" Target="https://pbs.twimg.com/profile_banners/36167088/1453429581" TargetMode="External" /><Relationship Id="rId38" Type="http://schemas.openxmlformats.org/officeDocument/2006/relationships/hyperlink" Target="https://pbs.twimg.com/profile_banners/1066832324/1429062115" TargetMode="External" /><Relationship Id="rId39" Type="http://schemas.openxmlformats.org/officeDocument/2006/relationships/hyperlink" Target="https://pbs.twimg.com/profile_banners/79238164/1554682324"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abs.twimg.com/images/themes/theme1/bg.png" TargetMode="External" /><Relationship Id="rId43" Type="http://schemas.openxmlformats.org/officeDocument/2006/relationships/hyperlink" Target="http://abs.twimg.com/images/themes/theme9/bg.gif"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4/bg.gif"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8/bg.gif"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4/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9/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pbs.twimg.com/profile_images/667194198219735040/ZF7hxIpV_normal.jpg" TargetMode="External" /><Relationship Id="rId64" Type="http://schemas.openxmlformats.org/officeDocument/2006/relationships/hyperlink" Target="http://pbs.twimg.com/profile_images/1163929975101112321/5cBlCazz_normal.jpg" TargetMode="External" /><Relationship Id="rId65" Type="http://schemas.openxmlformats.org/officeDocument/2006/relationships/hyperlink" Target="http://pbs.twimg.com/profile_images/1081319381769076736/zPr8UzAv_normal.jpg" TargetMode="External" /><Relationship Id="rId66" Type="http://schemas.openxmlformats.org/officeDocument/2006/relationships/hyperlink" Target="http://pbs.twimg.com/profile_images/915032734761877507/R8qE53lQ_normal.jpg" TargetMode="External" /><Relationship Id="rId67" Type="http://schemas.openxmlformats.org/officeDocument/2006/relationships/hyperlink" Target="http://pbs.twimg.com/profile_images/610574439219077121/KqRJf8gX_normal.jpg" TargetMode="External" /><Relationship Id="rId68" Type="http://schemas.openxmlformats.org/officeDocument/2006/relationships/hyperlink" Target="http://pbs.twimg.com/profile_images/732540968134692864/5VZM6Lkl_normal.jpg" TargetMode="External" /><Relationship Id="rId69" Type="http://schemas.openxmlformats.org/officeDocument/2006/relationships/hyperlink" Target="http://pbs.twimg.com/profile_images/1029703756206682112/nLq9XIww_normal.jpg" TargetMode="External" /><Relationship Id="rId70" Type="http://schemas.openxmlformats.org/officeDocument/2006/relationships/hyperlink" Target="http://pbs.twimg.com/profile_images/1033882286171860993/rVG2wyCT_normal.jpg" TargetMode="External" /><Relationship Id="rId71" Type="http://schemas.openxmlformats.org/officeDocument/2006/relationships/hyperlink" Target="http://pbs.twimg.com/profile_images/1304754237/image_normal.jpg" TargetMode="External" /><Relationship Id="rId72" Type="http://schemas.openxmlformats.org/officeDocument/2006/relationships/hyperlink" Target="http://pbs.twimg.com/profile_images/1113200162590081024/T6uFHUN0_normal.jpg" TargetMode="External" /><Relationship Id="rId73" Type="http://schemas.openxmlformats.org/officeDocument/2006/relationships/hyperlink" Target="http://pbs.twimg.com/profile_images/1148989729523683328/KwgjGMok_normal.png" TargetMode="External" /><Relationship Id="rId74" Type="http://schemas.openxmlformats.org/officeDocument/2006/relationships/hyperlink" Target="http://pbs.twimg.com/profile_images/767352280978972673/6ibu-ONE_normal.jpg" TargetMode="External" /><Relationship Id="rId75" Type="http://schemas.openxmlformats.org/officeDocument/2006/relationships/hyperlink" Target="http://pbs.twimg.com/profile_images/1012144939390701568/81iaF_Tf_normal.jpg" TargetMode="External" /><Relationship Id="rId76" Type="http://schemas.openxmlformats.org/officeDocument/2006/relationships/hyperlink" Target="http://pbs.twimg.com/profile_images/1096798093247311872/pdmLCZi8_normal.jpg" TargetMode="External" /><Relationship Id="rId77" Type="http://schemas.openxmlformats.org/officeDocument/2006/relationships/hyperlink" Target="http://pbs.twimg.com/profile_images/999305074248531968/_TkJ4CYY_normal.jpg" TargetMode="External" /><Relationship Id="rId78" Type="http://schemas.openxmlformats.org/officeDocument/2006/relationships/hyperlink" Target="http://pbs.twimg.com/profile_images/1167133600942194688/6t1np2QD_normal.jpg" TargetMode="External" /><Relationship Id="rId79" Type="http://schemas.openxmlformats.org/officeDocument/2006/relationships/hyperlink" Target="http://pbs.twimg.com/profile_images/682787683282882565/_PdD6xHx_normal.jpg" TargetMode="External" /><Relationship Id="rId80" Type="http://schemas.openxmlformats.org/officeDocument/2006/relationships/hyperlink" Target="http://pbs.twimg.com/profile_images/1091070723358105603/53ba9MDV_normal.jpg" TargetMode="External" /><Relationship Id="rId81" Type="http://schemas.openxmlformats.org/officeDocument/2006/relationships/hyperlink" Target="http://pbs.twimg.com/profile_images/1117508599859830786/VM7Dn-Oo_normal.jpg" TargetMode="External" /><Relationship Id="rId82" Type="http://schemas.openxmlformats.org/officeDocument/2006/relationships/hyperlink" Target="http://pbs.twimg.com/profile_images/483407123875778562/wN78q3a1_normal.jpeg" TargetMode="External" /><Relationship Id="rId83" Type="http://schemas.openxmlformats.org/officeDocument/2006/relationships/hyperlink" Target="http://abs.twimg.com/sticky/default_profile_images/default_profile_normal.png" TargetMode="External" /><Relationship Id="rId84" Type="http://schemas.openxmlformats.org/officeDocument/2006/relationships/hyperlink" Target="http://pbs.twimg.com/profile_images/1112182779964329984/MOTGO1e__normal.jpg" TargetMode="External" /><Relationship Id="rId85" Type="http://schemas.openxmlformats.org/officeDocument/2006/relationships/hyperlink" Target="http://pbs.twimg.com/profile_images/690359051063037952/5_JxZjlY_normal.jpg" TargetMode="External" /><Relationship Id="rId86" Type="http://schemas.openxmlformats.org/officeDocument/2006/relationships/hyperlink" Target="http://pbs.twimg.com/profile_images/588157118471090176/7bpI8_EK_normal.jpg" TargetMode="External" /><Relationship Id="rId87" Type="http://schemas.openxmlformats.org/officeDocument/2006/relationships/hyperlink" Target="http://pbs.twimg.com/profile_images/1115044510575333376/IHxStO45_normal.png" TargetMode="External" /><Relationship Id="rId88" Type="http://schemas.openxmlformats.org/officeDocument/2006/relationships/hyperlink" Target="http://abs.twimg.com/sticky/default_profile_images/default_profile_normal.png" TargetMode="External" /><Relationship Id="rId89" Type="http://schemas.openxmlformats.org/officeDocument/2006/relationships/hyperlink" Target="https://twitter.com/cdjdulay2881" TargetMode="External" /><Relationship Id="rId90" Type="http://schemas.openxmlformats.org/officeDocument/2006/relationships/hyperlink" Target="https://twitter.com/whydontwemusic" TargetMode="External" /><Relationship Id="rId91" Type="http://schemas.openxmlformats.org/officeDocument/2006/relationships/hyperlink" Target="https://twitter.com/todayplaza" TargetMode="External" /><Relationship Id="rId92" Type="http://schemas.openxmlformats.org/officeDocument/2006/relationships/hyperlink" Target="https://twitter.com/mikerocketmusic" TargetMode="External" /><Relationship Id="rId93" Type="http://schemas.openxmlformats.org/officeDocument/2006/relationships/hyperlink" Target="https://twitter.com/crossroads_nj" TargetMode="External" /><Relationship Id="rId94" Type="http://schemas.openxmlformats.org/officeDocument/2006/relationships/hyperlink" Target="https://twitter.com/prohibitionnyc" TargetMode="External" /><Relationship Id="rId95" Type="http://schemas.openxmlformats.org/officeDocument/2006/relationships/hyperlink" Target="https://twitter.com/todayshow" TargetMode="External" /><Relationship Id="rId96" Type="http://schemas.openxmlformats.org/officeDocument/2006/relationships/hyperlink" Target="https://twitter.com/simplyriaa" TargetMode="External" /><Relationship Id="rId97" Type="http://schemas.openxmlformats.org/officeDocument/2006/relationships/hyperlink" Target="https://twitter.com/tvcameraguy" TargetMode="External" /><Relationship Id="rId98" Type="http://schemas.openxmlformats.org/officeDocument/2006/relationships/hyperlink" Target="https://twitter.com/kevinschatell" TargetMode="External" /><Relationship Id="rId99" Type="http://schemas.openxmlformats.org/officeDocument/2006/relationships/hyperlink" Target="https://twitter.com/alroker" TargetMode="External" /><Relationship Id="rId100" Type="http://schemas.openxmlformats.org/officeDocument/2006/relationships/hyperlink" Target="https://twitter.com/hodakotb" TargetMode="External" /><Relationship Id="rId101" Type="http://schemas.openxmlformats.org/officeDocument/2006/relationships/hyperlink" Target="https://twitter.com/jakessarwar" TargetMode="External" /><Relationship Id="rId102" Type="http://schemas.openxmlformats.org/officeDocument/2006/relationships/hyperlink" Target="https://twitter.com/galenbiotech" TargetMode="External" /><Relationship Id="rId103" Type="http://schemas.openxmlformats.org/officeDocument/2006/relationships/hyperlink" Target="https://twitter.com/savannahguthrie" TargetMode="External" /><Relationship Id="rId104" Type="http://schemas.openxmlformats.org/officeDocument/2006/relationships/hyperlink" Target="https://twitter.com/nbcthisisus" TargetMode="External" /><Relationship Id="rId105" Type="http://schemas.openxmlformats.org/officeDocument/2006/relationships/hyperlink" Target="https://twitter.com/chicky1956" TargetMode="External" /><Relationship Id="rId106" Type="http://schemas.openxmlformats.org/officeDocument/2006/relationships/hyperlink" Target="https://twitter.com/holly_camille22" TargetMode="External" /><Relationship Id="rId107" Type="http://schemas.openxmlformats.org/officeDocument/2006/relationships/hyperlink" Target="https://twitter.com/sheltonbeth01" TargetMode="External" /><Relationship Id="rId108" Type="http://schemas.openxmlformats.org/officeDocument/2006/relationships/hyperlink" Target="https://twitter.com/meenasaurus" TargetMode="External" /><Relationship Id="rId109" Type="http://schemas.openxmlformats.org/officeDocument/2006/relationships/hyperlink" Target="https://twitter.com/sarahmc78949349" TargetMode="External" /><Relationship Id="rId110" Type="http://schemas.openxmlformats.org/officeDocument/2006/relationships/hyperlink" Target="https://twitter.com/sheetssydnie" TargetMode="External" /><Relationship Id="rId111" Type="http://schemas.openxmlformats.org/officeDocument/2006/relationships/hyperlink" Target="https://twitter.com/maritsanbcmt" TargetMode="External" /><Relationship Id="rId112" Type="http://schemas.openxmlformats.org/officeDocument/2006/relationships/hyperlink" Target="https://twitter.com/donnaflawrence" TargetMode="External" /><Relationship Id="rId113" Type="http://schemas.openxmlformats.org/officeDocument/2006/relationships/hyperlink" Target="https://twitter.com/hodaandjenna" TargetMode="External" /><Relationship Id="rId114" Type="http://schemas.openxmlformats.org/officeDocument/2006/relationships/hyperlink" Target="https://twitter.com/rockytwyman" TargetMode="External" /><Relationship Id="rId115" Type="http://schemas.openxmlformats.org/officeDocument/2006/relationships/comments" Target="../comments2.xml" /><Relationship Id="rId116" Type="http://schemas.openxmlformats.org/officeDocument/2006/relationships/vmlDrawing" Target="../drawings/vmlDrawing2.vml" /><Relationship Id="rId117" Type="http://schemas.openxmlformats.org/officeDocument/2006/relationships/table" Target="../tables/table2.xml" /><Relationship Id="rId118" Type="http://schemas.openxmlformats.org/officeDocument/2006/relationships/drawing" Target="../drawings/drawing1.xml" /><Relationship Id="rId1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instagram.com/p/B16OdlfA1x2/?igshid=1pdleom25xmam" TargetMode="External" /><Relationship Id="rId2" Type="http://schemas.openxmlformats.org/officeDocument/2006/relationships/hyperlink" Target="https://www.instagram.com/p/B11DSWIgdy_/?igshid=1sbohb5tpb2f7" TargetMode="External" /><Relationship Id="rId3" Type="http://schemas.openxmlformats.org/officeDocument/2006/relationships/hyperlink" Target="https://www.instagram.com/p/B102VLCAO_q/?igshid=95y2eaorigyc" TargetMode="External" /><Relationship Id="rId4" Type="http://schemas.openxmlformats.org/officeDocument/2006/relationships/hyperlink" Target="https://www.instagram.com/p/B11R2wMAydr/?igshid=f62wx5pgtesu" TargetMode="External" /><Relationship Id="rId5" Type="http://schemas.openxmlformats.org/officeDocument/2006/relationships/hyperlink" Target="https://www.instagram.com/p/B16OdlfA1x2/?igshid=1pdleom25xmam" TargetMode="External" /><Relationship Id="rId6" Type="http://schemas.openxmlformats.org/officeDocument/2006/relationships/hyperlink" Target="https://www.instagram.com/p/B11DSWIgdy_/?igshid=1sbohb5tpb2f7" TargetMode="External" /><Relationship Id="rId7" Type="http://schemas.openxmlformats.org/officeDocument/2006/relationships/hyperlink" Target="https://www.instagram.com/p/B11R2wMAydr/?igshid=f62wx5pgtesu" TargetMode="External" /><Relationship Id="rId8" Type="http://schemas.openxmlformats.org/officeDocument/2006/relationships/hyperlink" Target="https://www.instagram.com/p/B102VLCAO_q/?igshid=95y2eaorigyc" TargetMode="External" /><Relationship Id="rId9" Type="http://schemas.openxmlformats.org/officeDocument/2006/relationships/table" Target="../tables/table11.xml" /><Relationship Id="rId10" Type="http://schemas.openxmlformats.org/officeDocument/2006/relationships/table" Target="../tables/table12.xml" /><Relationship Id="rId11" Type="http://schemas.openxmlformats.org/officeDocument/2006/relationships/table" Target="../tables/table13.xml" /><Relationship Id="rId12" Type="http://schemas.openxmlformats.org/officeDocument/2006/relationships/table" Target="../tables/table14.xml" /><Relationship Id="rId13" Type="http://schemas.openxmlformats.org/officeDocument/2006/relationships/table" Target="../tables/table15.xml" /><Relationship Id="rId14" Type="http://schemas.openxmlformats.org/officeDocument/2006/relationships/table" Target="../tables/table16.xml" /><Relationship Id="rId15" Type="http://schemas.openxmlformats.org/officeDocument/2006/relationships/table" Target="../tables/table17.xml" /><Relationship Id="rId16"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10.421875" style="0" bestFit="1" customWidth="1"/>
    <col min="58" max="58" width="19.8515625" style="0" bestFit="1" customWidth="1"/>
    <col min="59" max="59" width="25.421875" style="0" bestFit="1" customWidth="1"/>
    <col min="60" max="60" width="20.7109375" style="0" bestFit="1" customWidth="1"/>
    <col min="61" max="61" width="26.28125" style="0" bestFit="1" customWidth="1"/>
    <col min="62" max="62" width="24.7109375" style="0" bestFit="1" customWidth="1"/>
    <col min="63" max="63" width="30.28125" style="0" bestFit="1" customWidth="1"/>
    <col min="64" max="64" width="17.00390625" style="0" bestFit="1" customWidth="1"/>
    <col min="65" max="65" width="20.421875" style="0" bestFit="1" customWidth="1"/>
    <col min="66" max="66" width="14.421875" style="0" bestFit="1" customWidth="1"/>
  </cols>
  <sheetData>
    <row r="1" spans="3:14" ht="15">
      <c r="C1" s="18" t="s">
        <v>39</v>
      </c>
      <c r="D1" s="19"/>
      <c r="E1" s="19"/>
      <c r="F1" s="19"/>
      <c r="G1" s="18"/>
      <c r="H1" s="16" t="s">
        <v>43</v>
      </c>
      <c r="I1" s="64"/>
      <c r="J1" s="64"/>
      <c r="K1" s="35" t="s">
        <v>42</v>
      </c>
      <c r="L1" s="20" t="s">
        <v>40</v>
      </c>
      <c r="M1" s="20"/>
      <c r="N1" s="17"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618</v>
      </c>
      <c r="BD2" s="13" t="s">
        <v>632</v>
      </c>
      <c r="BE2" s="13" t="s">
        <v>633</v>
      </c>
      <c r="BF2" s="67" t="s">
        <v>911</v>
      </c>
      <c r="BG2" s="67" t="s">
        <v>912</v>
      </c>
      <c r="BH2" s="67" t="s">
        <v>913</v>
      </c>
      <c r="BI2" s="67" t="s">
        <v>914</v>
      </c>
      <c r="BJ2" s="67" t="s">
        <v>915</v>
      </c>
      <c r="BK2" s="67" t="s">
        <v>916</v>
      </c>
      <c r="BL2" s="67" t="s">
        <v>917</v>
      </c>
      <c r="BM2" s="67" t="s">
        <v>918</v>
      </c>
      <c r="BN2" s="67" t="s">
        <v>919</v>
      </c>
    </row>
    <row r="3" spans="1:66" ht="15" customHeight="1">
      <c r="A3" s="83" t="s">
        <v>234</v>
      </c>
      <c r="B3" s="83" t="s">
        <v>252</v>
      </c>
      <c r="C3" s="53" t="s">
        <v>946</v>
      </c>
      <c r="D3" s="54">
        <v>3</v>
      </c>
      <c r="E3" s="65" t="s">
        <v>132</v>
      </c>
      <c r="F3" s="55">
        <v>32</v>
      </c>
      <c r="G3" s="53"/>
      <c r="H3" s="57"/>
      <c r="I3" s="56"/>
      <c r="J3" s="56"/>
      <c r="K3" s="36" t="s">
        <v>65</v>
      </c>
      <c r="L3" s="62">
        <v>3</v>
      </c>
      <c r="M3" s="62"/>
      <c r="N3" s="63"/>
      <c r="O3" s="84" t="s">
        <v>260</v>
      </c>
      <c r="P3" s="86">
        <v>43708.53298611111</v>
      </c>
      <c r="Q3" s="84" t="s">
        <v>263</v>
      </c>
      <c r="R3" s="84"/>
      <c r="S3" s="84"/>
      <c r="T3" s="84"/>
      <c r="U3" s="84"/>
      <c r="V3" s="89" t="s">
        <v>306</v>
      </c>
      <c r="W3" s="86">
        <v>43708.53298611111</v>
      </c>
      <c r="X3" s="90">
        <v>43708</v>
      </c>
      <c r="Y3" s="92" t="s">
        <v>319</v>
      </c>
      <c r="Z3" s="89" t="s">
        <v>345</v>
      </c>
      <c r="AA3" s="84"/>
      <c r="AB3" s="84"/>
      <c r="AC3" s="92" t="s">
        <v>371</v>
      </c>
      <c r="AD3" s="92" t="s">
        <v>397</v>
      </c>
      <c r="AE3" s="84" t="b">
        <v>0</v>
      </c>
      <c r="AF3" s="84">
        <v>0</v>
      </c>
      <c r="AG3" s="92" t="s">
        <v>400</v>
      </c>
      <c r="AH3" s="84" t="b">
        <v>0</v>
      </c>
      <c r="AI3" s="84" t="s">
        <v>404</v>
      </c>
      <c r="AJ3" s="84"/>
      <c r="AK3" s="92" t="s">
        <v>401</v>
      </c>
      <c r="AL3" s="84" t="b">
        <v>0</v>
      </c>
      <c r="AM3" s="84">
        <v>0</v>
      </c>
      <c r="AN3" s="92" t="s">
        <v>401</v>
      </c>
      <c r="AO3" s="84" t="s">
        <v>406</v>
      </c>
      <c r="AP3" s="84" t="b">
        <v>0</v>
      </c>
      <c r="AQ3" s="92" t="s">
        <v>397</v>
      </c>
      <c r="AR3" s="84" t="s">
        <v>196</v>
      </c>
      <c r="AS3" s="84">
        <v>0</v>
      </c>
      <c r="AT3" s="84">
        <v>0</v>
      </c>
      <c r="AU3" s="84"/>
      <c r="AV3" s="84"/>
      <c r="AW3" s="84"/>
      <c r="AX3" s="84"/>
      <c r="AY3" s="84"/>
      <c r="AZ3" s="84"/>
      <c r="BA3" s="84"/>
      <c r="BB3" s="84"/>
      <c r="BC3">
        <v>1</v>
      </c>
      <c r="BD3" s="84" t="str">
        <f>REPLACE(INDEX(GroupVertices[Group],MATCH(Edges[[#This Row],[Vertex 1]],GroupVertices[Vertex],0)),1,1,"")</f>
        <v>6</v>
      </c>
      <c r="BE3" s="84" t="str">
        <f>REPLACE(INDEX(GroupVertices[Group],MATCH(Edges[[#This Row],[Vertex 2]],GroupVertices[Vertex],0)),1,1,"")</f>
        <v>6</v>
      </c>
      <c r="BF3" s="51"/>
      <c r="BG3" s="52"/>
      <c r="BH3" s="51"/>
      <c r="BI3" s="52"/>
      <c r="BJ3" s="51"/>
      <c r="BK3" s="52"/>
      <c r="BL3" s="51"/>
      <c r="BM3" s="52"/>
      <c r="BN3" s="51"/>
    </row>
    <row r="4" spans="1:66" ht="15" customHeight="1">
      <c r="A4" s="83" t="s">
        <v>234</v>
      </c>
      <c r="B4" s="83" t="s">
        <v>241</v>
      </c>
      <c r="C4" s="53" t="s">
        <v>946</v>
      </c>
      <c r="D4" s="54">
        <v>3</v>
      </c>
      <c r="E4" s="53" t="s">
        <v>132</v>
      </c>
      <c r="F4" s="55">
        <v>32</v>
      </c>
      <c r="G4" s="53"/>
      <c r="H4" s="57"/>
      <c r="I4" s="56"/>
      <c r="J4" s="56"/>
      <c r="K4" s="36" t="s">
        <v>65</v>
      </c>
      <c r="L4" s="62">
        <v>4</v>
      </c>
      <c r="M4" s="62"/>
      <c r="N4" s="63"/>
      <c r="O4" s="85" t="s">
        <v>261</v>
      </c>
      <c r="P4" s="87">
        <v>43708.53298611111</v>
      </c>
      <c r="Q4" s="85" t="s">
        <v>263</v>
      </c>
      <c r="R4" s="85"/>
      <c r="S4" s="85"/>
      <c r="T4" s="85"/>
      <c r="U4" s="85"/>
      <c r="V4" s="88" t="s">
        <v>306</v>
      </c>
      <c r="W4" s="87">
        <v>43708.53298611111</v>
      </c>
      <c r="X4" s="91">
        <v>43708</v>
      </c>
      <c r="Y4" s="93" t="s">
        <v>319</v>
      </c>
      <c r="Z4" s="88" t="s">
        <v>345</v>
      </c>
      <c r="AA4" s="85"/>
      <c r="AB4" s="85"/>
      <c r="AC4" s="93" t="s">
        <v>371</v>
      </c>
      <c r="AD4" s="93" t="s">
        <v>397</v>
      </c>
      <c r="AE4" s="85" t="b">
        <v>0</v>
      </c>
      <c r="AF4" s="85">
        <v>0</v>
      </c>
      <c r="AG4" s="93" t="s">
        <v>400</v>
      </c>
      <c r="AH4" s="85" t="b">
        <v>0</v>
      </c>
      <c r="AI4" s="85" t="s">
        <v>404</v>
      </c>
      <c r="AJ4" s="85"/>
      <c r="AK4" s="93" t="s">
        <v>401</v>
      </c>
      <c r="AL4" s="85" t="b">
        <v>0</v>
      </c>
      <c r="AM4" s="85">
        <v>0</v>
      </c>
      <c r="AN4" s="93" t="s">
        <v>401</v>
      </c>
      <c r="AO4" s="85" t="s">
        <v>406</v>
      </c>
      <c r="AP4" s="85" t="b">
        <v>0</v>
      </c>
      <c r="AQ4" s="93" t="s">
        <v>397</v>
      </c>
      <c r="AR4" s="85" t="s">
        <v>196</v>
      </c>
      <c r="AS4" s="85">
        <v>0</v>
      </c>
      <c r="AT4" s="85">
        <v>0</v>
      </c>
      <c r="AU4" s="85"/>
      <c r="AV4" s="85"/>
      <c r="AW4" s="85"/>
      <c r="AX4" s="85"/>
      <c r="AY4" s="85"/>
      <c r="AZ4" s="85"/>
      <c r="BA4" s="85"/>
      <c r="BB4" s="85"/>
      <c r="BC4">
        <v>1</v>
      </c>
      <c r="BD4" s="84" t="str">
        <f>REPLACE(INDEX(GroupVertices[Group],MATCH(Edges[[#This Row],[Vertex 1]],GroupVertices[Vertex],0)),1,1,"")</f>
        <v>6</v>
      </c>
      <c r="BE4" s="84" t="str">
        <f>REPLACE(INDEX(GroupVertices[Group],MATCH(Edges[[#This Row],[Vertex 2]],GroupVertices[Vertex],0)),1,1,"")</f>
        <v>1</v>
      </c>
      <c r="BF4" s="51">
        <v>1</v>
      </c>
      <c r="BG4" s="52">
        <v>3.4482758620689653</v>
      </c>
      <c r="BH4" s="51">
        <v>1</v>
      </c>
      <c r="BI4" s="52">
        <v>3.4482758620689653</v>
      </c>
      <c r="BJ4" s="51">
        <v>0</v>
      </c>
      <c r="BK4" s="52">
        <v>0</v>
      </c>
      <c r="BL4" s="51">
        <v>27</v>
      </c>
      <c r="BM4" s="52">
        <v>93.10344827586206</v>
      </c>
      <c r="BN4" s="51">
        <v>29</v>
      </c>
    </row>
    <row r="5" spans="1:66" ht="28.55">
      <c r="A5" s="83" t="s">
        <v>235</v>
      </c>
      <c r="B5" s="83" t="s">
        <v>253</v>
      </c>
      <c r="C5" s="53" t="s">
        <v>947</v>
      </c>
      <c r="D5" s="54">
        <v>10</v>
      </c>
      <c r="E5" s="53" t="s">
        <v>136</v>
      </c>
      <c r="F5" s="55">
        <v>19</v>
      </c>
      <c r="G5" s="53"/>
      <c r="H5" s="57"/>
      <c r="I5" s="56"/>
      <c r="J5" s="56"/>
      <c r="K5" s="36" t="s">
        <v>65</v>
      </c>
      <c r="L5" s="62">
        <v>5</v>
      </c>
      <c r="M5" s="62"/>
      <c r="N5" s="63"/>
      <c r="O5" s="85" t="s">
        <v>260</v>
      </c>
      <c r="P5" s="87">
        <v>43708.45824074074</v>
      </c>
      <c r="Q5" s="85" t="s">
        <v>264</v>
      </c>
      <c r="R5" s="88" t="s">
        <v>285</v>
      </c>
      <c r="S5" s="85" t="s">
        <v>289</v>
      </c>
      <c r="T5" s="85" t="s">
        <v>290</v>
      </c>
      <c r="U5" s="85"/>
      <c r="V5" s="88" t="s">
        <v>307</v>
      </c>
      <c r="W5" s="87">
        <v>43708.45824074074</v>
      </c>
      <c r="X5" s="91">
        <v>43708</v>
      </c>
      <c r="Y5" s="93" t="s">
        <v>320</v>
      </c>
      <c r="Z5" s="88" t="s">
        <v>346</v>
      </c>
      <c r="AA5" s="85">
        <v>40.7584</v>
      </c>
      <c r="AB5" s="85">
        <v>-73.9791</v>
      </c>
      <c r="AC5" s="93" t="s">
        <v>372</v>
      </c>
      <c r="AD5" s="85"/>
      <c r="AE5" s="85" t="b">
        <v>0</v>
      </c>
      <c r="AF5" s="85">
        <v>0</v>
      </c>
      <c r="AG5" s="93" t="s">
        <v>401</v>
      </c>
      <c r="AH5" s="85" t="b">
        <v>0</v>
      </c>
      <c r="AI5" s="85" t="s">
        <v>404</v>
      </c>
      <c r="AJ5" s="85"/>
      <c r="AK5" s="93" t="s">
        <v>401</v>
      </c>
      <c r="AL5" s="85" t="b">
        <v>0</v>
      </c>
      <c r="AM5" s="85">
        <v>0</v>
      </c>
      <c r="AN5" s="93" t="s">
        <v>401</v>
      </c>
      <c r="AO5" s="85" t="s">
        <v>407</v>
      </c>
      <c r="AP5" s="85" t="b">
        <v>0</v>
      </c>
      <c r="AQ5" s="93" t="s">
        <v>372</v>
      </c>
      <c r="AR5" s="85" t="s">
        <v>196</v>
      </c>
      <c r="AS5" s="85">
        <v>0</v>
      </c>
      <c r="AT5" s="85">
        <v>0</v>
      </c>
      <c r="AU5" s="85" t="s">
        <v>410</v>
      </c>
      <c r="AV5" s="85" t="s">
        <v>412</v>
      </c>
      <c r="AW5" s="85" t="s">
        <v>413</v>
      </c>
      <c r="AX5" s="85" t="s">
        <v>414</v>
      </c>
      <c r="AY5" s="85" t="s">
        <v>416</v>
      </c>
      <c r="AZ5" s="85" t="s">
        <v>418</v>
      </c>
      <c r="BA5" s="85" t="s">
        <v>420</v>
      </c>
      <c r="BB5" s="88" t="s">
        <v>421</v>
      </c>
      <c r="BC5">
        <v>2</v>
      </c>
      <c r="BD5" s="84" t="str">
        <f>REPLACE(INDEX(GroupVertices[Group],MATCH(Edges[[#This Row],[Vertex 1]],GroupVertices[Vertex],0)),1,1,"")</f>
        <v>4</v>
      </c>
      <c r="BE5" s="84" t="str">
        <f>REPLACE(INDEX(GroupVertices[Group],MATCH(Edges[[#This Row],[Vertex 2]],GroupVertices[Vertex],0)),1,1,"")</f>
        <v>4</v>
      </c>
      <c r="BF5" s="51"/>
      <c r="BG5" s="52"/>
      <c r="BH5" s="51"/>
      <c r="BI5" s="52"/>
      <c r="BJ5" s="51"/>
      <c r="BK5" s="52"/>
      <c r="BL5" s="51"/>
      <c r="BM5" s="52"/>
      <c r="BN5" s="51"/>
    </row>
    <row r="6" spans="1:66" ht="28.55">
      <c r="A6" s="83" t="s">
        <v>235</v>
      </c>
      <c r="B6" s="83" t="s">
        <v>253</v>
      </c>
      <c r="C6" s="53" t="s">
        <v>947</v>
      </c>
      <c r="D6" s="54">
        <v>10</v>
      </c>
      <c r="E6" s="53" t="s">
        <v>136</v>
      </c>
      <c r="F6" s="55">
        <v>19</v>
      </c>
      <c r="G6" s="53"/>
      <c r="H6" s="57"/>
      <c r="I6" s="56"/>
      <c r="J6" s="56"/>
      <c r="K6" s="36" t="s">
        <v>65</v>
      </c>
      <c r="L6" s="62">
        <v>6</v>
      </c>
      <c r="M6" s="62"/>
      <c r="N6" s="63"/>
      <c r="O6" s="85" t="s">
        <v>260</v>
      </c>
      <c r="P6" s="87">
        <v>43708.62222222222</v>
      </c>
      <c r="Q6" s="85" t="s">
        <v>265</v>
      </c>
      <c r="R6" s="88" t="s">
        <v>286</v>
      </c>
      <c r="S6" s="85" t="s">
        <v>289</v>
      </c>
      <c r="T6" s="85" t="s">
        <v>291</v>
      </c>
      <c r="U6" s="85"/>
      <c r="V6" s="88" t="s">
        <v>307</v>
      </c>
      <c r="W6" s="87">
        <v>43708.62222222222</v>
      </c>
      <c r="X6" s="91">
        <v>43708</v>
      </c>
      <c r="Y6" s="93" t="s">
        <v>321</v>
      </c>
      <c r="Z6" s="88" t="s">
        <v>347</v>
      </c>
      <c r="AA6" s="85"/>
      <c r="AB6" s="85"/>
      <c r="AC6" s="93" t="s">
        <v>373</v>
      </c>
      <c r="AD6" s="85"/>
      <c r="AE6" s="85" t="b">
        <v>0</v>
      </c>
      <c r="AF6" s="85">
        <v>0</v>
      </c>
      <c r="AG6" s="93" t="s">
        <v>401</v>
      </c>
      <c r="AH6" s="85" t="b">
        <v>0</v>
      </c>
      <c r="AI6" s="85" t="s">
        <v>404</v>
      </c>
      <c r="AJ6" s="85"/>
      <c r="AK6" s="93" t="s">
        <v>401</v>
      </c>
      <c r="AL6" s="85" t="b">
        <v>0</v>
      </c>
      <c r="AM6" s="85">
        <v>0</v>
      </c>
      <c r="AN6" s="93" t="s">
        <v>401</v>
      </c>
      <c r="AO6" s="85" t="s">
        <v>407</v>
      </c>
      <c r="AP6" s="85" t="b">
        <v>0</v>
      </c>
      <c r="AQ6" s="93" t="s">
        <v>373</v>
      </c>
      <c r="AR6" s="85" t="s">
        <v>196</v>
      </c>
      <c r="AS6" s="85">
        <v>0</v>
      </c>
      <c r="AT6" s="85">
        <v>0</v>
      </c>
      <c r="AU6" s="85"/>
      <c r="AV6" s="85"/>
      <c r="AW6" s="85"/>
      <c r="AX6" s="85"/>
      <c r="AY6" s="85"/>
      <c r="AZ6" s="85"/>
      <c r="BA6" s="85"/>
      <c r="BB6" s="85"/>
      <c r="BC6">
        <v>2</v>
      </c>
      <c r="BD6" s="84" t="str">
        <f>REPLACE(INDEX(GroupVertices[Group],MATCH(Edges[[#This Row],[Vertex 1]],GroupVertices[Vertex],0)),1,1,"")</f>
        <v>4</v>
      </c>
      <c r="BE6" s="84" t="str">
        <f>REPLACE(INDEX(GroupVertices[Group],MATCH(Edges[[#This Row],[Vertex 2]],GroupVertices[Vertex],0)),1,1,"")</f>
        <v>4</v>
      </c>
      <c r="BF6" s="51"/>
      <c r="BG6" s="52"/>
      <c r="BH6" s="51"/>
      <c r="BI6" s="52"/>
      <c r="BJ6" s="51"/>
      <c r="BK6" s="52"/>
      <c r="BL6" s="51"/>
      <c r="BM6" s="52"/>
      <c r="BN6" s="51"/>
    </row>
    <row r="7" spans="1:66" ht="28.55">
      <c r="A7" s="83" t="s">
        <v>235</v>
      </c>
      <c r="B7" s="83" t="s">
        <v>254</v>
      </c>
      <c r="C7" s="53" t="s">
        <v>947</v>
      </c>
      <c r="D7" s="54">
        <v>10</v>
      </c>
      <c r="E7" s="53" t="s">
        <v>136</v>
      </c>
      <c r="F7" s="55">
        <v>19</v>
      </c>
      <c r="G7" s="53"/>
      <c r="H7" s="57"/>
      <c r="I7" s="56"/>
      <c r="J7" s="56"/>
      <c r="K7" s="36" t="s">
        <v>65</v>
      </c>
      <c r="L7" s="62">
        <v>7</v>
      </c>
      <c r="M7" s="62"/>
      <c r="N7" s="63"/>
      <c r="O7" s="85" t="s">
        <v>260</v>
      </c>
      <c r="P7" s="87">
        <v>43708.45824074074</v>
      </c>
      <c r="Q7" s="85" t="s">
        <v>264</v>
      </c>
      <c r="R7" s="88" t="s">
        <v>285</v>
      </c>
      <c r="S7" s="85" t="s">
        <v>289</v>
      </c>
      <c r="T7" s="85" t="s">
        <v>290</v>
      </c>
      <c r="U7" s="85"/>
      <c r="V7" s="88" t="s">
        <v>307</v>
      </c>
      <c r="W7" s="87">
        <v>43708.45824074074</v>
      </c>
      <c r="X7" s="91">
        <v>43708</v>
      </c>
      <c r="Y7" s="93" t="s">
        <v>320</v>
      </c>
      <c r="Z7" s="88" t="s">
        <v>346</v>
      </c>
      <c r="AA7" s="85">
        <v>40.7584</v>
      </c>
      <c r="AB7" s="85">
        <v>-73.9791</v>
      </c>
      <c r="AC7" s="93" t="s">
        <v>372</v>
      </c>
      <c r="AD7" s="85"/>
      <c r="AE7" s="85" t="b">
        <v>0</v>
      </c>
      <c r="AF7" s="85">
        <v>0</v>
      </c>
      <c r="AG7" s="93" t="s">
        <v>401</v>
      </c>
      <c r="AH7" s="85" t="b">
        <v>0</v>
      </c>
      <c r="AI7" s="85" t="s">
        <v>404</v>
      </c>
      <c r="AJ7" s="85"/>
      <c r="AK7" s="93" t="s">
        <v>401</v>
      </c>
      <c r="AL7" s="85" t="b">
        <v>0</v>
      </c>
      <c r="AM7" s="85">
        <v>0</v>
      </c>
      <c r="AN7" s="93" t="s">
        <v>401</v>
      </c>
      <c r="AO7" s="85" t="s">
        <v>407</v>
      </c>
      <c r="AP7" s="85" t="b">
        <v>0</v>
      </c>
      <c r="AQ7" s="93" t="s">
        <v>372</v>
      </c>
      <c r="AR7" s="85" t="s">
        <v>196</v>
      </c>
      <c r="AS7" s="85">
        <v>0</v>
      </c>
      <c r="AT7" s="85">
        <v>0</v>
      </c>
      <c r="AU7" s="85" t="s">
        <v>410</v>
      </c>
      <c r="AV7" s="85" t="s">
        <v>412</v>
      </c>
      <c r="AW7" s="85" t="s">
        <v>413</v>
      </c>
      <c r="AX7" s="85" t="s">
        <v>414</v>
      </c>
      <c r="AY7" s="85" t="s">
        <v>416</v>
      </c>
      <c r="AZ7" s="85" t="s">
        <v>418</v>
      </c>
      <c r="BA7" s="85" t="s">
        <v>420</v>
      </c>
      <c r="BB7" s="88" t="s">
        <v>421</v>
      </c>
      <c r="BC7">
        <v>2</v>
      </c>
      <c r="BD7" s="84" t="str">
        <f>REPLACE(INDEX(GroupVertices[Group],MATCH(Edges[[#This Row],[Vertex 1]],GroupVertices[Vertex],0)),1,1,"")</f>
        <v>4</v>
      </c>
      <c r="BE7" s="84" t="str">
        <f>REPLACE(INDEX(GroupVertices[Group],MATCH(Edges[[#This Row],[Vertex 2]],GroupVertices[Vertex],0)),1,1,"")</f>
        <v>4</v>
      </c>
      <c r="BF7" s="51"/>
      <c r="BG7" s="52"/>
      <c r="BH7" s="51"/>
      <c r="BI7" s="52"/>
      <c r="BJ7" s="51"/>
      <c r="BK7" s="52"/>
      <c r="BL7" s="51"/>
      <c r="BM7" s="52"/>
      <c r="BN7" s="51"/>
    </row>
    <row r="8" spans="1:66" ht="28.55">
      <c r="A8" s="83" t="s">
        <v>235</v>
      </c>
      <c r="B8" s="83" t="s">
        <v>254</v>
      </c>
      <c r="C8" s="53" t="s">
        <v>947</v>
      </c>
      <c r="D8" s="54">
        <v>10</v>
      </c>
      <c r="E8" s="53" t="s">
        <v>136</v>
      </c>
      <c r="F8" s="55">
        <v>19</v>
      </c>
      <c r="G8" s="53"/>
      <c r="H8" s="57"/>
      <c r="I8" s="56"/>
      <c r="J8" s="56"/>
      <c r="K8" s="36" t="s">
        <v>65</v>
      </c>
      <c r="L8" s="62">
        <v>8</v>
      </c>
      <c r="M8" s="62"/>
      <c r="N8" s="63"/>
      <c r="O8" s="85" t="s">
        <v>260</v>
      </c>
      <c r="P8" s="87">
        <v>43708.62222222222</v>
      </c>
      <c r="Q8" s="85" t="s">
        <v>265</v>
      </c>
      <c r="R8" s="88" t="s">
        <v>286</v>
      </c>
      <c r="S8" s="85" t="s">
        <v>289</v>
      </c>
      <c r="T8" s="85" t="s">
        <v>291</v>
      </c>
      <c r="U8" s="85"/>
      <c r="V8" s="88" t="s">
        <v>307</v>
      </c>
      <c r="W8" s="87">
        <v>43708.62222222222</v>
      </c>
      <c r="X8" s="91">
        <v>43708</v>
      </c>
      <c r="Y8" s="93" t="s">
        <v>321</v>
      </c>
      <c r="Z8" s="88" t="s">
        <v>347</v>
      </c>
      <c r="AA8" s="85"/>
      <c r="AB8" s="85"/>
      <c r="AC8" s="93" t="s">
        <v>373</v>
      </c>
      <c r="AD8" s="85"/>
      <c r="AE8" s="85" t="b">
        <v>0</v>
      </c>
      <c r="AF8" s="85">
        <v>0</v>
      </c>
      <c r="AG8" s="93" t="s">
        <v>401</v>
      </c>
      <c r="AH8" s="85" t="b">
        <v>0</v>
      </c>
      <c r="AI8" s="85" t="s">
        <v>404</v>
      </c>
      <c r="AJ8" s="85"/>
      <c r="AK8" s="93" t="s">
        <v>401</v>
      </c>
      <c r="AL8" s="85" t="b">
        <v>0</v>
      </c>
      <c r="AM8" s="85">
        <v>0</v>
      </c>
      <c r="AN8" s="93" t="s">
        <v>401</v>
      </c>
      <c r="AO8" s="85" t="s">
        <v>407</v>
      </c>
      <c r="AP8" s="85" t="b">
        <v>0</v>
      </c>
      <c r="AQ8" s="93" t="s">
        <v>373</v>
      </c>
      <c r="AR8" s="85" t="s">
        <v>196</v>
      </c>
      <c r="AS8" s="85">
        <v>0</v>
      </c>
      <c r="AT8" s="85">
        <v>0</v>
      </c>
      <c r="AU8" s="85"/>
      <c r="AV8" s="85"/>
      <c r="AW8" s="85"/>
      <c r="AX8" s="85"/>
      <c r="AY8" s="85"/>
      <c r="AZ8" s="85"/>
      <c r="BA8" s="85"/>
      <c r="BB8" s="85"/>
      <c r="BC8">
        <v>2</v>
      </c>
      <c r="BD8" s="84" t="str">
        <f>REPLACE(INDEX(GroupVertices[Group],MATCH(Edges[[#This Row],[Vertex 1]],GroupVertices[Vertex],0)),1,1,"")</f>
        <v>4</v>
      </c>
      <c r="BE8" s="84" t="str">
        <f>REPLACE(INDEX(GroupVertices[Group],MATCH(Edges[[#This Row],[Vertex 2]],GroupVertices[Vertex],0)),1,1,"")</f>
        <v>4</v>
      </c>
      <c r="BF8" s="51">
        <v>0</v>
      </c>
      <c r="BG8" s="52">
        <v>0</v>
      </c>
      <c r="BH8" s="51">
        <v>0</v>
      </c>
      <c r="BI8" s="52">
        <v>0</v>
      </c>
      <c r="BJ8" s="51">
        <v>0</v>
      </c>
      <c r="BK8" s="52">
        <v>0</v>
      </c>
      <c r="BL8" s="51">
        <v>24</v>
      </c>
      <c r="BM8" s="52">
        <v>100</v>
      </c>
      <c r="BN8" s="51">
        <v>24</v>
      </c>
    </row>
    <row r="9" spans="1:66" ht="28.55">
      <c r="A9" s="83" t="s">
        <v>235</v>
      </c>
      <c r="B9" s="83" t="s">
        <v>255</v>
      </c>
      <c r="C9" s="53" t="s">
        <v>947</v>
      </c>
      <c r="D9" s="54">
        <v>10</v>
      </c>
      <c r="E9" s="53" t="s">
        <v>136</v>
      </c>
      <c r="F9" s="55">
        <v>19</v>
      </c>
      <c r="G9" s="53"/>
      <c r="H9" s="57"/>
      <c r="I9" s="56"/>
      <c r="J9" s="56"/>
      <c r="K9" s="36" t="s">
        <v>65</v>
      </c>
      <c r="L9" s="62">
        <v>9</v>
      </c>
      <c r="M9" s="62"/>
      <c r="N9" s="63"/>
      <c r="O9" s="85" t="s">
        <v>260</v>
      </c>
      <c r="P9" s="87">
        <v>43708.45824074074</v>
      </c>
      <c r="Q9" s="85" t="s">
        <v>264</v>
      </c>
      <c r="R9" s="88" t="s">
        <v>285</v>
      </c>
      <c r="S9" s="85" t="s">
        <v>289</v>
      </c>
      <c r="T9" s="85" t="s">
        <v>290</v>
      </c>
      <c r="U9" s="85"/>
      <c r="V9" s="88" t="s">
        <v>307</v>
      </c>
      <c r="W9" s="87">
        <v>43708.45824074074</v>
      </c>
      <c r="X9" s="91">
        <v>43708</v>
      </c>
      <c r="Y9" s="93" t="s">
        <v>320</v>
      </c>
      <c r="Z9" s="88" t="s">
        <v>346</v>
      </c>
      <c r="AA9" s="85">
        <v>40.7584</v>
      </c>
      <c r="AB9" s="85">
        <v>-73.9791</v>
      </c>
      <c r="AC9" s="93" t="s">
        <v>372</v>
      </c>
      <c r="AD9" s="85"/>
      <c r="AE9" s="85" t="b">
        <v>0</v>
      </c>
      <c r="AF9" s="85">
        <v>0</v>
      </c>
      <c r="AG9" s="93" t="s">
        <v>401</v>
      </c>
      <c r="AH9" s="85" t="b">
        <v>0</v>
      </c>
      <c r="AI9" s="85" t="s">
        <v>404</v>
      </c>
      <c r="AJ9" s="85"/>
      <c r="AK9" s="93" t="s">
        <v>401</v>
      </c>
      <c r="AL9" s="85" t="b">
        <v>0</v>
      </c>
      <c r="AM9" s="85">
        <v>0</v>
      </c>
      <c r="AN9" s="93" t="s">
        <v>401</v>
      </c>
      <c r="AO9" s="85" t="s">
        <v>407</v>
      </c>
      <c r="AP9" s="85" t="b">
        <v>0</v>
      </c>
      <c r="AQ9" s="93" t="s">
        <v>372</v>
      </c>
      <c r="AR9" s="85" t="s">
        <v>196</v>
      </c>
      <c r="AS9" s="85">
        <v>0</v>
      </c>
      <c r="AT9" s="85">
        <v>0</v>
      </c>
      <c r="AU9" s="85" t="s">
        <v>410</v>
      </c>
      <c r="AV9" s="85" t="s">
        <v>412</v>
      </c>
      <c r="AW9" s="85" t="s">
        <v>413</v>
      </c>
      <c r="AX9" s="85" t="s">
        <v>414</v>
      </c>
      <c r="AY9" s="85" t="s">
        <v>416</v>
      </c>
      <c r="AZ9" s="85" t="s">
        <v>418</v>
      </c>
      <c r="BA9" s="85" t="s">
        <v>420</v>
      </c>
      <c r="BB9" s="88" t="s">
        <v>421</v>
      </c>
      <c r="BC9">
        <v>2</v>
      </c>
      <c r="BD9" s="84" t="str">
        <f>REPLACE(INDEX(GroupVertices[Group],MATCH(Edges[[#This Row],[Vertex 1]],GroupVertices[Vertex],0)),1,1,"")</f>
        <v>4</v>
      </c>
      <c r="BE9" s="84" t="str">
        <f>REPLACE(INDEX(GroupVertices[Group],MATCH(Edges[[#This Row],[Vertex 2]],GroupVertices[Vertex],0)),1,1,"")</f>
        <v>3</v>
      </c>
      <c r="BF9" s="51">
        <v>1</v>
      </c>
      <c r="BG9" s="52">
        <v>3.5714285714285716</v>
      </c>
      <c r="BH9" s="51">
        <v>0</v>
      </c>
      <c r="BI9" s="52">
        <v>0</v>
      </c>
      <c r="BJ9" s="51">
        <v>0</v>
      </c>
      <c r="BK9" s="52">
        <v>0</v>
      </c>
      <c r="BL9" s="51">
        <v>27</v>
      </c>
      <c r="BM9" s="52">
        <v>96.42857142857143</v>
      </c>
      <c r="BN9" s="51">
        <v>28</v>
      </c>
    </row>
    <row r="10" spans="1:66" ht="28.55">
      <c r="A10" s="83" t="s">
        <v>235</v>
      </c>
      <c r="B10" s="83" t="s">
        <v>255</v>
      </c>
      <c r="C10" s="53" t="s">
        <v>947</v>
      </c>
      <c r="D10" s="54">
        <v>10</v>
      </c>
      <c r="E10" s="53" t="s">
        <v>136</v>
      </c>
      <c r="F10" s="55">
        <v>19</v>
      </c>
      <c r="G10" s="53"/>
      <c r="H10" s="57"/>
      <c r="I10" s="56"/>
      <c r="J10" s="56"/>
      <c r="K10" s="36" t="s">
        <v>65</v>
      </c>
      <c r="L10" s="62">
        <v>10</v>
      </c>
      <c r="M10" s="62"/>
      <c r="N10" s="63"/>
      <c r="O10" s="85" t="s">
        <v>260</v>
      </c>
      <c r="P10" s="87">
        <v>43708.533796296295</v>
      </c>
      <c r="Q10" s="85" t="s">
        <v>266</v>
      </c>
      <c r="R10" s="88" t="s">
        <v>287</v>
      </c>
      <c r="S10" s="85" t="s">
        <v>289</v>
      </c>
      <c r="T10" s="85" t="s">
        <v>292</v>
      </c>
      <c r="U10" s="85"/>
      <c r="V10" s="88" t="s">
        <v>307</v>
      </c>
      <c r="W10" s="87">
        <v>43708.533796296295</v>
      </c>
      <c r="X10" s="91">
        <v>43708</v>
      </c>
      <c r="Y10" s="93" t="s">
        <v>322</v>
      </c>
      <c r="Z10" s="88" t="s">
        <v>348</v>
      </c>
      <c r="AA10" s="85"/>
      <c r="AB10" s="85"/>
      <c r="AC10" s="93" t="s">
        <v>374</v>
      </c>
      <c r="AD10" s="85"/>
      <c r="AE10" s="85" t="b">
        <v>0</v>
      </c>
      <c r="AF10" s="85">
        <v>0</v>
      </c>
      <c r="AG10" s="93" t="s">
        <v>401</v>
      </c>
      <c r="AH10" s="85" t="b">
        <v>0</v>
      </c>
      <c r="AI10" s="85" t="s">
        <v>404</v>
      </c>
      <c r="AJ10" s="85"/>
      <c r="AK10" s="93" t="s">
        <v>401</v>
      </c>
      <c r="AL10" s="85" t="b">
        <v>0</v>
      </c>
      <c r="AM10" s="85">
        <v>0</v>
      </c>
      <c r="AN10" s="93" t="s">
        <v>401</v>
      </c>
      <c r="AO10" s="85" t="s">
        <v>407</v>
      </c>
      <c r="AP10" s="85" t="b">
        <v>0</v>
      </c>
      <c r="AQ10" s="93" t="s">
        <v>374</v>
      </c>
      <c r="AR10" s="85" t="s">
        <v>196</v>
      </c>
      <c r="AS10" s="85">
        <v>0</v>
      </c>
      <c r="AT10" s="85">
        <v>0</v>
      </c>
      <c r="AU10" s="85"/>
      <c r="AV10" s="85"/>
      <c r="AW10" s="85"/>
      <c r="AX10" s="85"/>
      <c r="AY10" s="85"/>
      <c r="AZ10" s="85"/>
      <c r="BA10" s="85"/>
      <c r="BB10" s="85"/>
      <c r="BC10">
        <v>2</v>
      </c>
      <c r="BD10" s="84" t="str">
        <f>REPLACE(INDEX(GroupVertices[Group],MATCH(Edges[[#This Row],[Vertex 1]],GroupVertices[Vertex],0)),1,1,"")</f>
        <v>4</v>
      </c>
      <c r="BE10" s="84" t="str">
        <f>REPLACE(INDEX(GroupVertices[Group],MATCH(Edges[[#This Row],[Vertex 2]],GroupVertices[Vertex],0)),1,1,"")</f>
        <v>3</v>
      </c>
      <c r="BF10" s="51">
        <v>0</v>
      </c>
      <c r="BG10" s="52">
        <v>0</v>
      </c>
      <c r="BH10" s="51">
        <v>0</v>
      </c>
      <c r="BI10" s="52">
        <v>0</v>
      </c>
      <c r="BJ10" s="51">
        <v>0</v>
      </c>
      <c r="BK10" s="52">
        <v>0</v>
      </c>
      <c r="BL10" s="51">
        <v>16</v>
      </c>
      <c r="BM10" s="52">
        <v>100</v>
      </c>
      <c r="BN10" s="51">
        <v>16</v>
      </c>
    </row>
    <row r="11" spans="1:66" ht="15">
      <c r="A11" s="83" t="s">
        <v>236</v>
      </c>
      <c r="B11" s="83" t="s">
        <v>241</v>
      </c>
      <c r="C11" s="53" t="s">
        <v>946</v>
      </c>
      <c r="D11" s="54">
        <v>3</v>
      </c>
      <c r="E11" s="53" t="s">
        <v>132</v>
      </c>
      <c r="F11" s="55">
        <v>32</v>
      </c>
      <c r="G11" s="53"/>
      <c r="H11" s="57"/>
      <c r="I11" s="56"/>
      <c r="J11" s="56"/>
      <c r="K11" s="36" t="s">
        <v>65</v>
      </c>
      <c r="L11" s="62">
        <v>11</v>
      </c>
      <c r="M11" s="62"/>
      <c r="N11" s="63"/>
      <c r="O11" s="85" t="s">
        <v>261</v>
      </c>
      <c r="P11" s="87">
        <v>43710.13549768519</v>
      </c>
      <c r="Q11" s="85" t="s">
        <v>267</v>
      </c>
      <c r="R11" s="85"/>
      <c r="S11" s="85"/>
      <c r="T11" s="85"/>
      <c r="U11" s="85"/>
      <c r="V11" s="88" t="s">
        <v>308</v>
      </c>
      <c r="W11" s="87">
        <v>43710.13549768519</v>
      </c>
      <c r="X11" s="91">
        <v>43710</v>
      </c>
      <c r="Y11" s="93" t="s">
        <v>323</v>
      </c>
      <c r="Z11" s="88" t="s">
        <v>349</v>
      </c>
      <c r="AA11" s="85"/>
      <c r="AB11" s="85"/>
      <c r="AC11" s="93" t="s">
        <v>375</v>
      </c>
      <c r="AD11" s="93" t="s">
        <v>398</v>
      </c>
      <c r="AE11" s="85" t="b">
        <v>0</v>
      </c>
      <c r="AF11" s="85">
        <v>0</v>
      </c>
      <c r="AG11" s="93" t="s">
        <v>400</v>
      </c>
      <c r="AH11" s="85" t="b">
        <v>0</v>
      </c>
      <c r="AI11" s="85" t="s">
        <v>404</v>
      </c>
      <c r="AJ11" s="85"/>
      <c r="AK11" s="93" t="s">
        <v>401</v>
      </c>
      <c r="AL11" s="85" t="b">
        <v>0</v>
      </c>
      <c r="AM11" s="85">
        <v>0</v>
      </c>
      <c r="AN11" s="93" t="s">
        <v>401</v>
      </c>
      <c r="AO11" s="85" t="s">
        <v>406</v>
      </c>
      <c r="AP11" s="85" t="b">
        <v>0</v>
      </c>
      <c r="AQ11" s="93" t="s">
        <v>398</v>
      </c>
      <c r="AR11" s="85" t="s">
        <v>196</v>
      </c>
      <c r="AS11" s="85">
        <v>0</v>
      </c>
      <c r="AT11" s="85">
        <v>0</v>
      </c>
      <c r="AU11" s="85"/>
      <c r="AV11" s="85"/>
      <c r="AW11" s="85"/>
      <c r="AX11" s="85"/>
      <c r="AY11" s="85"/>
      <c r="AZ11" s="85"/>
      <c r="BA11" s="85"/>
      <c r="BB11" s="85"/>
      <c r="BC11">
        <v>1</v>
      </c>
      <c r="BD11" s="84" t="str">
        <f>REPLACE(INDEX(GroupVertices[Group],MATCH(Edges[[#This Row],[Vertex 1]],GroupVertices[Vertex],0)),1,1,"")</f>
        <v>1</v>
      </c>
      <c r="BE11" s="84" t="str">
        <f>REPLACE(INDEX(GroupVertices[Group],MATCH(Edges[[#This Row],[Vertex 2]],GroupVertices[Vertex],0)),1,1,"")</f>
        <v>1</v>
      </c>
      <c r="BF11" s="51">
        <v>0</v>
      </c>
      <c r="BG11" s="52">
        <v>0</v>
      </c>
      <c r="BH11" s="51">
        <v>0</v>
      </c>
      <c r="BI11" s="52">
        <v>0</v>
      </c>
      <c r="BJ11" s="51">
        <v>0</v>
      </c>
      <c r="BK11" s="52">
        <v>0</v>
      </c>
      <c r="BL11" s="51">
        <v>5</v>
      </c>
      <c r="BM11" s="52">
        <v>100</v>
      </c>
      <c r="BN11" s="51">
        <v>5</v>
      </c>
    </row>
    <row r="12" spans="1:66" ht="15">
      <c r="A12" s="83" t="s">
        <v>237</v>
      </c>
      <c r="B12" s="83" t="s">
        <v>255</v>
      </c>
      <c r="C12" s="53" t="s">
        <v>946</v>
      </c>
      <c r="D12" s="54">
        <v>3</v>
      </c>
      <c r="E12" s="53" t="s">
        <v>132</v>
      </c>
      <c r="F12" s="55">
        <v>32</v>
      </c>
      <c r="G12" s="53"/>
      <c r="H12" s="57"/>
      <c r="I12" s="56"/>
      <c r="J12" s="56"/>
      <c r="K12" s="36" t="s">
        <v>65</v>
      </c>
      <c r="L12" s="62">
        <v>12</v>
      </c>
      <c r="M12" s="62"/>
      <c r="N12" s="63"/>
      <c r="O12" s="85" t="s">
        <v>260</v>
      </c>
      <c r="P12" s="87">
        <v>43710.54341435185</v>
      </c>
      <c r="Q12" s="85" t="s">
        <v>268</v>
      </c>
      <c r="R12" s="88" t="s">
        <v>288</v>
      </c>
      <c r="S12" s="85" t="s">
        <v>289</v>
      </c>
      <c r="T12" s="85" t="s">
        <v>293</v>
      </c>
      <c r="U12" s="85"/>
      <c r="V12" s="88" t="s">
        <v>309</v>
      </c>
      <c r="W12" s="87">
        <v>43710.54341435185</v>
      </c>
      <c r="X12" s="91">
        <v>43710</v>
      </c>
      <c r="Y12" s="93" t="s">
        <v>324</v>
      </c>
      <c r="Z12" s="88" t="s">
        <v>350</v>
      </c>
      <c r="AA12" s="85"/>
      <c r="AB12" s="85"/>
      <c r="AC12" s="93" t="s">
        <v>376</v>
      </c>
      <c r="AD12" s="85"/>
      <c r="AE12" s="85" t="b">
        <v>0</v>
      </c>
      <c r="AF12" s="85">
        <v>0</v>
      </c>
      <c r="AG12" s="93" t="s">
        <v>401</v>
      </c>
      <c r="AH12" s="85" t="b">
        <v>0</v>
      </c>
      <c r="AI12" s="85" t="s">
        <v>404</v>
      </c>
      <c r="AJ12" s="85"/>
      <c r="AK12" s="93" t="s">
        <v>401</v>
      </c>
      <c r="AL12" s="85" t="b">
        <v>0</v>
      </c>
      <c r="AM12" s="85">
        <v>0</v>
      </c>
      <c r="AN12" s="93" t="s">
        <v>401</v>
      </c>
      <c r="AO12" s="85" t="s">
        <v>407</v>
      </c>
      <c r="AP12" s="85" t="b">
        <v>0</v>
      </c>
      <c r="AQ12" s="93" t="s">
        <v>376</v>
      </c>
      <c r="AR12" s="85" t="s">
        <v>196</v>
      </c>
      <c r="AS12" s="85">
        <v>0</v>
      </c>
      <c r="AT12" s="85">
        <v>0</v>
      </c>
      <c r="AU12" s="85"/>
      <c r="AV12" s="85"/>
      <c r="AW12" s="85"/>
      <c r="AX12" s="85"/>
      <c r="AY12" s="85"/>
      <c r="AZ12" s="85"/>
      <c r="BA12" s="85"/>
      <c r="BB12" s="85"/>
      <c r="BC12">
        <v>1</v>
      </c>
      <c r="BD12" s="84" t="str">
        <f>REPLACE(INDEX(GroupVertices[Group],MATCH(Edges[[#This Row],[Vertex 1]],GroupVertices[Vertex],0)),1,1,"")</f>
        <v>3</v>
      </c>
      <c r="BE12" s="84" t="str">
        <f>REPLACE(INDEX(GroupVertices[Group],MATCH(Edges[[#This Row],[Vertex 2]],GroupVertices[Vertex],0)),1,1,"")</f>
        <v>3</v>
      </c>
      <c r="BF12" s="51">
        <v>0</v>
      </c>
      <c r="BG12" s="52">
        <v>0</v>
      </c>
      <c r="BH12" s="51">
        <v>0</v>
      </c>
      <c r="BI12" s="52">
        <v>0</v>
      </c>
      <c r="BJ12" s="51">
        <v>0</v>
      </c>
      <c r="BK12" s="52">
        <v>0</v>
      </c>
      <c r="BL12" s="51">
        <v>10</v>
      </c>
      <c r="BM12" s="52">
        <v>100</v>
      </c>
      <c r="BN12" s="51">
        <v>10</v>
      </c>
    </row>
    <row r="13" spans="1:66" ht="15">
      <c r="A13" s="83" t="s">
        <v>238</v>
      </c>
      <c r="B13" s="83" t="s">
        <v>241</v>
      </c>
      <c r="C13" s="53" t="s">
        <v>946</v>
      </c>
      <c r="D13" s="54">
        <v>3</v>
      </c>
      <c r="E13" s="53" t="s">
        <v>132</v>
      </c>
      <c r="F13" s="55">
        <v>32</v>
      </c>
      <c r="G13" s="53"/>
      <c r="H13" s="57"/>
      <c r="I13" s="56"/>
      <c r="J13" s="56"/>
      <c r="K13" s="36" t="s">
        <v>65</v>
      </c>
      <c r="L13" s="62">
        <v>13</v>
      </c>
      <c r="M13" s="62"/>
      <c r="N13" s="63"/>
      <c r="O13" s="85" t="s">
        <v>262</v>
      </c>
      <c r="P13" s="87">
        <v>43710.887708333335</v>
      </c>
      <c r="Q13" s="85" t="s">
        <v>269</v>
      </c>
      <c r="R13" s="85"/>
      <c r="S13" s="85"/>
      <c r="T13" s="85"/>
      <c r="U13" s="85"/>
      <c r="V13" s="88" t="s">
        <v>310</v>
      </c>
      <c r="W13" s="87">
        <v>43710.887708333335</v>
      </c>
      <c r="X13" s="91">
        <v>43710</v>
      </c>
      <c r="Y13" s="93" t="s">
        <v>325</v>
      </c>
      <c r="Z13" s="88" t="s">
        <v>351</v>
      </c>
      <c r="AA13" s="85"/>
      <c r="AB13" s="85"/>
      <c r="AC13" s="93" t="s">
        <v>377</v>
      </c>
      <c r="AD13" s="85"/>
      <c r="AE13" s="85" t="b">
        <v>0</v>
      </c>
      <c r="AF13" s="85">
        <v>0</v>
      </c>
      <c r="AG13" s="93" t="s">
        <v>401</v>
      </c>
      <c r="AH13" s="85" t="b">
        <v>0</v>
      </c>
      <c r="AI13" s="85" t="s">
        <v>404</v>
      </c>
      <c r="AJ13" s="85"/>
      <c r="AK13" s="93" t="s">
        <v>401</v>
      </c>
      <c r="AL13" s="85" t="b">
        <v>0</v>
      </c>
      <c r="AM13" s="85">
        <v>2</v>
      </c>
      <c r="AN13" s="93" t="s">
        <v>380</v>
      </c>
      <c r="AO13" s="85" t="s">
        <v>406</v>
      </c>
      <c r="AP13" s="85" t="b">
        <v>0</v>
      </c>
      <c r="AQ13" s="93" t="s">
        <v>380</v>
      </c>
      <c r="AR13" s="85" t="s">
        <v>196</v>
      </c>
      <c r="AS13" s="85">
        <v>0</v>
      </c>
      <c r="AT13" s="85">
        <v>0</v>
      </c>
      <c r="AU13" s="85"/>
      <c r="AV13" s="85"/>
      <c r="AW13" s="85"/>
      <c r="AX13" s="85"/>
      <c r="AY13" s="85"/>
      <c r="AZ13" s="85"/>
      <c r="BA13" s="85"/>
      <c r="BB13" s="85"/>
      <c r="BC13">
        <v>1</v>
      </c>
      <c r="BD13" s="84" t="str">
        <f>REPLACE(INDEX(GroupVertices[Group],MATCH(Edges[[#This Row],[Vertex 1]],GroupVertices[Vertex],0)),1,1,"")</f>
        <v>1</v>
      </c>
      <c r="BE13" s="84" t="str">
        <f>REPLACE(INDEX(GroupVertices[Group],MATCH(Edges[[#This Row],[Vertex 2]],GroupVertices[Vertex],0)),1,1,"")</f>
        <v>1</v>
      </c>
      <c r="BF13" s="51"/>
      <c r="BG13" s="52"/>
      <c r="BH13" s="51"/>
      <c r="BI13" s="52"/>
      <c r="BJ13" s="51"/>
      <c r="BK13" s="52"/>
      <c r="BL13" s="51"/>
      <c r="BM13" s="52"/>
      <c r="BN13" s="51"/>
    </row>
    <row r="14" spans="1:66" ht="15">
      <c r="A14" s="83" t="s">
        <v>238</v>
      </c>
      <c r="B14" s="83" t="s">
        <v>256</v>
      </c>
      <c r="C14" s="53" t="s">
        <v>946</v>
      </c>
      <c r="D14" s="54">
        <v>3</v>
      </c>
      <c r="E14" s="53" t="s">
        <v>132</v>
      </c>
      <c r="F14" s="55">
        <v>32</v>
      </c>
      <c r="G14" s="53"/>
      <c r="H14" s="57"/>
      <c r="I14" s="56"/>
      <c r="J14" s="56"/>
      <c r="K14" s="36" t="s">
        <v>65</v>
      </c>
      <c r="L14" s="62">
        <v>14</v>
      </c>
      <c r="M14" s="62"/>
      <c r="N14" s="63"/>
      <c r="O14" s="85" t="s">
        <v>260</v>
      </c>
      <c r="P14" s="87">
        <v>43710.887708333335</v>
      </c>
      <c r="Q14" s="85" t="s">
        <v>269</v>
      </c>
      <c r="R14" s="85"/>
      <c r="S14" s="85"/>
      <c r="T14" s="85"/>
      <c r="U14" s="85"/>
      <c r="V14" s="88" t="s">
        <v>310</v>
      </c>
      <c r="W14" s="87">
        <v>43710.887708333335</v>
      </c>
      <c r="X14" s="91">
        <v>43710</v>
      </c>
      <c r="Y14" s="93" t="s">
        <v>325</v>
      </c>
      <c r="Z14" s="88" t="s">
        <v>351</v>
      </c>
      <c r="AA14" s="85"/>
      <c r="AB14" s="85"/>
      <c r="AC14" s="93" t="s">
        <v>377</v>
      </c>
      <c r="AD14" s="85"/>
      <c r="AE14" s="85" t="b">
        <v>0</v>
      </c>
      <c r="AF14" s="85">
        <v>0</v>
      </c>
      <c r="AG14" s="93" t="s">
        <v>401</v>
      </c>
      <c r="AH14" s="85" t="b">
        <v>0</v>
      </c>
      <c r="AI14" s="85" t="s">
        <v>404</v>
      </c>
      <c r="AJ14" s="85"/>
      <c r="AK14" s="93" t="s">
        <v>401</v>
      </c>
      <c r="AL14" s="85" t="b">
        <v>0</v>
      </c>
      <c r="AM14" s="85">
        <v>2</v>
      </c>
      <c r="AN14" s="93" t="s">
        <v>380</v>
      </c>
      <c r="AO14" s="85" t="s">
        <v>406</v>
      </c>
      <c r="AP14" s="85" t="b">
        <v>0</v>
      </c>
      <c r="AQ14" s="93" t="s">
        <v>380</v>
      </c>
      <c r="AR14" s="85" t="s">
        <v>196</v>
      </c>
      <c r="AS14" s="85">
        <v>0</v>
      </c>
      <c r="AT14" s="85">
        <v>0</v>
      </c>
      <c r="AU14" s="85"/>
      <c r="AV14" s="85"/>
      <c r="AW14" s="85"/>
      <c r="AX14" s="85"/>
      <c r="AY14" s="85"/>
      <c r="AZ14" s="85"/>
      <c r="BA14" s="85"/>
      <c r="BB14" s="85"/>
      <c r="BC14">
        <v>1</v>
      </c>
      <c r="BD14" s="84" t="str">
        <f>REPLACE(INDEX(GroupVertices[Group],MATCH(Edges[[#This Row],[Vertex 1]],GroupVertices[Vertex],0)),1,1,"")</f>
        <v>1</v>
      </c>
      <c r="BE14" s="84" t="str">
        <f>REPLACE(INDEX(GroupVertices[Group],MATCH(Edges[[#This Row],[Vertex 2]],GroupVertices[Vertex],0)),1,1,"")</f>
        <v>1</v>
      </c>
      <c r="BF14" s="51"/>
      <c r="BG14" s="52"/>
      <c r="BH14" s="51"/>
      <c r="BI14" s="52"/>
      <c r="BJ14" s="51"/>
      <c r="BK14" s="52"/>
      <c r="BL14" s="51"/>
      <c r="BM14" s="52"/>
      <c r="BN14" s="51"/>
    </row>
    <row r="15" spans="1:66" ht="15">
      <c r="A15" s="83" t="s">
        <v>238</v>
      </c>
      <c r="B15" s="83" t="s">
        <v>255</v>
      </c>
      <c r="C15" s="53" t="s">
        <v>946</v>
      </c>
      <c r="D15" s="54">
        <v>3</v>
      </c>
      <c r="E15" s="53" t="s">
        <v>132</v>
      </c>
      <c r="F15" s="55">
        <v>32</v>
      </c>
      <c r="G15" s="53"/>
      <c r="H15" s="57"/>
      <c r="I15" s="56"/>
      <c r="J15" s="56"/>
      <c r="K15" s="36" t="s">
        <v>65</v>
      </c>
      <c r="L15" s="62">
        <v>15</v>
      </c>
      <c r="M15" s="62"/>
      <c r="N15" s="63"/>
      <c r="O15" s="85" t="s">
        <v>260</v>
      </c>
      <c r="P15" s="87">
        <v>43710.887708333335</v>
      </c>
      <c r="Q15" s="85" t="s">
        <v>269</v>
      </c>
      <c r="R15" s="85"/>
      <c r="S15" s="85"/>
      <c r="T15" s="85"/>
      <c r="U15" s="85"/>
      <c r="V15" s="88" t="s">
        <v>310</v>
      </c>
      <c r="W15" s="87">
        <v>43710.887708333335</v>
      </c>
      <c r="X15" s="91">
        <v>43710</v>
      </c>
      <c r="Y15" s="93" t="s">
        <v>325</v>
      </c>
      <c r="Z15" s="88" t="s">
        <v>351</v>
      </c>
      <c r="AA15" s="85"/>
      <c r="AB15" s="85"/>
      <c r="AC15" s="93" t="s">
        <v>377</v>
      </c>
      <c r="AD15" s="85"/>
      <c r="AE15" s="85" t="b">
        <v>0</v>
      </c>
      <c r="AF15" s="85">
        <v>0</v>
      </c>
      <c r="AG15" s="93" t="s">
        <v>401</v>
      </c>
      <c r="AH15" s="85" t="b">
        <v>0</v>
      </c>
      <c r="AI15" s="85" t="s">
        <v>404</v>
      </c>
      <c r="AJ15" s="85"/>
      <c r="AK15" s="93" t="s">
        <v>401</v>
      </c>
      <c r="AL15" s="85" t="b">
        <v>0</v>
      </c>
      <c r="AM15" s="85">
        <v>2</v>
      </c>
      <c r="AN15" s="93" t="s">
        <v>380</v>
      </c>
      <c r="AO15" s="85" t="s">
        <v>406</v>
      </c>
      <c r="AP15" s="85" t="b">
        <v>0</v>
      </c>
      <c r="AQ15" s="93" t="s">
        <v>380</v>
      </c>
      <c r="AR15" s="85" t="s">
        <v>196</v>
      </c>
      <c r="AS15" s="85">
        <v>0</v>
      </c>
      <c r="AT15" s="85">
        <v>0</v>
      </c>
      <c r="AU15" s="85"/>
      <c r="AV15" s="85"/>
      <c r="AW15" s="85"/>
      <c r="AX15" s="85"/>
      <c r="AY15" s="85"/>
      <c r="AZ15" s="85"/>
      <c r="BA15" s="85"/>
      <c r="BB15" s="85"/>
      <c r="BC15">
        <v>1</v>
      </c>
      <c r="BD15" s="84" t="str">
        <f>REPLACE(INDEX(GroupVertices[Group],MATCH(Edges[[#This Row],[Vertex 1]],GroupVertices[Vertex],0)),1,1,"")</f>
        <v>1</v>
      </c>
      <c r="BE15" s="84" t="str">
        <f>REPLACE(INDEX(GroupVertices[Group],MATCH(Edges[[#This Row],[Vertex 2]],GroupVertices[Vertex],0)),1,1,"")</f>
        <v>3</v>
      </c>
      <c r="BF15" s="51"/>
      <c r="BG15" s="52"/>
      <c r="BH15" s="51"/>
      <c r="BI15" s="52"/>
      <c r="BJ15" s="51"/>
      <c r="BK15" s="52"/>
      <c r="BL15" s="51"/>
      <c r="BM15" s="52"/>
      <c r="BN15" s="51"/>
    </row>
    <row r="16" spans="1:66" ht="15">
      <c r="A16" s="83" t="s">
        <v>238</v>
      </c>
      <c r="B16" s="83" t="s">
        <v>257</v>
      </c>
      <c r="C16" s="53" t="s">
        <v>946</v>
      </c>
      <c r="D16" s="54">
        <v>3</v>
      </c>
      <c r="E16" s="53" t="s">
        <v>132</v>
      </c>
      <c r="F16" s="55">
        <v>32</v>
      </c>
      <c r="G16" s="53"/>
      <c r="H16" s="57"/>
      <c r="I16" s="56"/>
      <c r="J16" s="56"/>
      <c r="K16" s="36" t="s">
        <v>65</v>
      </c>
      <c r="L16" s="62">
        <v>16</v>
      </c>
      <c r="M16" s="62"/>
      <c r="N16" s="63"/>
      <c r="O16" s="85" t="s">
        <v>260</v>
      </c>
      <c r="P16" s="87">
        <v>43710.887708333335</v>
      </c>
      <c r="Q16" s="85" t="s">
        <v>269</v>
      </c>
      <c r="R16" s="85"/>
      <c r="S16" s="85"/>
      <c r="T16" s="85"/>
      <c r="U16" s="85"/>
      <c r="V16" s="88" t="s">
        <v>310</v>
      </c>
      <c r="W16" s="87">
        <v>43710.887708333335</v>
      </c>
      <c r="X16" s="91">
        <v>43710</v>
      </c>
      <c r="Y16" s="93" t="s">
        <v>325</v>
      </c>
      <c r="Z16" s="88" t="s">
        <v>351</v>
      </c>
      <c r="AA16" s="85"/>
      <c r="AB16" s="85"/>
      <c r="AC16" s="93" t="s">
        <v>377</v>
      </c>
      <c r="AD16" s="85"/>
      <c r="AE16" s="85" t="b">
        <v>0</v>
      </c>
      <c r="AF16" s="85">
        <v>0</v>
      </c>
      <c r="AG16" s="93" t="s">
        <v>401</v>
      </c>
      <c r="AH16" s="85" t="b">
        <v>0</v>
      </c>
      <c r="AI16" s="85" t="s">
        <v>404</v>
      </c>
      <c r="AJ16" s="85"/>
      <c r="AK16" s="93" t="s">
        <v>401</v>
      </c>
      <c r="AL16" s="85" t="b">
        <v>0</v>
      </c>
      <c r="AM16" s="85">
        <v>2</v>
      </c>
      <c r="AN16" s="93" t="s">
        <v>380</v>
      </c>
      <c r="AO16" s="85" t="s">
        <v>406</v>
      </c>
      <c r="AP16" s="85" t="b">
        <v>0</v>
      </c>
      <c r="AQ16" s="93" t="s">
        <v>380</v>
      </c>
      <c r="AR16" s="85" t="s">
        <v>196</v>
      </c>
      <c r="AS16" s="85">
        <v>0</v>
      </c>
      <c r="AT16" s="85">
        <v>0</v>
      </c>
      <c r="AU16" s="85"/>
      <c r="AV16" s="85"/>
      <c r="AW16" s="85"/>
      <c r="AX16" s="85"/>
      <c r="AY16" s="85"/>
      <c r="AZ16" s="85"/>
      <c r="BA16" s="85"/>
      <c r="BB16" s="85"/>
      <c r="BC16">
        <v>1</v>
      </c>
      <c r="BD16" s="84" t="str">
        <f>REPLACE(INDEX(GroupVertices[Group],MATCH(Edges[[#This Row],[Vertex 1]],GroupVertices[Vertex],0)),1,1,"")</f>
        <v>1</v>
      </c>
      <c r="BE16" s="84" t="str">
        <f>REPLACE(INDEX(GroupVertices[Group],MATCH(Edges[[#This Row],[Vertex 2]],GroupVertices[Vertex],0)),1,1,"")</f>
        <v>1</v>
      </c>
      <c r="BF16" s="51">
        <v>0</v>
      </c>
      <c r="BG16" s="52">
        <v>0</v>
      </c>
      <c r="BH16" s="51">
        <v>1</v>
      </c>
      <c r="BI16" s="52">
        <v>3.3333333333333335</v>
      </c>
      <c r="BJ16" s="51">
        <v>0</v>
      </c>
      <c r="BK16" s="52">
        <v>0</v>
      </c>
      <c r="BL16" s="51">
        <v>29</v>
      </c>
      <c r="BM16" s="52">
        <v>96.66666666666667</v>
      </c>
      <c r="BN16" s="51">
        <v>30</v>
      </c>
    </row>
    <row r="17" spans="1:66" ht="15">
      <c r="A17" s="83" t="s">
        <v>239</v>
      </c>
      <c r="B17" s="83" t="s">
        <v>241</v>
      </c>
      <c r="C17" s="53" t="s">
        <v>946</v>
      </c>
      <c r="D17" s="54">
        <v>3</v>
      </c>
      <c r="E17" s="53" t="s">
        <v>132</v>
      </c>
      <c r="F17" s="55">
        <v>32</v>
      </c>
      <c r="G17" s="53"/>
      <c r="H17" s="57"/>
      <c r="I17" s="56"/>
      <c r="J17" s="56"/>
      <c r="K17" s="36" t="s">
        <v>65</v>
      </c>
      <c r="L17" s="62">
        <v>17</v>
      </c>
      <c r="M17" s="62"/>
      <c r="N17" s="63"/>
      <c r="O17" s="85" t="s">
        <v>262</v>
      </c>
      <c r="P17" s="87">
        <v>43711.227476851855</v>
      </c>
      <c r="Q17" s="85" t="s">
        <v>269</v>
      </c>
      <c r="R17" s="85"/>
      <c r="S17" s="85"/>
      <c r="T17" s="85"/>
      <c r="U17" s="85"/>
      <c r="V17" s="88" t="s">
        <v>311</v>
      </c>
      <c r="W17" s="87">
        <v>43711.227476851855</v>
      </c>
      <c r="X17" s="91">
        <v>43711</v>
      </c>
      <c r="Y17" s="93" t="s">
        <v>326</v>
      </c>
      <c r="Z17" s="88" t="s">
        <v>352</v>
      </c>
      <c r="AA17" s="85"/>
      <c r="AB17" s="85"/>
      <c r="AC17" s="93" t="s">
        <v>378</v>
      </c>
      <c r="AD17" s="85"/>
      <c r="AE17" s="85" t="b">
        <v>0</v>
      </c>
      <c r="AF17" s="85">
        <v>0</v>
      </c>
      <c r="AG17" s="93" t="s">
        <v>401</v>
      </c>
      <c r="AH17" s="85" t="b">
        <v>0</v>
      </c>
      <c r="AI17" s="85" t="s">
        <v>404</v>
      </c>
      <c r="AJ17" s="85"/>
      <c r="AK17" s="93" t="s">
        <v>401</v>
      </c>
      <c r="AL17" s="85" t="b">
        <v>0</v>
      </c>
      <c r="AM17" s="85">
        <v>2</v>
      </c>
      <c r="AN17" s="93" t="s">
        <v>380</v>
      </c>
      <c r="AO17" s="85" t="s">
        <v>406</v>
      </c>
      <c r="AP17" s="85" t="b">
        <v>0</v>
      </c>
      <c r="AQ17" s="93" t="s">
        <v>380</v>
      </c>
      <c r="AR17" s="85" t="s">
        <v>196</v>
      </c>
      <c r="AS17" s="85">
        <v>0</v>
      </c>
      <c r="AT17" s="85">
        <v>0</v>
      </c>
      <c r="AU17" s="85"/>
      <c r="AV17" s="85"/>
      <c r="AW17" s="85"/>
      <c r="AX17" s="85"/>
      <c r="AY17" s="85"/>
      <c r="AZ17" s="85"/>
      <c r="BA17" s="85"/>
      <c r="BB17" s="85"/>
      <c r="BC17">
        <v>1</v>
      </c>
      <c r="BD17" s="84" t="str">
        <f>REPLACE(INDEX(GroupVertices[Group],MATCH(Edges[[#This Row],[Vertex 1]],GroupVertices[Vertex],0)),1,1,"")</f>
        <v>1</v>
      </c>
      <c r="BE17" s="84" t="str">
        <f>REPLACE(INDEX(GroupVertices[Group],MATCH(Edges[[#This Row],[Vertex 2]],GroupVertices[Vertex],0)),1,1,"")</f>
        <v>1</v>
      </c>
      <c r="BF17" s="51"/>
      <c r="BG17" s="52"/>
      <c r="BH17" s="51"/>
      <c r="BI17" s="52"/>
      <c r="BJ17" s="51"/>
      <c r="BK17" s="52"/>
      <c r="BL17" s="51"/>
      <c r="BM17" s="52"/>
      <c r="BN17" s="51"/>
    </row>
    <row r="18" spans="1:66" ht="15">
      <c r="A18" s="83" t="s">
        <v>239</v>
      </c>
      <c r="B18" s="83" t="s">
        <v>256</v>
      </c>
      <c r="C18" s="53" t="s">
        <v>946</v>
      </c>
      <c r="D18" s="54">
        <v>3</v>
      </c>
      <c r="E18" s="53" t="s">
        <v>132</v>
      </c>
      <c r="F18" s="55">
        <v>32</v>
      </c>
      <c r="G18" s="53"/>
      <c r="H18" s="57"/>
      <c r="I18" s="56"/>
      <c r="J18" s="56"/>
      <c r="K18" s="36" t="s">
        <v>65</v>
      </c>
      <c r="L18" s="62">
        <v>18</v>
      </c>
      <c r="M18" s="62"/>
      <c r="N18" s="63"/>
      <c r="O18" s="85" t="s">
        <v>260</v>
      </c>
      <c r="P18" s="87">
        <v>43711.227476851855</v>
      </c>
      <c r="Q18" s="85" t="s">
        <v>269</v>
      </c>
      <c r="R18" s="85"/>
      <c r="S18" s="85"/>
      <c r="T18" s="85"/>
      <c r="U18" s="85"/>
      <c r="V18" s="88" t="s">
        <v>311</v>
      </c>
      <c r="W18" s="87">
        <v>43711.227476851855</v>
      </c>
      <c r="X18" s="91">
        <v>43711</v>
      </c>
      <c r="Y18" s="93" t="s">
        <v>326</v>
      </c>
      <c r="Z18" s="88" t="s">
        <v>352</v>
      </c>
      <c r="AA18" s="85"/>
      <c r="AB18" s="85"/>
      <c r="AC18" s="93" t="s">
        <v>378</v>
      </c>
      <c r="AD18" s="85"/>
      <c r="AE18" s="85" t="b">
        <v>0</v>
      </c>
      <c r="AF18" s="85">
        <v>0</v>
      </c>
      <c r="AG18" s="93" t="s">
        <v>401</v>
      </c>
      <c r="AH18" s="85" t="b">
        <v>0</v>
      </c>
      <c r="AI18" s="85" t="s">
        <v>404</v>
      </c>
      <c r="AJ18" s="85"/>
      <c r="AK18" s="93" t="s">
        <v>401</v>
      </c>
      <c r="AL18" s="85" t="b">
        <v>0</v>
      </c>
      <c r="AM18" s="85">
        <v>2</v>
      </c>
      <c r="AN18" s="93" t="s">
        <v>380</v>
      </c>
      <c r="AO18" s="85" t="s">
        <v>406</v>
      </c>
      <c r="AP18" s="85" t="b">
        <v>0</v>
      </c>
      <c r="AQ18" s="93" t="s">
        <v>380</v>
      </c>
      <c r="AR18" s="85" t="s">
        <v>196</v>
      </c>
      <c r="AS18" s="85">
        <v>0</v>
      </c>
      <c r="AT18" s="85">
        <v>0</v>
      </c>
      <c r="AU18" s="85"/>
      <c r="AV18" s="85"/>
      <c r="AW18" s="85"/>
      <c r="AX18" s="85"/>
      <c r="AY18" s="85"/>
      <c r="AZ18" s="85"/>
      <c r="BA18" s="85"/>
      <c r="BB18" s="85"/>
      <c r="BC18">
        <v>1</v>
      </c>
      <c r="BD18" s="84" t="str">
        <f>REPLACE(INDEX(GroupVertices[Group],MATCH(Edges[[#This Row],[Vertex 1]],GroupVertices[Vertex],0)),1,1,"")</f>
        <v>1</v>
      </c>
      <c r="BE18" s="84" t="str">
        <f>REPLACE(INDEX(GroupVertices[Group],MATCH(Edges[[#This Row],[Vertex 2]],GroupVertices[Vertex],0)),1,1,"")</f>
        <v>1</v>
      </c>
      <c r="BF18" s="51"/>
      <c r="BG18" s="52"/>
      <c r="BH18" s="51"/>
      <c r="BI18" s="52"/>
      <c r="BJ18" s="51"/>
      <c r="BK18" s="52"/>
      <c r="BL18" s="51"/>
      <c r="BM18" s="52"/>
      <c r="BN18" s="51"/>
    </row>
    <row r="19" spans="1:66" ht="15">
      <c r="A19" s="83" t="s">
        <v>239</v>
      </c>
      <c r="B19" s="83" t="s">
        <v>255</v>
      </c>
      <c r="C19" s="53" t="s">
        <v>946</v>
      </c>
      <c r="D19" s="54">
        <v>3</v>
      </c>
      <c r="E19" s="53" t="s">
        <v>132</v>
      </c>
      <c r="F19" s="55">
        <v>32</v>
      </c>
      <c r="G19" s="53"/>
      <c r="H19" s="57"/>
      <c r="I19" s="56"/>
      <c r="J19" s="56"/>
      <c r="K19" s="36" t="s">
        <v>65</v>
      </c>
      <c r="L19" s="62">
        <v>19</v>
      </c>
      <c r="M19" s="62"/>
      <c r="N19" s="63"/>
      <c r="O19" s="85" t="s">
        <v>260</v>
      </c>
      <c r="P19" s="87">
        <v>43711.227476851855</v>
      </c>
      <c r="Q19" s="85" t="s">
        <v>269</v>
      </c>
      <c r="R19" s="85"/>
      <c r="S19" s="85"/>
      <c r="T19" s="85"/>
      <c r="U19" s="85"/>
      <c r="V19" s="88" t="s">
        <v>311</v>
      </c>
      <c r="W19" s="87">
        <v>43711.227476851855</v>
      </c>
      <c r="X19" s="91">
        <v>43711</v>
      </c>
      <c r="Y19" s="93" t="s">
        <v>326</v>
      </c>
      <c r="Z19" s="88" t="s">
        <v>352</v>
      </c>
      <c r="AA19" s="85"/>
      <c r="AB19" s="85"/>
      <c r="AC19" s="93" t="s">
        <v>378</v>
      </c>
      <c r="AD19" s="85"/>
      <c r="AE19" s="85" t="b">
        <v>0</v>
      </c>
      <c r="AF19" s="85">
        <v>0</v>
      </c>
      <c r="AG19" s="93" t="s">
        <v>401</v>
      </c>
      <c r="AH19" s="85" t="b">
        <v>0</v>
      </c>
      <c r="AI19" s="85" t="s">
        <v>404</v>
      </c>
      <c r="AJ19" s="85"/>
      <c r="AK19" s="93" t="s">
        <v>401</v>
      </c>
      <c r="AL19" s="85" t="b">
        <v>0</v>
      </c>
      <c r="AM19" s="85">
        <v>2</v>
      </c>
      <c r="AN19" s="93" t="s">
        <v>380</v>
      </c>
      <c r="AO19" s="85" t="s">
        <v>406</v>
      </c>
      <c r="AP19" s="85" t="b">
        <v>0</v>
      </c>
      <c r="AQ19" s="93" t="s">
        <v>380</v>
      </c>
      <c r="AR19" s="85" t="s">
        <v>196</v>
      </c>
      <c r="AS19" s="85">
        <v>0</v>
      </c>
      <c r="AT19" s="85">
        <v>0</v>
      </c>
      <c r="AU19" s="85"/>
      <c r="AV19" s="85"/>
      <c r="AW19" s="85"/>
      <c r="AX19" s="85"/>
      <c r="AY19" s="85"/>
      <c r="AZ19" s="85"/>
      <c r="BA19" s="85"/>
      <c r="BB19" s="85"/>
      <c r="BC19">
        <v>1</v>
      </c>
      <c r="BD19" s="84" t="str">
        <f>REPLACE(INDEX(GroupVertices[Group],MATCH(Edges[[#This Row],[Vertex 1]],GroupVertices[Vertex],0)),1,1,"")</f>
        <v>1</v>
      </c>
      <c r="BE19" s="84" t="str">
        <f>REPLACE(INDEX(GroupVertices[Group],MATCH(Edges[[#This Row],[Vertex 2]],GroupVertices[Vertex],0)),1,1,"")</f>
        <v>3</v>
      </c>
      <c r="BF19" s="51"/>
      <c r="BG19" s="52"/>
      <c r="BH19" s="51"/>
      <c r="BI19" s="52"/>
      <c r="BJ19" s="51"/>
      <c r="BK19" s="52"/>
      <c r="BL19" s="51"/>
      <c r="BM19" s="52"/>
      <c r="BN19" s="51"/>
    </row>
    <row r="20" spans="1:66" ht="15">
      <c r="A20" s="83" t="s">
        <v>239</v>
      </c>
      <c r="B20" s="83" t="s">
        <v>257</v>
      </c>
      <c r="C20" s="53" t="s">
        <v>946</v>
      </c>
      <c r="D20" s="54">
        <v>3</v>
      </c>
      <c r="E20" s="53" t="s">
        <v>132</v>
      </c>
      <c r="F20" s="55">
        <v>32</v>
      </c>
      <c r="G20" s="53"/>
      <c r="H20" s="57"/>
      <c r="I20" s="56"/>
      <c r="J20" s="56"/>
      <c r="K20" s="36" t="s">
        <v>65</v>
      </c>
      <c r="L20" s="62">
        <v>20</v>
      </c>
      <c r="M20" s="62"/>
      <c r="N20" s="63"/>
      <c r="O20" s="85" t="s">
        <v>260</v>
      </c>
      <c r="P20" s="87">
        <v>43711.227476851855</v>
      </c>
      <c r="Q20" s="85" t="s">
        <v>269</v>
      </c>
      <c r="R20" s="85"/>
      <c r="S20" s="85"/>
      <c r="T20" s="85"/>
      <c r="U20" s="85"/>
      <c r="V20" s="88" t="s">
        <v>311</v>
      </c>
      <c r="W20" s="87">
        <v>43711.227476851855</v>
      </c>
      <c r="X20" s="91">
        <v>43711</v>
      </c>
      <c r="Y20" s="93" t="s">
        <v>326</v>
      </c>
      <c r="Z20" s="88" t="s">
        <v>352</v>
      </c>
      <c r="AA20" s="85"/>
      <c r="AB20" s="85"/>
      <c r="AC20" s="93" t="s">
        <v>378</v>
      </c>
      <c r="AD20" s="85"/>
      <c r="AE20" s="85" t="b">
        <v>0</v>
      </c>
      <c r="AF20" s="85">
        <v>0</v>
      </c>
      <c r="AG20" s="93" t="s">
        <v>401</v>
      </c>
      <c r="AH20" s="85" t="b">
        <v>0</v>
      </c>
      <c r="AI20" s="85" t="s">
        <v>404</v>
      </c>
      <c r="AJ20" s="85"/>
      <c r="AK20" s="93" t="s">
        <v>401</v>
      </c>
      <c r="AL20" s="85" t="b">
        <v>0</v>
      </c>
      <c r="AM20" s="85">
        <v>2</v>
      </c>
      <c r="AN20" s="93" t="s">
        <v>380</v>
      </c>
      <c r="AO20" s="85" t="s">
        <v>406</v>
      </c>
      <c r="AP20" s="85" t="b">
        <v>0</v>
      </c>
      <c r="AQ20" s="93" t="s">
        <v>380</v>
      </c>
      <c r="AR20" s="85" t="s">
        <v>196</v>
      </c>
      <c r="AS20" s="85">
        <v>0</v>
      </c>
      <c r="AT20" s="85">
        <v>0</v>
      </c>
      <c r="AU20" s="85"/>
      <c r="AV20" s="85"/>
      <c r="AW20" s="85"/>
      <c r="AX20" s="85"/>
      <c r="AY20" s="85"/>
      <c r="AZ20" s="85"/>
      <c r="BA20" s="85"/>
      <c r="BB20" s="85"/>
      <c r="BC20">
        <v>1</v>
      </c>
      <c r="BD20" s="84" t="str">
        <f>REPLACE(INDEX(GroupVertices[Group],MATCH(Edges[[#This Row],[Vertex 1]],GroupVertices[Vertex],0)),1,1,"")</f>
        <v>1</v>
      </c>
      <c r="BE20" s="84" t="str">
        <f>REPLACE(INDEX(GroupVertices[Group],MATCH(Edges[[#This Row],[Vertex 2]],GroupVertices[Vertex],0)),1,1,"")</f>
        <v>1</v>
      </c>
      <c r="BF20" s="51">
        <v>0</v>
      </c>
      <c r="BG20" s="52">
        <v>0</v>
      </c>
      <c r="BH20" s="51">
        <v>1</v>
      </c>
      <c r="BI20" s="52">
        <v>3.3333333333333335</v>
      </c>
      <c r="BJ20" s="51">
        <v>0</v>
      </c>
      <c r="BK20" s="52">
        <v>0</v>
      </c>
      <c r="BL20" s="51">
        <v>29</v>
      </c>
      <c r="BM20" s="52">
        <v>96.66666666666667</v>
      </c>
      <c r="BN20" s="51">
        <v>30</v>
      </c>
    </row>
    <row r="21" spans="1:66" ht="15">
      <c r="A21" s="83" t="s">
        <v>240</v>
      </c>
      <c r="B21" s="83" t="s">
        <v>255</v>
      </c>
      <c r="C21" s="53" t="s">
        <v>946</v>
      </c>
      <c r="D21" s="54">
        <v>3</v>
      </c>
      <c r="E21" s="53" t="s">
        <v>132</v>
      </c>
      <c r="F21" s="55">
        <v>32</v>
      </c>
      <c r="G21" s="53"/>
      <c r="H21" s="57"/>
      <c r="I21" s="56"/>
      <c r="J21" s="56"/>
      <c r="K21" s="36" t="s">
        <v>65</v>
      </c>
      <c r="L21" s="62">
        <v>21</v>
      </c>
      <c r="M21" s="62"/>
      <c r="N21" s="63"/>
      <c r="O21" s="85" t="s">
        <v>260</v>
      </c>
      <c r="P21" s="87">
        <v>43711.414143518516</v>
      </c>
      <c r="Q21" s="85" t="s">
        <v>270</v>
      </c>
      <c r="R21" s="85"/>
      <c r="S21" s="85"/>
      <c r="T21" s="85" t="s">
        <v>241</v>
      </c>
      <c r="U21" s="85"/>
      <c r="V21" s="88" t="s">
        <v>312</v>
      </c>
      <c r="W21" s="87">
        <v>43711.414143518516</v>
      </c>
      <c r="X21" s="91">
        <v>43711</v>
      </c>
      <c r="Y21" s="93" t="s">
        <v>327</v>
      </c>
      <c r="Z21" s="88" t="s">
        <v>353</v>
      </c>
      <c r="AA21" s="85"/>
      <c r="AB21" s="85"/>
      <c r="AC21" s="93" t="s">
        <v>379</v>
      </c>
      <c r="AD21" s="93" t="s">
        <v>399</v>
      </c>
      <c r="AE21" s="85" t="b">
        <v>0</v>
      </c>
      <c r="AF21" s="85">
        <v>0</v>
      </c>
      <c r="AG21" s="93" t="s">
        <v>402</v>
      </c>
      <c r="AH21" s="85" t="b">
        <v>0</v>
      </c>
      <c r="AI21" s="85" t="s">
        <v>404</v>
      </c>
      <c r="AJ21" s="85"/>
      <c r="AK21" s="93" t="s">
        <v>401</v>
      </c>
      <c r="AL21" s="85" t="b">
        <v>0</v>
      </c>
      <c r="AM21" s="85">
        <v>0</v>
      </c>
      <c r="AN21" s="93" t="s">
        <v>401</v>
      </c>
      <c r="AO21" s="85" t="s">
        <v>406</v>
      </c>
      <c r="AP21" s="85" t="b">
        <v>0</v>
      </c>
      <c r="AQ21" s="93" t="s">
        <v>399</v>
      </c>
      <c r="AR21" s="85" t="s">
        <v>196</v>
      </c>
      <c r="AS21" s="85">
        <v>0</v>
      </c>
      <c r="AT21" s="85">
        <v>0</v>
      </c>
      <c r="AU21" s="85"/>
      <c r="AV21" s="85"/>
      <c r="AW21" s="85"/>
      <c r="AX21" s="85"/>
      <c r="AY21" s="85"/>
      <c r="AZ21" s="85"/>
      <c r="BA21" s="85"/>
      <c r="BB21" s="85"/>
      <c r="BC21">
        <v>1</v>
      </c>
      <c r="BD21" s="84" t="str">
        <f>REPLACE(INDEX(GroupVertices[Group],MATCH(Edges[[#This Row],[Vertex 1]],GroupVertices[Vertex],0)),1,1,"")</f>
        <v>2</v>
      </c>
      <c r="BE21" s="84" t="str">
        <f>REPLACE(INDEX(GroupVertices[Group],MATCH(Edges[[#This Row],[Vertex 2]],GroupVertices[Vertex],0)),1,1,"")</f>
        <v>3</v>
      </c>
      <c r="BF21" s="51"/>
      <c r="BG21" s="52"/>
      <c r="BH21" s="51"/>
      <c r="BI21" s="52"/>
      <c r="BJ21" s="51"/>
      <c r="BK21" s="52"/>
      <c r="BL21" s="51"/>
      <c r="BM21" s="52"/>
      <c r="BN21" s="51"/>
    </row>
    <row r="22" spans="1:66" ht="15">
      <c r="A22" s="83" t="s">
        <v>240</v>
      </c>
      <c r="B22" s="83" t="s">
        <v>257</v>
      </c>
      <c r="C22" s="53" t="s">
        <v>946</v>
      </c>
      <c r="D22" s="54">
        <v>3</v>
      </c>
      <c r="E22" s="53" t="s">
        <v>132</v>
      </c>
      <c r="F22" s="55">
        <v>32</v>
      </c>
      <c r="G22" s="53"/>
      <c r="H22" s="57"/>
      <c r="I22" s="56"/>
      <c r="J22" s="56"/>
      <c r="K22" s="36" t="s">
        <v>65</v>
      </c>
      <c r="L22" s="62">
        <v>22</v>
      </c>
      <c r="M22" s="62"/>
      <c r="N22" s="63"/>
      <c r="O22" s="85" t="s">
        <v>260</v>
      </c>
      <c r="P22" s="87">
        <v>43711.414143518516</v>
      </c>
      <c r="Q22" s="85" t="s">
        <v>270</v>
      </c>
      <c r="R22" s="85"/>
      <c r="S22" s="85"/>
      <c r="T22" s="85" t="s">
        <v>241</v>
      </c>
      <c r="U22" s="85"/>
      <c r="V22" s="88" t="s">
        <v>312</v>
      </c>
      <c r="W22" s="87">
        <v>43711.414143518516</v>
      </c>
      <c r="X22" s="91">
        <v>43711</v>
      </c>
      <c r="Y22" s="93" t="s">
        <v>327</v>
      </c>
      <c r="Z22" s="88" t="s">
        <v>353</v>
      </c>
      <c r="AA22" s="85"/>
      <c r="AB22" s="85"/>
      <c r="AC22" s="93" t="s">
        <v>379</v>
      </c>
      <c r="AD22" s="93" t="s">
        <v>399</v>
      </c>
      <c r="AE22" s="85" t="b">
        <v>0</v>
      </c>
      <c r="AF22" s="85">
        <v>0</v>
      </c>
      <c r="AG22" s="93" t="s">
        <v>402</v>
      </c>
      <c r="AH22" s="85" t="b">
        <v>0</v>
      </c>
      <c r="AI22" s="85" t="s">
        <v>404</v>
      </c>
      <c r="AJ22" s="85"/>
      <c r="AK22" s="93" t="s">
        <v>401</v>
      </c>
      <c r="AL22" s="85" t="b">
        <v>0</v>
      </c>
      <c r="AM22" s="85">
        <v>0</v>
      </c>
      <c r="AN22" s="93" t="s">
        <v>401</v>
      </c>
      <c r="AO22" s="85" t="s">
        <v>406</v>
      </c>
      <c r="AP22" s="85" t="b">
        <v>0</v>
      </c>
      <c r="AQ22" s="93" t="s">
        <v>399</v>
      </c>
      <c r="AR22" s="85" t="s">
        <v>196</v>
      </c>
      <c r="AS22" s="85">
        <v>0</v>
      </c>
      <c r="AT22" s="85">
        <v>0</v>
      </c>
      <c r="AU22" s="85"/>
      <c r="AV22" s="85"/>
      <c r="AW22" s="85"/>
      <c r="AX22" s="85"/>
      <c r="AY22" s="85"/>
      <c r="AZ22" s="85"/>
      <c r="BA22" s="85"/>
      <c r="BB22" s="85"/>
      <c r="BC22">
        <v>1</v>
      </c>
      <c r="BD22" s="84" t="str">
        <f>REPLACE(INDEX(GroupVertices[Group],MATCH(Edges[[#This Row],[Vertex 1]],GroupVertices[Vertex],0)),1,1,"")</f>
        <v>2</v>
      </c>
      <c r="BE22" s="84" t="str">
        <f>REPLACE(INDEX(GroupVertices[Group],MATCH(Edges[[#This Row],[Vertex 2]],GroupVertices[Vertex],0)),1,1,"")</f>
        <v>1</v>
      </c>
      <c r="BF22" s="51"/>
      <c r="BG22" s="52"/>
      <c r="BH22" s="51"/>
      <c r="BI22" s="52"/>
      <c r="BJ22" s="51"/>
      <c r="BK22" s="52"/>
      <c r="BL22" s="51"/>
      <c r="BM22" s="52"/>
      <c r="BN22" s="51"/>
    </row>
    <row r="23" spans="1:66" ht="15">
      <c r="A23" s="83" t="s">
        <v>240</v>
      </c>
      <c r="B23" s="83" t="s">
        <v>258</v>
      </c>
      <c r="C23" s="53" t="s">
        <v>946</v>
      </c>
      <c r="D23" s="54">
        <v>3</v>
      </c>
      <c r="E23" s="53" t="s">
        <v>132</v>
      </c>
      <c r="F23" s="55">
        <v>32</v>
      </c>
      <c r="G23" s="53"/>
      <c r="H23" s="57"/>
      <c r="I23" s="56"/>
      <c r="J23" s="56"/>
      <c r="K23" s="36" t="s">
        <v>65</v>
      </c>
      <c r="L23" s="62">
        <v>23</v>
      </c>
      <c r="M23" s="62"/>
      <c r="N23" s="63"/>
      <c r="O23" s="85" t="s">
        <v>261</v>
      </c>
      <c r="P23" s="87">
        <v>43711.414143518516</v>
      </c>
      <c r="Q23" s="85" t="s">
        <v>270</v>
      </c>
      <c r="R23" s="85"/>
      <c r="S23" s="85"/>
      <c r="T23" s="85" t="s">
        <v>241</v>
      </c>
      <c r="U23" s="85"/>
      <c r="V23" s="88" t="s">
        <v>312</v>
      </c>
      <c r="W23" s="87">
        <v>43711.414143518516</v>
      </c>
      <c r="X23" s="91">
        <v>43711</v>
      </c>
      <c r="Y23" s="93" t="s">
        <v>327</v>
      </c>
      <c r="Z23" s="88" t="s">
        <v>353</v>
      </c>
      <c r="AA23" s="85"/>
      <c r="AB23" s="85"/>
      <c r="AC23" s="93" t="s">
        <v>379</v>
      </c>
      <c r="AD23" s="93" t="s">
        <v>399</v>
      </c>
      <c r="AE23" s="85" t="b">
        <v>0</v>
      </c>
      <c r="AF23" s="85">
        <v>0</v>
      </c>
      <c r="AG23" s="93" t="s">
        <v>402</v>
      </c>
      <c r="AH23" s="85" t="b">
        <v>0</v>
      </c>
      <c r="AI23" s="85" t="s">
        <v>404</v>
      </c>
      <c r="AJ23" s="85"/>
      <c r="AK23" s="93" t="s">
        <v>401</v>
      </c>
      <c r="AL23" s="85" t="b">
        <v>0</v>
      </c>
      <c r="AM23" s="85">
        <v>0</v>
      </c>
      <c r="AN23" s="93" t="s">
        <v>401</v>
      </c>
      <c r="AO23" s="85" t="s">
        <v>406</v>
      </c>
      <c r="AP23" s="85" t="b">
        <v>0</v>
      </c>
      <c r="AQ23" s="93" t="s">
        <v>399</v>
      </c>
      <c r="AR23" s="85" t="s">
        <v>196</v>
      </c>
      <c r="AS23" s="85">
        <v>0</v>
      </c>
      <c r="AT23" s="85">
        <v>0</v>
      </c>
      <c r="AU23" s="85"/>
      <c r="AV23" s="85"/>
      <c r="AW23" s="85"/>
      <c r="AX23" s="85"/>
      <c r="AY23" s="85"/>
      <c r="AZ23" s="85"/>
      <c r="BA23" s="85"/>
      <c r="BB23" s="85"/>
      <c r="BC23">
        <v>1</v>
      </c>
      <c r="BD23" s="84" t="str">
        <f>REPLACE(INDEX(GroupVertices[Group],MATCH(Edges[[#This Row],[Vertex 1]],GroupVertices[Vertex],0)),1,1,"")</f>
        <v>2</v>
      </c>
      <c r="BE23" s="84" t="str">
        <f>REPLACE(INDEX(GroupVertices[Group],MATCH(Edges[[#This Row],[Vertex 2]],GroupVertices[Vertex],0)),1,1,"")</f>
        <v>2</v>
      </c>
      <c r="BF23" s="51">
        <v>0</v>
      </c>
      <c r="BG23" s="52">
        <v>0</v>
      </c>
      <c r="BH23" s="51">
        <v>0</v>
      </c>
      <c r="BI23" s="52">
        <v>0</v>
      </c>
      <c r="BJ23" s="51">
        <v>0</v>
      </c>
      <c r="BK23" s="52">
        <v>0</v>
      </c>
      <c r="BL23" s="51">
        <v>9</v>
      </c>
      <c r="BM23" s="52">
        <v>100</v>
      </c>
      <c r="BN23" s="51">
        <v>9</v>
      </c>
    </row>
    <row r="24" spans="1:66" ht="15">
      <c r="A24" s="83" t="s">
        <v>241</v>
      </c>
      <c r="B24" s="83" t="s">
        <v>256</v>
      </c>
      <c r="C24" s="53" t="s">
        <v>946</v>
      </c>
      <c r="D24" s="54">
        <v>3</v>
      </c>
      <c r="E24" s="53" t="s">
        <v>132</v>
      </c>
      <c r="F24" s="55">
        <v>32</v>
      </c>
      <c r="G24" s="53"/>
      <c r="H24" s="57"/>
      <c r="I24" s="56"/>
      <c r="J24" s="56"/>
      <c r="K24" s="36" t="s">
        <v>65</v>
      </c>
      <c r="L24" s="62">
        <v>24</v>
      </c>
      <c r="M24" s="62"/>
      <c r="N24" s="63"/>
      <c r="O24" s="85" t="s">
        <v>260</v>
      </c>
      <c r="P24" s="87">
        <v>43710.88574074074</v>
      </c>
      <c r="Q24" s="85" t="s">
        <v>269</v>
      </c>
      <c r="R24" s="85"/>
      <c r="S24" s="85"/>
      <c r="T24" s="85" t="s">
        <v>294</v>
      </c>
      <c r="U24" s="88" t="s">
        <v>297</v>
      </c>
      <c r="V24" s="88" t="s">
        <v>297</v>
      </c>
      <c r="W24" s="87">
        <v>43710.88574074074</v>
      </c>
      <c r="X24" s="91">
        <v>43710</v>
      </c>
      <c r="Y24" s="93" t="s">
        <v>328</v>
      </c>
      <c r="Z24" s="88" t="s">
        <v>354</v>
      </c>
      <c r="AA24" s="85"/>
      <c r="AB24" s="85"/>
      <c r="AC24" s="93" t="s">
        <v>380</v>
      </c>
      <c r="AD24" s="85"/>
      <c r="AE24" s="85" t="b">
        <v>0</v>
      </c>
      <c r="AF24" s="85">
        <v>13</v>
      </c>
      <c r="AG24" s="93" t="s">
        <v>401</v>
      </c>
      <c r="AH24" s="85" t="b">
        <v>0</v>
      </c>
      <c r="AI24" s="85" t="s">
        <v>404</v>
      </c>
      <c r="AJ24" s="85"/>
      <c r="AK24" s="93" t="s">
        <v>401</v>
      </c>
      <c r="AL24" s="85" t="b">
        <v>0</v>
      </c>
      <c r="AM24" s="85">
        <v>2</v>
      </c>
      <c r="AN24" s="93" t="s">
        <v>401</v>
      </c>
      <c r="AO24" s="85" t="s">
        <v>406</v>
      </c>
      <c r="AP24" s="85" t="b">
        <v>0</v>
      </c>
      <c r="AQ24" s="93" t="s">
        <v>380</v>
      </c>
      <c r="AR24" s="85" t="s">
        <v>196</v>
      </c>
      <c r="AS24" s="85">
        <v>0</v>
      </c>
      <c r="AT24" s="85">
        <v>0</v>
      </c>
      <c r="AU24" s="85"/>
      <c r="AV24" s="85"/>
      <c r="AW24" s="85"/>
      <c r="AX24" s="85"/>
      <c r="AY24" s="85"/>
      <c r="AZ24" s="85"/>
      <c r="BA24" s="85"/>
      <c r="BB24" s="85"/>
      <c r="BC24">
        <v>1</v>
      </c>
      <c r="BD24" s="84" t="str">
        <f>REPLACE(INDEX(GroupVertices[Group],MATCH(Edges[[#This Row],[Vertex 1]],GroupVertices[Vertex],0)),1,1,"")</f>
        <v>1</v>
      </c>
      <c r="BE24" s="84" t="str">
        <f>REPLACE(INDEX(GroupVertices[Group],MATCH(Edges[[#This Row],[Vertex 2]],GroupVertices[Vertex],0)),1,1,"")</f>
        <v>1</v>
      </c>
      <c r="BF24" s="51"/>
      <c r="BG24" s="52"/>
      <c r="BH24" s="51"/>
      <c r="BI24" s="52"/>
      <c r="BJ24" s="51"/>
      <c r="BK24" s="52"/>
      <c r="BL24" s="51"/>
      <c r="BM24" s="52"/>
      <c r="BN24" s="51"/>
    </row>
    <row r="25" spans="1:66" ht="15">
      <c r="A25" s="83" t="s">
        <v>242</v>
      </c>
      <c r="B25" s="83" t="s">
        <v>257</v>
      </c>
      <c r="C25" s="53" t="s">
        <v>946</v>
      </c>
      <c r="D25" s="54">
        <v>3</v>
      </c>
      <c r="E25" s="53" t="s">
        <v>132</v>
      </c>
      <c r="F25" s="55">
        <v>32</v>
      </c>
      <c r="G25" s="53"/>
      <c r="H25" s="57"/>
      <c r="I25" s="56"/>
      <c r="J25" s="56"/>
      <c r="K25" s="36" t="s">
        <v>65</v>
      </c>
      <c r="L25" s="62">
        <v>25</v>
      </c>
      <c r="M25" s="62"/>
      <c r="N25" s="63"/>
      <c r="O25" s="85" t="s">
        <v>260</v>
      </c>
      <c r="P25" s="87">
        <v>43710.58366898148</v>
      </c>
      <c r="Q25" s="85" t="s">
        <v>271</v>
      </c>
      <c r="R25" s="85"/>
      <c r="S25" s="85"/>
      <c r="T25" s="85" t="s">
        <v>294</v>
      </c>
      <c r="U25" s="88" t="s">
        <v>298</v>
      </c>
      <c r="V25" s="88" t="s">
        <v>298</v>
      </c>
      <c r="W25" s="87">
        <v>43710.58366898148</v>
      </c>
      <c r="X25" s="91">
        <v>43710</v>
      </c>
      <c r="Y25" s="93" t="s">
        <v>329</v>
      </c>
      <c r="Z25" s="88" t="s">
        <v>355</v>
      </c>
      <c r="AA25" s="85"/>
      <c r="AB25" s="85"/>
      <c r="AC25" s="93" t="s">
        <v>381</v>
      </c>
      <c r="AD25" s="85"/>
      <c r="AE25" s="85" t="b">
        <v>0</v>
      </c>
      <c r="AF25" s="85">
        <v>1274</v>
      </c>
      <c r="AG25" s="93" t="s">
        <v>401</v>
      </c>
      <c r="AH25" s="85" t="b">
        <v>0</v>
      </c>
      <c r="AI25" s="85" t="s">
        <v>404</v>
      </c>
      <c r="AJ25" s="85"/>
      <c r="AK25" s="93" t="s">
        <v>401</v>
      </c>
      <c r="AL25" s="85" t="b">
        <v>0</v>
      </c>
      <c r="AM25" s="85">
        <v>74</v>
      </c>
      <c r="AN25" s="93" t="s">
        <v>401</v>
      </c>
      <c r="AO25" s="85" t="s">
        <v>408</v>
      </c>
      <c r="AP25" s="85" t="b">
        <v>0</v>
      </c>
      <c r="AQ25" s="93" t="s">
        <v>381</v>
      </c>
      <c r="AR25" s="85" t="s">
        <v>262</v>
      </c>
      <c r="AS25" s="85">
        <v>0</v>
      </c>
      <c r="AT25" s="85">
        <v>0</v>
      </c>
      <c r="AU25" s="85"/>
      <c r="AV25" s="85"/>
      <c r="AW25" s="85"/>
      <c r="AX25" s="85"/>
      <c r="AY25" s="85"/>
      <c r="AZ25" s="85"/>
      <c r="BA25" s="85"/>
      <c r="BB25" s="85"/>
      <c r="BC25">
        <v>1</v>
      </c>
      <c r="BD25" s="84" t="str">
        <f>REPLACE(INDEX(GroupVertices[Group],MATCH(Edges[[#This Row],[Vertex 1]],GroupVertices[Vertex],0)),1,1,"")</f>
        <v>1</v>
      </c>
      <c r="BE25" s="84" t="str">
        <f>REPLACE(INDEX(GroupVertices[Group],MATCH(Edges[[#This Row],[Vertex 2]],GroupVertices[Vertex],0)),1,1,"")</f>
        <v>1</v>
      </c>
      <c r="BF25" s="51">
        <v>1</v>
      </c>
      <c r="BG25" s="52">
        <v>3.8461538461538463</v>
      </c>
      <c r="BH25" s="51">
        <v>0</v>
      </c>
      <c r="BI25" s="52">
        <v>0</v>
      </c>
      <c r="BJ25" s="51">
        <v>0</v>
      </c>
      <c r="BK25" s="52">
        <v>0</v>
      </c>
      <c r="BL25" s="51">
        <v>25</v>
      </c>
      <c r="BM25" s="52">
        <v>96.15384615384616</v>
      </c>
      <c r="BN25" s="51">
        <v>26</v>
      </c>
    </row>
    <row r="26" spans="1:66" ht="15">
      <c r="A26" s="83" t="s">
        <v>241</v>
      </c>
      <c r="B26" s="83" t="s">
        <v>242</v>
      </c>
      <c r="C26" s="53" t="s">
        <v>946</v>
      </c>
      <c r="D26" s="54">
        <v>3</v>
      </c>
      <c r="E26" s="53" t="s">
        <v>132</v>
      </c>
      <c r="F26" s="55">
        <v>32</v>
      </c>
      <c r="G26" s="53"/>
      <c r="H26" s="57"/>
      <c r="I26" s="56"/>
      <c r="J26" s="56"/>
      <c r="K26" s="36" t="s">
        <v>65</v>
      </c>
      <c r="L26" s="62">
        <v>26</v>
      </c>
      <c r="M26" s="62"/>
      <c r="N26" s="63"/>
      <c r="O26" s="85" t="s">
        <v>262</v>
      </c>
      <c r="P26" s="87">
        <v>43710.88688657407</v>
      </c>
      <c r="Q26" s="85" t="s">
        <v>271</v>
      </c>
      <c r="R26" s="85"/>
      <c r="S26" s="85"/>
      <c r="T26" s="85" t="s">
        <v>294</v>
      </c>
      <c r="U26" s="85"/>
      <c r="V26" s="88" t="s">
        <v>313</v>
      </c>
      <c r="W26" s="87">
        <v>43710.88688657407</v>
      </c>
      <c r="X26" s="91">
        <v>43710</v>
      </c>
      <c r="Y26" s="93" t="s">
        <v>330</v>
      </c>
      <c r="Z26" s="88" t="s">
        <v>356</v>
      </c>
      <c r="AA26" s="85"/>
      <c r="AB26" s="85"/>
      <c r="AC26" s="93" t="s">
        <v>382</v>
      </c>
      <c r="AD26" s="85"/>
      <c r="AE26" s="85" t="b">
        <v>0</v>
      </c>
      <c r="AF26" s="85">
        <v>0</v>
      </c>
      <c r="AG26" s="93" t="s">
        <v>401</v>
      </c>
      <c r="AH26" s="85" t="b">
        <v>0</v>
      </c>
      <c r="AI26" s="85" t="s">
        <v>404</v>
      </c>
      <c r="AJ26" s="85"/>
      <c r="AK26" s="93" t="s">
        <v>401</v>
      </c>
      <c r="AL26" s="85" t="b">
        <v>0</v>
      </c>
      <c r="AM26" s="85">
        <v>74</v>
      </c>
      <c r="AN26" s="93" t="s">
        <v>381</v>
      </c>
      <c r="AO26" s="85" t="s">
        <v>406</v>
      </c>
      <c r="AP26" s="85" t="b">
        <v>0</v>
      </c>
      <c r="AQ26" s="93" t="s">
        <v>381</v>
      </c>
      <c r="AR26" s="85" t="s">
        <v>196</v>
      </c>
      <c r="AS26" s="85">
        <v>0</v>
      </c>
      <c r="AT26" s="85">
        <v>0</v>
      </c>
      <c r="AU26" s="85"/>
      <c r="AV26" s="85"/>
      <c r="AW26" s="85"/>
      <c r="AX26" s="85"/>
      <c r="AY26" s="85"/>
      <c r="AZ26" s="85"/>
      <c r="BA26" s="85"/>
      <c r="BB26" s="85"/>
      <c r="BC26">
        <v>1</v>
      </c>
      <c r="BD26" s="84" t="str">
        <f>REPLACE(INDEX(GroupVertices[Group],MATCH(Edges[[#This Row],[Vertex 1]],GroupVertices[Vertex],0)),1,1,"")</f>
        <v>1</v>
      </c>
      <c r="BE26" s="84" t="str">
        <f>REPLACE(INDEX(GroupVertices[Group],MATCH(Edges[[#This Row],[Vertex 2]],GroupVertices[Vertex],0)),1,1,"")</f>
        <v>1</v>
      </c>
      <c r="BF26" s="51">
        <v>1</v>
      </c>
      <c r="BG26" s="52">
        <v>3.8461538461538463</v>
      </c>
      <c r="BH26" s="51">
        <v>0</v>
      </c>
      <c r="BI26" s="52">
        <v>0</v>
      </c>
      <c r="BJ26" s="51">
        <v>0</v>
      </c>
      <c r="BK26" s="52">
        <v>0</v>
      </c>
      <c r="BL26" s="51">
        <v>25</v>
      </c>
      <c r="BM26" s="52">
        <v>96.15384615384616</v>
      </c>
      <c r="BN26" s="51">
        <v>26</v>
      </c>
    </row>
    <row r="27" spans="1:66" ht="15">
      <c r="A27" s="83" t="s">
        <v>243</v>
      </c>
      <c r="B27" s="83" t="s">
        <v>243</v>
      </c>
      <c r="C27" s="53" t="s">
        <v>946</v>
      </c>
      <c r="D27" s="54">
        <v>3</v>
      </c>
      <c r="E27" s="53" t="s">
        <v>132</v>
      </c>
      <c r="F27" s="55">
        <v>32</v>
      </c>
      <c r="G27" s="53"/>
      <c r="H27" s="57"/>
      <c r="I27" s="56"/>
      <c r="J27" s="56"/>
      <c r="K27" s="36" t="s">
        <v>65</v>
      </c>
      <c r="L27" s="62">
        <v>27</v>
      </c>
      <c r="M27" s="62"/>
      <c r="N27" s="63"/>
      <c r="O27" s="85" t="s">
        <v>196</v>
      </c>
      <c r="P27" s="87">
        <v>43711.75283564815</v>
      </c>
      <c r="Q27" s="85" t="s">
        <v>272</v>
      </c>
      <c r="R27" s="85"/>
      <c r="S27" s="85"/>
      <c r="T27" s="85"/>
      <c r="U27" s="85"/>
      <c r="V27" s="88" t="s">
        <v>314</v>
      </c>
      <c r="W27" s="87">
        <v>43711.75283564815</v>
      </c>
      <c r="X27" s="91">
        <v>43711</v>
      </c>
      <c r="Y27" s="93" t="s">
        <v>331</v>
      </c>
      <c r="Z27" s="88" t="s">
        <v>357</v>
      </c>
      <c r="AA27" s="85"/>
      <c r="AB27" s="85"/>
      <c r="AC27" s="93" t="s">
        <v>383</v>
      </c>
      <c r="AD27" s="85"/>
      <c r="AE27" s="85" t="b">
        <v>0</v>
      </c>
      <c r="AF27" s="85">
        <v>0</v>
      </c>
      <c r="AG27" s="93" t="s">
        <v>401</v>
      </c>
      <c r="AH27" s="85" t="b">
        <v>0</v>
      </c>
      <c r="AI27" s="85" t="s">
        <v>404</v>
      </c>
      <c r="AJ27" s="85"/>
      <c r="AK27" s="93" t="s">
        <v>401</v>
      </c>
      <c r="AL27" s="85" t="b">
        <v>0</v>
      </c>
      <c r="AM27" s="85">
        <v>0</v>
      </c>
      <c r="AN27" s="93" t="s">
        <v>401</v>
      </c>
      <c r="AO27" s="85" t="s">
        <v>409</v>
      </c>
      <c r="AP27" s="85" t="b">
        <v>0</v>
      </c>
      <c r="AQ27" s="93" t="s">
        <v>383</v>
      </c>
      <c r="AR27" s="85" t="s">
        <v>196</v>
      </c>
      <c r="AS27" s="85">
        <v>0</v>
      </c>
      <c r="AT27" s="85">
        <v>0</v>
      </c>
      <c r="AU27" s="85"/>
      <c r="AV27" s="85"/>
      <c r="AW27" s="85"/>
      <c r="AX27" s="85"/>
      <c r="AY27" s="85"/>
      <c r="AZ27" s="85"/>
      <c r="BA27" s="85"/>
      <c r="BB27" s="85"/>
      <c r="BC27">
        <v>1</v>
      </c>
      <c r="BD27" s="84" t="str">
        <f>REPLACE(INDEX(GroupVertices[Group],MATCH(Edges[[#This Row],[Vertex 1]],GroupVertices[Vertex],0)),1,1,"")</f>
        <v>5</v>
      </c>
      <c r="BE27" s="84" t="str">
        <f>REPLACE(INDEX(GroupVertices[Group],MATCH(Edges[[#This Row],[Vertex 2]],GroupVertices[Vertex],0)),1,1,"")</f>
        <v>5</v>
      </c>
      <c r="BF27" s="51">
        <v>1</v>
      </c>
      <c r="BG27" s="52">
        <v>20</v>
      </c>
      <c r="BH27" s="51">
        <v>0</v>
      </c>
      <c r="BI27" s="52">
        <v>0</v>
      </c>
      <c r="BJ27" s="51">
        <v>0</v>
      </c>
      <c r="BK27" s="52">
        <v>0</v>
      </c>
      <c r="BL27" s="51">
        <v>4</v>
      </c>
      <c r="BM27" s="52">
        <v>80</v>
      </c>
      <c r="BN27" s="51">
        <v>5</v>
      </c>
    </row>
    <row r="28" spans="1:66" ht="15">
      <c r="A28" s="83" t="s">
        <v>244</v>
      </c>
      <c r="B28" s="83" t="s">
        <v>241</v>
      </c>
      <c r="C28" s="53" t="s">
        <v>946</v>
      </c>
      <c r="D28" s="54">
        <v>3</v>
      </c>
      <c r="E28" s="53" t="s">
        <v>132</v>
      </c>
      <c r="F28" s="55">
        <v>32</v>
      </c>
      <c r="G28" s="53"/>
      <c r="H28" s="57"/>
      <c r="I28" s="56"/>
      <c r="J28" s="56"/>
      <c r="K28" s="36" t="s">
        <v>65</v>
      </c>
      <c r="L28" s="62">
        <v>28</v>
      </c>
      <c r="M28" s="62"/>
      <c r="N28" s="63"/>
      <c r="O28" s="85" t="s">
        <v>262</v>
      </c>
      <c r="P28" s="87">
        <v>43712.0649537037</v>
      </c>
      <c r="Q28" s="85" t="s">
        <v>273</v>
      </c>
      <c r="R28" s="85"/>
      <c r="S28" s="85"/>
      <c r="T28" s="85"/>
      <c r="U28" s="88" t="s">
        <v>299</v>
      </c>
      <c r="V28" s="88" t="s">
        <v>299</v>
      </c>
      <c r="W28" s="87">
        <v>43712.0649537037</v>
      </c>
      <c r="X28" s="91">
        <v>43712</v>
      </c>
      <c r="Y28" s="93" t="s">
        <v>332</v>
      </c>
      <c r="Z28" s="88" t="s">
        <v>358</v>
      </c>
      <c r="AA28" s="85"/>
      <c r="AB28" s="85"/>
      <c r="AC28" s="93" t="s">
        <v>384</v>
      </c>
      <c r="AD28" s="85"/>
      <c r="AE28" s="85" t="b">
        <v>0</v>
      </c>
      <c r="AF28" s="85">
        <v>0</v>
      </c>
      <c r="AG28" s="93" t="s">
        <v>401</v>
      </c>
      <c r="AH28" s="85" t="b">
        <v>0</v>
      </c>
      <c r="AI28" s="85" t="s">
        <v>404</v>
      </c>
      <c r="AJ28" s="85"/>
      <c r="AK28" s="93" t="s">
        <v>401</v>
      </c>
      <c r="AL28" s="85" t="b">
        <v>0</v>
      </c>
      <c r="AM28" s="85">
        <v>1</v>
      </c>
      <c r="AN28" s="93" t="s">
        <v>394</v>
      </c>
      <c r="AO28" s="85" t="s">
        <v>406</v>
      </c>
      <c r="AP28" s="85" t="b">
        <v>0</v>
      </c>
      <c r="AQ28" s="93" t="s">
        <v>394</v>
      </c>
      <c r="AR28" s="85" t="s">
        <v>196</v>
      </c>
      <c r="AS28" s="85">
        <v>0</v>
      </c>
      <c r="AT28" s="85">
        <v>0</v>
      </c>
      <c r="AU28" s="85"/>
      <c r="AV28" s="85"/>
      <c r="AW28" s="85"/>
      <c r="AX28" s="85"/>
      <c r="AY28" s="85"/>
      <c r="AZ28" s="85"/>
      <c r="BA28" s="85"/>
      <c r="BB28" s="85"/>
      <c r="BC28">
        <v>1</v>
      </c>
      <c r="BD28" s="84" t="str">
        <f>REPLACE(INDEX(GroupVertices[Group],MATCH(Edges[[#This Row],[Vertex 1]],GroupVertices[Vertex],0)),1,1,"")</f>
        <v>1</v>
      </c>
      <c r="BE28" s="84" t="str">
        <f>REPLACE(INDEX(GroupVertices[Group],MATCH(Edges[[#This Row],[Vertex 2]],GroupVertices[Vertex],0)),1,1,"")</f>
        <v>1</v>
      </c>
      <c r="BF28" s="51"/>
      <c r="BG28" s="52"/>
      <c r="BH28" s="51"/>
      <c r="BI28" s="52"/>
      <c r="BJ28" s="51"/>
      <c r="BK28" s="52"/>
      <c r="BL28" s="51"/>
      <c r="BM28" s="52"/>
      <c r="BN28" s="51"/>
    </row>
    <row r="29" spans="1:66" ht="15">
      <c r="A29" s="83" t="s">
        <v>244</v>
      </c>
      <c r="B29" s="83" t="s">
        <v>257</v>
      </c>
      <c r="C29" s="53" t="s">
        <v>946</v>
      </c>
      <c r="D29" s="54">
        <v>3</v>
      </c>
      <c r="E29" s="53" t="s">
        <v>132</v>
      </c>
      <c r="F29" s="55">
        <v>32</v>
      </c>
      <c r="G29" s="53"/>
      <c r="H29" s="57"/>
      <c r="I29" s="56"/>
      <c r="J29" s="56"/>
      <c r="K29" s="36" t="s">
        <v>65</v>
      </c>
      <c r="L29" s="62">
        <v>29</v>
      </c>
      <c r="M29" s="62"/>
      <c r="N29" s="63"/>
      <c r="O29" s="85" t="s">
        <v>260</v>
      </c>
      <c r="P29" s="87">
        <v>43712.0649537037</v>
      </c>
      <c r="Q29" s="85" t="s">
        <v>273</v>
      </c>
      <c r="R29" s="85"/>
      <c r="S29" s="85"/>
      <c r="T29" s="85"/>
      <c r="U29" s="88" t="s">
        <v>299</v>
      </c>
      <c r="V29" s="88" t="s">
        <v>299</v>
      </c>
      <c r="W29" s="87">
        <v>43712.0649537037</v>
      </c>
      <c r="X29" s="91">
        <v>43712</v>
      </c>
      <c r="Y29" s="93" t="s">
        <v>332</v>
      </c>
      <c r="Z29" s="88" t="s">
        <v>358</v>
      </c>
      <c r="AA29" s="85"/>
      <c r="AB29" s="85"/>
      <c r="AC29" s="93" t="s">
        <v>384</v>
      </c>
      <c r="AD29" s="85"/>
      <c r="AE29" s="85" t="b">
        <v>0</v>
      </c>
      <c r="AF29" s="85">
        <v>0</v>
      </c>
      <c r="AG29" s="93" t="s">
        <v>401</v>
      </c>
      <c r="AH29" s="85" t="b">
        <v>0</v>
      </c>
      <c r="AI29" s="85" t="s">
        <v>404</v>
      </c>
      <c r="AJ29" s="85"/>
      <c r="AK29" s="93" t="s">
        <v>401</v>
      </c>
      <c r="AL29" s="85" t="b">
        <v>0</v>
      </c>
      <c r="AM29" s="85">
        <v>1</v>
      </c>
      <c r="AN29" s="93" t="s">
        <v>394</v>
      </c>
      <c r="AO29" s="85" t="s">
        <v>406</v>
      </c>
      <c r="AP29" s="85" t="b">
        <v>0</v>
      </c>
      <c r="AQ29" s="93" t="s">
        <v>394</v>
      </c>
      <c r="AR29" s="85" t="s">
        <v>196</v>
      </c>
      <c r="AS29" s="85">
        <v>0</v>
      </c>
      <c r="AT29" s="85">
        <v>0</v>
      </c>
      <c r="AU29" s="85"/>
      <c r="AV29" s="85"/>
      <c r="AW29" s="85"/>
      <c r="AX29" s="85"/>
      <c r="AY29" s="85"/>
      <c r="AZ29" s="85"/>
      <c r="BA29" s="85"/>
      <c r="BB29" s="85"/>
      <c r="BC29">
        <v>1</v>
      </c>
      <c r="BD29" s="84" t="str">
        <f>REPLACE(INDEX(GroupVertices[Group],MATCH(Edges[[#This Row],[Vertex 1]],GroupVertices[Vertex],0)),1,1,"")</f>
        <v>1</v>
      </c>
      <c r="BE29" s="84" t="str">
        <f>REPLACE(INDEX(GroupVertices[Group],MATCH(Edges[[#This Row],[Vertex 2]],GroupVertices[Vertex],0)),1,1,"")</f>
        <v>1</v>
      </c>
      <c r="BF29" s="51">
        <v>0</v>
      </c>
      <c r="BG29" s="52">
        <v>0</v>
      </c>
      <c r="BH29" s="51">
        <v>0</v>
      </c>
      <c r="BI29" s="52">
        <v>0</v>
      </c>
      <c r="BJ29" s="51">
        <v>0</v>
      </c>
      <c r="BK29" s="52">
        <v>0</v>
      </c>
      <c r="BL29" s="51">
        <v>4</v>
      </c>
      <c r="BM29" s="52">
        <v>100</v>
      </c>
      <c r="BN29" s="51">
        <v>4</v>
      </c>
    </row>
    <row r="30" spans="1:66" ht="15">
      <c r="A30" s="83" t="s">
        <v>245</v>
      </c>
      <c r="B30" s="83" t="s">
        <v>257</v>
      </c>
      <c r="C30" s="53" t="s">
        <v>946</v>
      </c>
      <c r="D30" s="54">
        <v>3</v>
      </c>
      <c r="E30" s="53" t="s">
        <v>132</v>
      </c>
      <c r="F30" s="55">
        <v>32</v>
      </c>
      <c r="G30" s="53"/>
      <c r="H30" s="57"/>
      <c r="I30" s="56"/>
      <c r="J30" s="56"/>
      <c r="K30" s="36" t="s">
        <v>65</v>
      </c>
      <c r="L30" s="62">
        <v>30</v>
      </c>
      <c r="M30" s="62"/>
      <c r="N30" s="63"/>
      <c r="O30" s="85" t="s">
        <v>260</v>
      </c>
      <c r="P30" s="87">
        <v>43712.62585648148</v>
      </c>
      <c r="Q30" s="85" t="s">
        <v>274</v>
      </c>
      <c r="R30" s="85"/>
      <c r="S30" s="85"/>
      <c r="T30" s="85" t="s">
        <v>241</v>
      </c>
      <c r="U30" s="88" t="s">
        <v>300</v>
      </c>
      <c r="V30" s="88" t="s">
        <v>300</v>
      </c>
      <c r="W30" s="87">
        <v>43712.62585648148</v>
      </c>
      <c r="X30" s="91">
        <v>43712</v>
      </c>
      <c r="Y30" s="93" t="s">
        <v>333</v>
      </c>
      <c r="Z30" s="88" t="s">
        <v>359</v>
      </c>
      <c r="AA30" s="85"/>
      <c r="AB30" s="85"/>
      <c r="AC30" s="93" t="s">
        <v>385</v>
      </c>
      <c r="AD30" s="85"/>
      <c r="AE30" s="85" t="b">
        <v>0</v>
      </c>
      <c r="AF30" s="85">
        <v>9</v>
      </c>
      <c r="AG30" s="93" t="s">
        <v>401</v>
      </c>
      <c r="AH30" s="85" t="b">
        <v>0</v>
      </c>
      <c r="AI30" s="85" t="s">
        <v>404</v>
      </c>
      <c r="AJ30" s="85"/>
      <c r="AK30" s="93" t="s">
        <v>401</v>
      </c>
      <c r="AL30" s="85" t="b">
        <v>0</v>
      </c>
      <c r="AM30" s="85">
        <v>0</v>
      </c>
      <c r="AN30" s="93" t="s">
        <v>401</v>
      </c>
      <c r="AO30" s="85" t="s">
        <v>406</v>
      </c>
      <c r="AP30" s="85" t="b">
        <v>0</v>
      </c>
      <c r="AQ30" s="93" t="s">
        <v>385</v>
      </c>
      <c r="AR30" s="85" t="s">
        <v>196</v>
      </c>
      <c r="AS30" s="85">
        <v>0</v>
      </c>
      <c r="AT30" s="85">
        <v>0</v>
      </c>
      <c r="AU30" s="85"/>
      <c r="AV30" s="85"/>
      <c r="AW30" s="85"/>
      <c r="AX30" s="85"/>
      <c r="AY30" s="85"/>
      <c r="AZ30" s="85"/>
      <c r="BA30" s="85"/>
      <c r="BB30" s="85"/>
      <c r="BC30">
        <v>1</v>
      </c>
      <c r="BD30" s="84" t="str">
        <f>REPLACE(INDEX(GroupVertices[Group],MATCH(Edges[[#This Row],[Vertex 1]],GroupVertices[Vertex],0)),1,1,"")</f>
        <v>3</v>
      </c>
      <c r="BE30" s="84" t="str">
        <f>REPLACE(INDEX(GroupVertices[Group],MATCH(Edges[[#This Row],[Vertex 2]],GroupVertices[Vertex],0)),1,1,"")</f>
        <v>1</v>
      </c>
      <c r="BF30" s="51"/>
      <c r="BG30" s="52"/>
      <c r="BH30" s="51"/>
      <c r="BI30" s="52"/>
      <c r="BJ30" s="51"/>
      <c r="BK30" s="52"/>
      <c r="BL30" s="51"/>
      <c r="BM30" s="52"/>
      <c r="BN30" s="51"/>
    </row>
    <row r="31" spans="1:66" ht="15">
      <c r="A31" s="83" t="s">
        <v>245</v>
      </c>
      <c r="B31" s="83" t="s">
        <v>241</v>
      </c>
      <c r="C31" s="53" t="s">
        <v>946</v>
      </c>
      <c r="D31" s="54">
        <v>3</v>
      </c>
      <c r="E31" s="53" t="s">
        <v>132</v>
      </c>
      <c r="F31" s="55">
        <v>32</v>
      </c>
      <c r="G31" s="53"/>
      <c r="H31" s="57"/>
      <c r="I31" s="56"/>
      <c r="J31" s="56"/>
      <c r="K31" s="36" t="s">
        <v>65</v>
      </c>
      <c r="L31" s="62">
        <v>31</v>
      </c>
      <c r="M31" s="62"/>
      <c r="N31" s="63"/>
      <c r="O31" s="85" t="s">
        <v>260</v>
      </c>
      <c r="P31" s="87">
        <v>43712.62585648148</v>
      </c>
      <c r="Q31" s="85" t="s">
        <v>274</v>
      </c>
      <c r="R31" s="85"/>
      <c r="S31" s="85"/>
      <c r="T31" s="85" t="s">
        <v>241</v>
      </c>
      <c r="U31" s="88" t="s">
        <v>300</v>
      </c>
      <c r="V31" s="88" t="s">
        <v>300</v>
      </c>
      <c r="W31" s="87">
        <v>43712.62585648148</v>
      </c>
      <c r="X31" s="91">
        <v>43712</v>
      </c>
      <c r="Y31" s="93" t="s">
        <v>333</v>
      </c>
      <c r="Z31" s="88" t="s">
        <v>359</v>
      </c>
      <c r="AA31" s="85"/>
      <c r="AB31" s="85"/>
      <c r="AC31" s="93" t="s">
        <v>385</v>
      </c>
      <c r="AD31" s="85"/>
      <c r="AE31" s="85" t="b">
        <v>0</v>
      </c>
      <c r="AF31" s="85">
        <v>9</v>
      </c>
      <c r="AG31" s="93" t="s">
        <v>401</v>
      </c>
      <c r="AH31" s="85" t="b">
        <v>0</v>
      </c>
      <c r="AI31" s="85" t="s">
        <v>404</v>
      </c>
      <c r="AJ31" s="85"/>
      <c r="AK31" s="93" t="s">
        <v>401</v>
      </c>
      <c r="AL31" s="85" t="b">
        <v>0</v>
      </c>
      <c r="AM31" s="85">
        <v>0</v>
      </c>
      <c r="AN31" s="93" t="s">
        <v>401</v>
      </c>
      <c r="AO31" s="85" t="s">
        <v>406</v>
      </c>
      <c r="AP31" s="85" t="b">
        <v>0</v>
      </c>
      <c r="AQ31" s="93" t="s">
        <v>385</v>
      </c>
      <c r="AR31" s="85" t="s">
        <v>196</v>
      </c>
      <c r="AS31" s="85">
        <v>0</v>
      </c>
      <c r="AT31" s="85">
        <v>0</v>
      </c>
      <c r="AU31" s="85"/>
      <c r="AV31" s="85"/>
      <c r="AW31" s="85"/>
      <c r="AX31" s="85"/>
      <c r="AY31" s="85"/>
      <c r="AZ31" s="85"/>
      <c r="BA31" s="85"/>
      <c r="BB31" s="85"/>
      <c r="BC31">
        <v>1</v>
      </c>
      <c r="BD31" s="84" t="str">
        <f>REPLACE(INDEX(GroupVertices[Group],MATCH(Edges[[#This Row],[Vertex 1]],GroupVertices[Vertex],0)),1,1,"")</f>
        <v>3</v>
      </c>
      <c r="BE31" s="84" t="str">
        <f>REPLACE(INDEX(GroupVertices[Group],MATCH(Edges[[#This Row],[Vertex 2]],GroupVertices[Vertex],0)),1,1,"")</f>
        <v>1</v>
      </c>
      <c r="BF31" s="51"/>
      <c r="BG31" s="52"/>
      <c r="BH31" s="51"/>
      <c r="BI31" s="52"/>
      <c r="BJ31" s="51"/>
      <c r="BK31" s="52"/>
      <c r="BL31" s="51"/>
      <c r="BM31" s="52"/>
      <c r="BN31" s="51"/>
    </row>
    <row r="32" spans="1:66" ht="15">
      <c r="A32" s="83" t="s">
        <v>245</v>
      </c>
      <c r="B32" s="83" t="s">
        <v>246</v>
      </c>
      <c r="C32" s="53" t="s">
        <v>946</v>
      </c>
      <c r="D32" s="54">
        <v>3</v>
      </c>
      <c r="E32" s="53" t="s">
        <v>132</v>
      </c>
      <c r="F32" s="55">
        <v>32</v>
      </c>
      <c r="G32" s="53"/>
      <c r="H32" s="57"/>
      <c r="I32" s="56"/>
      <c r="J32" s="56"/>
      <c r="K32" s="36" t="s">
        <v>66</v>
      </c>
      <c r="L32" s="62">
        <v>32</v>
      </c>
      <c r="M32" s="62"/>
      <c r="N32" s="63"/>
      <c r="O32" s="85" t="s">
        <v>260</v>
      </c>
      <c r="P32" s="87">
        <v>43712.62585648148</v>
      </c>
      <c r="Q32" s="85" t="s">
        <v>274</v>
      </c>
      <c r="R32" s="85"/>
      <c r="S32" s="85"/>
      <c r="T32" s="85" t="s">
        <v>241</v>
      </c>
      <c r="U32" s="88" t="s">
        <v>300</v>
      </c>
      <c r="V32" s="88" t="s">
        <v>300</v>
      </c>
      <c r="W32" s="87">
        <v>43712.62585648148</v>
      </c>
      <c r="X32" s="91">
        <v>43712</v>
      </c>
      <c r="Y32" s="93" t="s">
        <v>333</v>
      </c>
      <c r="Z32" s="88" t="s">
        <v>359</v>
      </c>
      <c r="AA32" s="85"/>
      <c r="AB32" s="85"/>
      <c r="AC32" s="93" t="s">
        <v>385</v>
      </c>
      <c r="AD32" s="85"/>
      <c r="AE32" s="85" t="b">
        <v>0</v>
      </c>
      <c r="AF32" s="85">
        <v>9</v>
      </c>
      <c r="AG32" s="93" t="s">
        <v>401</v>
      </c>
      <c r="AH32" s="85" t="b">
        <v>0</v>
      </c>
      <c r="AI32" s="85" t="s">
        <v>404</v>
      </c>
      <c r="AJ32" s="85"/>
      <c r="AK32" s="93" t="s">
        <v>401</v>
      </c>
      <c r="AL32" s="85" t="b">
        <v>0</v>
      </c>
      <c r="AM32" s="85">
        <v>0</v>
      </c>
      <c r="AN32" s="93" t="s">
        <v>401</v>
      </c>
      <c r="AO32" s="85" t="s">
        <v>406</v>
      </c>
      <c r="AP32" s="85" t="b">
        <v>0</v>
      </c>
      <c r="AQ32" s="93" t="s">
        <v>385</v>
      </c>
      <c r="AR32" s="85" t="s">
        <v>196</v>
      </c>
      <c r="AS32" s="85">
        <v>0</v>
      </c>
      <c r="AT32" s="85">
        <v>0</v>
      </c>
      <c r="AU32" s="85"/>
      <c r="AV32" s="85"/>
      <c r="AW32" s="85"/>
      <c r="AX32" s="85"/>
      <c r="AY32" s="85"/>
      <c r="AZ32" s="85"/>
      <c r="BA32" s="85"/>
      <c r="BB32" s="85"/>
      <c r="BC32">
        <v>1</v>
      </c>
      <c r="BD32" s="84" t="str">
        <f>REPLACE(INDEX(GroupVertices[Group],MATCH(Edges[[#This Row],[Vertex 1]],GroupVertices[Vertex],0)),1,1,"")</f>
        <v>3</v>
      </c>
      <c r="BE32" s="84" t="str">
        <f>REPLACE(INDEX(GroupVertices[Group],MATCH(Edges[[#This Row],[Vertex 2]],GroupVertices[Vertex],0)),1,1,"")</f>
        <v>3</v>
      </c>
      <c r="BF32" s="51">
        <v>2</v>
      </c>
      <c r="BG32" s="52">
        <v>8.333333333333334</v>
      </c>
      <c r="BH32" s="51">
        <v>0</v>
      </c>
      <c r="BI32" s="52">
        <v>0</v>
      </c>
      <c r="BJ32" s="51">
        <v>0</v>
      </c>
      <c r="BK32" s="52">
        <v>0</v>
      </c>
      <c r="BL32" s="51">
        <v>22</v>
      </c>
      <c r="BM32" s="52">
        <v>91.66666666666667</v>
      </c>
      <c r="BN32" s="51">
        <v>24</v>
      </c>
    </row>
    <row r="33" spans="1:66" ht="15">
      <c r="A33" s="83" t="s">
        <v>245</v>
      </c>
      <c r="B33" s="83" t="s">
        <v>255</v>
      </c>
      <c r="C33" s="53" t="s">
        <v>946</v>
      </c>
      <c r="D33" s="54">
        <v>3</v>
      </c>
      <c r="E33" s="53" t="s">
        <v>132</v>
      </c>
      <c r="F33" s="55">
        <v>32</v>
      </c>
      <c r="G33" s="53"/>
      <c r="H33" s="57"/>
      <c r="I33" s="56"/>
      <c r="J33" s="56"/>
      <c r="K33" s="36" t="s">
        <v>65</v>
      </c>
      <c r="L33" s="62">
        <v>33</v>
      </c>
      <c r="M33" s="62"/>
      <c r="N33" s="63"/>
      <c r="O33" s="85" t="s">
        <v>260</v>
      </c>
      <c r="P33" s="87">
        <v>43712.62585648148</v>
      </c>
      <c r="Q33" s="85" t="s">
        <v>274</v>
      </c>
      <c r="R33" s="85"/>
      <c r="S33" s="85"/>
      <c r="T33" s="85" t="s">
        <v>241</v>
      </c>
      <c r="U33" s="88" t="s">
        <v>300</v>
      </c>
      <c r="V33" s="88" t="s">
        <v>300</v>
      </c>
      <c r="W33" s="87">
        <v>43712.62585648148</v>
      </c>
      <c r="X33" s="91">
        <v>43712</v>
      </c>
      <c r="Y33" s="93" t="s">
        <v>333</v>
      </c>
      <c r="Z33" s="88" t="s">
        <v>359</v>
      </c>
      <c r="AA33" s="85"/>
      <c r="AB33" s="85"/>
      <c r="AC33" s="93" t="s">
        <v>385</v>
      </c>
      <c r="AD33" s="85"/>
      <c r="AE33" s="85" t="b">
        <v>0</v>
      </c>
      <c r="AF33" s="85">
        <v>9</v>
      </c>
      <c r="AG33" s="93" t="s">
        <v>401</v>
      </c>
      <c r="AH33" s="85" t="b">
        <v>0</v>
      </c>
      <c r="AI33" s="85" t="s">
        <v>404</v>
      </c>
      <c r="AJ33" s="85"/>
      <c r="AK33" s="93" t="s">
        <v>401</v>
      </c>
      <c r="AL33" s="85" t="b">
        <v>0</v>
      </c>
      <c r="AM33" s="85">
        <v>0</v>
      </c>
      <c r="AN33" s="93" t="s">
        <v>401</v>
      </c>
      <c r="AO33" s="85" t="s">
        <v>406</v>
      </c>
      <c r="AP33" s="85" t="b">
        <v>0</v>
      </c>
      <c r="AQ33" s="93" t="s">
        <v>385</v>
      </c>
      <c r="AR33" s="85" t="s">
        <v>196</v>
      </c>
      <c r="AS33" s="85">
        <v>0</v>
      </c>
      <c r="AT33" s="85">
        <v>0</v>
      </c>
      <c r="AU33" s="85"/>
      <c r="AV33" s="85"/>
      <c r="AW33" s="85"/>
      <c r="AX33" s="85"/>
      <c r="AY33" s="85"/>
      <c r="AZ33" s="85"/>
      <c r="BA33" s="85"/>
      <c r="BB33" s="85"/>
      <c r="BC33">
        <v>1</v>
      </c>
      <c r="BD33" s="84" t="str">
        <f>REPLACE(INDEX(GroupVertices[Group],MATCH(Edges[[#This Row],[Vertex 1]],GroupVertices[Vertex],0)),1,1,"")</f>
        <v>3</v>
      </c>
      <c r="BE33" s="84" t="str">
        <f>REPLACE(INDEX(GroupVertices[Group],MATCH(Edges[[#This Row],[Vertex 2]],GroupVertices[Vertex],0)),1,1,"")</f>
        <v>3</v>
      </c>
      <c r="BF33" s="51"/>
      <c r="BG33" s="52"/>
      <c r="BH33" s="51"/>
      <c r="BI33" s="52"/>
      <c r="BJ33" s="51"/>
      <c r="BK33" s="52"/>
      <c r="BL33" s="51"/>
      <c r="BM33" s="52"/>
      <c r="BN33" s="51"/>
    </row>
    <row r="34" spans="1:66" ht="15">
      <c r="A34" s="83" t="s">
        <v>246</v>
      </c>
      <c r="B34" s="83" t="s">
        <v>245</v>
      </c>
      <c r="C34" s="53" t="s">
        <v>946</v>
      </c>
      <c r="D34" s="54">
        <v>3</v>
      </c>
      <c r="E34" s="53" t="s">
        <v>132</v>
      </c>
      <c r="F34" s="55">
        <v>32</v>
      </c>
      <c r="G34" s="53"/>
      <c r="H34" s="57"/>
      <c r="I34" s="56"/>
      <c r="J34" s="56"/>
      <c r="K34" s="36" t="s">
        <v>66</v>
      </c>
      <c r="L34" s="62">
        <v>34</v>
      </c>
      <c r="M34" s="62"/>
      <c r="N34" s="63"/>
      <c r="O34" s="85" t="s">
        <v>261</v>
      </c>
      <c r="P34" s="87">
        <v>43712.73678240741</v>
      </c>
      <c r="Q34" s="85" t="s">
        <v>275</v>
      </c>
      <c r="R34" s="85"/>
      <c r="S34" s="85"/>
      <c r="T34" s="85"/>
      <c r="U34" s="85"/>
      <c r="V34" s="88" t="s">
        <v>315</v>
      </c>
      <c r="W34" s="87">
        <v>43712.73678240741</v>
      </c>
      <c r="X34" s="91">
        <v>43712</v>
      </c>
      <c r="Y34" s="93" t="s">
        <v>334</v>
      </c>
      <c r="Z34" s="88" t="s">
        <v>360</v>
      </c>
      <c r="AA34" s="85"/>
      <c r="AB34" s="85"/>
      <c r="AC34" s="93" t="s">
        <v>386</v>
      </c>
      <c r="AD34" s="93" t="s">
        <v>385</v>
      </c>
      <c r="AE34" s="85" t="b">
        <v>0</v>
      </c>
      <c r="AF34" s="85">
        <v>1</v>
      </c>
      <c r="AG34" s="93" t="s">
        <v>403</v>
      </c>
      <c r="AH34" s="85" t="b">
        <v>0</v>
      </c>
      <c r="AI34" s="85" t="s">
        <v>405</v>
      </c>
      <c r="AJ34" s="85"/>
      <c r="AK34" s="93" t="s">
        <v>401</v>
      </c>
      <c r="AL34" s="85" t="b">
        <v>0</v>
      </c>
      <c r="AM34" s="85">
        <v>0</v>
      </c>
      <c r="AN34" s="93" t="s">
        <v>401</v>
      </c>
      <c r="AO34" s="85" t="s">
        <v>406</v>
      </c>
      <c r="AP34" s="85" t="b">
        <v>0</v>
      </c>
      <c r="AQ34" s="93" t="s">
        <v>385</v>
      </c>
      <c r="AR34" s="85" t="s">
        <v>196</v>
      </c>
      <c r="AS34" s="85">
        <v>0</v>
      </c>
      <c r="AT34" s="85">
        <v>0</v>
      </c>
      <c r="AU34" s="85"/>
      <c r="AV34" s="85"/>
      <c r="AW34" s="85"/>
      <c r="AX34" s="85"/>
      <c r="AY34" s="85"/>
      <c r="AZ34" s="85"/>
      <c r="BA34" s="85"/>
      <c r="BB34" s="85"/>
      <c r="BC34">
        <v>1</v>
      </c>
      <c r="BD34" s="84" t="str">
        <f>REPLACE(INDEX(GroupVertices[Group],MATCH(Edges[[#This Row],[Vertex 1]],GroupVertices[Vertex],0)),1,1,"")</f>
        <v>3</v>
      </c>
      <c r="BE34" s="84" t="str">
        <f>REPLACE(INDEX(GroupVertices[Group],MATCH(Edges[[#This Row],[Vertex 2]],GroupVertices[Vertex],0)),1,1,"")</f>
        <v>3</v>
      </c>
      <c r="BF34" s="51"/>
      <c r="BG34" s="52"/>
      <c r="BH34" s="51"/>
      <c r="BI34" s="52"/>
      <c r="BJ34" s="51"/>
      <c r="BK34" s="52"/>
      <c r="BL34" s="51"/>
      <c r="BM34" s="52"/>
      <c r="BN34" s="51"/>
    </row>
    <row r="35" spans="1:66" ht="15">
      <c r="A35" s="83" t="s">
        <v>246</v>
      </c>
      <c r="B35" s="83" t="s">
        <v>257</v>
      </c>
      <c r="C35" s="53" t="s">
        <v>946</v>
      </c>
      <c r="D35" s="54">
        <v>3</v>
      </c>
      <c r="E35" s="53" t="s">
        <v>132</v>
      </c>
      <c r="F35" s="55">
        <v>32</v>
      </c>
      <c r="G35" s="53"/>
      <c r="H35" s="57"/>
      <c r="I35" s="56"/>
      <c r="J35" s="56"/>
      <c r="K35" s="36" t="s">
        <v>65</v>
      </c>
      <c r="L35" s="62">
        <v>35</v>
      </c>
      <c r="M35" s="62"/>
      <c r="N35" s="63"/>
      <c r="O35" s="85" t="s">
        <v>260</v>
      </c>
      <c r="P35" s="87">
        <v>43712.73678240741</v>
      </c>
      <c r="Q35" s="85" t="s">
        <v>275</v>
      </c>
      <c r="R35" s="85"/>
      <c r="S35" s="85"/>
      <c r="T35" s="85"/>
      <c r="U35" s="85"/>
      <c r="V35" s="88" t="s">
        <v>315</v>
      </c>
      <c r="W35" s="87">
        <v>43712.73678240741</v>
      </c>
      <c r="X35" s="91">
        <v>43712</v>
      </c>
      <c r="Y35" s="93" t="s">
        <v>334</v>
      </c>
      <c r="Z35" s="88" t="s">
        <v>360</v>
      </c>
      <c r="AA35" s="85"/>
      <c r="AB35" s="85"/>
      <c r="AC35" s="93" t="s">
        <v>386</v>
      </c>
      <c r="AD35" s="93" t="s">
        <v>385</v>
      </c>
      <c r="AE35" s="85" t="b">
        <v>0</v>
      </c>
      <c r="AF35" s="85">
        <v>1</v>
      </c>
      <c r="AG35" s="93" t="s">
        <v>403</v>
      </c>
      <c r="AH35" s="85" t="b">
        <v>0</v>
      </c>
      <c r="AI35" s="85" t="s">
        <v>405</v>
      </c>
      <c r="AJ35" s="85"/>
      <c r="AK35" s="93" t="s">
        <v>401</v>
      </c>
      <c r="AL35" s="85" t="b">
        <v>0</v>
      </c>
      <c r="AM35" s="85">
        <v>0</v>
      </c>
      <c r="AN35" s="93" t="s">
        <v>401</v>
      </c>
      <c r="AO35" s="85" t="s">
        <v>406</v>
      </c>
      <c r="AP35" s="85" t="b">
        <v>0</v>
      </c>
      <c r="AQ35" s="93" t="s">
        <v>385</v>
      </c>
      <c r="AR35" s="85" t="s">
        <v>196</v>
      </c>
      <c r="AS35" s="85">
        <v>0</v>
      </c>
      <c r="AT35" s="85">
        <v>0</v>
      </c>
      <c r="AU35" s="85"/>
      <c r="AV35" s="85"/>
      <c r="AW35" s="85"/>
      <c r="AX35" s="85"/>
      <c r="AY35" s="85"/>
      <c r="AZ35" s="85"/>
      <c r="BA35" s="85"/>
      <c r="BB35" s="85"/>
      <c r="BC35">
        <v>1</v>
      </c>
      <c r="BD35" s="84" t="str">
        <f>REPLACE(INDEX(GroupVertices[Group],MATCH(Edges[[#This Row],[Vertex 1]],GroupVertices[Vertex],0)),1,1,"")</f>
        <v>3</v>
      </c>
      <c r="BE35" s="84" t="str">
        <f>REPLACE(INDEX(GroupVertices[Group],MATCH(Edges[[#This Row],[Vertex 2]],GroupVertices[Vertex],0)),1,1,"")</f>
        <v>1</v>
      </c>
      <c r="BF35" s="51"/>
      <c r="BG35" s="52"/>
      <c r="BH35" s="51"/>
      <c r="BI35" s="52"/>
      <c r="BJ35" s="51"/>
      <c r="BK35" s="52"/>
      <c r="BL35" s="51"/>
      <c r="BM35" s="52"/>
      <c r="BN35" s="51"/>
    </row>
    <row r="36" spans="1:66" ht="15">
      <c r="A36" s="83" t="s">
        <v>246</v>
      </c>
      <c r="B36" s="83" t="s">
        <v>241</v>
      </c>
      <c r="C36" s="53" t="s">
        <v>946</v>
      </c>
      <c r="D36" s="54">
        <v>3</v>
      </c>
      <c r="E36" s="53" t="s">
        <v>132</v>
      </c>
      <c r="F36" s="55">
        <v>32</v>
      </c>
      <c r="G36" s="53"/>
      <c r="H36" s="57"/>
      <c r="I36" s="56"/>
      <c r="J36" s="56"/>
      <c r="K36" s="36" t="s">
        <v>65</v>
      </c>
      <c r="L36" s="62">
        <v>36</v>
      </c>
      <c r="M36" s="62"/>
      <c r="N36" s="63"/>
      <c r="O36" s="85" t="s">
        <v>260</v>
      </c>
      <c r="P36" s="87">
        <v>43712.73678240741</v>
      </c>
      <c r="Q36" s="85" t="s">
        <v>275</v>
      </c>
      <c r="R36" s="85"/>
      <c r="S36" s="85"/>
      <c r="T36" s="85"/>
      <c r="U36" s="85"/>
      <c r="V36" s="88" t="s">
        <v>315</v>
      </c>
      <c r="W36" s="87">
        <v>43712.73678240741</v>
      </c>
      <c r="X36" s="91">
        <v>43712</v>
      </c>
      <c r="Y36" s="93" t="s">
        <v>334</v>
      </c>
      <c r="Z36" s="88" t="s">
        <v>360</v>
      </c>
      <c r="AA36" s="85"/>
      <c r="AB36" s="85"/>
      <c r="AC36" s="93" t="s">
        <v>386</v>
      </c>
      <c r="AD36" s="93" t="s">
        <v>385</v>
      </c>
      <c r="AE36" s="85" t="b">
        <v>0</v>
      </c>
      <c r="AF36" s="85">
        <v>1</v>
      </c>
      <c r="AG36" s="93" t="s">
        <v>403</v>
      </c>
      <c r="AH36" s="85" t="b">
        <v>0</v>
      </c>
      <c r="AI36" s="85" t="s">
        <v>405</v>
      </c>
      <c r="AJ36" s="85"/>
      <c r="AK36" s="93" t="s">
        <v>401</v>
      </c>
      <c r="AL36" s="85" t="b">
        <v>0</v>
      </c>
      <c r="AM36" s="85">
        <v>0</v>
      </c>
      <c r="AN36" s="93" t="s">
        <v>401</v>
      </c>
      <c r="AO36" s="85" t="s">
        <v>406</v>
      </c>
      <c r="AP36" s="85" t="b">
        <v>0</v>
      </c>
      <c r="AQ36" s="93" t="s">
        <v>385</v>
      </c>
      <c r="AR36" s="85" t="s">
        <v>196</v>
      </c>
      <c r="AS36" s="85">
        <v>0</v>
      </c>
      <c r="AT36" s="85">
        <v>0</v>
      </c>
      <c r="AU36" s="85"/>
      <c r="AV36" s="85"/>
      <c r="AW36" s="85"/>
      <c r="AX36" s="85"/>
      <c r="AY36" s="85"/>
      <c r="AZ36" s="85"/>
      <c r="BA36" s="85"/>
      <c r="BB36" s="85"/>
      <c r="BC36">
        <v>1</v>
      </c>
      <c r="BD36" s="84" t="str">
        <f>REPLACE(INDEX(GroupVertices[Group],MATCH(Edges[[#This Row],[Vertex 1]],GroupVertices[Vertex],0)),1,1,"")</f>
        <v>3</v>
      </c>
      <c r="BE36" s="84" t="str">
        <f>REPLACE(INDEX(GroupVertices[Group],MATCH(Edges[[#This Row],[Vertex 2]],GroupVertices[Vertex],0)),1,1,"")</f>
        <v>1</v>
      </c>
      <c r="BF36" s="51"/>
      <c r="BG36" s="52"/>
      <c r="BH36" s="51"/>
      <c r="BI36" s="52"/>
      <c r="BJ36" s="51"/>
      <c r="BK36" s="52"/>
      <c r="BL36" s="51"/>
      <c r="BM36" s="52"/>
      <c r="BN36" s="51"/>
    </row>
    <row r="37" spans="1:66" ht="15">
      <c r="A37" s="83" t="s">
        <v>246</v>
      </c>
      <c r="B37" s="83" t="s">
        <v>255</v>
      </c>
      <c r="C37" s="53" t="s">
        <v>946</v>
      </c>
      <c r="D37" s="54">
        <v>3</v>
      </c>
      <c r="E37" s="53" t="s">
        <v>132</v>
      </c>
      <c r="F37" s="55">
        <v>32</v>
      </c>
      <c r="G37" s="53"/>
      <c r="H37" s="57"/>
      <c r="I37" s="56"/>
      <c r="J37" s="56"/>
      <c r="K37" s="36" t="s">
        <v>65</v>
      </c>
      <c r="L37" s="62">
        <v>37</v>
      </c>
      <c r="M37" s="62"/>
      <c r="N37" s="63"/>
      <c r="O37" s="85" t="s">
        <v>260</v>
      </c>
      <c r="P37" s="87">
        <v>43712.73678240741</v>
      </c>
      <c r="Q37" s="85" t="s">
        <v>275</v>
      </c>
      <c r="R37" s="85"/>
      <c r="S37" s="85"/>
      <c r="T37" s="85"/>
      <c r="U37" s="85"/>
      <c r="V37" s="88" t="s">
        <v>315</v>
      </c>
      <c r="W37" s="87">
        <v>43712.73678240741</v>
      </c>
      <c r="X37" s="91">
        <v>43712</v>
      </c>
      <c r="Y37" s="93" t="s">
        <v>334</v>
      </c>
      <c r="Z37" s="88" t="s">
        <v>360</v>
      </c>
      <c r="AA37" s="85"/>
      <c r="AB37" s="85"/>
      <c r="AC37" s="93" t="s">
        <v>386</v>
      </c>
      <c r="AD37" s="93" t="s">
        <v>385</v>
      </c>
      <c r="AE37" s="85" t="b">
        <v>0</v>
      </c>
      <c r="AF37" s="85">
        <v>1</v>
      </c>
      <c r="AG37" s="93" t="s">
        <v>403</v>
      </c>
      <c r="AH37" s="85" t="b">
        <v>0</v>
      </c>
      <c r="AI37" s="85" t="s">
        <v>405</v>
      </c>
      <c r="AJ37" s="85"/>
      <c r="AK37" s="93" t="s">
        <v>401</v>
      </c>
      <c r="AL37" s="85" t="b">
        <v>0</v>
      </c>
      <c r="AM37" s="85">
        <v>0</v>
      </c>
      <c r="AN37" s="93" t="s">
        <v>401</v>
      </c>
      <c r="AO37" s="85" t="s">
        <v>406</v>
      </c>
      <c r="AP37" s="85" t="b">
        <v>0</v>
      </c>
      <c r="AQ37" s="93" t="s">
        <v>385</v>
      </c>
      <c r="AR37" s="85" t="s">
        <v>196</v>
      </c>
      <c r="AS37" s="85">
        <v>0</v>
      </c>
      <c r="AT37" s="85">
        <v>0</v>
      </c>
      <c r="AU37" s="85"/>
      <c r="AV37" s="85"/>
      <c r="AW37" s="85"/>
      <c r="AX37" s="85"/>
      <c r="AY37" s="85"/>
      <c r="AZ37" s="85"/>
      <c r="BA37" s="85"/>
      <c r="BB37" s="85"/>
      <c r="BC37">
        <v>1</v>
      </c>
      <c r="BD37" s="84" t="str">
        <f>REPLACE(INDEX(GroupVertices[Group],MATCH(Edges[[#This Row],[Vertex 1]],GroupVertices[Vertex],0)),1,1,"")</f>
        <v>3</v>
      </c>
      <c r="BE37" s="84" t="str">
        <f>REPLACE(INDEX(GroupVertices[Group],MATCH(Edges[[#This Row],[Vertex 2]],GroupVertices[Vertex],0)),1,1,"")</f>
        <v>3</v>
      </c>
      <c r="BF37" s="51">
        <v>0</v>
      </c>
      <c r="BG37" s="52">
        <v>0</v>
      </c>
      <c r="BH37" s="51">
        <v>0</v>
      </c>
      <c r="BI37" s="52">
        <v>0</v>
      </c>
      <c r="BJ37" s="51">
        <v>0</v>
      </c>
      <c r="BK37" s="52">
        <v>0</v>
      </c>
      <c r="BL37" s="51">
        <v>4</v>
      </c>
      <c r="BM37" s="52">
        <v>100</v>
      </c>
      <c r="BN37" s="51">
        <v>4</v>
      </c>
    </row>
    <row r="38" spans="1:66" ht="15">
      <c r="A38" s="83" t="s">
        <v>247</v>
      </c>
      <c r="B38" s="83" t="s">
        <v>257</v>
      </c>
      <c r="C38" s="53" t="s">
        <v>946</v>
      </c>
      <c r="D38" s="54">
        <v>3</v>
      </c>
      <c r="E38" s="53" t="s">
        <v>132</v>
      </c>
      <c r="F38" s="55">
        <v>32</v>
      </c>
      <c r="G38" s="53"/>
      <c r="H38" s="57"/>
      <c r="I38" s="56"/>
      <c r="J38" s="56"/>
      <c r="K38" s="36" t="s">
        <v>65</v>
      </c>
      <c r="L38" s="62">
        <v>38</v>
      </c>
      <c r="M38" s="62"/>
      <c r="N38" s="63"/>
      <c r="O38" s="85" t="s">
        <v>260</v>
      </c>
      <c r="P38" s="87">
        <v>43713.659421296295</v>
      </c>
      <c r="Q38" s="85" t="s">
        <v>276</v>
      </c>
      <c r="R38" s="85"/>
      <c r="S38" s="85"/>
      <c r="T38" s="85"/>
      <c r="U38" s="85"/>
      <c r="V38" s="88" t="s">
        <v>316</v>
      </c>
      <c r="W38" s="87">
        <v>43713.659421296295</v>
      </c>
      <c r="X38" s="91">
        <v>43713</v>
      </c>
      <c r="Y38" s="93" t="s">
        <v>335</v>
      </c>
      <c r="Z38" s="88" t="s">
        <v>361</v>
      </c>
      <c r="AA38" s="85"/>
      <c r="AB38" s="85"/>
      <c r="AC38" s="93" t="s">
        <v>387</v>
      </c>
      <c r="AD38" s="93" t="s">
        <v>394</v>
      </c>
      <c r="AE38" s="85" t="b">
        <v>0</v>
      </c>
      <c r="AF38" s="85">
        <v>0</v>
      </c>
      <c r="AG38" s="93" t="s">
        <v>400</v>
      </c>
      <c r="AH38" s="85" t="b">
        <v>0</v>
      </c>
      <c r="AI38" s="85" t="s">
        <v>404</v>
      </c>
      <c r="AJ38" s="85"/>
      <c r="AK38" s="93" t="s">
        <v>401</v>
      </c>
      <c r="AL38" s="85" t="b">
        <v>0</v>
      </c>
      <c r="AM38" s="85">
        <v>0</v>
      </c>
      <c r="AN38" s="93" t="s">
        <v>401</v>
      </c>
      <c r="AO38" s="85" t="s">
        <v>409</v>
      </c>
      <c r="AP38" s="85" t="b">
        <v>0</v>
      </c>
      <c r="AQ38" s="93" t="s">
        <v>394</v>
      </c>
      <c r="AR38" s="85" t="s">
        <v>196</v>
      </c>
      <c r="AS38" s="85">
        <v>0</v>
      </c>
      <c r="AT38" s="85">
        <v>0</v>
      </c>
      <c r="AU38" s="85"/>
      <c r="AV38" s="85"/>
      <c r="AW38" s="85"/>
      <c r="AX38" s="85"/>
      <c r="AY38" s="85"/>
      <c r="AZ38" s="85"/>
      <c r="BA38" s="85"/>
      <c r="BB38" s="85"/>
      <c r="BC38">
        <v>1</v>
      </c>
      <c r="BD38" s="84" t="str">
        <f>REPLACE(INDEX(GroupVertices[Group],MATCH(Edges[[#This Row],[Vertex 1]],GroupVertices[Vertex],0)),1,1,"")</f>
        <v>1</v>
      </c>
      <c r="BE38" s="84" t="str">
        <f>REPLACE(INDEX(GroupVertices[Group],MATCH(Edges[[#This Row],[Vertex 2]],GroupVertices[Vertex],0)),1,1,"")</f>
        <v>1</v>
      </c>
      <c r="BF38" s="51"/>
      <c r="BG38" s="52"/>
      <c r="BH38" s="51"/>
      <c r="BI38" s="52"/>
      <c r="BJ38" s="51"/>
      <c r="BK38" s="52"/>
      <c r="BL38" s="51"/>
      <c r="BM38" s="52"/>
      <c r="BN38" s="51"/>
    </row>
    <row r="39" spans="1:66" ht="15">
      <c r="A39" s="83" t="s">
        <v>247</v>
      </c>
      <c r="B39" s="83" t="s">
        <v>241</v>
      </c>
      <c r="C39" s="53" t="s">
        <v>946</v>
      </c>
      <c r="D39" s="54">
        <v>3</v>
      </c>
      <c r="E39" s="53" t="s">
        <v>132</v>
      </c>
      <c r="F39" s="55">
        <v>32</v>
      </c>
      <c r="G39" s="53"/>
      <c r="H39" s="57"/>
      <c r="I39" s="56"/>
      <c r="J39" s="56"/>
      <c r="K39" s="36" t="s">
        <v>65</v>
      </c>
      <c r="L39" s="62">
        <v>39</v>
      </c>
      <c r="M39" s="62"/>
      <c r="N39" s="63"/>
      <c r="O39" s="85" t="s">
        <v>261</v>
      </c>
      <c r="P39" s="87">
        <v>43713.659421296295</v>
      </c>
      <c r="Q39" s="85" t="s">
        <v>276</v>
      </c>
      <c r="R39" s="85"/>
      <c r="S39" s="85"/>
      <c r="T39" s="85"/>
      <c r="U39" s="85"/>
      <c r="V39" s="88" t="s">
        <v>316</v>
      </c>
      <c r="W39" s="87">
        <v>43713.659421296295</v>
      </c>
      <c r="X39" s="91">
        <v>43713</v>
      </c>
      <c r="Y39" s="93" t="s">
        <v>335</v>
      </c>
      <c r="Z39" s="88" t="s">
        <v>361</v>
      </c>
      <c r="AA39" s="85"/>
      <c r="AB39" s="85"/>
      <c r="AC39" s="93" t="s">
        <v>387</v>
      </c>
      <c r="AD39" s="93" t="s">
        <v>394</v>
      </c>
      <c r="AE39" s="85" t="b">
        <v>0</v>
      </c>
      <c r="AF39" s="85">
        <v>0</v>
      </c>
      <c r="AG39" s="93" t="s">
        <v>400</v>
      </c>
      <c r="AH39" s="85" t="b">
        <v>0</v>
      </c>
      <c r="AI39" s="85" t="s">
        <v>404</v>
      </c>
      <c r="AJ39" s="85"/>
      <c r="AK39" s="93" t="s">
        <v>401</v>
      </c>
      <c r="AL39" s="85" t="b">
        <v>0</v>
      </c>
      <c r="AM39" s="85">
        <v>0</v>
      </c>
      <c r="AN39" s="93" t="s">
        <v>401</v>
      </c>
      <c r="AO39" s="85" t="s">
        <v>409</v>
      </c>
      <c r="AP39" s="85" t="b">
        <v>0</v>
      </c>
      <c r="AQ39" s="93" t="s">
        <v>394</v>
      </c>
      <c r="AR39" s="85" t="s">
        <v>196</v>
      </c>
      <c r="AS39" s="85">
        <v>0</v>
      </c>
      <c r="AT39" s="85">
        <v>0</v>
      </c>
      <c r="AU39" s="85"/>
      <c r="AV39" s="85"/>
      <c r="AW39" s="85"/>
      <c r="AX39" s="85"/>
      <c r="AY39" s="85"/>
      <c r="AZ39" s="85"/>
      <c r="BA39" s="85"/>
      <c r="BB39" s="85"/>
      <c r="BC39">
        <v>1</v>
      </c>
      <c r="BD39" s="84" t="str">
        <f>REPLACE(INDEX(GroupVertices[Group],MATCH(Edges[[#This Row],[Vertex 1]],GroupVertices[Vertex],0)),1,1,"")</f>
        <v>1</v>
      </c>
      <c r="BE39" s="84" t="str">
        <f>REPLACE(INDEX(GroupVertices[Group],MATCH(Edges[[#This Row],[Vertex 2]],GroupVertices[Vertex],0)),1,1,"")</f>
        <v>1</v>
      </c>
      <c r="BF39" s="51">
        <v>1</v>
      </c>
      <c r="BG39" s="52">
        <v>33.333333333333336</v>
      </c>
      <c r="BH39" s="51">
        <v>0</v>
      </c>
      <c r="BI39" s="52">
        <v>0</v>
      </c>
      <c r="BJ39" s="51">
        <v>0</v>
      </c>
      <c r="BK39" s="52">
        <v>0</v>
      </c>
      <c r="BL39" s="51">
        <v>2</v>
      </c>
      <c r="BM39" s="52">
        <v>66.66666666666667</v>
      </c>
      <c r="BN39" s="51">
        <v>3</v>
      </c>
    </row>
    <row r="40" spans="1:66" ht="28.55">
      <c r="A40" s="83" t="s">
        <v>248</v>
      </c>
      <c r="B40" s="83" t="s">
        <v>248</v>
      </c>
      <c r="C40" s="53" t="s">
        <v>948</v>
      </c>
      <c r="D40" s="54">
        <v>10</v>
      </c>
      <c r="E40" s="53" t="s">
        <v>136</v>
      </c>
      <c r="F40" s="55">
        <v>6</v>
      </c>
      <c r="G40" s="53"/>
      <c r="H40" s="57"/>
      <c r="I40" s="56"/>
      <c r="J40" s="56"/>
      <c r="K40" s="36" t="s">
        <v>65</v>
      </c>
      <c r="L40" s="62">
        <v>40</v>
      </c>
      <c r="M40" s="62"/>
      <c r="N40" s="63"/>
      <c r="O40" s="85" t="s">
        <v>196</v>
      </c>
      <c r="P40" s="87">
        <v>43714.592627314814</v>
      </c>
      <c r="Q40" s="85" t="s">
        <v>277</v>
      </c>
      <c r="R40" s="85"/>
      <c r="S40" s="85"/>
      <c r="T40" s="85" t="s">
        <v>241</v>
      </c>
      <c r="U40" s="85"/>
      <c r="V40" s="88" t="s">
        <v>317</v>
      </c>
      <c r="W40" s="87">
        <v>43714.592627314814</v>
      </c>
      <c r="X40" s="91">
        <v>43714</v>
      </c>
      <c r="Y40" s="93" t="s">
        <v>336</v>
      </c>
      <c r="Z40" s="88" t="s">
        <v>362</v>
      </c>
      <c r="AA40" s="85"/>
      <c r="AB40" s="85"/>
      <c r="AC40" s="93" t="s">
        <v>388</v>
      </c>
      <c r="AD40" s="85"/>
      <c r="AE40" s="85" t="b">
        <v>0</v>
      </c>
      <c r="AF40" s="85">
        <v>0</v>
      </c>
      <c r="AG40" s="93" t="s">
        <v>401</v>
      </c>
      <c r="AH40" s="85" t="b">
        <v>0</v>
      </c>
      <c r="AI40" s="85" t="s">
        <v>404</v>
      </c>
      <c r="AJ40" s="85"/>
      <c r="AK40" s="93" t="s">
        <v>401</v>
      </c>
      <c r="AL40" s="85" t="b">
        <v>0</v>
      </c>
      <c r="AM40" s="85">
        <v>0</v>
      </c>
      <c r="AN40" s="93" t="s">
        <v>401</v>
      </c>
      <c r="AO40" s="85" t="s">
        <v>406</v>
      </c>
      <c r="AP40" s="85" t="b">
        <v>0</v>
      </c>
      <c r="AQ40" s="93" t="s">
        <v>388</v>
      </c>
      <c r="AR40" s="85" t="s">
        <v>196</v>
      </c>
      <c r="AS40" s="85">
        <v>0</v>
      </c>
      <c r="AT40" s="85">
        <v>0</v>
      </c>
      <c r="AU40" s="85"/>
      <c r="AV40" s="85"/>
      <c r="AW40" s="85"/>
      <c r="AX40" s="85"/>
      <c r="AY40" s="85"/>
      <c r="AZ40" s="85"/>
      <c r="BA40" s="85"/>
      <c r="BB40" s="85"/>
      <c r="BC40">
        <v>3</v>
      </c>
      <c r="BD40" s="84" t="str">
        <f>REPLACE(INDEX(GroupVertices[Group],MATCH(Edges[[#This Row],[Vertex 1]],GroupVertices[Vertex],0)),1,1,"")</f>
        <v>5</v>
      </c>
      <c r="BE40" s="84" t="str">
        <f>REPLACE(INDEX(GroupVertices[Group],MATCH(Edges[[#This Row],[Vertex 2]],GroupVertices[Vertex],0)),1,1,"")</f>
        <v>5</v>
      </c>
      <c r="BF40" s="51">
        <v>0</v>
      </c>
      <c r="BG40" s="52">
        <v>0</v>
      </c>
      <c r="BH40" s="51">
        <v>0</v>
      </c>
      <c r="BI40" s="52">
        <v>0</v>
      </c>
      <c r="BJ40" s="51">
        <v>0</v>
      </c>
      <c r="BK40" s="52">
        <v>0</v>
      </c>
      <c r="BL40" s="51">
        <v>6</v>
      </c>
      <c r="BM40" s="52">
        <v>100</v>
      </c>
      <c r="BN40" s="51">
        <v>6</v>
      </c>
    </row>
    <row r="41" spans="1:66" ht="28.55">
      <c r="A41" s="83" t="s">
        <v>248</v>
      </c>
      <c r="B41" s="83" t="s">
        <v>248</v>
      </c>
      <c r="C41" s="53" t="s">
        <v>948</v>
      </c>
      <c r="D41" s="54">
        <v>10</v>
      </c>
      <c r="E41" s="53" t="s">
        <v>136</v>
      </c>
      <c r="F41" s="55">
        <v>6</v>
      </c>
      <c r="G41" s="53"/>
      <c r="H41" s="57"/>
      <c r="I41" s="56"/>
      <c r="J41" s="56"/>
      <c r="K41" s="36" t="s">
        <v>65</v>
      </c>
      <c r="L41" s="62">
        <v>41</v>
      </c>
      <c r="M41" s="62"/>
      <c r="N41" s="63"/>
      <c r="O41" s="85" t="s">
        <v>196</v>
      </c>
      <c r="P41" s="87">
        <v>43714.594675925924</v>
      </c>
      <c r="Q41" s="85" t="s">
        <v>278</v>
      </c>
      <c r="R41" s="85"/>
      <c r="S41" s="85"/>
      <c r="T41" s="85" t="s">
        <v>241</v>
      </c>
      <c r="U41" s="88" t="s">
        <v>301</v>
      </c>
      <c r="V41" s="88" t="s">
        <v>301</v>
      </c>
      <c r="W41" s="87">
        <v>43714.594675925924</v>
      </c>
      <c r="X41" s="91">
        <v>43714</v>
      </c>
      <c r="Y41" s="93" t="s">
        <v>337</v>
      </c>
      <c r="Z41" s="88" t="s">
        <v>363</v>
      </c>
      <c r="AA41" s="85"/>
      <c r="AB41" s="85"/>
      <c r="AC41" s="93" t="s">
        <v>389</v>
      </c>
      <c r="AD41" s="85"/>
      <c r="AE41" s="85" t="b">
        <v>0</v>
      </c>
      <c r="AF41" s="85">
        <v>0</v>
      </c>
      <c r="AG41" s="93" t="s">
        <v>401</v>
      </c>
      <c r="AH41" s="85" t="b">
        <v>0</v>
      </c>
      <c r="AI41" s="85" t="s">
        <v>404</v>
      </c>
      <c r="AJ41" s="85"/>
      <c r="AK41" s="93" t="s">
        <v>401</v>
      </c>
      <c r="AL41" s="85" t="b">
        <v>0</v>
      </c>
      <c r="AM41" s="85">
        <v>0</v>
      </c>
      <c r="AN41" s="93" t="s">
        <v>401</v>
      </c>
      <c r="AO41" s="85" t="s">
        <v>406</v>
      </c>
      <c r="AP41" s="85" t="b">
        <v>0</v>
      </c>
      <c r="AQ41" s="93" t="s">
        <v>389</v>
      </c>
      <c r="AR41" s="85" t="s">
        <v>196</v>
      </c>
      <c r="AS41" s="85">
        <v>0</v>
      </c>
      <c r="AT41" s="85">
        <v>0</v>
      </c>
      <c r="AU41" s="85"/>
      <c r="AV41" s="85"/>
      <c r="AW41" s="85"/>
      <c r="AX41" s="85"/>
      <c r="AY41" s="85"/>
      <c r="AZ41" s="85"/>
      <c r="BA41" s="85"/>
      <c r="BB41" s="85"/>
      <c r="BC41">
        <v>3</v>
      </c>
      <c r="BD41" s="84" t="str">
        <f>REPLACE(INDEX(GroupVertices[Group],MATCH(Edges[[#This Row],[Vertex 1]],GroupVertices[Vertex],0)),1,1,"")</f>
        <v>5</v>
      </c>
      <c r="BE41" s="84" t="str">
        <f>REPLACE(INDEX(GroupVertices[Group],MATCH(Edges[[#This Row],[Vertex 2]],GroupVertices[Vertex],0)),1,1,"")</f>
        <v>5</v>
      </c>
      <c r="BF41" s="51">
        <v>0</v>
      </c>
      <c r="BG41" s="52">
        <v>0</v>
      </c>
      <c r="BH41" s="51">
        <v>0</v>
      </c>
      <c r="BI41" s="52">
        <v>0</v>
      </c>
      <c r="BJ41" s="51">
        <v>0</v>
      </c>
      <c r="BK41" s="52">
        <v>0</v>
      </c>
      <c r="BL41" s="51">
        <v>6</v>
      </c>
      <c r="BM41" s="52">
        <v>100</v>
      </c>
      <c r="BN41" s="51">
        <v>6</v>
      </c>
    </row>
    <row r="42" spans="1:66" ht="28.55">
      <c r="A42" s="83" t="s">
        <v>248</v>
      </c>
      <c r="B42" s="83" t="s">
        <v>248</v>
      </c>
      <c r="C42" s="53" t="s">
        <v>948</v>
      </c>
      <c r="D42" s="54">
        <v>10</v>
      </c>
      <c r="E42" s="53" t="s">
        <v>136</v>
      </c>
      <c r="F42" s="55">
        <v>6</v>
      </c>
      <c r="G42" s="53"/>
      <c r="H42" s="57"/>
      <c r="I42" s="56"/>
      <c r="J42" s="56"/>
      <c r="K42" s="36" t="s">
        <v>65</v>
      </c>
      <c r="L42" s="62">
        <v>42</v>
      </c>
      <c r="M42" s="62"/>
      <c r="N42" s="63"/>
      <c r="O42" s="85" t="s">
        <v>196</v>
      </c>
      <c r="P42" s="87">
        <v>43714.595034722224</v>
      </c>
      <c r="Q42" s="85" t="s">
        <v>279</v>
      </c>
      <c r="R42" s="85"/>
      <c r="S42" s="85"/>
      <c r="T42" s="85" t="s">
        <v>241</v>
      </c>
      <c r="U42" s="88" t="s">
        <v>302</v>
      </c>
      <c r="V42" s="88" t="s">
        <v>302</v>
      </c>
      <c r="W42" s="87">
        <v>43714.595034722224</v>
      </c>
      <c r="X42" s="91">
        <v>43714</v>
      </c>
      <c r="Y42" s="93" t="s">
        <v>338</v>
      </c>
      <c r="Z42" s="88" t="s">
        <v>364</v>
      </c>
      <c r="AA42" s="85"/>
      <c r="AB42" s="85"/>
      <c r="AC42" s="93" t="s">
        <v>390</v>
      </c>
      <c r="AD42" s="85"/>
      <c r="AE42" s="85" t="b">
        <v>0</v>
      </c>
      <c r="AF42" s="85">
        <v>0</v>
      </c>
      <c r="AG42" s="93" t="s">
        <v>401</v>
      </c>
      <c r="AH42" s="85" t="b">
        <v>0</v>
      </c>
      <c r="AI42" s="85" t="s">
        <v>404</v>
      </c>
      <c r="AJ42" s="85"/>
      <c r="AK42" s="93" t="s">
        <v>401</v>
      </c>
      <c r="AL42" s="85" t="b">
        <v>0</v>
      </c>
      <c r="AM42" s="85">
        <v>0</v>
      </c>
      <c r="AN42" s="93" t="s">
        <v>401</v>
      </c>
      <c r="AO42" s="85" t="s">
        <v>406</v>
      </c>
      <c r="AP42" s="85" t="b">
        <v>0</v>
      </c>
      <c r="AQ42" s="93" t="s">
        <v>390</v>
      </c>
      <c r="AR42" s="85" t="s">
        <v>196</v>
      </c>
      <c r="AS42" s="85">
        <v>0</v>
      </c>
      <c r="AT42" s="85">
        <v>0</v>
      </c>
      <c r="AU42" s="85"/>
      <c r="AV42" s="85"/>
      <c r="AW42" s="85"/>
      <c r="AX42" s="85"/>
      <c r="AY42" s="85"/>
      <c r="AZ42" s="85"/>
      <c r="BA42" s="85"/>
      <c r="BB42" s="85"/>
      <c r="BC42">
        <v>3</v>
      </c>
      <c r="BD42" s="84" t="str">
        <f>REPLACE(INDEX(GroupVertices[Group],MATCH(Edges[[#This Row],[Vertex 1]],GroupVertices[Vertex],0)),1,1,"")</f>
        <v>5</v>
      </c>
      <c r="BE42" s="84" t="str">
        <f>REPLACE(INDEX(GroupVertices[Group],MATCH(Edges[[#This Row],[Vertex 2]],GroupVertices[Vertex],0)),1,1,"")</f>
        <v>5</v>
      </c>
      <c r="BF42" s="51">
        <v>0</v>
      </c>
      <c r="BG42" s="52">
        <v>0</v>
      </c>
      <c r="BH42" s="51">
        <v>0</v>
      </c>
      <c r="BI42" s="52">
        <v>0</v>
      </c>
      <c r="BJ42" s="51">
        <v>0</v>
      </c>
      <c r="BK42" s="52">
        <v>0</v>
      </c>
      <c r="BL42" s="51">
        <v>6</v>
      </c>
      <c r="BM42" s="52">
        <v>100</v>
      </c>
      <c r="BN42" s="51">
        <v>6</v>
      </c>
    </row>
    <row r="43" spans="1:66" ht="15">
      <c r="A43" s="83" t="s">
        <v>249</v>
      </c>
      <c r="B43" s="83" t="s">
        <v>241</v>
      </c>
      <c r="C43" s="53" t="s">
        <v>946</v>
      </c>
      <c r="D43" s="54">
        <v>3</v>
      </c>
      <c r="E43" s="53" t="s">
        <v>132</v>
      </c>
      <c r="F43" s="55">
        <v>32</v>
      </c>
      <c r="G43" s="53"/>
      <c r="H43" s="57"/>
      <c r="I43" s="56"/>
      <c r="J43" s="56"/>
      <c r="K43" s="36" t="s">
        <v>65</v>
      </c>
      <c r="L43" s="62">
        <v>43</v>
      </c>
      <c r="M43" s="62"/>
      <c r="N43" s="63"/>
      <c r="O43" s="85" t="s">
        <v>260</v>
      </c>
      <c r="P43" s="87">
        <v>43714.61619212963</v>
      </c>
      <c r="Q43" s="85" t="s">
        <v>280</v>
      </c>
      <c r="R43" s="85"/>
      <c r="S43" s="85"/>
      <c r="T43" s="85" t="s">
        <v>295</v>
      </c>
      <c r="U43" s="88" t="s">
        <v>303</v>
      </c>
      <c r="V43" s="88" t="s">
        <v>303</v>
      </c>
      <c r="W43" s="87">
        <v>43714.61619212963</v>
      </c>
      <c r="X43" s="91">
        <v>43714</v>
      </c>
      <c r="Y43" s="93" t="s">
        <v>339</v>
      </c>
      <c r="Z43" s="88" t="s">
        <v>365</v>
      </c>
      <c r="AA43" s="85"/>
      <c r="AB43" s="85"/>
      <c r="AC43" s="93" t="s">
        <v>391</v>
      </c>
      <c r="AD43" s="85"/>
      <c r="AE43" s="85" t="b">
        <v>0</v>
      </c>
      <c r="AF43" s="85">
        <v>6</v>
      </c>
      <c r="AG43" s="93" t="s">
        <v>401</v>
      </c>
      <c r="AH43" s="85" t="b">
        <v>0</v>
      </c>
      <c r="AI43" s="85" t="s">
        <v>404</v>
      </c>
      <c r="AJ43" s="85"/>
      <c r="AK43" s="93" t="s">
        <v>401</v>
      </c>
      <c r="AL43" s="85" t="b">
        <v>0</v>
      </c>
      <c r="AM43" s="85">
        <v>0</v>
      </c>
      <c r="AN43" s="93" t="s">
        <v>401</v>
      </c>
      <c r="AO43" s="85" t="s">
        <v>406</v>
      </c>
      <c r="AP43" s="85" t="b">
        <v>0</v>
      </c>
      <c r="AQ43" s="93" t="s">
        <v>391</v>
      </c>
      <c r="AR43" s="85" t="s">
        <v>196</v>
      </c>
      <c r="AS43" s="85">
        <v>0</v>
      </c>
      <c r="AT43" s="85">
        <v>0</v>
      </c>
      <c r="AU43" s="85" t="s">
        <v>411</v>
      </c>
      <c r="AV43" s="85" t="s">
        <v>412</v>
      </c>
      <c r="AW43" s="85" t="s">
        <v>413</v>
      </c>
      <c r="AX43" s="85" t="s">
        <v>415</v>
      </c>
      <c r="AY43" s="85" t="s">
        <v>417</v>
      </c>
      <c r="AZ43" s="85" t="s">
        <v>419</v>
      </c>
      <c r="BA43" s="85" t="s">
        <v>420</v>
      </c>
      <c r="BB43" s="88" t="s">
        <v>422</v>
      </c>
      <c r="BC43">
        <v>1</v>
      </c>
      <c r="BD43" s="84" t="str">
        <f>REPLACE(INDEX(GroupVertices[Group],MATCH(Edges[[#This Row],[Vertex 1]],GroupVertices[Vertex],0)),1,1,"")</f>
        <v>1</v>
      </c>
      <c r="BE43" s="84" t="str">
        <f>REPLACE(INDEX(GroupVertices[Group],MATCH(Edges[[#This Row],[Vertex 2]],GroupVertices[Vertex],0)),1,1,"")</f>
        <v>1</v>
      </c>
      <c r="BF43" s="51"/>
      <c r="BG43" s="52"/>
      <c r="BH43" s="51"/>
      <c r="BI43" s="52"/>
      <c r="BJ43" s="51"/>
      <c r="BK43" s="52"/>
      <c r="BL43" s="51"/>
      <c r="BM43" s="52"/>
      <c r="BN43" s="51"/>
    </row>
    <row r="44" spans="1:66" ht="15">
      <c r="A44" s="83" t="s">
        <v>249</v>
      </c>
      <c r="B44" s="83" t="s">
        <v>257</v>
      </c>
      <c r="C44" s="53" t="s">
        <v>946</v>
      </c>
      <c r="D44" s="54">
        <v>3</v>
      </c>
      <c r="E44" s="53" t="s">
        <v>132</v>
      </c>
      <c r="F44" s="55">
        <v>32</v>
      </c>
      <c r="G44" s="53"/>
      <c r="H44" s="57"/>
      <c r="I44" s="56"/>
      <c r="J44" s="56"/>
      <c r="K44" s="36" t="s">
        <v>65</v>
      </c>
      <c r="L44" s="62">
        <v>44</v>
      </c>
      <c r="M44" s="62"/>
      <c r="N44" s="63"/>
      <c r="O44" s="85" t="s">
        <v>260</v>
      </c>
      <c r="P44" s="87">
        <v>43714.61619212963</v>
      </c>
      <c r="Q44" s="85" t="s">
        <v>280</v>
      </c>
      <c r="R44" s="85"/>
      <c r="S44" s="85"/>
      <c r="T44" s="85" t="s">
        <v>295</v>
      </c>
      <c r="U44" s="88" t="s">
        <v>303</v>
      </c>
      <c r="V44" s="88" t="s">
        <v>303</v>
      </c>
      <c r="W44" s="87">
        <v>43714.61619212963</v>
      </c>
      <c r="X44" s="91">
        <v>43714</v>
      </c>
      <c r="Y44" s="93" t="s">
        <v>339</v>
      </c>
      <c r="Z44" s="88" t="s">
        <v>365</v>
      </c>
      <c r="AA44" s="85"/>
      <c r="AB44" s="85"/>
      <c r="AC44" s="93" t="s">
        <v>391</v>
      </c>
      <c r="AD44" s="85"/>
      <c r="AE44" s="85" t="b">
        <v>0</v>
      </c>
      <c r="AF44" s="85">
        <v>6</v>
      </c>
      <c r="AG44" s="93" t="s">
        <v>401</v>
      </c>
      <c r="AH44" s="85" t="b">
        <v>0</v>
      </c>
      <c r="AI44" s="85" t="s">
        <v>404</v>
      </c>
      <c r="AJ44" s="85"/>
      <c r="AK44" s="93" t="s">
        <v>401</v>
      </c>
      <c r="AL44" s="85" t="b">
        <v>0</v>
      </c>
      <c r="AM44" s="85">
        <v>0</v>
      </c>
      <c r="AN44" s="93" t="s">
        <v>401</v>
      </c>
      <c r="AO44" s="85" t="s">
        <v>406</v>
      </c>
      <c r="AP44" s="85" t="b">
        <v>0</v>
      </c>
      <c r="AQ44" s="93" t="s">
        <v>391</v>
      </c>
      <c r="AR44" s="85" t="s">
        <v>196</v>
      </c>
      <c r="AS44" s="85">
        <v>0</v>
      </c>
      <c r="AT44" s="85">
        <v>0</v>
      </c>
      <c r="AU44" s="85" t="s">
        <v>411</v>
      </c>
      <c r="AV44" s="85" t="s">
        <v>412</v>
      </c>
      <c r="AW44" s="85" t="s">
        <v>413</v>
      </c>
      <c r="AX44" s="85" t="s">
        <v>415</v>
      </c>
      <c r="AY44" s="85" t="s">
        <v>417</v>
      </c>
      <c r="AZ44" s="85" t="s">
        <v>419</v>
      </c>
      <c r="BA44" s="85" t="s">
        <v>420</v>
      </c>
      <c r="BB44" s="88" t="s">
        <v>422</v>
      </c>
      <c r="BC44">
        <v>1</v>
      </c>
      <c r="BD44" s="84" t="str">
        <f>REPLACE(INDEX(GroupVertices[Group],MATCH(Edges[[#This Row],[Vertex 1]],GroupVertices[Vertex],0)),1,1,"")</f>
        <v>1</v>
      </c>
      <c r="BE44" s="84" t="str">
        <f>REPLACE(INDEX(GroupVertices[Group],MATCH(Edges[[#This Row],[Vertex 2]],GroupVertices[Vertex],0)),1,1,"")</f>
        <v>1</v>
      </c>
      <c r="BF44" s="51">
        <v>2</v>
      </c>
      <c r="BG44" s="52">
        <v>5.2631578947368425</v>
      </c>
      <c r="BH44" s="51">
        <v>0</v>
      </c>
      <c r="BI44" s="52">
        <v>0</v>
      </c>
      <c r="BJ44" s="51">
        <v>0</v>
      </c>
      <c r="BK44" s="52">
        <v>0</v>
      </c>
      <c r="BL44" s="51">
        <v>36</v>
      </c>
      <c r="BM44" s="52">
        <v>94.73684210526316</v>
      </c>
      <c r="BN44" s="51">
        <v>38</v>
      </c>
    </row>
    <row r="45" spans="1:66" ht="28.55">
      <c r="A45" s="83" t="s">
        <v>250</v>
      </c>
      <c r="B45" s="83" t="s">
        <v>259</v>
      </c>
      <c r="C45" s="53" t="s">
        <v>947</v>
      </c>
      <c r="D45" s="54">
        <v>10</v>
      </c>
      <c r="E45" s="53" t="s">
        <v>136</v>
      </c>
      <c r="F45" s="55">
        <v>19</v>
      </c>
      <c r="G45" s="53"/>
      <c r="H45" s="57"/>
      <c r="I45" s="56"/>
      <c r="J45" s="56"/>
      <c r="K45" s="36" t="s">
        <v>65</v>
      </c>
      <c r="L45" s="62">
        <v>45</v>
      </c>
      <c r="M45" s="62"/>
      <c r="N45" s="63"/>
      <c r="O45" s="85" t="s">
        <v>260</v>
      </c>
      <c r="P45" s="87">
        <v>43710.68126157407</v>
      </c>
      <c r="Q45" s="85" t="s">
        <v>281</v>
      </c>
      <c r="R45" s="85"/>
      <c r="S45" s="85"/>
      <c r="T45" s="85"/>
      <c r="U45" s="85"/>
      <c r="V45" s="88" t="s">
        <v>318</v>
      </c>
      <c r="W45" s="87">
        <v>43710.68126157407</v>
      </c>
      <c r="X45" s="91">
        <v>43710</v>
      </c>
      <c r="Y45" s="93" t="s">
        <v>340</v>
      </c>
      <c r="Z45" s="88" t="s">
        <v>366</v>
      </c>
      <c r="AA45" s="85"/>
      <c r="AB45" s="85"/>
      <c r="AC45" s="93" t="s">
        <v>392</v>
      </c>
      <c r="AD45" s="85"/>
      <c r="AE45" s="85" t="b">
        <v>0</v>
      </c>
      <c r="AF45" s="85">
        <v>0</v>
      </c>
      <c r="AG45" s="93" t="s">
        <v>401</v>
      </c>
      <c r="AH45" s="85" t="b">
        <v>0</v>
      </c>
      <c r="AI45" s="85" t="s">
        <v>404</v>
      </c>
      <c r="AJ45" s="85"/>
      <c r="AK45" s="93" t="s">
        <v>401</v>
      </c>
      <c r="AL45" s="85" t="b">
        <v>0</v>
      </c>
      <c r="AM45" s="85">
        <v>0</v>
      </c>
      <c r="AN45" s="93" t="s">
        <v>401</v>
      </c>
      <c r="AO45" s="85" t="s">
        <v>406</v>
      </c>
      <c r="AP45" s="85" t="b">
        <v>0</v>
      </c>
      <c r="AQ45" s="93" t="s">
        <v>392</v>
      </c>
      <c r="AR45" s="85" t="s">
        <v>196</v>
      </c>
      <c r="AS45" s="85">
        <v>0</v>
      </c>
      <c r="AT45" s="85">
        <v>0</v>
      </c>
      <c r="AU45" s="85"/>
      <c r="AV45" s="85"/>
      <c r="AW45" s="85"/>
      <c r="AX45" s="85"/>
      <c r="AY45" s="85"/>
      <c r="AZ45" s="85"/>
      <c r="BA45" s="85"/>
      <c r="BB45" s="85"/>
      <c r="BC45">
        <v>2</v>
      </c>
      <c r="BD45" s="84" t="str">
        <f>REPLACE(INDEX(GroupVertices[Group],MATCH(Edges[[#This Row],[Vertex 1]],GroupVertices[Vertex],0)),1,1,"")</f>
        <v>2</v>
      </c>
      <c r="BE45" s="84" t="str">
        <f>REPLACE(INDEX(GroupVertices[Group],MATCH(Edges[[#This Row],[Vertex 2]],GroupVertices[Vertex],0)),1,1,"")</f>
        <v>2</v>
      </c>
      <c r="BF45" s="51">
        <v>0</v>
      </c>
      <c r="BG45" s="52">
        <v>0</v>
      </c>
      <c r="BH45" s="51">
        <v>0</v>
      </c>
      <c r="BI45" s="52">
        <v>0</v>
      </c>
      <c r="BJ45" s="51">
        <v>0</v>
      </c>
      <c r="BK45" s="52">
        <v>0</v>
      </c>
      <c r="BL45" s="51">
        <v>10</v>
      </c>
      <c r="BM45" s="52">
        <v>100</v>
      </c>
      <c r="BN45" s="51">
        <v>10</v>
      </c>
    </row>
    <row r="46" spans="1:66" ht="28.55">
      <c r="A46" s="83" t="s">
        <v>250</v>
      </c>
      <c r="B46" s="83" t="s">
        <v>259</v>
      </c>
      <c r="C46" s="53" t="s">
        <v>947</v>
      </c>
      <c r="D46" s="54">
        <v>10</v>
      </c>
      <c r="E46" s="53" t="s">
        <v>136</v>
      </c>
      <c r="F46" s="55">
        <v>19</v>
      </c>
      <c r="G46" s="53"/>
      <c r="H46" s="57"/>
      <c r="I46" s="56"/>
      <c r="J46" s="56"/>
      <c r="K46" s="36" t="s">
        <v>65</v>
      </c>
      <c r="L46" s="62">
        <v>46</v>
      </c>
      <c r="M46" s="62"/>
      <c r="N46" s="63"/>
      <c r="O46" s="85" t="s">
        <v>260</v>
      </c>
      <c r="P46" s="87">
        <v>43716.61283564815</v>
      </c>
      <c r="Q46" s="85" t="s">
        <v>282</v>
      </c>
      <c r="R46" s="85"/>
      <c r="S46" s="85"/>
      <c r="T46" s="85"/>
      <c r="U46" s="85"/>
      <c r="V46" s="88" t="s">
        <v>318</v>
      </c>
      <c r="W46" s="87">
        <v>43716.61283564815</v>
      </c>
      <c r="X46" s="91">
        <v>43716</v>
      </c>
      <c r="Y46" s="93" t="s">
        <v>341</v>
      </c>
      <c r="Z46" s="88" t="s">
        <v>367</v>
      </c>
      <c r="AA46" s="85"/>
      <c r="AB46" s="85"/>
      <c r="AC46" s="93" t="s">
        <v>393</v>
      </c>
      <c r="AD46" s="85"/>
      <c r="AE46" s="85" t="b">
        <v>0</v>
      </c>
      <c r="AF46" s="85">
        <v>0</v>
      </c>
      <c r="AG46" s="93" t="s">
        <v>401</v>
      </c>
      <c r="AH46" s="85" t="b">
        <v>0</v>
      </c>
      <c r="AI46" s="85" t="s">
        <v>404</v>
      </c>
      <c r="AJ46" s="85"/>
      <c r="AK46" s="93" t="s">
        <v>401</v>
      </c>
      <c r="AL46" s="85" t="b">
        <v>0</v>
      </c>
      <c r="AM46" s="85">
        <v>0</v>
      </c>
      <c r="AN46" s="93" t="s">
        <v>401</v>
      </c>
      <c r="AO46" s="85" t="s">
        <v>406</v>
      </c>
      <c r="AP46" s="85" t="b">
        <v>0</v>
      </c>
      <c r="AQ46" s="93" t="s">
        <v>393</v>
      </c>
      <c r="AR46" s="85" t="s">
        <v>196</v>
      </c>
      <c r="AS46" s="85">
        <v>0</v>
      </c>
      <c r="AT46" s="85">
        <v>0</v>
      </c>
      <c r="AU46" s="85"/>
      <c r="AV46" s="85"/>
      <c r="AW46" s="85"/>
      <c r="AX46" s="85"/>
      <c r="AY46" s="85"/>
      <c r="AZ46" s="85"/>
      <c r="BA46" s="85"/>
      <c r="BB46" s="85"/>
      <c r="BC46">
        <v>2</v>
      </c>
      <c r="BD46" s="84" t="str">
        <f>REPLACE(INDEX(GroupVertices[Group],MATCH(Edges[[#This Row],[Vertex 1]],GroupVertices[Vertex],0)),1,1,"")</f>
        <v>2</v>
      </c>
      <c r="BE46" s="84" t="str">
        <f>REPLACE(INDEX(GroupVertices[Group],MATCH(Edges[[#This Row],[Vertex 2]],GroupVertices[Vertex],0)),1,1,"")</f>
        <v>2</v>
      </c>
      <c r="BF46" s="51">
        <v>1</v>
      </c>
      <c r="BG46" s="52">
        <v>3.8461538461538463</v>
      </c>
      <c r="BH46" s="51">
        <v>0</v>
      </c>
      <c r="BI46" s="52">
        <v>0</v>
      </c>
      <c r="BJ46" s="51">
        <v>0</v>
      </c>
      <c r="BK46" s="52">
        <v>0</v>
      </c>
      <c r="BL46" s="51">
        <v>25</v>
      </c>
      <c r="BM46" s="52">
        <v>96.15384615384616</v>
      </c>
      <c r="BN46" s="51">
        <v>26</v>
      </c>
    </row>
    <row r="47" spans="1:66" ht="28.55">
      <c r="A47" s="83" t="s">
        <v>241</v>
      </c>
      <c r="B47" s="83" t="s">
        <v>257</v>
      </c>
      <c r="C47" s="53" t="s">
        <v>948</v>
      </c>
      <c r="D47" s="54">
        <v>10</v>
      </c>
      <c r="E47" s="53" t="s">
        <v>136</v>
      </c>
      <c r="F47" s="55">
        <v>6</v>
      </c>
      <c r="G47" s="53"/>
      <c r="H47" s="57"/>
      <c r="I47" s="56"/>
      <c r="J47" s="56"/>
      <c r="K47" s="36" t="s">
        <v>65</v>
      </c>
      <c r="L47" s="62">
        <v>47</v>
      </c>
      <c r="M47" s="62"/>
      <c r="N47" s="63"/>
      <c r="O47" s="85" t="s">
        <v>260</v>
      </c>
      <c r="P47" s="87">
        <v>43710.88574074074</v>
      </c>
      <c r="Q47" s="85" t="s">
        <v>269</v>
      </c>
      <c r="R47" s="85"/>
      <c r="S47" s="85"/>
      <c r="T47" s="85" t="s">
        <v>294</v>
      </c>
      <c r="U47" s="88" t="s">
        <v>297</v>
      </c>
      <c r="V47" s="88" t="s">
        <v>297</v>
      </c>
      <c r="W47" s="87">
        <v>43710.88574074074</v>
      </c>
      <c r="X47" s="91">
        <v>43710</v>
      </c>
      <c r="Y47" s="93" t="s">
        <v>328</v>
      </c>
      <c r="Z47" s="88" t="s">
        <v>354</v>
      </c>
      <c r="AA47" s="85"/>
      <c r="AB47" s="85"/>
      <c r="AC47" s="93" t="s">
        <v>380</v>
      </c>
      <c r="AD47" s="85"/>
      <c r="AE47" s="85" t="b">
        <v>0</v>
      </c>
      <c r="AF47" s="85">
        <v>13</v>
      </c>
      <c r="AG47" s="93" t="s">
        <v>401</v>
      </c>
      <c r="AH47" s="85" t="b">
        <v>0</v>
      </c>
      <c r="AI47" s="85" t="s">
        <v>404</v>
      </c>
      <c r="AJ47" s="85"/>
      <c r="AK47" s="93" t="s">
        <v>401</v>
      </c>
      <c r="AL47" s="85" t="b">
        <v>0</v>
      </c>
      <c r="AM47" s="85">
        <v>2</v>
      </c>
      <c r="AN47" s="93" t="s">
        <v>401</v>
      </c>
      <c r="AO47" s="85" t="s">
        <v>406</v>
      </c>
      <c r="AP47" s="85" t="b">
        <v>0</v>
      </c>
      <c r="AQ47" s="93" t="s">
        <v>380</v>
      </c>
      <c r="AR47" s="85" t="s">
        <v>196</v>
      </c>
      <c r="AS47" s="85">
        <v>0</v>
      </c>
      <c r="AT47" s="85">
        <v>0</v>
      </c>
      <c r="AU47" s="85"/>
      <c r="AV47" s="85"/>
      <c r="AW47" s="85"/>
      <c r="AX47" s="85"/>
      <c r="AY47" s="85"/>
      <c r="AZ47" s="85"/>
      <c r="BA47" s="85"/>
      <c r="BB47" s="85"/>
      <c r="BC47">
        <v>3</v>
      </c>
      <c r="BD47" s="84" t="str">
        <f>REPLACE(INDEX(GroupVertices[Group],MATCH(Edges[[#This Row],[Vertex 1]],GroupVertices[Vertex],0)),1,1,"")</f>
        <v>1</v>
      </c>
      <c r="BE47" s="84" t="str">
        <f>REPLACE(INDEX(GroupVertices[Group],MATCH(Edges[[#This Row],[Vertex 2]],GroupVertices[Vertex],0)),1,1,"")</f>
        <v>1</v>
      </c>
      <c r="BF47" s="51">
        <v>0</v>
      </c>
      <c r="BG47" s="52">
        <v>0</v>
      </c>
      <c r="BH47" s="51">
        <v>1</v>
      </c>
      <c r="BI47" s="52">
        <v>3.3333333333333335</v>
      </c>
      <c r="BJ47" s="51">
        <v>0</v>
      </c>
      <c r="BK47" s="52">
        <v>0</v>
      </c>
      <c r="BL47" s="51">
        <v>29</v>
      </c>
      <c r="BM47" s="52">
        <v>96.66666666666667</v>
      </c>
      <c r="BN47" s="51">
        <v>30</v>
      </c>
    </row>
    <row r="48" spans="1:66" ht="28.55">
      <c r="A48" s="83" t="s">
        <v>241</v>
      </c>
      <c r="B48" s="83" t="s">
        <v>257</v>
      </c>
      <c r="C48" s="53" t="s">
        <v>948</v>
      </c>
      <c r="D48" s="54">
        <v>10</v>
      </c>
      <c r="E48" s="53" t="s">
        <v>136</v>
      </c>
      <c r="F48" s="55">
        <v>6</v>
      </c>
      <c r="G48" s="53"/>
      <c r="H48" s="57"/>
      <c r="I48" s="56"/>
      <c r="J48" s="56"/>
      <c r="K48" s="36" t="s">
        <v>65</v>
      </c>
      <c r="L48" s="62">
        <v>48</v>
      </c>
      <c r="M48" s="62"/>
      <c r="N48" s="63"/>
      <c r="O48" s="85" t="s">
        <v>260</v>
      </c>
      <c r="P48" s="87">
        <v>43710.88688657407</v>
      </c>
      <c r="Q48" s="85" t="s">
        <v>271</v>
      </c>
      <c r="R48" s="85"/>
      <c r="S48" s="85"/>
      <c r="T48" s="85" t="s">
        <v>294</v>
      </c>
      <c r="U48" s="85"/>
      <c r="V48" s="88" t="s">
        <v>313</v>
      </c>
      <c r="W48" s="87">
        <v>43710.88688657407</v>
      </c>
      <c r="X48" s="91">
        <v>43710</v>
      </c>
      <c r="Y48" s="93" t="s">
        <v>330</v>
      </c>
      <c r="Z48" s="88" t="s">
        <v>356</v>
      </c>
      <c r="AA48" s="85"/>
      <c r="AB48" s="85"/>
      <c r="AC48" s="93" t="s">
        <v>382</v>
      </c>
      <c r="AD48" s="85"/>
      <c r="AE48" s="85" t="b">
        <v>0</v>
      </c>
      <c r="AF48" s="85">
        <v>0</v>
      </c>
      <c r="AG48" s="93" t="s">
        <v>401</v>
      </c>
      <c r="AH48" s="85" t="b">
        <v>0</v>
      </c>
      <c r="AI48" s="85" t="s">
        <v>404</v>
      </c>
      <c r="AJ48" s="85"/>
      <c r="AK48" s="93" t="s">
        <v>401</v>
      </c>
      <c r="AL48" s="85" t="b">
        <v>0</v>
      </c>
      <c r="AM48" s="85">
        <v>74</v>
      </c>
      <c r="AN48" s="93" t="s">
        <v>381</v>
      </c>
      <c r="AO48" s="85" t="s">
        <v>406</v>
      </c>
      <c r="AP48" s="85" t="b">
        <v>0</v>
      </c>
      <c r="AQ48" s="93" t="s">
        <v>381</v>
      </c>
      <c r="AR48" s="85" t="s">
        <v>196</v>
      </c>
      <c r="AS48" s="85">
        <v>0</v>
      </c>
      <c r="AT48" s="85">
        <v>0</v>
      </c>
      <c r="AU48" s="85"/>
      <c r="AV48" s="85"/>
      <c r="AW48" s="85"/>
      <c r="AX48" s="85"/>
      <c r="AY48" s="85"/>
      <c r="AZ48" s="85"/>
      <c r="BA48" s="85"/>
      <c r="BB48" s="85"/>
      <c r="BC48">
        <v>3</v>
      </c>
      <c r="BD48" s="84" t="str">
        <f>REPLACE(INDEX(GroupVertices[Group],MATCH(Edges[[#This Row],[Vertex 1]],GroupVertices[Vertex],0)),1,1,"")</f>
        <v>1</v>
      </c>
      <c r="BE48" s="84" t="str">
        <f>REPLACE(INDEX(GroupVertices[Group],MATCH(Edges[[#This Row],[Vertex 2]],GroupVertices[Vertex],0)),1,1,"")</f>
        <v>1</v>
      </c>
      <c r="BF48" s="51"/>
      <c r="BG48" s="52"/>
      <c r="BH48" s="51"/>
      <c r="BI48" s="52"/>
      <c r="BJ48" s="51"/>
      <c r="BK48" s="52"/>
      <c r="BL48" s="51"/>
      <c r="BM48" s="52"/>
      <c r="BN48" s="51"/>
    </row>
    <row r="49" spans="1:66" ht="28.55">
      <c r="A49" s="83" t="s">
        <v>241</v>
      </c>
      <c r="B49" s="83" t="s">
        <v>257</v>
      </c>
      <c r="C49" s="53" t="s">
        <v>948</v>
      </c>
      <c r="D49" s="54">
        <v>10</v>
      </c>
      <c r="E49" s="53" t="s">
        <v>136</v>
      </c>
      <c r="F49" s="55">
        <v>6</v>
      </c>
      <c r="G49" s="53"/>
      <c r="H49" s="57"/>
      <c r="I49" s="56"/>
      <c r="J49" s="56"/>
      <c r="K49" s="36" t="s">
        <v>65</v>
      </c>
      <c r="L49" s="62">
        <v>49</v>
      </c>
      <c r="M49" s="62"/>
      <c r="N49" s="63"/>
      <c r="O49" s="85" t="s">
        <v>260</v>
      </c>
      <c r="P49" s="87">
        <v>43711.58862268519</v>
      </c>
      <c r="Q49" s="85" t="s">
        <v>273</v>
      </c>
      <c r="R49" s="85"/>
      <c r="S49" s="85"/>
      <c r="T49" s="85"/>
      <c r="U49" s="88" t="s">
        <v>299</v>
      </c>
      <c r="V49" s="88" t="s">
        <v>299</v>
      </c>
      <c r="W49" s="87">
        <v>43711.58862268519</v>
      </c>
      <c r="X49" s="91">
        <v>43711</v>
      </c>
      <c r="Y49" s="93" t="s">
        <v>342</v>
      </c>
      <c r="Z49" s="88" t="s">
        <v>368</v>
      </c>
      <c r="AA49" s="85"/>
      <c r="AB49" s="85"/>
      <c r="AC49" s="93" t="s">
        <v>394</v>
      </c>
      <c r="AD49" s="85"/>
      <c r="AE49" s="85" t="b">
        <v>0</v>
      </c>
      <c r="AF49" s="85">
        <v>39</v>
      </c>
      <c r="AG49" s="93" t="s">
        <v>401</v>
      </c>
      <c r="AH49" s="85" t="b">
        <v>0</v>
      </c>
      <c r="AI49" s="85" t="s">
        <v>404</v>
      </c>
      <c r="AJ49" s="85"/>
      <c r="AK49" s="93" t="s">
        <v>401</v>
      </c>
      <c r="AL49" s="85" t="b">
        <v>0</v>
      </c>
      <c r="AM49" s="85">
        <v>1</v>
      </c>
      <c r="AN49" s="93" t="s">
        <v>401</v>
      </c>
      <c r="AO49" s="85" t="s">
        <v>406</v>
      </c>
      <c r="AP49" s="85" t="b">
        <v>0</v>
      </c>
      <c r="AQ49" s="93" t="s">
        <v>394</v>
      </c>
      <c r="AR49" s="85" t="s">
        <v>196</v>
      </c>
      <c r="AS49" s="85">
        <v>0</v>
      </c>
      <c r="AT49" s="85">
        <v>0</v>
      </c>
      <c r="AU49" s="85"/>
      <c r="AV49" s="85"/>
      <c r="AW49" s="85"/>
      <c r="AX49" s="85"/>
      <c r="AY49" s="85"/>
      <c r="AZ49" s="85"/>
      <c r="BA49" s="85"/>
      <c r="BB49" s="85"/>
      <c r="BC49">
        <v>3</v>
      </c>
      <c r="BD49" s="84" t="str">
        <f>REPLACE(INDEX(GroupVertices[Group],MATCH(Edges[[#This Row],[Vertex 1]],GroupVertices[Vertex],0)),1,1,"")</f>
        <v>1</v>
      </c>
      <c r="BE49" s="84" t="str">
        <f>REPLACE(INDEX(GroupVertices[Group],MATCH(Edges[[#This Row],[Vertex 2]],GroupVertices[Vertex],0)),1,1,"")</f>
        <v>1</v>
      </c>
      <c r="BF49" s="51">
        <v>0</v>
      </c>
      <c r="BG49" s="52">
        <v>0</v>
      </c>
      <c r="BH49" s="51">
        <v>0</v>
      </c>
      <c r="BI49" s="52">
        <v>0</v>
      </c>
      <c r="BJ49" s="51">
        <v>0</v>
      </c>
      <c r="BK49" s="52">
        <v>0</v>
      </c>
      <c r="BL49" s="51">
        <v>4</v>
      </c>
      <c r="BM49" s="52">
        <v>100</v>
      </c>
      <c r="BN49" s="51">
        <v>4</v>
      </c>
    </row>
    <row r="50" spans="1:66" ht="28.55">
      <c r="A50" s="83" t="s">
        <v>250</v>
      </c>
      <c r="B50" s="83" t="s">
        <v>257</v>
      </c>
      <c r="C50" s="53" t="s">
        <v>947</v>
      </c>
      <c r="D50" s="54">
        <v>10</v>
      </c>
      <c r="E50" s="53" t="s">
        <v>136</v>
      </c>
      <c r="F50" s="55">
        <v>19</v>
      </c>
      <c r="G50" s="53"/>
      <c r="H50" s="57"/>
      <c r="I50" s="56"/>
      <c r="J50" s="56"/>
      <c r="K50" s="36" t="s">
        <v>65</v>
      </c>
      <c r="L50" s="62">
        <v>50</v>
      </c>
      <c r="M50" s="62"/>
      <c r="N50" s="63"/>
      <c r="O50" s="85" t="s">
        <v>260</v>
      </c>
      <c r="P50" s="87">
        <v>43710.68126157407</v>
      </c>
      <c r="Q50" s="85" t="s">
        <v>281</v>
      </c>
      <c r="R50" s="85"/>
      <c r="S50" s="85"/>
      <c r="T50" s="85"/>
      <c r="U50" s="85"/>
      <c r="V50" s="88" t="s">
        <v>318</v>
      </c>
      <c r="W50" s="87">
        <v>43710.68126157407</v>
      </c>
      <c r="X50" s="91">
        <v>43710</v>
      </c>
      <c r="Y50" s="93" t="s">
        <v>340</v>
      </c>
      <c r="Z50" s="88" t="s">
        <v>366</v>
      </c>
      <c r="AA50" s="85"/>
      <c r="AB50" s="85"/>
      <c r="AC50" s="93" t="s">
        <v>392</v>
      </c>
      <c r="AD50" s="85"/>
      <c r="AE50" s="85" t="b">
        <v>0</v>
      </c>
      <c r="AF50" s="85">
        <v>0</v>
      </c>
      <c r="AG50" s="93" t="s">
        <v>401</v>
      </c>
      <c r="AH50" s="85" t="b">
        <v>0</v>
      </c>
      <c r="AI50" s="85" t="s">
        <v>404</v>
      </c>
      <c r="AJ50" s="85"/>
      <c r="AK50" s="93" t="s">
        <v>401</v>
      </c>
      <c r="AL50" s="85" t="b">
        <v>0</v>
      </c>
      <c r="AM50" s="85">
        <v>0</v>
      </c>
      <c r="AN50" s="93" t="s">
        <v>401</v>
      </c>
      <c r="AO50" s="85" t="s">
        <v>406</v>
      </c>
      <c r="AP50" s="85" t="b">
        <v>0</v>
      </c>
      <c r="AQ50" s="93" t="s">
        <v>392</v>
      </c>
      <c r="AR50" s="85" t="s">
        <v>196</v>
      </c>
      <c r="AS50" s="85">
        <v>0</v>
      </c>
      <c r="AT50" s="85">
        <v>0</v>
      </c>
      <c r="AU50" s="85"/>
      <c r="AV50" s="85"/>
      <c r="AW50" s="85"/>
      <c r="AX50" s="85"/>
      <c r="AY50" s="85"/>
      <c r="AZ50" s="85"/>
      <c r="BA50" s="85"/>
      <c r="BB50" s="85"/>
      <c r="BC50">
        <v>2</v>
      </c>
      <c r="BD50" s="84" t="str">
        <f>REPLACE(INDEX(GroupVertices[Group],MATCH(Edges[[#This Row],[Vertex 1]],GroupVertices[Vertex],0)),1,1,"")</f>
        <v>2</v>
      </c>
      <c r="BE50" s="84" t="str">
        <f>REPLACE(INDEX(GroupVertices[Group],MATCH(Edges[[#This Row],[Vertex 2]],GroupVertices[Vertex],0)),1,1,"")</f>
        <v>1</v>
      </c>
      <c r="BF50" s="51"/>
      <c r="BG50" s="52"/>
      <c r="BH50" s="51"/>
      <c r="BI50" s="52"/>
      <c r="BJ50" s="51"/>
      <c r="BK50" s="52"/>
      <c r="BL50" s="51"/>
      <c r="BM50" s="52"/>
      <c r="BN50" s="51"/>
    </row>
    <row r="51" spans="1:66" ht="28.55">
      <c r="A51" s="83" t="s">
        <v>250</v>
      </c>
      <c r="B51" s="83" t="s">
        <v>257</v>
      </c>
      <c r="C51" s="53" t="s">
        <v>947</v>
      </c>
      <c r="D51" s="54">
        <v>10</v>
      </c>
      <c r="E51" s="53" t="s">
        <v>136</v>
      </c>
      <c r="F51" s="55">
        <v>19</v>
      </c>
      <c r="G51" s="53"/>
      <c r="H51" s="57"/>
      <c r="I51" s="56"/>
      <c r="J51" s="56"/>
      <c r="K51" s="36" t="s">
        <v>65</v>
      </c>
      <c r="L51" s="62">
        <v>51</v>
      </c>
      <c r="M51" s="62"/>
      <c r="N51" s="63"/>
      <c r="O51" s="85" t="s">
        <v>260</v>
      </c>
      <c r="P51" s="87">
        <v>43716.61283564815</v>
      </c>
      <c r="Q51" s="85" t="s">
        <v>282</v>
      </c>
      <c r="R51" s="85"/>
      <c r="S51" s="85"/>
      <c r="T51" s="85"/>
      <c r="U51" s="85"/>
      <c r="V51" s="88" t="s">
        <v>318</v>
      </c>
      <c r="W51" s="87">
        <v>43716.61283564815</v>
      </c>
      <c r="X51" s="91">
        <v>43716</v>
      </c>
      <c r="Y51" s="93" t="s">
        <v>341</v>
      </c>
      <c r="Z51" s="88" t="s">
        <v>367</v>
      </c>
      <c r="AA51" s="85"/>
      <c r="AB51" s="85"/>
      <c r="AC51" s="93" t="s">
        <v>393</v>
      </c>
      <c r="AD51" s="85"/>
      <c r="AE51" s="85" t="b">
        <v>0</v>
      </c>
      <c r="AF51" s="85">
        <v>0</v>
      </c>
      <c r="AG51" s="93" t="s">
        <v>401</v>
      </c>
      <c r="AH51" s="85" t="b">
        <v>0</v>
      </c>
      <c r="AI51" s="85" t="s">
        <v>404</v>
      </c>
      <c r="AJ51" s="85"/>
      <c r="AK51" s="93" t="s">
        <v>401</v>
      </c>
      <c r="AL51" s="85" t="b">
        <v>0</v>
      </c>
      <c r="AM51" s="85">
        <v>0</v>
      </c>
      <c r="AN51" s="93" t="s">
        <v>401</v>
      </c>
      <c r="AO51" s="85" t="s">
        <v>406</v>
      </c>
      <c r="AP51" s="85" t="b">
        <v>0</v>
      </c>
      <c r="AQ51" s="93" t="s">
        <v>393</v>
      </c>
      <c r="AR51" s="85" t="s">
        <v>196</v>
      </c>
      <c r="AS51" s="85">
        <v>0</v>
      </c>
      <c r="AT51" s="85">
        <v>0</v>
      </c>
      <c r="AU51" s="85"/>
      <c r="AV51" s="85"/>
      <c r="AW51" s="85"/>
      <c r="AX51" s="85"/>
      <c r="AY51" s="85"/>
      <c r="AZ51" s="85"/>
      <c r="BA51" s="85"/>
      <c r="BB51" s="85"/>
      <c r="BC51">
        <v>2</v>
      </c>
      <c r="BD51" s="84" t="str">
        <f>REPLACE(INDEX(GroupVertices[Group],MATCH(Edges[[#This Row],[Vertex 1]],GroupVertices[Vertex],0)),1,1,"")</f>
        <v>2</v>
      </c>
      <c r="BE51" s="84" t="str">
        <f>REPLACE(INDEX(GroupVertices[Group],MATCH(Edges[[#This Row],[Vertex 2]],GroupVertices[Vertex],0)),1,1,"")</f>
        <v>1</v>
      </c>
      <c r="BF51" s="51"/>
      <c r="BG51" s="52"/>
      <c r="BH51" s="51"/>
      <c r="BI51" s="52"/>
      <c r="BJ51" s="51"/>
      <c r="BK51" s="52"/>
      <c r="BL51" s="51"/>
      <c r="BM51" s="52"/>
      <c r="BN51" s="51"/>
    </row>
    <row r="52" spans="1:66" ht="28.55">
      <c r="A52" s="83" t="s">
        <v>250</v>
      </c>
      <c r="B52" s="83" t="s">
        <v>258</v>
      </c>
      <c r="C52" s="53" t="s">
        <v>947</v>
      </c>
      <c r="D52" s="54">
        <v>10</v>
      </c>
      <c r="E52" s="53" t="s">
        <v>136</v>
      </c>
      <c r="F52" s="55">
        <v>19</v>
      </c>
      <c r="G52" s="53"/>
      <c r="H52" s="57"/>
      <c r="I52" s="56"/>
      <c r="J52" s="56"/>
      <c r="K52" s="36" t="s">
        <v>65</v>
      </c>
      <c r="L52" s="62">
        <v>52</v>
      </c>
      <c r="M52" s="62"/>
      <c r="N52" s="63"/>
      <c r="O52" s="85" t="s">
        <v>260</v>
      </c>
      <c r="P52" s="87">
        <v>43710.68126157407</v>
      </c>
      <c r="Q52" s="85" t="s">
        <v>281</v>
      </c>
      <c r="R52" s="85"/>
      <c r="S52" s="85"/>
      <c r="T52" s="85"/>
      <c r="U52" s="85"/>
      <c r="V52" s="88" t="s">
        <v>318</v>
      </c>
      <c r="W52" s="87">
        <v>43710.68126157407</v>
      </c>
      <c r="X52" s="91">
        <v>43710</v>
      </c>
      <c r="Y52" s="93" t="s">
        <v>340</v>
      </c>
      <c r="Z52" s="88" t="s">
        <v>366</v>
      </c>
      <c r="AA52" s="85"/>
      <c r="AB52" s="85"/>
      <c r="AC52" s="93" t="s">
        <v>392</v>
      </c>
      <c r="AD52" s="85"/>
      <c r="AE52" s="85" t="b">
        <v>0</v>
      </c>
      <c r="AF52" s="85">
        <v>0</v>
      </c>
      <c r="AG52" s="93" t="s">
        <v>401</v>
      </c>
      <c r="AH52" s="85" t="b">
        <v>0</v>
      </c>
      <c r="AI52" s="85" t="s">
        <v>404</v>
      </c>
      <c r="AJ52" s="85"/>
      <c r="AK52" s="93" t="s">
        <v>401</v>
      </c>
      <c r="AL52" s="85" t="b">
        <v>0</v>
      </c>
      <c r="AM52" s="85">
        <v>0</v>
      </c>
      <c r="AN52" s="93" t="s">
        <v>401</v>
      </c>
      <c r="AO52" s="85" t="s">
        <v>406</v>
      </c>
      <c r="AP52" s="85" t="b">
        <v>0</v>
      </c>
      <c r="AQ52" s="93" t="s">
        <v>392</v>
      </c>
      <c r="AR52" s="85" t="s">
        <v>196</v>
      </c>
      <c r="AS52" s="85">
        <v>0</v>
      </c>
      <c r="AT52" s="85">
        <v>0</v>
      </c>
      <c r="AU52" s="85"/>
      <c r="AV52" s="85"/>
      <c r="AW52" s="85"/>
      <c r="AX52" s="85"/>
      <c r="AY52" s="85"/>
      <c r="AZ52" s="85"/>
      <c r="BA52" s="85"/>
      <c r="BB52" s="85"/>
      <c r="BC52">
        <v>2</v>
      </c>
      <c r="BD52" s="84" t="str">
        <f>REPLACE(INDEX(GroupVertices[Group],MATCH(Edges[[#This Row],[Vertex 1]],GroupVertices[Vertex],0)),1,1,"")</f>
        <v>2</v>
      </c>
      <c r="BE52" s="84" t="str">
        <f>REPLACE(INDEX(GroupVertices[Group],MATCH(Edges[[#This Row],[Vertex 2]],GroupVertices[Vertex],0)),1,1,"")</f>
        <v>2</v>
      </c>
      <c r="BF52" s="51"/>
      <c r="BG52" s="52"/>
      <c r="BH52" s="51"/>
      <c r="BI52" s="52"/>
      <c r="BJ52" s="51"/>
      <c r="BK52" s="52"/>
      <c r="BL52" s="51"/>
      <c r="BM52" s="52"/>
      <c r="BN52" s="51"/>
    </row>
    <row r="53" spans="1:66" ht="28.55">
      <c r="A53" s="83" t="s">
        <v>250</v>
      </c>
      <c r="B53" s="83" t="s">
        <v>258</v>
      </c>
      <c r="C53" s="53" t="s">
        <v>947</v>
      </c>
      <c r="D53" s="54">
        <v>10</v>
      </c>
      <c r="E53" s="53" t="s">
        <v>136</v>
      </c>
      <c r="F53" s="55">
        <v>19</v>
      </c>
      <c r="G53" s="53"/>
      <c r="H53" s="57"/>
      <c r="I53" s="56"/>
      <c r="J53" s="56"/>
      <c r="K53" s="36" t="s">
        <v>65</v>
      </c>
      <c r="L53" s="62">
        <v>53</v>
      </c>
      <c r="M53" s="62"/>
      <c r="N53" s="63"/>
      <c r="O53" s="85" t="s">
        <v>260</v>
      </c>
      <c r="P53" s="87">
        <v>43716.61283564815</v>
      </c>
      <c r="Q53" s="85" t="s">
        <v>282</v>
      </c>
      <c r="R53" s="85"/>
      <c r="S53" s="85"/>
      <c r="T53" s="85"/>
      <c r="U53" s="85"/>
      <c r="V53" s="88" t="s">
        <v>318</v>
      </c>
      <c r="W53" s="87">
        <v>43716.61283564815</v>
      </c>
      <c r="X53" s="91">
        <v>43716</v>
      </c>
      <c r="Y53" s="93" t="s">
        <v>341</v>
      </c>
      <c r="Z53" s="88" t="s">
        <v>367</v>
      </c>
      <c r="AA53" s="85"/>
      <c r="AB53" s="85"/>
      <c r="AC53" s="93" t="s">
        <v>393</v>
      </c>
      <c r="AD53" s="85"/>
      <c r="AE53" s="85" t="b">
        <v>0</v>
      </c>
      <c r="AF53" s="85">
        <v>0</v>
      </c>
      <c r="AG53" s="93" t="s">
        <v>401</v>
      </c>
      <c r="AH53" s="85" t="b">
        <v>0</v>
      </c>
      <c r="AI53" s="85" t="s">
        <v>404</v>
      </c>
      <c r="AJ53" s="85"/>
      <c r="AK53" s="93" t="s">
        <v>401</v>
      </c>
      <c r="AL53" s="85" t="b">
        <v>0</v>
      </c>
      <c r="AM53" s="85">
        <v>0</v>
      </c>
      <c r="AN53" s="93" t="s">
        <v>401</v>
      </c>
      <c r="AO53" s="85" t="s">
        <v>406</v>
      </c>
      <c r="AP53" s="85" t="b">
        <v>0</v>
      </c>
      <c r="AQ53" s="93" t="s">
        <v>393</v>
      </c>
      <c r="AR53" s="85" t="s">
        <v>196</v>
      </c>
      <c r="AS53" s="85">
        <v>0</v>
      </c>
      <c r="AT53" s="85">
        <v>0</v>
      </c>
      <c r="AU53" s="85"/>
      <c r="AV53" s="85"/>
      <c r="AW53" s="85"/>
      <c r="AX53" s="85"/>
      <c r="AY53" s="85"/>
      <c r="AZ53" s="85"/>
      <c r="BA53" s="85"/>
      <c r="BB53" s="85"/>
      <c r="BC53">
        <v>2</v>
      </c>
      <c r="BD53" s="84" t="str">
        <f>REPLACE(INDEX(GroupVertices[Group],MATCH(Edges[[#This Row],[Vertex 1]],GroupVertices[Vertex],0)),1,1,"")</f>
        <v>2</v>
      </c>
      <c r="BE53" s="84" t="str">
        <f>REPLACE(INDEX(GroupVertices[Group],MATCH(Edges[[#This Row],[Vertex 2]],GroupVertices[Vertex],0)),1,1,"")</f>
        <v>2</v>
      </c>
      <c r="BF53" s="51"/>
      <c r="BG53" s="52"/>
      <c r="BH53" s="51"/>
      <c r="BI53" s="52"/>
      <c r="BJ53" s="51"/>
      <c r="BK53" s="52"/>
      <c r="BL53" s="51"/>
      <c r="BM53" s="52"/>
      <c r="BN53" s="51"/>
    </row>
    <row r="54" spans="1:66" ht="15">
      <c r="A54" s="83" t="s">
        <v>241</v>
      </c>
      <c r="B54" s="83" t="s">
        <v>255</v>
      </c>
      <c r="C54" s="53" t="s">
        <v>946</v>
      </c>
      <c r="D54" s="54">
        <v>3</v>
      </c>
      <c r="E54" s="53" t="s">
        <v>132</v>
      </c>
      <c r="F54" s="55">
        <v>32</v>
      </c>
      <c r="G54" s="53"/>
      <c r="H54" s="57"/>
      <c r="I54" s="56"/>
      <c r="J54" s="56"/>
      <c r="K54" s="36" t="s">
        <v>65</v>
      </c>
      <c r="L54" s="62">
        <v>54</v>
      </c>
      <c r="M54" s="62"/>
      <c r="N54" s="63"/>
      <c r="O54" s="85" t="s">
        <v>260</v>
      </c>
      <c r="P54" s="87">
        <v>43710.88574074074</v>
      </c>
      <c r="Q54" s="85" t="s">
        <v>269</v>
      </c>
      <c r="R54" s="85"/>
      <c r="S54" s="85"/>
      <c r="T54" s="85" t="s">
        <v>294</v>
      </c>
      <c r="U54" s="88" t="s">
        <v>297</v>
      </c>
      <c r="V54" s="88" t="s">
        <v>297</v>
      </c>
      <c r="W54" s="87">
        <v>43710.88574074074</v>
      </c>
      <c r="X54" s="91">
        <v>43710</v>
      </c>
      <c r="Y54" s="93" t="s">
        <v>328</v>
      </c>
      <c r="Z54" s="88" t="s">
        <v>354</v>
      </c>
      <c r="AA54" s="85"/>
      <c r="AB54" s="85"/>
      <c r="AC54" s="93" t="s">
        <v>380</v>
      </c>
      <c r="AD54" s="85"/>
      <c r="AE54" s="85" t="b">
        <v>0</v>
      </c>
      <c r="AF54" s="85">
        <v>13</v>
      </c>
      <c r="AG54" s="93" t="s">
        <v>401</v>
      </c>
      <c r="AH54" s="85" t="b">
        <v>0</v>
      </c>
      <c r="AI54" s="85" t="s">
        <v>404</v>
      </c>
      <c r="AJ54" s="85"/>
      <c r="AK54" s="93" t="s">
        <v>401</v>
      </c>
      <c r="AL54" s="85" t="b">
        <v>0</v>
      </c>
      <c r="AM54" s="85">
        <v>2</v>
      </c>
      <c r="AN54" s="93" t="s">
        <v>401</v>
      </c>
      <c r="AO54" s="85" t="s">
        <v>406</v>
      </c>
      <c r="AP54" s="85" t="b">
        <v>0</v>
      </c>
      <c r="AQ54" s="93" t="s">
        <v>380</v>
      </c>
      <c r="AR54" s="85" t="s">
        <v>196</v>
      </c>
      <c r="AS54" s="85">
        <v>0</v>
      </c>
      <c r="AT54" s="85">
        <v>0</v>
      </c>
      <c r="AU54" s="85"/>
      <c r="AV54" s="85"/>
      <c r="AW54" s="85"/>
      <c r="AX54" s="85"/>
      <c r="AY54" s="85"/>
      <c r="AZ54" s="85"/>
      <c r="BA54" s="85"/>
      <c r="BB54" s="85"/>
      <c r="BC54">
        <v>1</v>
      </c>
      <c r="BD54" s="84" t="str">
        <f>REPLACE(INDEX(GroupVertices[Group],MATCH(Edges[[#This Row],[Vertex 1]],GroupVertices[Vertex],0)),1,1,"")</f>
        <v>1</v>
      </c>
      <c r="BE54" s="84" t="str">
        <f>REPLACE(INDEX(GroupVertices[Group],MATCH(Edges[[#This Row],[Vertex 2]],GroupVertices[Vertex],0)),1,1,"")</f>
        <v>3</v>
      </c>
      <c r="BF54" s="51"/>
      <c r="BG54" s="52"/>
      <c r="BH54" s="51"/>
      <c r="BI54" s="52"/>
      <c r="BJ54" s="51"/>
      <c r="BK54" s="52"/>
      <c r="BL54" s="51"/>
      <c r="BM54" s="52"/>
      <c r="BN54" s="51"/>
    </row>
    <row r="55" spans="1:66" ht="28.55">
      <c r="A55" s="83" t="s">
        <v>250</v>
      </c>
      <c r="B55" s="83" t="s">
        <v>241</v>
      </c>
      <c r="C55" s="53" t="s">
        <v>947</v>
      </c>
      <c r="D55" s="54">
        <v>10</v>
      </c>
      <c r="E55" s="53" t="s">
        <v>136</v>
      </c>
      <c r="F55" s="55">
        <v>19</v>
      </c>
      <c r="G55" s="53"/>
      <c r="H55" s="57"/>
      <c r="I55" s="56"/>
      <c r="J55" s="56"/>
      <c r="K55" s="36" t="s">
        <v>65</v>
      </c>
      <c r="L55" s="62">
        <v>55</v>
      </c>
      <c r="M55" s="62"/>
      <c r="N55" s="63"/>
      <c r="O55" s="85" t="s">
        <v>260</v>
      </c>
      <c r="P55" s="87">
        <v>43710.68126157407</v>
      </c>
      <c r="Q55" s="85" t="s">
        <v>281</v>
      </c>
      <c r="R55" s="85"/>
      <c r="S55" s="85"/>
      <c r="T55" s="85"/>
      <c r="U55" s="85"/>
      <c r="V55" s="88" t="s">
        <v>318</v>
      </c>
      <c r="W55" s="87">
        <v>43710.68126157407</v>
      </c>
      <c r="X55" s="91">
        <v>43710</v>
      </c>
      <c r="Y55" s="93" t="s">
        <v>340</v>
      </c>
      <c r="Z55" s="88" t="s">
        <v>366</v>
      </c>
      <c r="AA55" s="85"/>
      <c r="AB55" s="85"/>
      <c r="AC55" s="93" t="s">
        <v>392</v>
      </c>
      <c r="AD55" s="85"/>
      <c r="AE55" s="85" t="b">
        <v>0</v>
      </c>
      <c r="AF55" s="85">
        <v>0</v>
      </c>
      <c r="AG55" s="93" t="s">
        <v>401</v>
      </c>
      <c r="AH55" s="85" t="b">
        <v>0</v>
      </c>
      <c r="AI55" s="85" t="s">
        <v>404</v>
      </c>
      <c r="AJ55" s="85"/>
      <c r="AK55" s="93" t="s">
        <v>401</v>
      </c>
      <c r="AL55" s="85" t="b">
        <v>0</v>
      </c>
      <c r="AM55" s="85">
        <v>0</v>
      </c>
      <c r="AN55" s="93" t="s">
        <v>401</v>
      </c>
      <c r="AO55" s="85" t="s">
        <v>406</v>
      </c>
      <c r="AP55" s="85" t="b">
        <v>0</v>
      </c>
      <c r="AQ55" s="93" t="s">
        <v>392</v>
      </c>
      <c r="AR55" s="85" t="s">
        <v>196</v>
      </c>
      <c r="AS55" s="85">
        <v>0</v>
      </c>
      <c r="AT55" s="85">
        <v>0</v>
      </c>
      <c r="AU55" s="85"/>
      <c r="AV55" s="85"/>
      <c r="AW55" s="85"/>
      <c r="AX55" s="85"/>
      <c r="AY55" s="85"/>
      <c r="AZ55" s="85"/>
      <c r="BA55" s="85"/>
      <c r="BB55" s="85"/>
      <c r="BC55">
        <v>2</v>
      </c>
      <c r="BD55" s="84" t="str">
        <f>REPLACE(INDEX(GroupVertices[Group],MATCH(Edges[[#This Row],[Vertex 1]],GroupVertices[Vertex],0)),1,1,"")</f>
        <v>2</v>
      </c>
      <c r="BE55" s="84" t="str">
        <f>REPLACE(INDEX(GroupVertices[Group],MATCH(Edges[[#This Row],[Vertex 2]],GroupVertices[Vertex],0)),1,1,"")</f>
        <v>1</v>
      </c>
      <c r="BF55" s="51"/>
      <c r="BG55" s="52"/>
      <c r="BH55" s="51"/>
      <c r="BI55" s="52"/>
      <c r="BJ55" s="51"/>
      <c r="BK55" s="52"/>
      <c r="BL55" s="51"/>
      <c r="BM55" s="52"/>
      <c r="BN55" s="51"/>
    </row>
    <row r="56" spans="1:66" ht="28.55">
      <c r="A56" s="83" t="s">
        <v>250</v>
      </c>
      <c r="B56" s="83" t="s">
        <v>241</v>
      </c>
      <c r="C56" s="53" t="s">
        <v>947</v>
      </c>
      <c r="D56" s="54">
        <v>10</v>
      </c>
      <c r="E56" s="53" t="s">
        <v>136</v>
      </c>
      <c r="F56" s="55">
        <v>19</v>
      </c>
      <c r="G56" s="53"/>
      <c r="H56" s="57"/>
      <c r="I56" s="56"/>
      <c r="J56" s="56"/>
      <c r="K56" s="36" t="s">
        <v>65</v>
      </c>
      <c r="L56" s="62">
        <v>56</v>
      </c>
      <c r="M56" s="62"/>
      <c r="N56" s="63"/>
      <c r="O56" s="85" t="s">
        <v>260</v>
      </c>
      <c r="P56" s="87">
        <v>43716.61283564815</v>
      </c>
      <c r="Q56" s="85" t="s">
        <v>282</v>
      </c>
      <c r="R56" s="85"/>
      <c r="S56" s="85"/>
      <c r="T56" s="85"/>
      <c r="U56" s="85"/>
      <c r="V56" s="88" t="s">
        <v>318</v>
      </c>
      <c r="W56" s="87">
        <v>43716.61283564815</v>
      </c>
      <c r="X56" s="91">
        <v>43716</v>
      </c>
      <c r="Y56" s="93" t="s">
        <v>341</v>
      </c>
      <c r="Z56" s="88" t="s">
        <v>367</v>
      </c>
      <c r="AA56" s="85"/>
      <c r="AB56" s="85"/>
      <c r="AC56" s="93" t="s">
        <v>393</v>
      </c>
      <c r="AD56" s="85"/>
      <c r="AE56" s="85" t="b">
        <v>0</v>
      </c>
      <c r="AF56" s="85">
        <v>0</v>
      </c>
      <c r="AG56" s="93" t="s">
        <v>401</v>
      </c>
      <c r="AH56" s="85" t="b">
        <v>0</v>
      </c>
      <c r="AI56" s="85" t="s">
        <v>404</v>
      </c>
      <c r="AJ56" s="85"/>
      <c r="AK56" s="93" t="s">
        <v>401</v>
      </c>
      <c r="AL56" s="85" t="b">
        <v>0</v>
      </c>
      <c r="AM56" s="85">
        <v>0</v>
      </c>
      <c r="AN56" s="93" t="s">
        <v>401</v>
      </c>
      <c r="AO56" s="85" t="s">
        <v>406</v>
      </c>
      <c r="AP56" s="85" t="b">
        <v>0</v>
      </c>
      <c r="AQ56" s="93" t="s">
        <v>393</v>
      </c>
      <c r="AR56" s="85" t="s">
        <v>196</v>
      </c>
      <c r="AS56" s="85">
        <v>0</v>
      </c>
      <c r="AT56" s="85">
        <v>0</v>
      </c>
      <c r="AU56" s="85"/>
      <c r="AV56" s="85"/>
      <c r="AW56" s="85"/>
      <c r="AX56" s="85"/>
      <c r="AY56" s="85"/>
      <c r="AZ56" s="85"/>
      <c r="BA56" s="85"/>
      <c r="BB56" s="85"/>
      <c r="BC56">
        <v>2</v>
      </c>
      <c r="BD56" s="84" t="str">
        <f>REPLACE(INDEX(GroupVertices[Group],MATCH(Edges[[#This Row],[Vertex 1]],GroupVertices[Vertex],0)),1,1,"")</f>
        <v>2</v>
      </c>
      <c r="BE56" s="84" t="str">
        <f>REPLACE(INDEX(GroupVertices[Group],MATCH(Edges[[#This Row],[Vertex 2]],GroupVertices[Vertex],0)),1,1,"")</f>
        <v>1</v>
      </c>
      <c r="BF56" s="51"/>
      <c r="BG56" s="52"/>
      <c r="BH56" s="51"/>
      <c r="BI56" s="52"/>
      <c r="BJ56" s="51"/>
      <c r="BK56" s="52"/>
      <c r="BL56" s="51"/>
      <c r="BM56" s="52"/>
      <c r="BN56" s="51"/>
    </row>
    <row r="57" spans="1:66" ht="28.55">
      <c r="A57" s="83" t="s">
        <v>250</v>
      </c>
      <c r="B57" s="83" t="s">
        <v>255</v>
      </c>
      <c r="C57" s="53" t="s">
        <v>947</v>
      </c>
      <c r="D57" s="54">
        <v>10</v>
      </c>
      <c r="E57" s="53" t="s">
        <v>136</v>
      </c>
      <c r="F57" s="55">
        <v>19</v>
      </c>
      <c r="G57" s="53"/>
      <c r="H57" s="57"/>
      <c r="I57" s="56"/>
      <c r="J57" s="56"/>
      <c r="K57" s="36" t="s">
        <v>65</v>
      </c>
      <c r="L57" s="62">
        <v>57</v>
      </c>
      <c r="M57" s="62"/>
      <c r="N57" s="63"/>
      <c r="O57" s="85" t="s">
        <v>260</v>
      </c>
      <c r="P57" s="87">
        <v>43710.68126157407</v>
      </c>
      <c r="Q57" s="85" t="s">
        <v>281</v>
      </c>
      <c r="R57" s="85"/>
      <c r="S57" s="85"/>
      <c r="T57" s="85"/>
      <c r="U57" s="85"/>
      <c r="V57" s="88" t="s">
        <v>318</v>
      </c>
      <c r="W57" s="87">
        <v>43710.68126157407</v>
      </c>
      <c r="X57" s="91">
        <v>43710</v>
      </c>
      <c r="Y57" s="93" t="s">
        <v>340</v>
      </c>
      <c r="Z57" s="88" t="s">
        <v>366</v>
      </c>
      <c r="AA57" s="85"/>
      <c r="AB57" s="85"/>
      <c r="AC57" s="93" t="s">
        <v>392</v>
      </c>
      <c r="AD57" s="85"/>
      <c r="AE57" s="85" t="b">
        <v>0</v>
      </c>
      <c r="AF57" s="85">
        <v>0</v>
      </c>
      <c r="AG57" s="93" t="s">
        <v>401</v>
      </c>
      <c r="AH57" s="85" t="b">
        <v>0</v>
      </c>
      <c r="AI57" s="85" t="s">
        <v>404</v>
      </c>
      <c r="AJ57" s="85"/>
      <c r="AK57" s="93" t="s">
        <v>401</v>
      </c>
      <c r="AL57" s="85" t="b">
        <v>0</v>
      </c>
      <c r="AM57" s="85">
        <v>0</v>
      </c>
      <c r="AN57" s="93" t="s">
        <v>401</v>
      </c>
      <c r="AO57" s="85" t="s">
        <v>406</v>
      </c>
      <c r="AP57" s="85" t="b">
        <v>0</v>
      </c>
      <c r="AQ57" s="93" t="s">
        <v>392</v>
      </c>
      <c r="AR57" s="85" t="s">
        <v>196</v>
      </c>
      <c r="AS57" s="85">
        <v>0</v>
      </c>
      <c r="AT57" s="85">
        <v>0</v>
      </c>
      <c r="AU57" s="85"/>
      <c r="AV57" s="85"/>
      <c r="AW57" s="85"/>
      <c r="AX57" s="85"/>
      <c r="AY57" s="85"/>
      <c r="AZ57" s="85"/>
      <c r="BA57" s="85"/>
      <c r="BB57" s="85"/>
      <c r="BC57">
        <v>2</v>
      </c>
      <c r="BD57" s="84" t="str">
        <f>REPLACE(INDEX(GroupVertices[Group],MATCH(Edges[[#This Row],[Vertex 1]],GroupVertices[Vertex],0)),1,1,"")</f>
        <v>2</v>
      </c>
      <c r="BE57" s="84" t="str">
        <f>REPLACE(INDEX(GroupVertices[Group],MATCH(Edges[[#This Row],[Vertex 2]],GroupVertices[Vertex],0)),1,1,"")</f>
        <v>3</v>
      </c>
      <c r="BF57" s="51"/>
      <c r="BG57" s="52"/>
      <c r="BH57" s="51"/>
      <c r="BI57" s="52"/>
      <c r="BJ57" s="51"/>
      <c r="BK57" s="52"/>
      <c r="BL57" s="51"/>
      <c r="BM57" s="52"/>
      <c r="BN57" s="51"/>
    </row>
    <row r="58" spans="1:66" ht="28.55">
      <c r="A58" s="83" t="s">
        <v>250</v>
      </c>
      <c r="B58" s="83" t="s">
        <v>255</v>
      </c>
      <c r="C58" s="53" t="s">
        <v>947</v>
      </c>
      <c r="D58" s="54">
        <v>10</v>
      </c>
      <c r="E58" s="53" t="s">
        <v>136</v>
      </c>
      <c r="F58" s="55">
        <v>19</v>
      </c>
      <c r="G58" s="53"/>
      <c r="H58" s="57"/>
      <c r="I58" s="56"/>
      <c r="J58" s="56"/>
      <c r="K58" s="36" t="s">
        <v>65</v>
      </c>
      <c r="L58" s="62">
        <v>58</v>
      </c>
      <c r="M58" s="62"/>
      <c r="N58" s="63"/>
      <c r="O58" s="85" t="s">
        <v>260</v>
      </c>
      <c r="P58" s="87">
        <v>43716.61283564815</v>
      </c>
      <c r="Q58" s="85" t="s">
        <v>282</v>
      </c>
      <c r="R58" s="85"/>
      <c r="S58" s="85"/>
      <c r="T58" s="85"/>
      <c r="U58" s="85"/>
      <c r="V58" s="88" t="s">
        <v>318</v>
      </c>
      <c r="W58" s="87">
        <v>43716.61283564815</v>
      </c>
      <c r="X58" s="91">
        <v>43716</v>
      </c>
      <c r="Y58" s="93" t="s">
        <v>341</v>
      </c>
      <c r="Z58" s="88" t="s">
        <v>367</v>
      </c>
      <c r="AA58" s="85"/>
      <c r="AB58" s="85"/>
      <c r="AC58" s="93" t="s">
        <v>393</v>
      </c>
      <c r="AD58" s="85"/>
      <c r="AE58" s="85" t="b">
        <v>0</v>
      </c>
      <c r="AF58" s="85">
        <v>0</v>
      </c>
      <c r="AG58" s="93" t="s">
        <v>401</v>
      </c>
      <c r="AH58" s="85" t="b">
        <v>0</v>
      </c>
      <c r="AI58" s="85" t="s">
        <v>404</v>
      </c>
      <c r="AJ58" s="85"/>
      <c r="AK58" s="93" t="s">
        <v>401</v>
      </c>
      <c r="AL58" s="85" t="b">
        <v>0</v>
      </c>
      <c r="AM58" s="85">
        <v>0</v>
      </c>
      <c r="AN58" s="93" t="s">
        <v>401</v>
      </c>
      <c r="AO58" s="85" t="s">
        <v>406</v>
      </c>
      <c r="AP58" s="85" t="b">
        <v>0</v>
      </c>
      <c r="AQ58" s="93" t="s">
        <v>393</v>
      </c>
      <c r="AR58" s="85" t="s">
        <v>196</v>
      </c>
      <c r="AS58" s="85">
        <v>0</v>
      </c>
      <c r="AT58" s="85">
        <v>0</v>
      </c>
      <c r="AU58" s="85"/>
      <c r="AV58" s="85"/>
      <c r="AW58" s="85"/>
      <c r="AX58" s="85"/>
      <c r="AY58" s="85"/>
      <c r="AZ58" s="85"/>
      <c r="BA58" s="85"/>
      <c r="BB58" s="85"/>
      <c r="BC58">
        <v>2</v>
      </c>
      <c r="BD58" s="84" t="str">
        <f>REPLACE(INDEX(GroupVertices[Group],MATCH(Edges[[#This Row],[Vertex 1]],GroupVertices[Vertex],0)),1,1,"")</f>
        <v>2</v>
      </c>
      <c r="BE58" s="84" t="str">
        <f>REPLACE(INDEX(GroupVertices[Group],MATCH(Edges[[#This Row],[Vertex 2]],GroupVertices[Vertex],0)),1,1,"")</f>
        <v>3</v>
      </c>
      <c r="BF58" s="51"/>
      <c r="BG58" s="52"/>
      <c r="BH58" s="51"/>
      <c r="BI58" s="52"/>
      <c r="BJ58" s="51"/>
      <c r="BK58" s="52"/>
      <c r="BL58" s="51"/>
      <c r="BM58" s="52"/>
      <c r="BN58" s="51"/>
    </row>
    <row r="59" spans="1:66" ht="28.55">
      <c r="A59" s="83" t="s">
        <v>251</v>
      </c>
      <c r="B59" s="83" t="s">
        <v>251</v>
      </c>
      <c r="C59" s="53" t="s">
        <v>947</v>
      </c>
      <c r="D59" s="54">
        <v>10</v>
      </c>
      <c r="E59" s="53" t="s">
        <v>136</v>
      </c>
      <c r="F59" s="55">
        <v>19</v>
      </c>
      <c r="G59" s="53"/>
      <c r="H59" s="57"/>
      <c r="I59" s="56"/>
      <c r="J59" s="56"/>
      <c r="K59" s="36" t="s">
        <v>65</v>
      </c>
      <c r="L59" s="62">
        <v>59</v>
      </c>
      <c r="M59" s="62"/>
      <c r="N59" s="63"/>
      <c r="O59" s="85" t="s">
        <v>196</v>
      </c>
      <c r="P59" s="87">
        <v>43717.50578703704</v>
      </c>
      <c r="Q59" s="85" t="s">
        <v>283</v>
      </c>
      <c r="R59" s="85"/>
      <c r="S59" s="85"/>
      <c r="T59" s="85" t="s">
        <v>296</v>
      </c>
      <c r="U59" s="88" t="s">
        <v>304</v>
      </c>
      <c r="V59" s="88" t="s">
        <v>304</v>
      </c>
      <c r="W59" s="87">
        <v>43717.50578703704</v>
      </c>
      <c r="X59" s="91">
        <v>43717</v>
      </c>
      <c r="Y59" s="93" t="s">
        <v>343</v>
      </c>
      <c r="Z59" s="88" t="s">
        <v>369</v>
      </c>
      <c r="AA59" s="85"/>
      <c r="AB59" s="85"/>
      <c r="AC59" s="93" t="s">
        <v>395</v>
      </c>
      <c r="AD59" s="85"/>
      <c r="AE59" s="85" t="b">
        <v>0</v>
      </c>
      <c r="AF59" s="85">
        <v>0</v>
      </c>
      <c r="AG59" s="93" t="s">
        <v>401</v>
      </c>
      <c r="AH59" s="85" t="b">
        <v>0</v>
      </c>
      <c r="AI59" s="85" t="s">
        <v>404</v>
      </c>
      <c r="AJ59" s="85"/>
      <c r="AK59" s="93" t="s">
        <v>401</v>
      </c>
      <c r="AL59" s="85" t="b">
        <v>0</v>
      </c>
      <c r="AM59" s="85">
        <v>0</v>
      </c>
      <c r="AN59" s="93" t="s">
        <v>401</v>
      </c>
      <c r="AO59" s="85" t="s">
        <v>406</v>
      </c>
      <c r="AP59" s="85" t="b">
        <v>0</v>
      </c>
      <c r="AQ59" s="93" t="s">
        <v>395</v>
      </c>
      <c r="AR59" s="85" t="s">
        <v>196</v>
      </c>
      <c r="AS59" s="85">
        <v>0</v>
      </c>
      <c r="AT59" s="85">
        <v>0</v>
      </c>
      <c r="AU59" s="85"/>
      <c r="AV59" s="85"/>
      <c r="AW59" s="85"/>
      <c r="AX59" s="85"/>
      <c r="AY59" s="85"/>
      <c r="AZ59" s="85"/>
      <c r="BA59" s="85"/>
      <c r="BB59" s="85"/>
      <c r="BC59">
        <v>2</v>
      </c>
      <c r="BD59" s="84" t="str">
        <f>REPLACE(INDEX(GroupVertices[Group],MATCH(Edges[[#This Row],[Vertex 1]],GroupVertices[Vertex],0)),1,1,"")</f>
        <v>5</v>
      </c>
      <c r="BE59" s="84" t="str">
        <f>REPLACE(INDEX(GroupVertices[Group],MATCH(Edges[[#This Row],[Vertex 2]],GroupVertices[Vertex],0)),1,1,"")</f>
        <v>5</v>
      </c>
      <c r="BF59" s="51">
        <v>1</v>
      </c>
      <c r="BG59" s="52">
        <v>3.0303030303030303</v>
      </c>
      <c r="BH59" s="51">
        <v>1</v>
      </c>
      <c r="BI59" s="52">
        <v>3.0303030303030303</v>
      </c>
      <c r="BJ59" s="51">
        <v>0</v>
      </c>
      <c r="BK59" s="52">
        <v>0</v>
      </c>
      <c r="BL59" s="51">
        <v>31</v>
      </c>
      <c r="BM59" s="52">
        <v>93.93939393939394</v>
      </c>
      <c r="BN59" s="51">
        <v>33</v>
      </c>
    </row>
    <row r="60" spans="1:66" ht="28.55">
      <c r="A60" s="83" t="s">
        <v>251</v>
      </c>
      <c r="B60" s="83" t="s">
        <v>251</v>
      </c>
      <c r="C60" s="53" t="s">
        <v>947</v>
      </c>
      <c r="D60" s="54">
        <v>10</v>
      </c>
      <c r="E60" s="53" t="s">
        <v>136</v>
      </c>
      <c r="F60" s="55">
        <v>19</v>
      </c>
      <c r="G60" s="53"/>
      <c r="H60" s="57"/>
      <c r="I60" s="56"/>
      <c r="J60" s="56"/>
      <c r="K60" s="36" t="s">
        <v>65</v>
      </c>
      <c r="L60" s="62">
        <v>60</v>
      </c>
      <c r="M60" s="62"/>
      <c r="N60" s="63"/>
      <c r="O60" s="85" t="s">
        <v>196</v>
      </c>
      <c r="P60" s="87">
        <v>43717.50790509259</v>
      </c>
      <c r="Q60" s="85" t="s">
        <v>284</v>
      </c>
      <c r="R60" s="85"/>
      <c r="S60" s="85"/>
      <c r="T60" s="85" t="s">
        <v>241</v>
      </c>
      <c r="U60" s="88" t="s">
        <v>305</v>
      </c>
      <c r="V60" s="88" t="s">
        <v>305</v>
      </c>
      <c r="W60" s="87">
        <v>43717.50790509259</v>
      </c>
      <c r="X60" s="91">
        <v>43717</v>
      </c>
      <c r="Y60" s="93" t="s">
        <v>344</v>
      </c>
      <c r="Z60" s="88" t="s">
        <v>370</v>
      </c>
      <c r="AA60" s="85"/>
      <c r="AB60" s="85"/>
      <c r="AC60" s="93" t="s">
        <v>396</v>
      </c>
      <c r="AD60" s="85"/>
      <c r="AE60" s="85" t="b">
        <v>0</v>
      </c>
      <c r="AF60" s="85">
        <v>0</v>
      </c>
      <c r="AG60" s="93" t="s">
        <v>401</v>
      </c>
      <c r="AH60" s="85" t="b">
        <v>0</v>
      </c>
      <c r="AI60" s="85" t="s">
        <v>404</v>
      </c>
      <c r="AJ60" s="85"/>
      <c r="AK60" s="93" t="s">
        <v>401</v>
      </c>
      <c r="AL60" s="85" t="b">
        <v>0</v>
      </c>
      <c r="AM60" s="85">
        <v>0</v>
      </c>
      <c r="AN60" s="93" t="s">
        <v>401</v>
      </c>
      <c r="AO60" s="85" t="s">
        <v>406</v>
      </c>
      <c r="AP60" s="85" t="b">
        <v>0</v>
      </c>
      <c r="AQ60" s="93" t="s">
        <v>396</v>
      </c>
      <c r="AR60" s="85" t="s">
        <v>196</v>
      </c>
      <c r="AS60" s="85">
        <v>0</v>
      </c>
      <c r="AT60" s="85">
        <v>0</v>
      </c>
      <c r="AU60" s="85"/>
      <c r="AV60" s="85"/>
      <c r="AW60" s="85"/>
      <c r="AX60" s="85"/>
      <c r="AY60" s="85"/>
      <c r="AZ60" s="85"/>
      <c r="BA60" s="85"/>
      <c r="BB60" s="85"/>
      <c r="BC60">
        <v>2</v>
      </c>
      <c r="BD60" s="84" t="str">
        <f>REPLACE(INDEX(GroupVertices[Group],MATCH(Edges[[#This Row],[Vertex 1]],GroupVertices[Vertex],0)),1,1,"")</f>
        <v>5</v>
      </c>
      <c r="BE60" s="84" t="str">
        <f>REPLACE(INDEX(GroupVertices[Group],MATCH(Edges[[#This Row],[Vertex 2]],GroupVertices[Vertex],0)),1,1,"")</f>
        <v>5</v>
      </c>
      <c r="BF60" s="51">
        <v>1</v>
      </c>
      <c r="BG60" s="52">
        <v>3.125</v>
      </c>
      <c r="BH60" s="51">
        <v>1</v>
      </c>
      <c r="BI60" s="52">
        <v>3.125</v>
      </c>
      <c r="BJ60" s="51">
        <v>0</v>
      </c>
      <c r="BK60" s="52">
        <v>0</v>
      </c>
      <c r="BL60" s="51">
        <v>30</v>
      </c>
      <c r="BM60" s="52">
        <v>93.75</v>
      </c>
      <c r="BN60" s="51">
        <v>32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hyperlinks>
    <hyperlink ref="R5" r:id="rId1" display="https://www.instagram.com/p/B102VLCAO_q/?igshid=95y2eaorigyc"/>
    <hyperlink ref="R6" r:id="rId2" display="https://www.instagram.com/p/B11R2wMAydr/?igshid=f62wx5pgtesu"/>
    <hyperlink ref="R7" r:id="rId3" display="https://www.instagram.com/p/B102VLCAO_q/?igshid=95y2eaorigyc"/>
    <hyperlink ref="R8" r:id="rId4" display="https://www.instagram.com/p/B11R2wMAydr/?igshid=f62wx5pgtesu"/>
    <hyperlink ref="R9" r:id="rId5" display="https://www.instagram.com/p/B102VLCAO_q/?igshid=95y2eaorigyc"/>
    <hyperlink ref="R10" r:id="rId6" display="https://www.instagram.com/p/B11DSWIgdy_/?igshid=1sbohb5tpb2f7"/>
    <hyperlink ref="R12" r:id="rId7" display="https://www.instagram.com/p/B16OdlfA1x2/?igshid=1pdleom25xmam"/>
    <hyperlink ref="U24" r:id="rId8" display="https://pbs.twimg.com/ext_tw_video_thumb/1168633526436188161/pu/img/HVzruJTWak22p4N1.jpg"/>
    <hyperlink ref="U25" r:id="rId9" display="https://pbs.twimg.com/media/EDdud2pX4AEneY-.jpg"/>
    <hyperlink ref="U28" r:id="rId10" display="https://pbs.twimg.com/media/EDi5sUeXYAUVPkc.jpg"/>
    <hyperlink ref="U29" r:id="rId11" display="https://pbs.twimg.com/media/EDi5sUeXYAUVPkc.jpg"/>
    <hyperlink ref="U30" r:id="rId12" display="https://pbs.twimg.com/media/EDoPjhnXYAAGP9n.jpg"/>
    <hyperlink ref="U31" r:id="rId13" display="https://pbs.twimg.com/media/EDoPjhnXYAAGP9n.jpg"/>
    <hyperlink ref="U32" r:id="rId14" display="https://pbs.twimg.com/media/EDoPjhnXYAAGP9n.jpg"/>
    <hyperlink ref="U33" r:id="rId15" display="https://pbs.twimg.com/media/EDoPjhnXYAAGP9n.jpg"/>
    <hyperlink ref="U41" r:id="rId16" display="https://pbs.twimg.com/media/EDyYdD1UYAAyNNn.jpg"/>
    <hyperlink ref="U42" r:id="rId17" display="https://pbs.twimg.com/media/EDyYkoHU0AAiu6v.jpg"/>
    <hyperlink ref="U43" r:id="rId18" display="https://pbs.twimg.com/media/EDyfjJrUEAAOzzV.jpg"/>
    <hyperlink ref="U44" r:id="rId19" display="https://pbs.twimg.com/media/EDyfjJrUEAAOzzV.jpg"/>
    <hyperlink ref="U47" r:id="rId20" display="https://pbs.twimg.com/ext_tw_video_thumb/1168633526436188161/pu/img/HVzruJTWak22p4N1.jpg"/>
    <hyperlink ref="U49" r:id="rId21" display="https://pbs.twimg.com/media/EDi5sUeXYAUVPkc.jpg"/>
    <hyperlink ref="U54" r:id="rId22" display="https://pbs.twimg.com/ext_tw_video_thumb/1168633526436188161/pu/img/HVzruJTWak22p4N1.jpg"/>
    <hyperlink ref="U59" r:id="rId23" display="https://pbs.twimg.com/media/EEBX7VqWwAABRzX.jpg"/>
    <hyperlink ref="U60" r:id="rId24" display="https://pbs.twimg.com/media/EEBYoNKXkAAghKL.jpg"/>
    <hyperlink ref="V3" r:id="rId25" display="http://pbs.twimg.com/profile_images/667194198219735040/ZF7hxIpV_normal.jpg"/>
    <hyperlink ref="V4" r:id="rId26" display="http://pbs.twimg.com/profile_images/667194198219735040/ZF7hxIpV_normal.jpg"/>
    <hyperlink ref="V5" r:id="rId27" display="http://pbs.twimg.com/profile_images/915032734761877507/R8qE53lQ_normal.jpg"/>
    <hyperlink ref="V6" r:id="rId28" display="http://pbs.twimg.com/profile_images/915032734761877507/R8qE53lQ_normal.jpg"/>
    <hyperlink ref="V7" r:id="rId29" display="http://pbs.twimg.com/profile_images/915032734761877507/R8qE53lQ_normal.jpg"/>
    <hyperlink ref="V8" r:id="rId30" display="http://pbs.twimg.com/profile_images/915032734761877507/R8qE53lQ_normal.jpg"/>
    <hyperlink ref="V9" r:id="rId31" display="http://pbs.twimg.com/profile_images/915032734761877507/R8qE53lQ_normal.jpg"/>
    <hyperlink ref="V10" r:id="rId32" display="http://pbs.twimg.com/profile_images/915032734761877507/R8qE53lQ_normal.jpg"/>
    <hyperlink ref="V11" r:id="rId33" display="http://pbs.twimg.com/profile_images/1033882286171860993/rVG2wyCT_normal.jpg"/>
    <hyperlink ref="V12" r:id="rId34" display="http://pbs.twimg.com/profile_images/1304754237/image_normal.jpg"/>
    <hyperlink ref="V13" r:id="rId35" display="http://pbs.twimg.com/profile_images/1113200162590081024/T6uFHUN0_normal.jpg"/>
    <hyperlink ref="V14" r:id="rId36" display="http://pbs.twimg.com/profile_images/1113200162590081024/T6uFHUN0_normal.jpg"/>
    <hyperlink ref="V15" r:id="rId37" display="http://pbs.twimg.com/profile_images/1113200162590081024/T6uFHUN0_normal.jpg"/>
    <hyperlink ref="V16" r:id="rId38" display="http://pbs.twimg.com/profile_images/1113200162590081024/T6uFHUN0_normal.jpg"/>
    <hyperlink ref="V17" r:id="rId39" display="http://pbs.twimg.com/profile_images/1012144939390701568/81iaF_Tf_normal.jpg"/>
    <hyperlink ref="V18" r:id="rId40" display="http://pbs.twimg.com/profile_images/1012144939390701568/81iaF_Tf_normal.jpg"/>
    <hyperlink ref="V19" r:id="rId41" display="http://pbs.twimg.com/profile_images/1012144939390701568/81iaF_Tf_normal.jpg"/>
    <hyperlink ref="V20" r:id="rId42" display="http://pbs.twimg.com/profile_images/1012144939390701568/81iaF_Tf_normal.jpg"/>
    <hyperlink ref="V21" r:id="rId43" display="http://pbs.twimg.com/profile_images/1096798093247311872/pdmLCZi8_normal.jpg"/>
    <hyperlink ref="V22" r:id="rId44" display="http://pbs.twimg.com/profile_images/1096798093247311872/pdmLCZi8_normal.jpg"/>
    <hyperlink ref="V23" r:id="rId45" display="http://pbs.twimg.com/profile_images/1096798093247311872/pdmLCZi8_normal.jpg"/>
    <hyperlink ref="V24" r:id="rId46" display="https://pbs.twimg.com/ext_tw_video_thumb/1168633526436188161/pu/img/HVzruJTWak22p4N1.jpg"/>
    <hyperlink ref="V25" r:id="rId47" display="https://pbs.twimg.com/media/EDdud2pX4AEneY-.jpg"/>
    <hyperlink ref="V26" r:id="rId48" display="http://pbs.twimg.com/profile_images/1081319381769076736/zPr8UzAv_normal.jpg"/>
    <hyperlink ref="V27" r:id="rId49" display="http://pbs.twimg.com/profile_images/682787683282882565/_PdD6xHx_normal.jpg"/>
    <hyperlink ref="V28" r:id="rId50" display="https://pbs.twimg.com/media/EDi5sUeXYAUVPkc.jpg"/>
    <hyperlink ref="V29" r:id="rId51" display="https://pbs.twimg.com/media/EDi5sUeXYAUVPkc.jpg"/>
    <hyperlink ref="V30" r:id="rId52" display="https://pbs.twimg.com/media/EDoPjhnXYAAGP9n.jpg"/>
    <hyperlink ref="V31" r:id="rId53" display="https://pbs.twimg.com/media/EDoPjhnXYAAGP9n.jpg"/>
    <hyperlink ref="V32" r:id="rId54" display="https://pbs.twimg.com/media/EDoPjhnXYAAGP9n.jpg"/>
    <hyperlink ref="V33" r:id="rId55" display="https://pbs.twimg.com/media/EDoPjhnXYAAGP9n.jpg"/>
    <hyperlink ref="V34" r:id="rId56" display="http://pbs.twimg.com/profile_images/483407123875778562/wN78q3a1_normal.jpeg"/>
    <hyperlink ref="V35" r:id="rId57" display="http://pbs.twimg.com/profile_images/483407123875778562/wN78q3a1_normal.jpeg"/>
    <hyperlink ref="V36" r:id="rId58" display="http://pbs.twimg.com/profile_images/483407123875778562/wN78q3a1_normal.jpeg"/>
    <hyperlink ref="V37" r:id="rId59" display="http://pbs.twimg.com/profile_images/483407123875778562/wN78q3a1_normal.jpeg"/>
    <hyperlink ref="V38" r:id="rId60" display="http://abs.twimg.com/sticky/default_profile_images/default_profile_normal.png"/>
    <hyperlink ref="V39" r:id="rId61" display="http://abs.twimg.com/sticky/default_profile_images/default_profile_normal.png"/>
    <hyperlink ref="V40" r:id="rId62" display="http://pbs.twimg.com/profile_images/1112182779964329984/MOTGO1e__normal.jpg"/>
    <hyperlink ref="V41" r:id="rId63" display="https://pbs.twimg.com/media/EDyYdD1UYAAyNNn.jpg"/>
    <hyperlink ref="V42" r:id="rId64" display="https://pbs.twimg.com/media/EDyYkoHU0AAiu6v.jpg"/>
    <hyperlink ref="V43" r:id="rId65" display="https://pbs.twimg.com/media/EDyfjJrUEAAOzzV.jpg"/>
    <hyperlink ref="V44" r:id="rId66" display="https://pbs.twimg.com/media/EDyfjJrUEAAOzzV.jpg"/>
    <hyperlink ref="V45" r:id="rId67" display="http://pbs.twimg.com/profile_images/588157118471090176/7bpI8_EK_normal.jpg"/>
    <hyperlink ref="V46" r:id="rId68" display="http://pbs.twimg.com/profile_images/588157118471090176/7bpI8_EK_normal.jpg"/>
    <hyperlink ref="V47" r:id="rId69" display="https://pbs.twimg.com/ext_tw_video_thumb/1168633526436188161/pu/img/HVzruJTWak22p4N1.jpg"/>
    <hyperlink ref="V48" r:id="rId70" display="http://pbs.twimg.com/profile_images/1081319381769076736/zPr8UzAv_normal.jpg"/>
    <hyperlink ref="V49" r:id="rId71" display="https://pbs.twimg.com/media/EDi5sUeXYAUVPkc.jpg"/>
    <hyperlink ref="V50" r:id="rId72" display="http://pbs.twimg.com/profile_images/588157118471090176/7bpI8_EK_normal.jpg"/>
    <hyperlink ref="V51" r:id="rId73" display="http://pbs.twimg.com/profile_images/588157118471090176/7bpI8_EK_normal.jpg"/>
    <hyperlink ref="V52" r:id="rId74" display="http://pbs.twimg.com/profile_images/588157118471090176/7bpI8_EK_normal.jpg"/>
    <hyperlink ref="V53" r:id="rId75" display="http://pbs.twimg.com/profile_images/588157118471090176/7bpI8_EK_normal.jpg"/>
    <hyperlink ref="V54" r:id="rId76" display="https://pbs.twimg.com/ext_tw_video_thumb/1168633526436188161/pu/img/HVzruJTWak22p4N1.jpg"/>
    <hyperlink ref="V55" r:id="rId77" display="http://pbs.twimg.com/profile_images/588157118471090176/7bpI8_EK_normal.jpg"/>
    <hyperlink ref="V56" r:id="rId78" display="http://pbs.twimg.com/profile_images/588157118471090176/7bpI8_EK_normal.jpg"/>
    <hyperlink ref="V57" r:id="rId79" display="http://pbs.twimg.com/profile_images/588157118471090176/7bpI8_EK_normal.jpg"/>
    <hyperlink ref="V58" r:id="rId80" display="http://pbs.twimg.com/profile_images/588157118471090176/7bpI8_EK_normal.jpg"/>
    <hyperlink ref="V59" r:id="rId81" display="https://pbs.twimg.com/media/EEBX7VqWwAABRzX.jpg"/>
    <hyperlink ref="V60" r:id="rId82" display="https://pbs.twimg.com/media/EEBYoNKXkAAghKL.jpg"/>
    <hyperlink ref="Z3" r:id="rId83" display="https://twitter.com/cdjdulay2881/status/1167780953688813573"/>
    <hyperlink ref="Z4" r:id="rId84" display="https://twitter.com/cdjdulay2881/status/1167780953688813573"/>
    <hyperlink ref="Z5" r:id="rId85" display="https://twitter.com/mikerocketmusic/status/1167753866290401280"/>
    <hyperlink ref="Z6" r:id="rId86" display="https://twitter.com/mikerocketmusic/status/1167813290539569153"/>
    <hyperlink ref="Z7" r:id="rId87" display="https://twitter.com/mikerocketmusic/status/1167753866290401280"/>
    <hyperlink ref="Z8" r:id="rId88" display="https://twitter.com/mikerocketmusic/status/1167813290539569153"/>
    <hyperlink ref="Z9" r:id="rId89" display="https://twitter.com/mikerocketmusic/status/1167753866290401280"/>
    <hyperlink ref="Z10" r:id="rId90" display="https://twitter.com/mikerocketmusic/status/1167781248279797760"/>
    <hyperlink ref="Z11" r:id="rId91" display="https://twitter.com/simplyriaa/status/1168361684861427712"/>
    <hyperlink ref="Z12" r:id="rId92" display="https://twitter.com/tvcameraguy/status/1168509510295654401"/>
    <hyperlink ref="Z13" r:id="rId93" display="https://twitter.com/kevinschatell/status/1168634278609084420"/>
    <hyperlink ref="Z14" r:id="rId94" display="https://twitter.com/kevinschatell/status/1168634278609084420"/>
    <hyperlink ref="Z15" r:id="rId95" display="https://twitter.com/kevinschatell/status/1168634278609084420"/>
    <hyperlink ref="Z16" r:id="rId96" display="https://twitter.com/kevinschatell/status/1168634278609084420"/>
    <hyperlink ref="Z17" r:id="rId97" display="https://twitter.com/jakessarwar/status/1168757404026232832"/>
    <hyperlink ref="Z18" r:id="rId98" display="https://twitter.com/jakessarwar/status/1168757404026232832"/>
    <hyperlink ref="Z19" r:id="rId99" display="https://twitter.com/jakessarwar/status/1168757404026232832"/>
    <hyperlink ref="Z20" r:id="rId100" display="https://twitter.com/jakessarwar/status/1168757404026232832"/>
    <hyperlink ref="Z21" r:id="rId101" display="https://twitter.com/galenbiotech/status/1168825051782766593"/>
    <hyperlink ref="Z22" r:id="rId102" display="https://twitter.com/galenbiotech/status/1168825051782766593"/>
    <hyperlink ref="Z23" r:id="rId103" display="https://twitter.com/galenbiotech/status/1168825051782766593"/>
    <hyperlink ref="Z24" r:id="rId104" display="https://twitter.com/todayplaza/status/1168633563803246602"/>
    <hyperlink ref="Z25" r:id="rId105" display="https://twitter.com/nbcthisisus/status/1168524098626031616"/>
    <hyperlink ref="Z26" r:id="rId106" display="https://twitter.com/todayplaza/status/1168633980473749509"/>
    <hyperlink ref="Z27" r:id="rId107" display="https://twitter.com/chicky1956/status/1168947788979343360"/>
    <hyperlink ref="Z28" r:id="rId108" display="https://twitter.com/holly_camille22/status/1169060895143735296"/>
    <hyperlink ref="Z29" r:id="rId109" display="https://twitter.com/holly_camille22/status/1169060895143735296"/>
    <hyperlink ref="Z30" r:id="rId110" display="https://twitter.com/sheltonbeth01/status/1169264161886539778"/>
    <hyperlink ref="Z31" r:id="rId111" display="https://twitter.com/sheltonbeth01/status/1169264161886539778"/>
    <hyperlink ref="Z32" r:id="rId112" display="https://twitter.com/sheltonbeth01/status/1169264161886539778"/>
    <hyperlink ref="Z33" r:id="rId113" display="https://twitter.com/sheltonbeth01/status/1169264161886539778"/>
    <hyperlink ref="Z34" r:id="rId114" display="https://twitter.com/meenasaurus/status/1169304359257042944"/>
    <hyperlink ref="Z35" r:id="rId115" display="https://twitter.com/meenasaurus/status/1169304359257042944"/>
    <hyperlink ref="Z36" r:id="rId116" display="https://twitter.com/meenasaurus/status/1169304359257042944"/>
    <hyperlink ref="Z37" r:id="rId117" display="https://twitter.com/meenasaurus/status/1169304359257042944"/>
    <hyperlink ref="Z38" r:id="rId118" display="https://twitter.com/sarahmc78949349/status/1169638711707021312"/>
    <hyperlink ref="Z39" r:id="rId119" display="https://twitter.com/sarahmc78949349/status/1169638711707021312"/>
    <hyperlink ref="Z40" r:id="rId120" display="https://twitter.com/sheetssydnie/status/1169976892981530624"/>
    <hyperlink ref="Z41" r:id="rId121" display="https://twitter.com/sheetssydnie/status/1169977635335573516"/>
    <hyperlink ref="Z42" r:id="rId122" display="https://twitter.com/sheetssydnie/status/1169977765631647747"/>
    <hyperlink ref="Z43" r:id="rId123" display="https://twitter.com/maritsanbcmt/status/1169985434694193152"/>
    <hyperlink ref="Z44" r:id="rId124" display="https://twitter.com/maritsanbcmt/status/1169985434694193152"/>
    <hyperlink ref="Z45" r:id="rId125" display="https://twitter.com/donnaflawrence/status/1168559462933762048"/>
    <hyperlink ref="Z46" r:id="rId126" display="https://twitter.com/donnaflawrence/status/1170708995134373893"/>
    <hyperlink ref="Z47" r:id="rId127" display="https://twitter.com/todayplaza/status/1168633563803246602"/>
    <hyperlink ref="Z48" r:id="rId128" display="https://twitter.com/todayplaza/status/1168633980473749509"/>
    <hyperlink ref="Z49" r:id="rId129" display="https://twitter.com/todayplaza/status/1168888280823279617"/>
    <hyperlink ref="Z50" r:id="rId130" display="https://twitter.com/donnaflawrence/status/1168559462933762048"/>
    <hyperlink ref="Z51" r:id="rId131" display="https://twitter.com/donnaflawrence/status/1170708995134373893"/>
    <hyperlink ref="Z52" r:id="rId132" display="https://twitter.com/donnaflawrence/status/1168559462933762048"/>
    <hyperlink ref="Z53" r:id="rId133" display="https://twitter.com/donnaflawrence/status/1170708995134373893"/>
    <hyperlink ref="Z54" r:id="rId134" display="https://twitter.com/todayplaza/status/1168633563803246602"/>
    <hyperlink ref="Z55" r:id="rId135" display="https://twitter.com/donnaflawrence/status/1168559462933762048"/>
    <hyperlink ref="Z56" r:id="rId136" display="https://twitter.com/donnaflawrence/status/1170708995134373893"/>
    <hyperlink ref="Z57" r:id="rId137" display="https://twitter.com/donnaflawrence/status/1168559462933762048"/>
    <hyperlink ref="Z58" r:id="rId138" display="https://twitter.com/donnaflawrence/status/1170708995134373893"/>
    <hyperlink ref="Z59" r:id="rId139" display="https://twitter.com/rockytwyman/status/1171032586564644864"/>
    <hyperlink ref="Z60" r:id="rId140" display="https://twitter.com/rockytwyman/status/1171033357041487872"/>
    <hyperlink ref="BB5" r:id="rId141" display="https://api.twitter.com/1.1/geo/id/01a9a39529b27f36.json"/>
    <hyperlink ref="BB7" r:id="rId142" display="https://api.twitter.com/1.1/geo/id/01a9a39529b27f36.json"/>
    <hyperlink ref="BB9" r:id="rId143" display="https://api.twitter.com/1.1/geo/id/01a9a39529b27f36.json"/>
    <hyperlink ref="BB43" r:id="rId144" display="https://api.twitter.com/1.1/geo/id/00427d4a5c4a1fc3.json"/>
    <hyperlink ref="BB44" r:id="rId145" display="https://api.twitter.com/1.1/geo/id/00427d4a5c4a1fc3.json"/>
  </hyperlinks>
  <printOptions/>
  <pageMargins left="0.7" right="0.7" top="0.75" bottom="0.75" header="0.3" footer="0.3"/>
  <pageSetup horizontalDpi="600" verticalDpi="600" orientation="portrait" r:id="rId149"/>
  <legacyDrawing r:id="rId147"/>
  <tableParts>
    <tablePart r:id="rId148"/>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0FCFD-E14E-43D6-989A-0B9F9E0156C0}">
  <dimension ref="A1:L142"/>
  <sheetViews>
    <sheetView workbookViewId="0" topLeftCell="A1"/>
  </sheetViews>
  <sheetFormatPr defaultColWidth="9.140625" defaultRowHeight="15"/>
  <cols>
    <col min="1" max="1" width="9.00390625" style="0" bestFit="1" customWidth="1"/>
    <col min="3" max="3" width="7.8515625" style="0" bestFit="1" customWidth="1"/>
    <col min="4" max="4" width="9.8515625" style="0" bestFit="1" customWidth="1"/>
    <col min="5" max="5" width="18.8515625" style="0" bestFit="1" customWidth="1"/>
    <col min="6" max="6" width="8.00390625" style="0" bestFit="1" customWidth="1"/>
    <col min="7" max="7" width="33.421875" style="0" bestFit="1" customWidth="1"/>
    <col min="8" max="8" width="34.421875" style="0" bestFit="1" customWidth="1"/>
    <col min="9" max="9" width="38.421875" style="0" bestFit="1" customWidth="1"/>
    <col min="10" max="10" width="33.421875" style="0" bestFit="1" customWidth="1"/>
    <col min="11" max="11" width="34.421875" style="0" bestFit="1" customWidth="1"/>
    <col min="12" max="12" width="38.421875" style="0" bestFit="1" customWidth="1"/>
  </cols>
  <sheetData>
    <row r="1" spans="1:12" ht="14.3" customHeight="1">
      <c r="A1" s="13" t="s">
        <v>902</v>
      </c>
      <c r="B1" s="13" t="s">
        <v>903</v>
      </c>
      <c r="C1" s="13" t="s">
        <v>896</v>
      </c>
      <c r="D1" s="13" t="s">
        <v>897</v>
      </c>
      <c r="E1" s="13" t="s">
        <v>904</v>
      </c>
      <c r="F1" s="13" t="s">
        <v>144</v>
      </c>
      <c r="G1" s="13" t="s">
        <v>905</v>
      </c>
      <c r="H1" s="13" t="s">
        <v>906</v>
      </c>
      <c r="I1" s="13" t="s">
        <v>907</v>
      </c>
      <c r="J1" s="13" t="s">
        <v>908</v>
      </c>
      <c r="K1" s="13" t="s">
        <v>909</v>
      </c>
      <c r="L1" s="13" t="s">
        <v>910</v>
      </c>
    </row>
    <row r="2" spans="1:12" ht="15">
      <c r="A2" s="92" t="s">
        <v>689</v>
      </c>
      <c r="B2" s="92" t="s">
        <v>690</v>
      </c>
      <c r="C2" s="92">
        <v>5</v>
      </c>
      <c r="D2" s="128">
        <v>0.01084853550961817</v>
      </c>
      <c r="E2" s="128">
        <v>1.783903579272735</v>
      </c>
      <c r="F2" s="92" t="s">
        <v>898</v>
      </c>
      <c r="G2" s="92" t="b">
        <v>0</v>
      </c>
      <c r="H2" s="92" t="b">
        <v>0</v>
      </c>
      <c r="I2" s="92" t="b">
        <v>0</v>
      </c>
      <c r="J2" s="92" t="b">
        <v>0</v>
      </c>
      <c r="K2" s="92" t="b">
        <v>0</v>
      </c>
      <c r="L2" s="92" t="b">
        <v>0</v>
      </c>
    </row>
    <row r="3" spans="1:12" ht="15">
      <c r="A3" s="92" t="s">
        <v>691</v>
      </c>
      <c r="B3" s="92" t="s">
        <v>692</v>
      </c>
      <c r="C3" s="92">
        <v>4</v>
      </c>
      <c r="D3" s="128">
        <v>0.009853495232034612</v>
      </c>
      <c r="E3" s="128">
        <v>1.783903579272735</v>
      </c>
      <c r="F3" s="92" t="s">
        <v>898</v>
      </c>
      <c r="G3" s="92" t="b">
        <v>0</v>
      </c>
      <c r="H3" s="92" t="b">
        <v>0</v>
      </c>
      <c r="I3" s="92" t="b">
        <v>0</v>
      </c>
      <c r="J3" s="92" t="b">
        <v>0</v>
      </c>
      <c r="K3" s="92" t="b">
        <v>0</v>
      </c>
      <c r="L3" s="92" t="b">
        <v>0</v>
      </c>
    </row>
    <row r="4" spans="1:12" ht="15">
      <c r="A4" s="92" t="s">
        <v>255</v>
      </c>
      <c r="B4" s="92" t="s">
        <v>241</v>
      </c>
      <c r="C4" s="92">
        <v>3</v>
      </c>
      <c r="D4" s="128">
        <v>0.00852592812046505</v>
      </c>
      <c r="E4" s="128">
        <v>1.1404509027865475</v>
      </c>
      <c r="F4" s="92" t="s">
        <v>898</v>
      </c>
      <c r="G4" s="92" t="b">
        <v>0</v>
      </c>
      <c r="H4" s="92" t="b">
        <v>0</v>
      </c>
      <c r="I4" s="92" t="b">
        <v>0</v>
      </c>
      <c r="J4" s="92" t="b">
        <v>0</v>
      </c>
      <c r="K4" s="92" t="b">
        <v>0</v>
      </c>
      <c r="L4" s="92" t="b">
        <v>0</v>
      </c>
    </row>
    <row r="5" spans="1:12" ht="15">
      <c r="A5" s="92" t="s">
        <v>258</v>
      </c>
      <c r="B5" s="92" t="s">
        <v>257</v>
      </c>
      <c r="C5" s="92">
        <v>3</v>
      </c>
      <c r="D5" s="128">
        <v>0.00852592812046505</v>
      </c>
      <c r="E5" s="128">
        <v>1.3067823245530725</v>
      </c>
      <c r="F5" s="92" t="s">
        <v>898</v>
      </c>
      <c r="G5" s="92" t="b">
        <v>0</v>
      </c>
      <c r="H5" s="92" t="b">
        <v>0</v>
      </c>
      <c r="I5" s="92" t="b">
        <v>0</v>
      </c>
      <c r="J5" s="92" t="b">
        <v>0</v>
      </c>
      <c r="K5" s="92" t="b">
        <v>0</v>
      </c>
      <c r="L5" s="92" t="b">
        <v>0</v>
      </c>
    </row>
    <row r="6" spans="1:12" ht="15">
      <c r="A6" s="92" t="s">
        <v>685</v>
      </c>
      <c r="B6" s="92" t="s">
        <v>687</v>
      </c>
      <c r="C6" s="92">
        <v>3</v>
      </c>
      <c r="D6" s="128">
        <v>0.00852592812046505</v>
      </c>
      <c r="E6" s="128">
        <v>1.0057523288890913</v>
      </c>
      <c r="F6" s="92" t="s">
        <v>898</v>
      </c>
      <c r="G6" s="92" t="b">
        <v>0</v>
      </c>
      <c r="H6" s="92" t="b">
        <v>0</v>
      </c>
      <c r="I6" s="92" t="b">
        <v>0</v>
      </c>
      <c r="J6" s="92" t="b">
        <v>0</v>
      </c>
      <c r="K6" s="92" t="b">
        <v>0</v>
      </c>
      <c r="L6" s="92" t="b">
        <v>0</v>
      </c>
    </row>
    <row r="7" spans="1:12" ht="15">
      <c r="A7" s="92" t="s">
        <v>707</v>
      </c>
      <c r="B7" s="92" t="s">
        <v>708</v>
      </c>
      <c r="C7" s="92">
        <v>3</v>
      </c>
      <c r="D7" s="128">
        <v>0.00852592812046505</v>
      </c>
      <c r="E7" s="128">
        <v>2.0057523288890913</v>
      </c>
      <c r="F7" s="92" t="s">
        <v>898</v>
      </c>
      <c r="G7" s="92" t="b">
        <v>0</v>
      </c>
      <c r="H7" s="92" t="b">
        <v>0</v>
      </c>
      <c r="I7" s="92" t="b">
        <v>0</v>
      </c>
      <c r="J7" s="92" t="b">
        <v>0</v>
      </c>
      <c r="K7" s="92" t="b">
        <v>0</v>
      </c>
      <c r="L7" s="92" t="b">
        <v>0</v>
      </c>
    </row>
    <row r="8" spans="1:12" ht="15">
      <c r="A8" s="92" t="s">
        <v>708</v>
      </c>
      <c r="B8" s="92" t="s">
        <v>709</v>
      </c>
      <c r="C8" s="92">
        <v>3</v>
      </c>
      <c r="D8" s="128">
        <v>0.00852592812046505</v>
      </c>
      <c r="E8" s="128">
        <v>2.0057523288890913</v>
      </c>
      <c r="F8" s="92" t="s">
        <v>898</v>
      </c>
      <c r="G8" s="92" t="b">
        <v>0</v>
      </c>
      <c r="H8" s="92" t="b">
        <v>0</v>
      </c>
      <c r="I8" s="92" t="b">
        <v>0</v>
      </c>
      <c r="J8" s="92" t="b">
        <v>0</v>
      </c>
      <c r="K8" s="92" t="b">
        <v>0</v>
      </c>
      <c r="L8" s="92" t="b">
        <v>0</v>
      </c>
    </row>
    <row r="9" spans="1:12" ht="15">
      <c r="A9" s="92" t="s">
        <v>709</v>
      </c>
      <c r="B9" s="92" t="s">
        <v>694</v>
      </c>
      <c r="C9" s="92">
        <v>3</v>
      </c>
      <c r="D9" s="128">
        <v>0.00852592812046505</v>
      </c>
      <c r="E9" s="128">
        <v>2.0057523288890913</v>
      </c>
      <c r="F9" s="92" t="s">
        <v>898</v>
      </c>
      <c r="G9" s="92" t="b">
        <v>0</v>
      </c>
      <c r="H9" s="92" t="b">
        <v>0</v>
      </c>
      <c r="I9" s="92" t="b">
        <v>0</v>
      </c>
      <c r="J9" s="92" t="b">
        <v>0</v>
      </c>
      <c r="K9" s="92" t="b">
        <v>0</v>
      </c>
      <c r="L9" s="92" t="b">
        <v>0</v>
      </c>
    </row>
    <row r="10" spans="1:12" ht="15">
      <c r="A10" s="92" t="s">
        <v>694</v>
      </c>
      <c r="B10" s="92" t="s">
        <v>684</v>
      </c>
      <c r="C10" s="92">
        <v>3</v>
      </c>
      <c r="D10" s="128">
        <v>0.00852592812046505</v>
      </c>
      <c r="E10" s="128">
        <v>1.1404509027865475</v>
      </c>
      <c r="F10" s="92" t="s">
        <v>898</v>
      </c>
      <c r="G10" s="92" t="b">
        <v>0</v>
      </c>
      <c r="H10" s="92" t="b">
        <v>0</v>
      </c>
      <c r="I10" s="92" t="b">
        <v>0</v>
      </c>
      <c r="J10" s="92" t="b">
        <v>0</v>
      </c>
      <c r="K10" s="92" t="b">
        <v>0</v>
      </c>
      <c r="L10" s="92" t="b">
        <v>0</v>
      </c>
    </row>
    <row r="11" spans="1:12" ht="15">
      <c r="A11" s="92" t="s">
        <v>693</v>
      </c>
      <c r="B11" s="92" t="s">
        <v>687</v>
      </c>
      <c r="C11" s="92">
        <v>3</v>
      </c>
      <c r="D11" s="128">
        <v>0.00852592812046505</v>
      </c>
      <c r="E11" s="128">
        <v>1.528631074169429</v>
      </c>
      <c r="F11" s="92" t="s">
        <v>898</v>
      </c>
      <c r="G11" s="92" t="b">
        <v>1</v>
      </c>
      <c r="H11" s="92" t="b">
        <v>0</v>
      </c>
      <c r="I11" s="92" t="b">
        <v>0</v>
      </c>
      <c r="J11" s="92" t="b">
        <v>0</v>
      </c>
      <c r="K11" s="92" t="b">
        <v>0</v>
      </c>
      <c r="L11" s="92" t="b">
        <v>0</v>
      </c>
    </row>
    <row r="12" spans="1:12" ht="15">
      <c r="A12" s="92" t="s">
        <v>687</v>
      </c>
      <c r="B12" s="92" t="s">
        <v>851</v>
      </c>
      <c r="C12" s="92">
        <v>3</v>
      </c>
      <c r="D12" s="128">
        <v>0.00852592812046505</v>
      </c>
      <c r="E12" s="128">
        <v>1.403692337561129</v>
      </c>
      <c r="F12" s="92" t="s">
        <v>898</v>
      </c>
      <c r="G12" s="92" t="b">
        <v>0</v>
      </c>
      <c r="H12" s="92" t="b">
        <v>0</v>
      </c>
      <c r="I12" s="92" t="b">
        <v>0</v>
      </c>
      <c r="J12" s="92" t="b">
        <v>0</v>
      </c>
      <c r="K12" s="92" t="b">
        <v>0</v>
      </c>
      <c r="L12" s="92" t="b">
        <v>0</v>
      </c>
    </row>
    <row r="13" spans="1:12" ht="15">
      <c r="A13" s="92" t="s">
        <v>257</v>
      </c>
      <c r="B13" s="92" t="s">
        <v>687</v>
      </c>
      <c r="C13" s="92">
        <v>3</v>
      </c>
      <c r="D13" s="128">
        <v>0.00852592812046505</v>
      </c>
      <c r="E13" s="128">
        <v>0.9265710828414665</v>
      </c>
      <c r="F13" s="92" t="s">
        <v>898</v>
      </c>
      <c r="G13" s="92" t="b">
        <v>0</v>
      </c>
      <c r="H13" s="92" t="b">
        <v>0</v>
      </c>
      <c r="I13" s="92" t="b">
        <v>0</v>
      </c>
      <c r="J13" s="92" t="b">
        <v>0</v>
      </c>
      <c r="K13" s="92" t="b">
        <v>0</v>
      </c>
      <c r="L13" s="92" t="b">
        <v>0</v>
      </c>
    </row>
    <row r="14" spans="1:12" ht="15">
      <c r="A14" s="92" t="s">
        <v>694</v>
      </c>
      <c r="B14" s="92" t="s">
        <v>852</v>
      </c>
      <c r="C14" s="92">
        <v>3</v>
      </c>
      <c r="D14" s="128">
        <v>0.00852592812046505</v>
      </c>
      <c r="E14" s="128">
        <v>1.7047223332251102</v>
      </c>
      <c r="F14" s="92" t="s">
        <v>898</v>
      </c>
      <c r="G14" s="92" t="b">
        <v>0</v>
      </c>
      <c r="H14" s="92" t="b">
        <v>0</v>
      </c>
      <c r="I14" s="92" t="b">
        <v>0</v>
      </c>
      <c r="J14" s="92" t="b">
        <v>0</v>
      </c>
      <c r="K14" s="92" t="b">
        <v>0</v>
      </c>
      <c r="L14" s="92" t="b">
        <v>0</v>
      </c>
    </row>
    <row r="15" spans="1:12" ht="15">
      <c r="A15" s="92" t="s">
        <v>852</v>
      </c>
      <c r="B15" s="92" t="s">
        <v>853</v>
      </c>
      <c r="C15" s="92">
        <v>3</v>
      </c>
      <c r="D15" s="128">
        <v>0.00852592812046505</v>
      </c>
      <c r="E15" s="128">
        <v>2.0057523288890913</v>
      </c>
      <c r="F15" s="92" t="s">
        <v>898</v>
      </c>
      <c r="G15" s="92" t="b">
        <v>0</v>
      </c>
      <c r="H15" s="92" t="b">
        <v>0</v>
      </c>
      <c r="I15" s="92" t="b">
        <v>0</v>
      </c>
      <c r="J15" s="92" t="b">
        <v>0</v>
      </c>
      <c r="K15" s="92" t="b">
        <v>0</v>
      </c>
      <c r="L15" s="92" t="b">
        <v>0</v>
      </c>
    </row>
    <row r="16" spans="1:12" ht="15">
      <c r="A16" s="92" t="s">
        <v>853</v>
      </c>
      <c r="B16" s="92" t="s">
        <v>854</v>
      </c>
      <c r="C16" s="92">
        <v>3</v>
      </c>
      <c r="D16" s="128">
        <v>0.00852592812046505</v>
      </c>
      <c r="E16" s="128">
        <v>2.0057523288890913</v>
      </c>
      <c r="F16" s="92" t="s">
        <v>898</v>
      </c>
      <c r="G16" s="92" t="b">
        <v>0</v>
      </c>
      <c r="H16" s="92" t="b">
        <v>0</v>
      </c>
      <c r="I16" s="92" t="b">
        <v>0</v>
      </c>
      <c r="J16" s="92" t="b">
        <v>0</v>
      </c>
      <c r="K16" s="92" t="b">
        <v>0</v>
      </c>
      <c r="L16" s="92" t="b">
        <v>0</v>
      </c>
    </row>
    <row r="17" spans="1:12" ht="15">
      <c r="A17" s="92" t="s">
        <v>854</v>
      </c>
      <c r="B17" s="92" t="s">
        <v>855</v>
      </c>
      <c r="C17" s="92">
        <v>3</v>
      </c>
      <c r="D17" s="128">
        <v>0.00852592812046505</v>
      </c>
      <c r="E17" s="128">
        <v>2.0057523288890913</v>
      </c>
      <c r="F17" s="92" t="s">
        <v>898</v>
      </c>
      <c r="G17" s="92" t="b">
        <v>0</v>
      </c>
      <c r="H17" s="92" t="b">
        <v>0</v>
      </c>
      <c r="I17" s="92" t="b">
        <v>0</v>
      </c>
      <c r="J17" s="92" t="b">
        <v>0</v>
      </c>
      <c r="K17" s="92" t="b">
        <v>0</v>
      </c>
      <c r="L17" s="92" t="b">
        <v>0</v>
      </c>
    </row>
    <row r="18" spans="1:12" ht="15">
      <c r="A18" s="92" t="s">
        <v>855</v>
      </c>
      <c r="B18" s="92" t="s">
        <v>691</v>
      </c>
      <c r="C18" s="92">
        <v>3</v>
      </c>
      <c r="D18" s="128">
        <v>0.00852592812046505</v>
      </c>
      <c r="E18" s="128">
        <v>1.8808135922807914</v>
      </c>
      <c r="F18" s="92" t="s">
        <v>898</v>
      </c>
      <c r="G18" s="92" t="b">
        <v>0</v>
      </c>
      <c r="H18" s="92" t="b">
        <v>0</v>
      </c>
      <c r="I18" s="92" t="b">
        <v>0</v>
      </c>
      <c r="J18" s="92" t="b">
        <v>0</v>
      </c>
      <c r="K18" s="92" t="b">
        <v>0</v>
      </c>
      <c r="L18" s="92" t="b">
        <v>0</v>
      </c>
    </row>
    <row r="19" spans="1:12" ht="15">
      <c r="A19" s="92" t="s">
        <v>692</v>
      </c>
      <c r="B19" s="92" t="s">
        <v>856</v>
      </c>
      <c r="C19" s="92">
        <v>3</v>
      </c>
      <c r="D19" s="128">
        <v>0.00852592812046505</v>
      </c>
      <c r="E19" s="128">
        <v>1.8808135922807914</v>
      </c>
      <c r="F19" s="92" t="s">
        <v>898</v>
      </c>
      <c r="G19" s="92" t="b">
        <v>0</v>
      </c>
      <c r="H19" s="92" t="b">
        <v>0</v>
      </c>
      <c r="I19" s="92" t="b">
        <v>0</v>
      </c>
      <c r="J19" s="92" t="b">
        <v>0</v>
      </c>
      <c r="K19" s="92" t="b">
        <v>0</v>
      </c>
      <c r="L19" s="92" t="b">
        <v>0</v>
      </c>
    </row>
    <row r="20" spans="1:12" ht="15">
      <c r="A20" s="92" t="s">
        <v>856</v>
      </c>
      <c r="B20" s="92" t="s">
        <v>857</v>
      </c>
      <c r="C20" s="92">
        <v>3</v>
      </c>
      <c r="D20" s="128">
        <v>0.00852592812046505</v>
      </c>
      <c r="E20" s="128">
        <v>2.0057523288890913</v>
      </c>
      <c r="F20" s="92" t="s">
        <v>898</v>
      </c>
      <c r="G20" s="92" t="b">
        <v>0</v>
      </c>
      <c r="H20" s="92" t="b">
        <v>0</v>
      </c>
      <c r="I20" s="92" t="b">
        <v>0</v>
      </c>
      <c r="J20" s="92" t="b">
        <v>0</v>
      </c>
      <c r="K20" s="92" t="b">
        <v>1</v>
      </c>
      <c r="L20" s="92" t="b">
        <v>0</v>
      </c>
    </row>
    <row r="21" spans="1:12" ht="15">
      <c r="A21" s="92" t="s">
        <v>857</v>
      </c>
      <c r="B21" s="92" t="s">
        <v>257</v>
      </c>
      <c r="C21" s="92">
        <v>3</v>
      </c>
      <c r="D21" s="128">
        <v>0.00852592812046505</v>
      </c>
      <c r="E21" s="128">
        <v>1.3067823245530725</v>
      </c>
      <c r="F21" s="92" t="s">
        <v>898</v>
      </c>
      <c r="G21" s="92" t="b">
        <v>0</v>
      </c>
      <c r="H21" s="92" t="b">
        <v>1</v>
      </c>
      <c r="I21" s="92" t="b">
        <v>0</v>
      </c>
      <c r="J21" s="92" t="b">
        <v>0</v>
      </c>
      <c r="K21" s="92" t="b">
        <v>0</v>
      </c>
      <c r="L21" s="92" t="b">
        <v>0</v>
      </c>
    </row>
    <row r="22" spans="1:12" ht="15">
      <c r="A22" s="92" t="s">
        <v>257</v>
      </c>
      <c r="B22" s="92" t="s">
        <v>685</v>
      </c>
      <c r="C22" s="92">
        <v>3</v>
      </c>
      <c r="D22" s="128">
        <v>0.00852592812046505</v>
      </c>
      <c r="E22" s="128">
        <v>0.9777236052888478</v>
      </c>
      <c r="F22" s="92" t="s">
        <v>898</v>
      </c>
      <c r="G22" s="92" t="b">
        <v>0</v>
      </c>
      <c r="H22" s="92" t="b">
        <v>0</v>
      </c>
      <c r="I22" s="92" t="b">
        <v>0</v>
      </c>
      <c r="J22" s="92" t="b">
        <v>0</v>
      </c>
      <c r="K22" s="92" t="b">
        <v>0</v>
      </c>
      <c r="L22" s="92" t="b">
        <v>0</v>
      </c>
    </row>
    <row r="23" spans="1:12" ht="15">
      <c r="A23" s="92" t="s">
        <v>685</v>
      </c>
      <c r="B23" s="92" t="s">
        <v>858</v>
      </c>
      <c r="C23" s="92">
        <v>3</v>
      </c>
      <c r="D23" s="128">
        <v>0.00852592812046505</v>
      </c>
      <c r="E23" s="128">
        <v>1.4828735836087537</v>
      </c>
      <c r="F23" s="92" t="s">
        <v>898</v>
      </c>
      <c r="G23" s="92" t="b">
        <v>0</v>
      </c>
      <c r="H23" s="92" t="b">
        <v>0</v>
      </c>
      <c r="I23" s="92" t="b">
        <v>0</v>
      </c>
      <c r="J23" s="92" t="b">
        <v>0</v>
      </c>
      <c r="K23" s="92" t="b">
        <v>0</v>
      </c>
      <c r="L23" s="92" t="b">
        <v>0</v>
      </c>
    </row>
    <row r="24" spans="1:12" ht="15">
      <c r="A24" s="92" t="s">
        <v>858</v>
      </c>
      <c r="B24" s="92" t="s">
        <v>689</v>
      </c>
      <c r="C24" s="92">
        <v>3</v>
      </c>
      <c r="D24" s="128">
        <v>0.00852592812046505</v>
      </c>
      <c r="E24" s="128">
        <v>1.783903579272735</v>
      </c>
      <c r="F24" s="92" t="s">
        <v>898</v>
      </c>
      <c r="G24" s="92" t="b">
        <v>0</v>
      </c>
      <c r="H24" s="92" t="b">
        <v>0</v>
      </c>
      <c r="I24" s="92" t="b">
        <v>0</v>
      </c>
      <c r="J24" s="92" t="b">
        <v>0</v>
      </c>
      <c r="K24" s="92" t="b">
        <v>0</v>
      </c>
      <c r="L24" s="92" t="b">
        <v>0</v>
      </c>
    </row>
    <row r="25" spans="1:12" ht="15">
      <c r="A25" s="92" t="s">
        <v>690</v>
      </c>
      <c r="B25" s="92" t="s">
        <v>859</v>
      </c>
      <c r="C25" s="92">
        <v>3</v>
      </c>
      <c r="D25" s="128">
        <v>0.00852592812046505</v>
      </c>
      <c r="E25" s="128">
        <v>1.783903579272735</v>
      </c>
      <c r="F25" s="92" t="s">
        <v>898</v>
      </c>
      <c r="G25" s="92" t="b">
        <v>0</v>
      </c>
      <c r="H25" s="92" t="b">
        <v>0</v>
      </c>
      <c r="I25" s="92" t="b">
        <v>0</v>
      </c>
      <c r="J25" s="92" t="b">
        <v>0</v>
      </c>
      <c r="K25" s="92" t="b">
        <v>0</v>
      </c>
      <c r="L25" s="92" t="b">
        <v>0</v>
      </c>
    </row>
    <row r="26" spans="1:12" ht="15">
      <c r="A26" s="92" t="s">
        <v>859</v>
      </c>
      <c r="B26" s="92" t="s">
        <v>255</v>
      </c>
      <c r="C26" s="92">
        <v>3</v>
      </c>
      <c r="D26" s="128">
        <v>0.00852592812046505</v>
      </c>
      <c r="E26" s="128">
        <v>1.4414808984505287</v>
      </c>
      <c r="F26" s="92" t="s">
        <v>898</v>
      </c>
      <c r="G26" s="92" t="b">
        <v>0</v>
      </c>
      <c r="H26" s="92" t="b">
        <v>0</v>
      </c>
      <c r="I26" s="92" t="b">
        <v>0</v>
      </c>
      <c r="J26" s="92" t="b">
        <v>0</v>
      </c>
      <c r="K26" s="92" t="b">
        <v>0</v>
      </c>
      <c r="L26" s="92" t="b">
        <v>0</v>
      </c>
    </row>
    <row r="27" spans="1:12" ht="15">
      <c r="A27" s="92" t="s">
        <v>255</v>
      </c>
      <c r="B27" s="92" t="s">
        <v>860</v>
      </c>
      <c r="C27" s="92">
        <v>3</v>
      </c>
      <c r="D27" s="128">
        <v>0.00852592812046505</v>
      </c>
      <c r="E27" s="128">
        <v>1.4414808984505287</v>
      </c>
      <c r="F27" s="92" t="s">
        <v>898</v>
      </c>
      <c r="G27" s="92" t="b">
        <v>0</v>
      </c>
      <c r="H27" s="92" t="b">
        <v>0</v>
      </c>
      <c r="I27" s="92" t="b">
        <v>0</v>
      </c>
      <c r="J27" s="92" t="b">
        <v>0</v>
      </c>
      <c r="K27" s="92" t="b">
        <v>0</v>
      </c>
      <c r="L27" s="92" t="b">
        <v>0</v>
      </c>
    </row>
    <row r="28" spans="1:12" ht="15">
      <c r="A28" s="92" t="s">
        <v>860</v>
      </c>
      <c r="B28" s="92" t="s">
        <v>861</v>
      </c>
      <c r="C28" s="92">
        <v>3</v>
      </c>
      <c r="D28" s="128">
        <v>0.00852592812046505</v>
      </c>
      <c r="E28" s="128">
        <v>2.0057523288890913</v>
      </c>
      <c r="F28" s="92" t="s">
        <v>898</v>
      </c>
      <c r="G28" s="92" t="b">
        <v>0</v>
      </c>
      <c r="H28" s="92" t="b">
        <v>0</v>
      </c>
      <c r="I28" s="92" t="b">
        <v>0</v>
      </c>
      <c r="J28" s="92" t="b">
        <v>0</v>
      </c>
      <c r="K28" s="92" t="b">
        <v>0</v>
      </c>
      <c r="L28" s="92" t="b">
        <v>0</v>
      </c>
    </row>
    <row r="29" spans="1:12" ht="15">
      <c r="A29" s="92" t="s">
        <v>861</v>
      </c>
      <c r="B29" s="92" t="s">
        <v>862</v>
      </c>
      <c r="C29" s="92">
        <v>3</v>
      </c>
      <c r="D29" s="128">
        <v>0.00852592812046505</v>
      </c>
      <c r="E29" s="128">
        <v>2.0057523288890913</v>
      </c>
      <c r="F29" s="92" t="s">
        <v>898</v>
      </c>
      <c r="G29" s="92" t="b">
        <v>0</v>
      </c>
      <c r="H29" s="92" t="b">
        <v>0</v>
      </c>
      <c r="I29" s="92" t="b">
        <v>0</v>
      </c>
      <c r="J29" s="92" t="b">
        <v>0</v>
      </c>
      <c r="K29" s="92" t="b">
        <v>0</v>
      </c>
      <c r="L29" s="92" t="b">
        <v>0</v>
      </c>
    </row>
    <row r="30" spans="1:12" ht="15">
      <c r="A30" s="92" t="s">
        <v>862</v>
      </c>
      <c r="B30" s="92" t="s">
        <v>688</v>
      </c>
      <c r="C30" s="92">
        <v>3</v>
      </c>
      <c r="D30" s="128">
        <v>0.00852592812046505</v>
      </c>
      <c r="E30" s="128">
        <v>1.783903579272735</v>
      </c>
      <c r="F30" s="92" t="s">
        <v>898</v>
      </c>
      <c r="G30" s="92" t="b">
        <v>0</v>
      </c>
      <c r="H30" s="92" t="b">
        <v>0</v>
      </c>
      <c r="I30" s="92" t="b">
        <v>0</v>
      </c>
      <c r="J30" s="92" t="b">
        <v>0</v>
      </c>
      <c r="K30" s="92" t="b">
        <v>0</v>
      </c>
      <c r="L30" s="92" t="b">
        <v>0</v>
      </c>
    </row>
    <row r="31" spans="1:12" ht="15">
      <c r="A31" s="92" t="s">
        <v>688</v>
      </c>
      <c r="B31" s="92" t="s">
        <v>256</v>
      </c>
      <c r="C31" s="92">
        <v>3</v>
      </c>
      <c r="D31" s="128">
        <v>0.00852592812046505</v>
      </c>
      <c r="E31" s="128">
        <v>1.783903579272735</v>
      </c>
      <c r="F31" s="92" t="s">
        <v>898</v>
      </c>
      <c r="G31" s="92" t="b">
        <v>0</v>
      </c>
      <c r="H31" s="92" t="b">
        <v>0</v>
      </c>
      <c r="I31" s="92" t="b">
        <v>0</v>
      </c>
      <c r="J31" s="92" t="b">
        <v>0</v>
      </c>
      <c r="K31" s="92" t="b">
        <v>0</v>
      </c>
      <c r="L31" s="92" t="b">
        <v>0</v>
      </c>
    </row>
    <row r="32" spans="1:12" ht="15">
      <c r="A32" s="92" t="s">
        <v>698</v>
      </c>
      <c r="B32" s="92" t="s">
        <v>699</v>
      </c>
      <c r="C32" s="92">
        <v>3</v>
      </c>
      <c r="D32" s="128">
        <v>0.00852592812046505</v>
      </c>
      <c r="E32" s="128">
        <v>2.0057523288890913</v>
      </c>
      <c r="F32" s="92" t="s">
        <v>898</v>
      </c>
      <c r="G32" s="92" t="b">
        <v>0</v>
      </c>
      <c r="H32" s="92" t="b">
        <v>0</v>
      </c>
      <c r="I32" s="92" t="b">
        <v>0</v>
      </c>
      <c r="J32" s="92" t="b">
        <v>0</v>
      </c>
      <c r="K32" s="92" t="b">
        <v>0</v>
      </c>
      <c r="L32" s="92" t="b">
        <v>0</v>
      </c>
    </row>
    <row r="33" spans="1:12" ht="15">
      <c r="A33" s="92" t="s">
        <v>710</v>
      </c>
      <c r="B33" s="92" t="s">
        <v>711</v>
      </c>
      <c r="C33" s="92">
        <v>2</v>
      </c>
      <c r="D33" s="128">
        <v>0.006751171832162647</v>
      </c>
      <c r="E33" s="128">
        <v>2.1818435879447726</v>
      </c>
      <c r="F33" s="92" t="s">
        <v>898</v>
      </c>
      <c r="G33" s="92" t="b">
        <v>0</v>
      </c>
      <c r="H33" s="92" t="b">
        <v>1</v>
      </c>
      <c r="I33" s="92" t="b">
        <v>0</v>
      </c>
      <c r="J33" s="92" t="b">
        <v>0</v>
      </c>
      <c r="K33" s="92" t="b">
        <v>0</v>
      </c>
      <c r="L33" s="92" t="b">
        <v>0</v>
      </c>
    </row>
    <row r="34" spans="1:12" ht="15">
      <c r="A34" s="92" t="s">
        <v>711</v>
      </c>
      <c r="B34" s="92" t="s">
        <v>712</v>
      </c>
      <c r="C34" s="92">
        <v>2</v>
      </c>
      <c r="D34" s="128">
        <v>0.006751171832162647</v>
      </c>
      <c r="E34" s="128">
        <v>2.1818435879447726</v>
      </c>
      <c r="F34" s="92" t="s">
        <v>898</v>
      </c>
      <c r="G34" s="92" t="b">
        <v>0</v>
      </c>
      <c r="H34" s="92" t="b">
        <v>0</v>
      </c>
      <c r="I34" s="92" t="b">
        <v>0</v>
      </c>
      <c r="J34" s="92" t="b">
        <v>0</v>
      </c>
      <c r="K34" s="92" t="b">
        <v>0</v>
      </c>
      <c r="L34" s="92" t="b">
        <v>0</v>
      </c>
    </row>
    <row r="35" spans="1:12" ht="15">
      <c r="A35" s="92" t="s">
        <v>712</v>
      </c>
      <c r="B35" s="92" t="s">
        <v>713</v>
      </c>
      <c r="C35" s="92">
        <v>2</v>
      </c>
      <c r="D35" s="128">
        <v>0.006751171832162647</v>
      </c>
      <c r="E35" s="128">
        <v>2.1818435879447726</v>
      </c>
      <c r="F35" s="92" t="s">
        <v>898</v>
      </c>
      <c r="G35" s="92" t="b">
        <v>0</v>
      </c>
      <c r="H35" s="92" t="b">
        <v>0</v>
      </c>
      <c r="I35" s="92" t="b">
        <v>0</v>
      </c>
      <c r="J35" s="92" t="b">
        <v>0</v>
      </c>
      <c r="K35" s="92" t="b">
        <v>0</v>
      </c>
      <c r="L35" s="92" t="b">
        <v>0</v>
      </c>
    </row>
    <row r="36" spans="1:12" ht="15">
      <c r="A36" s="92" t="s">
        <v>713</v>
      </c>
      <c r="B36" s="92" t="s">
        <v>863</v>
      </c>
      <c r="C36" s="92">
        <v>2</v>
      </c>
      <c r="D36" s="128">
        <v>0.006751171832162647</v>
      </c>
      <c r="E36" s="128">
        <v>2.1818435879447726</v>
      </c>
      <c r="F36" s="92" t="s">
        <v>898</v>
      </c>
      <c r="G36" s="92" t="b">
        <v>0</v>
      </c>
      <c r="H36" s="92" t="b">
        <v>0</v>
      </c>
      <c r="I36" s="92" t="b">
        <v>0</v>
      </c>
      <c r="J36" s="92" t="b">
        <v>0</v>
      </c>
      <c r="K36" s="92" t="b">
        <v>0</v>
      </c>
      <c r="L36" s="92" t="b">
        <v>0</v>
      </c>
    </row>
    <row r="37" spans="1:12" ht="15">
      <c r="A37" s="92" t="s">
        <v>863</v>
      </c>
      <c r="B37" s="92" t="s">
        <v>864</v>
      </c>
      <c r="C37" s="92">
        <v>2</v>
      </c>
      <c r="D37" s="128">
        <v>0.006751171832162647</v>
      </c>
      <c r="E37" s="128">
        <v>2.1818435879447726</v>
      </c>
      <c r="F37" s="92" t="s">
        <v>898</v>
      </c>
      <c r="G37" s="92" t="b">
        <v>0</v>
      </c>
      <c r="H37" s="92" t="b">
        <v>0</v>
      </c>
      <c r="I37" s="92" t="b">
        <v>0</v>
      </c>
      <c r="J37" s="92" t="b">
        <v>0</v>
      </c>
      <c r="K37" s="92" t="b">
        <v>0</v>
      </c>
      <c r="L37" s="92" t="b">
        <v>0</v>
      </c>
    </row>
    <row r="38" spans="1:12" ht="15">
      <c r="A38" s="92" t="s">
        <v>864</v>
      </c>
      <c r="B38" s="92" t="s">
        <v>865</v>
      </c>
      <c r="C38" s="92">
        <v>2</v>
      </c>
      <c r="D38" s="128">
        <v>0.006751171832162647</v>
      </c>
      <c r="E38" s="128">
        <v>2.1818435879447726</v>
      </c>
      <c r="F38" s="92" t="s">
        <v>898</v>
      </c>
      <c r="G38" s="92" t="b">
        <v>0</v>
      </c>
      <c r="H38" s="92" t="b">
        <v>0</v>
      </c>
      <c r="I38" s="92" t="b">
        <v>0</v>
      </c>
      <c r="J38" s="92" t="b">
        <v>0</v>
      </c>
      <c r="K38" s="92" t="b">
        <v>0</v>
      </c>
      <c r="L38" s="92" t="b">
        <v>0</v>
      </c>
    </row>
    <row r="39" spans="1:12" ht="15">
      <c r="A39" s="92" t="s">
        <v>865</v>
      </c>
      <c r="B39" s="92" t="s">
        <v>866</v>
      </c>
      <c r="C39" s="92">
        <v>2</v>
      </c>
      <c r="D39" s="128">
        <v>0.006751171832162647</v>
      </c>
      <c r="E39" s="128">
        <v>2.1818435879447726</v>
      </c>
      <c r="F39" s="92" t="s">
        <v>898</v>
      </c>
      <c r="G39" s="92" t="b">
        <v>0</v>
      </c>
      <c r="H39" s="92" t="b">
        <v>0</v>
      </c>
      <c r="I39" s="92" t="b">
        <v>0</v>
      </c>
      <c r="J39" s="92" t="b">
        <v>0</v>
      </c>
      <c r="K39" s="92" t="b">
        <v>0</v>
      </c>
      <c r="L39" s="92" t="b">
        <v>0</v>
      </c>
    </row>
    <row r="40" spans="1:12" ht="15">
      <c r="A40" s="92" t="s">
        <v>866</v>
      </c>
      <c r="B40" s="92" t="s">
        <v>706</v>
      </c>
      <c r="C40" s="92">
        <v>2</v>
      </c>
      <c r="D40" s="128">
        <v>0.006751171832162647</v>
      </c>
      <c r="E40" s="128">
        <v>1.783903579272735</v>
      </c>
      <c r="F40" s="92" t="s">
        <v>898</v>
      </c>
      <c r="G40" s="92" t="b">
        <v>0</v>
      </c>
      <c r="H40" s="92" t="b">
        <v>0</v>
      </c>
      <c r="I40" s="92" t="b">
        <v>0</v>
      </c>
      <c r="J40" s="92" t="b">
        <v>0</v>
      </c>
      <c r="K40" s="92" t="b">
        <v>0</v>
      </c>
      <c r="L40" s="92" t="b">
        <v>0</v>
      </c>
    </row>
    <row r="41" spans="1:12" ht="15">
      <c r="A41" s="92" t="s">
        <v>706</v>
      </c>
      <c r="B41" s="92" t="s">
        <v>685</v>
      </c>
      <c r="C41" s="92">
        <v>2</v>
      </c>
      <c r="D41" s="128">
        <v>0.006751171832162647</v>
      </c>
      <c r="E41" s="128">
        <v>1.1818435879447726</v>
      </c>
      <c r="F41" s="92" t="s">
        <v>898</v>
      </c>
      <c r="G41" s="92" t="b">
        <v>0</v>
      </c>
      <c r="H41" s="92" t="b">
        <v>0</v>
      </c>
      <c r="I41" s="92" t="b">
        <v>0</v>
      </c>
      <c r="J41" s="92" t="b">
        <v>0</v>
      </c>
      <c r="K41" s="92" t="b">
        <v>0</v>
      </c>
      <c r="L41" s="92" t="b">
        <v>0</v>
      </c>
    </row>
    <row r="42" spans="1:12" ht="15">
      <c r="A42" s="92" t="s">
        <v>685</v>
      </c>
      <c r="B42" s="92" t="s">
        <v>867</v>
      </c>
      <c r="C42" s="92">
        <v>2</v>
      </c>
      <c r="D42" s="128">
        <v>0.006751171832162647</v>
      </c>
      <c r="E42" s="128">
        <v>1.4828735836087539</v>
      </c>
      <c r="F42" s="92" t="s">
        <v>898</v>
      </c>
      <c r="G42" s="92" t="b">
        <v>0</v>
      </c>
      <c r="H42" s="92" t="b">
        <v>0</v>
      </c>
      <c r="I42" s="92" t="b">
        <v>0</v>
      </c>
      <c r="J42" s="92" t="b">
        <v>0</v>
      </c>
      <c r="K42" s="92" t="b">
        <v>0</v>
      </c>
      <c r="L42" s="92" t="b">
        <v>0</v>
      </c>
    </row>
    <row r="43" spans="1:12" ht="15">
      <c r="A43" s="92" t="s">
        <v>867</v>
      </c>
      <c r="B43" s="92" t="s">
        <v>868</v>
      </c>
      <c r="C43" s="92">
        <v>2</v>
      </c>
      <c r="D43" s="128">
        <v>0.006751171832162647</v>
      </c>
      <c r="E43" s="128">
        <v>2.1818435879447726</v>
      </c>
      <c r="F43" s="92" t="s">
        <v>898</v>
      </c>
      <c r="G43" s="92" t="b">
        <v>0</v>
      </c>
      <c r="H43" s="92" t="b">
        <v>0</v>
      </c>
      <c r="I43" s="92" t="b">
        <v>0</v>
      </c>
      <c r="J43" s="92" t="b">
        <v>0</v>
      </c>
      <c r="K43" s="92" t="b">
        <v>0</v>
      </c>
      <c r="L43" s="92" t="b">
        <v>0</v>
      </c>
    </row>
    <row r="44" spans="1:12" ht="15">
      <c r="A44" s="92" t="s">
        <v>868</v>
      </c>
      <c r="B44" s="92" t="s">
        <v>869</v>
      </c>
      <c r="C44" s="92">
        <v>2</v>
      </c>
      <c r="D44" s="128">
        <v>0.006751171832162647</v>
      </c>
      <c r="E44" s="128">
        <v>2.1818435879447726</v>
      </c>
      <c r="F44" s="92" t="s">
        <v>898</v>
      </c>
      <c r="G44" s="92" t="b">
        <v>0</v>
      </c>
      <c r="H44" s="92" t="b">
        <v>0</v>
      </c>
      <c r="I44" s="92" t="b">
        <v>0</v>
      </c>
      <c r="J44" s="92" t="b">
        <v>0</v>
      </c>
      <c r="K44" s="92" t="b">
        <v>0</v>
      </c>
      <c r="L44" s="92" t="b">
        <v>0</v>
      </c>
    </row>
    <row r="45" spans="1:12" ht="15">
      <c r="A45" s="92" t="s">
        <v>869</v>
      </c>
      <c r="B45" s="92" t="s">
        <v>870</v>
      </c>
      <c r="C45" s="92">
        <v>2</v>
      </c>
      <c r="D45" s="128">
        <v>0.006751171832162647</v>
      </c>
      <c r="E45" s="128">
        <v>2.1818435879447726</v>
      </c>
      <c r="F45" s="92" t="s">
        <v>898</v>
      </c>
      <c r="G45" s="92" t="b">
        <v>0</v>
      </c>
      <c r="H45" s="92" t="b">
        <v>0</v>
      </c>
      <c r="I45" s="92" t="b">
        <v>0</v>
      </c>
      <c r="J45" s="92" t="b">
        <v>0</v>
      </c>
      <c r="K45" s="92" t="b">
        <v>0</v>
      </c>
      <c r="L45" s="92" t="b">
        <v>0</v>
      </c>
    </row>
    <row r="46" spans="1:12" ht="15">
      <c r="A46" s="92" t="s">
        <v>870</v>
      </c>
      <c r="B46" s="92" t="s">
        <v>871</v>
      </c>
      <c r="C46" s="92">
        <v>2</v>
      </c>
      <c r="D46" s="128">
        <v>0.006751171832162647</v>
      </c>
      <c r="E46" s="128">
        <v>2.1818435879447726</v>
      </c>
      <c r="F46" s="92" t="s">
        <v>898</v>
      </c>
      <c r="G46" s="92" t="b">
        <v>0</v>
      </c>
      <c r="H46" s="92" t="b">
        <v>0</v>
      </c>
      <c r="I46" s="92" t="b">
        <v>0</v>
      </c>
      <c r="J46" s="92" t="b">
        <v>0</v>
      </c>
      <c r="K46" s="92" t="b">
        <v>0</v>
      </c>
      <c r="L46" s="92" t="b">
        <v>0</v>
      </c>
    </row>
    <row r="47" spans="1:12" ht="15">
      <c r="A47" s="92" t="s">
        <v>871</v>
      </c>
      <c r="B47" s="92" t="s">
        <v>872</v>
      </c>
      <c r="C47" s="92">
        <v>2</v>
      </c>
      <c r="D47" s="128">
        <v>0.006751171832162647</v>
      </c>
      <c r="E47" s="128">
        <v>2.1818435879447726</v>
      </c>
      <c r="F47" s="92" t="s">
        <v>898</v>
      </c>
      <c r="G47" s="92" t="b">
        <v>0</v>
      </c>
      <c r="H47" s="92" t="b">
        <v>0</v>
      </c>
      <c r="I47" s="92" t="b">
        <v>0</v>
      </c>
      <c r="J47" s="92" t="b">
        <v>0</v>
      </c>
      <c r="K47" s="92" t="b">
        <v>0</v>
      </c>
      <c r="L47" s="92" t="b">
        <v>0</v>
      </c>
    </row>
    <row r="48" spans="1:12" ht="15">
      <c r="A48" s="92" t="s">
        <v>872</v>
      </c>
      <c r="B48" s="92" t="s">
        <v>873</v>
      </c>
      <c r="C48" s="92">
        <v>2</v>
      </c>
      <c r="D48" s="128">
        <v>0.006751171832162647</v>
      </c>
      <c r="E48" s="128">
        <v>2.1818435879447726</v>
      </c>
      <c r="F48" s="92" t="s">
        <v>898</v>
      </c>
      <c r="G48" s="92" t="b">
        <v>0</v>
      </c>
      <c r="H48" s="92" t="b">
        <v>0</v>
      </c>
      <c r="I48" s="92" t="b">
        <v>0</v>
      </c>
      <c r="J48" s="92" t="b">
        <v>0</v>
      </c>
      <c r="K48" s="92" t="b">
        <v>0</v>
      </c>
      <c r="L48" s="92" t="b">
        <v>0</v>
      </c>
    </row>
    <row r="49" spans="1:12" ht="15">
      <c r="A49" s="92" t="s">
        <v>873</v>
      </c>
      <c r="B49" s="92" t="s">
        <v>706</v>
      </c>
      <c r="C49" s="92">
        <v>2</v>
      </c>
      <c r="D49" s="128">
        <v>0.006751171832162647</v>
      </c>
      <c r="E49" s="128">
        <v>1.783903579272735</v>
      </c>
      <c r="F49" s="92" t="s">
        <v>898</v>
      </c>
      <c r="G49" s="92" t="b">
        <v>0</v>
      </c>
      <c r="H49" s="92" t="b">
        <v>0</v>
      </c>
      <c r="I49" s="92" t="b">
        <v>0</v>
      </c>
      <c r="J49" s="92" t="b">
        <v>0</v>
      </c>
      <c r="K49" s="92" t="b">
        <v>0</v>
      </c>
      <c r="L49" s="92" t="b">
        <v>0</v>
      </c>
    </row>
    <row r="50" spans="1:12" ht="15">
      <c r="A50" s="92" t="s">
        <v>706</v>
      </c>
      <c r="B50" s="92" t="s">
        <v>874</v>
      </c>
      <c r="C50" s="92">
        <v>2</v>
      </c>
      <c r="D50" s="128">
        <v>0.006751171832162647</v>
      </c>
      <c r="E50" s="128">
        <v>1.783903579272735</v>
      </c>
      <c r="F50" s="92" t="s">
        <v>898</v>
      </c>
      <c r="G50" s="92" t="b">
        <v>0</v>
      </c>
      <c r="H50" s="92" t="b">
        <v>0</v>
      </c>
      <c r="I50" s="92" t="b">
        <v>0</v>
      </c>
      <c r="J50" s="92" t="b">
        <v>0</v>
      </c>
      <c r="K50" s="92" t="b">
        <v>0</v>
      </c>
      <c r="L50" s="92" t="b">
        <v>0</v>
      </c>
    </row>
    <row r="51" spans="1:12" ht="15">
      <c r="A51" s="92" t="s">
        <v>874</v>
      </c>
      <c r="B51" s="92" t="s">
        <v>875</v>
      </c>
      <c r="C51" s="92">
        <v>2</v>
      </c>
      <c r="D51" s="128">
        <v>0.006751171832162647</v>
      </c>
      <c r="E51" s="128">
        <v>2.1818435879447726</v>
      </c>
      <c r="F51" s="92" t="s">
        <v>898</v>
      </c>
      <c r="G51" s="92" t="b">
        <v>0</v>
      </c>
      <c r="H51" s="92" t="b">
        <v>0</v>
      </c>
      <c r="I51" s="92" t="b">
        <v>0</v>
      </c>
      <c r="J51" s="92" t="b">
        <v>0</v>
      </c>
      <c r="K51" s="92" t="b">
        <v>0</v>
      </c>
      <c r="L51" s="92" t="b">
        <v>0</v>
      </c>
    </row>
    <row r="52" spans="1:12" ht="15">
      <c r="A52" s="92" t="s">
        <v>875</v>
      </c>
      <c r="B52" s="92" t="s">
        <v>876</v>
      </c>
      <c r="C52" s="92">
        <v>2</v>
      </c>
      <c r="D52" s="128">
        <v>0.006751171832162647</v>
      </c>
      <c r="E52" s="128">
        <v>2.1818435879447726</v>
      </c>
      <c r="F52" s="92" t="s">
        <v>898</v>
      </c>
      <c r="G52" s="92" t="b">
        <v>0</v>
      </c>
      <c r="H52" s="92" t="b">
        <v>0</v>
      </c>
      <c r="I52" s="92" t="b">
        <v>0</v>
      </c>
      <c r="J52" s="92" t="b">
        <v>1</v>
      </c>
      <c r="K52" s="92" t="b">
        <v>0</v>
      </c>
      <c r="L52" s="92" t="b">
        <v>0</v>
      </c>
    </row>
    <row r="53" spans="1:12" ht="15">
      <c r="A53" s="92" t="s">
        <v>876</v>
      </c>
      <c r="B53" s="92" t="s">
        <v>877</v>
      </c>
      <c r="C53" s="92">
        <v>2</v>
      </c>
      <c r="D53" s="128">
        <v>0.006751171832162647</v>
      </c>
      <c r="E53" s="128">
        <v>2.1818435879447726</v>
      </c>
      <c r="F53" s="92" t="s">
        <v>898</v>
      </c>
      <c r="G53" s="92" t="b">
        <v>1</v>
      </c>
      <c r="H53" s="92" t="b">
        <v>0</v>
      </c>
      <c r="I53" s="92" t="b">
        <v>0</v>
      </c>
      <c r="J53" s="92" t="b">
        <v>0</v>
      </c>
      <c r="K53" s="92" t="b">
        <v>0</v>
      </c>
      <c r="L53" s="92" t="b">
        <v>0</v>
      </c>
    </row>
    <row r="54" spans="1:12" ht="15">
      <c r="A54" s="92" t="s">
        <v>877</v>
      </c>
      <c r="B54" s="92" t="s">
        <v>878</v>
      </c>
      <c r="C54" s="92">
        <v>2</v>
      </c>
      <c r="D54" s="128">
        <v>0.006751171832162647</v>
      </c>
      <c r="E54" s="128">
        <v>2.1818435879447726</v>
      </c>
      <c r="F54" s="92" t="s">
        <v>898</v>
      </c>
      <c r="G54" s="92" t="b">
        <v>0</v>
      </c>
      <c r="H54" s="92" t="b">
        <v>0</v>
      </c>
      <c r="I54" s="92" t="b">
        <v>0</v>
      </c>
      <c r="J54" s="92" t="b">
        <v>0</v>
      </c>
      <c r="K54" s="92" t="b">
        <v>0</v>
      </c>
      <c r="L54" s="92" t="b">
        <v>0</v>
      </c>
    </row>
    <row r="55" spans="1:12" ht="15">
      <c r="A55" s="92" t="s">
        <v>878</v>
      </c>
      <c r="B55" s="92" t="s">
        <v>879</v>
      </c>
      <c r="C55" s="92">
        <v>2</v>
      </c>
      <c r="D55" s="128">
        <v>0.006751171832162647</v>
      </c>
      <c r="E55" s="128">
        <v>2.1818435879447726</v>
      </c>
      <c r="F55" s="92" t="s">
        <v>898</v>
      </c>
      <c r="G55" s="92" t="b">
        <v>0</v>
      </c>
      <c r="H55" s="92" t="b">
        <v>0</v>
      </c>
      <c r="I55" s="92" t="b">
        <v>0</v>
      </c>
      <c r="J55" s="92" t="b">
        <v>0</v>
      </c>
      <c r="K55" s="92" t="b">
        <v>0</v>
      </c>
      <c r="L55" s="92" t="b">
        <v>0</v>
      </c>
    </row>
    <row r="56" spans="1:12" ht="15">
      <c r="A56" s="92" t="s">
        <v>879</v>
      </c>
      <c r="B56" s="92" t="s">
        <v>880</v>
      </c>
      <c r="C56" s="92">
        <v>2</v>
      </c>
      <c r="D56" s="128">
        <v>0.006751171832162647</v>
      </c>
      <c r="E56" s="128">
        <v>2.1818435879447726</v>
      </c>
      <c r="F56" s="92" t="s">
        <v>898</v>
      </c>
      <c r="G56" s="92" t="b">
        <v>0</v>
      </c>
      <c r="H56" s="92" t="b">
        <v>0</v>
      </c>
      <c r="I56" s="92" t="b">
        <v>0</v>
      </c>
      <c r="J56" s="92" t="b">
        <v>0</v>
      </c>
      <c r="K56" s="92" t="b">
        <v>0</v>
      </c>
      <c r="L56" s="92" t="b">
        <v>0</v>
      </c>
    </row>
    <row r="57" spans="1:12" ht="15">
      <c r="A57" s="92" t="s">
        <v>880</v>
      </c>
      <c r="B57" s="92" t="s">
        <v>684</v>
      </c>
      <c r="C57" s="92">
        <v>2</v>
      </c>
      <c r="D57" s="128">
        <v>0.006751171832162647</v>
      </c>
      <c r="E57" s="128">
        <v>1.4414808984505287</v>
      </c>
      <c r="F57" s="92" t="s">
        <v>898</v>
      </c>
      <c r="G57" s="92" t="b">
        <v>0</v>
      </c>
      <c r="H57" s="92" t="b">
        <v>0</v>
      </c>
      <c r="I57" s="92" t="b">
        <v>0</v>
      </c>
      <c r="J57" s="92" t="b">
        <v>0</v>
      </c>
      <c r="K57" s="92" t="b">
        <v>0</v>
      </c>
      <c r="L57" s="92" t="b">
        <v>0</v>
      </c>
    </row>
    <row r="58" spans="1:12" ht="15">
      <c r="A58" s="92" t="s">
        <v>241</v>
      </c>
      <c r="B58" s="92" t="s">
        <v>258</v>
      </c>
      <c r="C58" s="92">
        <v>2</v>
      </c>
      <c r="D58" s="128">
        <v>0.006751171832162647</v>
      </c>
      <c r="E58" s="128">
        <v>1.528631074169429</v>
      </c>
      <c r="F58" s="92" t="s">
        <v>898</v>
      </c>
      <c r="G58" s="92" t="b">
        <v>0</v>
      </c>
      <c r="H58" s="92" t="b">
        <v>0</v>
      </c>
      <c r="I58" s="92" t="b">
        <v>0</v>
      </c>
      <c r="J58" s="92" t="b">
        <v>0</v>
      </c>
      <c r="K58" s="92" t="b">
        <v>0</v>
      </c>
      <c r="L58" s="92" t="b">
        <v>0</v>
      </c>
    </row>
    <row r="59" spans="1:12" ht="15">
      <c r="A59" s="92" t="s">
        <v>257</v>
      </c>
      <c r="B59" s="92" t="s">
        <v>259</v>
      </c>
      <c r="C59" s="92">
        <v>2</v>
      </c>
      <c r="D59" s="128">
        <v>0.006751171832162647</v>
      </c>
      <c r="E59" s="128">
        <v>1.403692337561129</v>
      </c>
      <c r="F59" s="92" t="s">
        <v>898</v>
      </c>
      <c r="G59" s="92" t="b">
        <v>0</v>
      </c>
      <c r="H59" s="92" t="b">
        <v>0</v>
      </c>
      <c r="I59" s="92" t="b">
        <v>0</v>
      </c>
      <c r="J59" s="92" t="b">
        <v>0</v>
      </c>
      <c r="K59" s="92" t="b">
        <v>0</v>
      </c>
      <c r="L59" s="92" t="b">
        <v>0</v>
      </c>
    </row>
    <row r="60" spans="1:12" ht="15">
      <c r="A60" s="92" t="s">
        <v>241</v>
      </c>
      <c r="B60" s="92" t="s">
        <v>257</v>
      </c>
      <c r="C60" s="92">
        <v>2</v>
      </c>
      <c r="D60" s="128">
        <v>0.006751171832162647</v>
      </c>
      <c r="E60" s="128">
        <v>0.6535698107777288</v>
      </c>
      <c r="F60" s="92" t="s">
        <v>898</v>
      </c>
      <c r="G60" s="92" t="b">
        <v>0</v>
      </c>
      <c r="H60" s="92" t="b">
        <v>0</v>
      </c>
      <c r="I60" s="92" t="b">
        <v>0</v>
      </c>
      <c r="J60" s="92" t="b">
        <v>0</v>
      </c>
      <c r="K60" s="92" t="b">
        <v>0</v>
      </c>
      <c r="L60" s="92" t="b">
        <v>0</v>
      </c>
    </row>
    <row r="61" spans="1:12" ht="15">
      <c r="A61" s="92" t="s">
        <v>687</v>
      </c>
      <c r="B61" s="92" t="s">
        <v>257</v>
      </c>
      <c r="C61" s="92">
        <v>2</v>
      </c>
      <c r="D61" s="128">
        <v>0.006751171832162647</v>
      </c>
      <c r="E61" s="128">
        <v>0.6535698107777288</v>
      </c>
      <c r="F61" s="92" t="s">
        <v>898</v>
      </c>
      <c r="G61" s="92" t="b">
        <v>0</v>
      </c>
      <c r="H61" s="92" t="b">
        <v>0</v>
      </c>
      <c r="I61" s="92" t="b">
        <v>0</v>
      </c>
      <c r="J61" s="92" t="b">
        <v>0</v>
      </c>
      <c r="K61" s="92" t="b">
        <v>0</v>
      </c>
      <c r="L61" s="92" t="b">
        <v>0</v>
      </c>
    </row>
    <row r="62" spans="1:12" ht="15">
      <c r="A62" s="92" t="s">
        <v>887</v>
      </c>
      <c r="B62" s="92" t="s">
        <v>888</v>
      </c>
      <c r="C62" s="92">
        <v>2</v>
      </c>
      <c r="D62" s="128">
        <v>0.006751171832162647</v>
      </c>
      <c r="E62" s="128">
        <v>2.1818435879447726</v>
      </c>
      <c r="F62" s="92" t="s">
        <v>898</v>
      </c>
      <c r="G62" s="92" t="b">
        <v>0</v>
      </c>
      <c r="H62" s="92" t="b">
        <v>0</v>
      </c>
      <c r="I62" s="92" t="b">
        <v>0</v>
      </c>
      <c r="J62" s="92" t="b">
        <v>0</v>
      </c>
      <c r="K62" s="92" t="b">
        <v>0</v>
      </c>
      <c r="L62" s="92" t="b">
        <v>0</v>
      </c>
    </row>
    <row r="63" spans="1:12" ht="15">
      <c r="A63" s="92" t="s">
        <v>888</v>
      </c>
      <c r="B63" s="92" t="s">
        <v>257</v>
      </c>
      <c r="C63" s="92">
        <v>2</v>
      </c>
      <c r="D63" s="128">
        <v>0.006751171832162647</v>
      </c>
      <c r="E63" s="128">
        <v>1.3067823245530725</v>
      </c>
      <c r="F63" s="92" t="s">
        <v>898</v>
      </c>
      <c r="G63" s="92" t="b">
        <v>0</v>
      </c>
      <c r="H63" s="92" t="b">
        <v>0</v>
      </c>
      <c r="I63" s="92" t="b">
        <v>0</v>
      </c>
      <c r="J63" s="92" t="b">
        <v>0</v>
      </c>
      <c r="K63" s="92" t="b">
        <v>0</v>
      </c>
      <c r="L63" s="92" t="b">
        <v>0</v>
      </c>
    </row>
    <row r="64" spans="1:12" ht="15">
      <c r="A64" s="92" t="s">
        <v>687</v>
      </c>
      <c r="B64" s="92" t="s">
        <v>688</v>
      </c>
      <c r="C64" s="92">
        <v>2</v>
      </c>
      <c r="D64" s="128">
        <v>0.006751171832162647</v>
      </c>
      <c r="E64" s="128">
        <v>1.1306910654973912</v>
      </c>
      <c r="F64" s="92" t="s">
        <v>898</v>
      </c>
      <c r="G64" s="92" t="b">
        <v>0</v>
      </c>
      <c r="H64" s="92" t="b">
        <v>0</v>
      </c>
      <c r="I64" s="92" t="b">
        <v>0</v>
      </c>
      <c r="J64" s="92" t="b">
        <v>0</v>
      </c>
      <c r="K64" s="92" t="b">
        <v>0</v>
      </c>
      <c r="L64" s="92" t="b">
        <v>0</v>
      </c>
    </row>
    <row r="65" spans="1:12" ht="15">
      <c r="A65" s="92" t="s">
        <v>688</v>
      </c>
      <c r="B65" s="92" t="s">
        <v>889</v>
      </c>
      <c r="C65" s="92">
        <v>2</v>
      </c>
      <c r="D65" s="128">
        <v>0.006751171832162647</v>
      </c>
      <c r="E65" s="128">
        <v>1.783903579272735</v>
      </c>
      <c r="F65" s="92" t="s">
        <v>898</v>
      </c>
      <c r="G65" s="92" t="b">
        <v>0</v>
      </c>
      <c r="H65" s="92" t="b">
        <v>0</v>
      </c>
      <c r="I65" s="92" t="b">
        <v>0</v>
      </c>
      <c r="J65" s="92" t="b">
        <v>0</v>
      </c>
      <c r="K65" s="92" t="b">
        <v>0</v>
      </c>
      <c r="L65" s="92" t="b">
        <v>0</v>
      </c>
    </row>
    <row r="66" spans="1:12" ht="15">
      <c r="A66" s="92" t="s">
        <v>889</v>
      </c>
      <c r="B66" s="92" t="s">
        <v>890</v>
      </c>
      <c r="C66" s="92">
        <v>2</v>
      </c>
      <c r="D66" s="128">
        <v>0.006751171832162647</v>
      </c>
      <c r="E66" s="128">
        <v>2.1818435879447726</v>
      </c>
      <c r="F66" s="92" t="s">
        <v>898</v>
      </c>
      <c r="G66" s="92" t="b">
        <v>0</v>
      </c>
      <c r="H66" s="92" t="b">
        <v>0</v>
      </c>
      <c r="I66" s="92" t="b">
        <v>0</v>
      </c>
      <c r="J66" s="92" t="b">
        <v>0</v>
      </c>
      <c r="K66" s="92" t="b">
        <v>0</v>
      </c>
      <c r="L66" s="92" t="b">
        <v>0</v>
      </c>
    </row>
    <row r="67" spans="1:12" ht="15">
      <c r="A67" s="92" t="s">
        <v>890</v>
      </c>
      <c r="B67" s="92" t="s">
        <v>891</v>
      </c>
      <c r="C67" s="92">
        <v>2</v>
      </c>
      <c r="D67" s="128">
        <v>0.006751171832162647</v>
      </c>
      <c r="E67" s="128">
        <v>2.1818435879447726</v>
      </c>
      <c r="F67" s="92" t="s">
        <v>898</v>
      </c>
      <c r="G67" s="92" t="b">
        <v>0</v>
      </c>
      <c r="H67" s="92" t="b">
        <v>0</v>
      </c>
      <c r="I67" s="92" t="b">
        <v>0</v>
      </c>
      <c r="J67" s="92" t="b">
        <v>0</v>
      </c>
      <c r="K67" s="92" t="b">
        <v>0</v>
      </c>
      <c r="L67" s="92" t="b">
        <v>0</v>
      </c>
    </row>
    <row r="68" spans="1:12" ht="15">
      <c r="A68" s="92" t="s">
        <v>891</v>
      </c>
      <c r="B68" s="92" t="s">
        <v>892</v>
      </c>
      <c r="C68" s="92">
        <v>2</v>
      </c>
      <c r="D68" s="128">
        <v>0.006751171832162647</v>
      </c>
      <c r="E68" s="128">
        <v>2.1818435879447726</v>
      </c>
      <c r="F68" s="92" t="s">
        <v>898</v>
      </c>
      <c r="G68" s="92" t="b">
        <v>0</v>
      </c>
      <c r="H68" s="92" t="b">
        <v>0</v>
      </c>
      <c r="I68" s="92" t="b">
        <v>0</v>
      </c>
      <c r="J68" s="92" t="b">
        <v>0</v>
      </c>
      <c r="K68" s="92" t="b">
        <v>0</v>
      </c>
      <c r="L68" s="92" t="b">
        <v>0</v>
      </c>
    </row>
    <row r="69" spans="1:12" ht="15">
      <c r="A69" s="92" t="s">
        <v>892</v>
      </c>
      <c r="B69" s="92" t="s">
        <v>689</v>
      </c>
      <c r="C69" s="92">
        <v>2</v>
      </c>
      <c r="D69" s="128">
        <v>0.006751171832162647</v>
      </c>
      <c r="E69" s="128">
        <v>1.783903579272735</v>
      </c>
      <c r="F69" s="92" t="s">
        <v>898</v>
      </c>
      <c r="G69" s="92" t="b">
        <v>0</v>
      </c>
      <c r="H69" s="92" t="b">
        <v>0</v>
      </c>
      <c r="I69" s="92" t="b">
        <v>0</v>
      </c>
      <c r="J69" s="92" t="b">
        <v>0</v>
      </c>
      <c r="K69" s="92" t="b">
        <v>0</v>
      </c>
      <c r="L69" s="92" t="b">
        <v>0</v>
      </c>
    </row>
    <row r="70" spans="1:12" ht="15">
      <c r="A70" s="92" t="s">
        <v>690</v>
      </c>
      <c r="B70" s="92" t="s">
        <v>693</v>
      </c>
      <c r="C70" s="92">
        <v>2</v>
      </c>
      <c r="D70" s="128">
        <v>0.006751171832162647</v>
      </c>
      <c r="E70" s="128">
        <v>1.4828735836087539</v>
      </c>
      <c r="F70" s="92" t="s">
        <v>898</v>
      </c>
      <c r="G70" s="92" t="b">
        <v>0</v>
      </c>
      <c r="H70" s="92" t="b">
        <v>0</v>
      </c>
      <c r="I70" s="92" t="b">
        <v>0</v>
      </c>
      <c r="J70" s="92" t="b">
        <v>1</v>
      </c>
      <c r="K70" s="92" t="b">
        <v>0</v>
      </c>
      <c r="L70" s="92" t="b">
        <v>0</v>
      </c>
    </row>
    <row r="71" spans="1:12" ht="15">
      <c r="A71" s="92" t="s">
        <v>851</v>
      </c>
      <c r="B71" s="92" t="s">
        <v>893</v>
      </c>
      <c r="C71" s="92">
        <v>2</v>
      </c>
      <c r="D71" s="128">
        <v>0.006751171832162647</v>
      </c>
      <c r="E71" s="128">
        <v>2.0057523288890913</v>
      </c>
      <c r="F71" s="92" t="s">
        <v>898</v>
      </c>
      <c r="G71" s="92" t="b">
        <v>0</v>
      </c>
      <c r="H71" s="92" t="b">
        <v>0</v>
      </c>
      <c r="I71" s="92" t="b">
        <v>0</v>
      </c>
      <c r="J71" s="92" t="b">
        <v>0</v>
      </c>
      <c r="K71" s="92" t="b">
        <v>0</v>
      </c>
      <c r="L71" s="92" t="b">
        <v>0</v>
      </c>
    </row>
    <row r="72" spans="1:12" ht="15">
      <c r="A72" s="92" t="s">
        <v>701</v>
      </c>
      <c r="B72" s="92" t="s">
        <v>684</v>
      </c>
      <c r="C72" s="92">
        <v>2</v>
      </c>
      <c r="D72" s="128">
        <v>0.006751171832162647</v>
      </c>
      <c r="E72" s="128">
        <v>1.4414808984505287</v>
      </c>
      <c r="F72" s="92" t="s">
        <v>898</v>
      </c>
      <c r="G72" s="92" t="b">
        <v>0</v>
      </c>
      <c r="H72" s="92" t="b">
        <v>0</v>
      </c>
      <c r="I72" s="92" t="b">
        <v>0</v>
      </c>
      <c r="J72" s="92" t="b">
        <v>0</v>
      </c>
      <c r="K72" s="92" t="b">
        <v>0</v>
      </c>
      <c r="L72" s="92" t="b">
        <v>0</v>
      </c>
    </row>
    <row r="73" spans="1:12" ht="15">
      <c r="A73" s="92" t="s">
        <v>689</v>
      </c>
      <c r="B73" s="92" t="s">
        <v>690</v>
      </c>
      <c r="C73" s="92">
        <v>5</v>
      </c>
      <c r="D73" s="128">
        <v>0.011758984205624266</v>
      </c>
      <c r="E73" s="128">
        <v>1.3729120029701065</v>
      </c>
      <c r="F73" s="92" t="s">
        <v>619</v>
      </c>
      <c r="G73" s="92" t="b">
        <v>0</v>
      </c>
      <c r="H73" s="92" t="b">
        <v>0</v>
      </c>
      <c r="I73" s="92" t="b">
        <v>0</v>
      </c>
      <c r="J73" s="92" t="b">
        <v>0</v>
      </c>
      <c r="K73" s="92" t="b">
        <v>0</v>
      </c>
      <c r="L73" s="92" t="b">
        <v>0</v>
      </c>
    </row>
    <row r="74" spans="1:12" ht="15">
      <c r="A74" s="92" t="s">
        <v>691</v>
      </c>
      <c r="B74" s="92" t="s">
        <v>692</v>
      </c>
      <c r="C74" s="92">
        <v>4</v>
      </c>
      <c r="D74" s="128">
        <v>0.012435625271001175</v>
      </c>
      <c r="E74" s="128">
        <v>1.469822015978163</v>
      </c>
      <c r="F74" s="92" t="s">
        <v>619</v>
      </c>
      <c r="G74" s="92" t="b">
        <v>0</v>
      </c>
      <c r="H74" s="92" t="b">
        <v>0</v>
      </c>
      <c r="I74" s="92" t="b">
        <v>0</v>
      </c>
      <c r="J74" s="92" t="b">
        <v>0</v>
      </c>
      <c r="K74" s="92" t="b">
        <v>0</v>
      </c>
      <c r="L74" s="92" t="b">
        <v>0</v>
      </c>
    </row>
    <row r="75" spans="1:12" ht="15">
      <c r="A75" s="92" t="s">
        <v>694</v>
      </c>
      <c r="B75" s="92" t="s">
        <v>852</v>
      </c>
      <c r="C75" s="92">
        <v>3</v>
      </c>
      <c r="D75" s="128">
        <v>0.012254970592507913</v>
      </c>
      <c r="E75" s="128">
        <v>1.5947607525864629</v>
      </c>
      <c r="F75" s="92" t="s">
        <v>619</v>
      </c>
      <c r="G75" s="92" t="b">
        <v>0</v>
      </c>
      <c r="H75" s="92" t="b">
        <v>0</v>
      </c>
      <c r="I75" s="92" t="b">
        <v>0</v>
      </c>
      <c r="J75" s="92" t="b">
        <v>0</v>
      </c>
      <c r="K75" s="92" t="b">
        <v>0</v>
      </c>
      <c r="L75" s="92" t="b">
        <v>0</v>
      </c>
    </row>
    <row r="76" spans="1:12" ht="15">
      <c r="A76" s="92" t="s">
        <v>852</v>
      </c>
      <c r="B76" s="92" t="s">
        <v>853</v>
      </c>
      <c r="C76" s="92">
        <v>3</v>
      </c>
      <c r="D76" s="128">
        <v>0.012254970592507913</v>
      </c>
      <c r="E76" s="128">
        <v>1.5947607525864629</v>
      </c>
      <c r="F76" s="92" t="s">
        <v>619</v>
      </c>
      <c r="G76" s="92" t="b">
        <v>0</v>
      </c>
      <c r="H76" s="92" t="b">
        <v>0</v>
      </c>
      <c r="I76" s="92" t="b">
        <v>0</v>
      </c>
      <c r="J76" s="92" t="b">
        <v>0</v>
      </c>
      <c r="K76" s="92" t="b">
        <v>0</v>
      </c>
      <c r="L76" s="92" t="b">
        <v>0</v>
      </c>
    </row>
    <row r="77" spans="1:12" ht="15">
      <c r="A77" s="92" t="s">
        <v>853</v>
      </c>
      <c r="B77" s="92" t="s">
        <v>854</v>
      </c>
      <c r="C77" s="92">
        <v>3</v>
      </c>
      <c r="D77" s="128">
        <v>0.012254970592507913</v>
      </c>
      <c r="E77" s="128">
        <v>1.5947607525864629</v>
      </c>
      <c r="F77" s="92" t="s">
        <v>619</v>
      </c>
      <c r="G77" s="92" t="b">
        <v>0</v>
      </c>
      <c r="H77" s="92" t="b">
        <v>0</v>
      </c>
      <c r="I77" s="92" t="b">
        <v>0</v>
      </c>
      <c r="J77" s="92" t="b">
        <v>0</v>
      </c>
      <c r="K77" s="92" t="b">
        <v>0</v>
      </c>
      <c r="L77" s="92" t="b">
        <v>0</v>
      </c>
    </row>
    <row r="78" spans="1:12" ht="15">
      <c r="A78" s="92" t="s">
        <v>854</v>
      </c>
      <c r="B78" s="92" t="s">
        <v>855</v>
      </c>
      <c r="C78" s="92">
        <v>3</v>
      </c>
      <c r="D78" s="128">
        <v>0.012254970592507913</v>
      </c>
      <c r="E78" s="128">
        <v>1.5947607525864629</v>
      </c>
      <c r="F78" s="92" t="s">
        <v>619</v>
      </c>
      <c r="G78" s="92" t="b">
        <v>0</v>
      </c>
      <c r="H78" s="92" t="b">
        <v>0</v>
      </c>
      <c r="I78" s="92" t="b">
        <v>0</v>
      </c>
      <c r="J78" s="92" t="b">
        <v>0</v>
      </c>
      <c r="K78" s="92" t="b">
        <v>0</v>
      </c>
      <c r="L78" s="92" t="b">
        <v>0</v>
      </c>
    </row>
    <row r="79" spans="1:12" ht="15">
      <c r="A79" s="92" t="s">
        <v>855</v>
      </c>
      <c r="B79" s="92" t="s">
        <v>691</v>
      </c>
      <c r="C79" s="92">
        <v>3</v>
      </c>
      <c r="D79" s="128">
        <v>0.012254970592507913</v>
      </c>
      <c r="E79" s="128">
        <v>1.469822015978163</v>
      </c>
      <c r="F79" s="92" t="s">
        <v>619</v>
      </c>
      <c r="G79" s="92" t="b">
        <v>0</v>
      </c>
      <c r="H79" s="92" t="b">
        <v>0</v>
      </c>
      <c r="I79" s="92" t="b">
        <v>0</v>
      </c>
      <c r="J79" s="92" t="b">
        <v>0</v>
      </c>
      <c r="K79" s="92" t="b">
        <v>0</v>
      </c>
      <c r="L79" s="92" t="b">
        <v>0</v>
      </c>
    </row>
    <row r="80" spans="1:12" ht="15">
      <c r="A80" s="92" t="s">
        <v>692</v>
      </c>
      <c r="B80" s="92" t="s">
        <v>856</v>
      </c>
      <c r="C80" s="92">
        <v>3</v>
      </c>
      <c r="D80" s="128">
        <v>0.012254970592507913</v>
      </c>
      <c r="E80" s="128">
        <v>1.5947607525864629</v>
      </c>
      <c r="F80" s="92" t="s">
        <v>619</v>
      </c>
      <c r="G80" s="92" t="b">
        <v>0</v>
      </c>
      <c r="H80" s="92" t="b">
        <v>0</v>
      </c>
      <c r="I80" s="92" t="b">
        <v>0</v>
      </c>
      <c r="J80" s="92" t="b">
        <v>0</v>
      </c>
      <c r="K80" s="92" t="b">
        <v>0</v>
      </c>
      <c r="L80" s="92" t="b">
        <v>0</v>
      </c>
    </row>
    <row r="81" spans="1:12" ht="15">
      <c r="A81" s="92" t="s">
        <v>856</v>
      </c>
      <c r="B81" s="92" t="s">
        <v>857</v>
      </c>
      <c r="C81" s="92">
        <v>3</v>
      </c>
      <c r="D81" s="128">
        <v>0.012254970592507913</v>
      </c>
      <c r="E81" s="128">
        <v>1.5947607525864629</v>
      </c>
      <c r="F81" s="92" t="s">
        <v>619</v>
      </c>
      <c r="G81" s="92" t="b">
        <v>0</v>
      </c>
      <c r="H81" s="92" t="b">
        <v>0</v>
      </c>
      <c r="I81" s="92" t="b">
        <v>0</v>
      </c>
      <c r="J81" s="92" t="b">
        <v>0</v>
      </c>
      <c r="K81" s="92" t="b">
        <v>1</v>
      </c>
      <c r="L81" s="92" t="b">
        <v>0</v>
      </c>
    </row>
    <row r="82" spans="1:12" ht="15">
      <c r="A82" s="92" t="s">
        <v>857</v>
      </c>
      <c r="B82" s="92" t="s">
        <v>257</v>
      </c>
      <c r="C82" s="92">
        <v>3</v>
      </c>
      <c r="D82" s="128">
        <v>0.012254970592507913</v>
      </c>
      <c r="E82" s="128">
        <v>1.1176394978668005</v>
      </c>
      <c r="F82" s="92" t="s">
        <v>619</v>
      </c>
      <c r="G82" s="92" t="b">
        <v>0</v>
      </c>
      <c r="H82" s="92" t="b">
        <v>1</v>
      </c>
      <c r="I82" s="92" t="b">
        <v>0</v>
      </c>
      <c r="J82" s="92" t="b">
        <v>0</v>
      </c>
      <c r="K82" s="92" t="b">
        <v>0</v>
      </c>
      <c r="L82" s="92" t="b">
        <v>0</v>
      </c>
    </row>
    <row r="83" spans="1:12" ht="15">
      <c r="A83" s="92" t="s">
        <v>257</v>
      </c>
      <c r="B83" s="92" t="s">
        <v>685</v>
      </c>
      <c r="C83" s="92">
        <v>3</v>
      </c>
      <c r="D83" s="128">
        <v>0.012254970592507913</v>
      </c>
      <c r="E83" s="128">
        <v>1.0049352176755122</v>
      </c>
      <c r="F83" s="92" t="s">
        <v>619</v>
      </c>
      <c r="G83" s="92" t="b">
        <v>0</v>
      </c>
      <c r="H83" s="92" t="b">
        <v>0</v>
      </c>
      <c r="I83" s="92" t="b">
        <v>0</v>
      </c>
      <c r="J83" s="92" t="b">
        <v>0</v>
      </c>
      <c r="K83" s="92" t="b">
        <v>0</v>
      </c>
      <c r="L83" s="92" t="b">
        <v>0</v>
      </c>
    </row>
    <row r="84" spans="1:12" ht="15">
      <c r="A84" s="92" t="s">
        <v>685</v>
      </c>
      <c r="B84" s="92" t="s">
        <v>858</v>
      </c>
      <c r="C84" s="92">
        <v>3</v>
      </c>
      <c r="D84" s="128">
        <v>0.012254970592507913</v>
      </c>
      <c r="E84" s="128">
        <v>1.2267839672918686</v>
      </c>
      <c r="F84" s="92" t="s">
        <v>619</v>
      </c>
      <c r="G84" s="92" t="b">
        <v>0</v>
      </c>
      <c r="H84" s="92" t="b">
        <v>0</v>
      </c>
      <c r="I84" s="92" t="b">
        <v>0</v>
      </c>
      <c r="J84" s="92" t="b">
        <v>0</v>
      </c>
      <c r="K84" s="92" t="b">
        <v>0</v>
      </c>
      <c r="L84" s="92" t="b">
        <v>0</v>
      </c>
    </row>
    <row r="85" spans="1:12" ht="15">
      <c r="A85" s="92" t="s">
        <v>858</v>
      </c>
      <c r="B85" s="92" t="s">
        <v>689</v>
      </c>
      <c r="C85" s="92">
        <v>3</v>
      </c>
      <c r="D85" s="128">
        <v>0.012254970592507913</v>
      </c>
      <c r="E85" s="128">
        <v>1.3729120029701065</v>
      </c>
      <c r="F85" s="92" t="s">
        <v>619</v>
      </c>
      <c r="G85" s="92" t="b">
        <v>0</v>
      </c>
      <c r="H85" s="92" t="b">
        <v>0</v>
      </c>
      <c r="I85" s="92" t="b">
        <v>0</v>
      </c>
      <c r="J85" s="92" t="b">
        <v>0</v>
      </c>
      <c r="K85" s="92" t="b">
        <v>0</v>
      </c>
      <c r="L85" s="92" t="b">
        <v>0</v>
      </c>
    </row>
    <row r="86" spans="1:12" ht="15">
      <c r="A86" s="92" t="s">
        <v>690</v>
      </c>
      <c r="B86" s="92" t="s">
        <v>859</v>
      </c>
      <c r="C86" s="92">
        <v>3</v>
      </c>
      <c r="D86" s="128">
        <v>0.012254970592507913</v>
      </c>
      <c r="E86" s="128">
        <v>1.3729120029701065</v>
      </c>
      <c r="F86" s="92" t="s">
        <v>619</v>
      </c>
      <c r="G86" s="92" t="b">
        <v>0</v>
      </c>
      <c r="H86" s="92" t="b">
        <v>0</v>
      </c>
      <c r="I86" s="92" t="b">
        <v>0</v>
      </c>
      <c r="J86" s="92" t="b">
        <v>0</v>
      </c>
      <c r="K86" s="92" t="b">
        <v>0</v>
      </c>
      <c r="L86" s="92" t="b">
        <v>0</v>
      </c>
    </row>
    <row r="87" spans="1:12" ht="15">
      <c r="A87" s="92" t="s">
        <v>859</v>
      </c>
      <c r="B87" s="92" t="s">
        <v>255</v>
      </c>
      <c r="C87" s="92">
        <v>3</v>
      </c>
      <c r="D87" s="128">
        <v>0.012254970592507913</v>
      </c>
      <c r="E87" s="128">
        <v>1.5947607525864629</v>
      </c>
      <c r="F87" s="92" t="s">
        <v>619</v>
      </c>
      <c r="G87" s="92" t="b">
        <v>0</v>
      </c>
      <c r="H87" s="92" t="b">
        <v>0</v>
      </c>
      <c r="I87" s="92" t="b">
        <v>0</v>
      </c>
      <c r="J87" s="92" t="b">
        <v>0</v>
      </c>
      <c r="K87" s="92" t="b">
        <v>0</v>
      </c>
      <c r="L87" s="92" t="b">
        <v>0</v>
      </c>
    </row>
    <row r="88" spans="1:12" ht="15">
      <c r="A88" s="92" t="s">
        <v>255</v>
      </c>
      <c r="B88" s="92" t="s">
        <v>860</v>
      </c>
      <c r="C88" s="92">
        <v>3</v>
      </c>
      <c r="D88" s="128">
        <v>0.012254970592507913</v>
      </c>
      <c r="E88" s="128">
        <v>1.5947607525864629</v>
      </c>
      <c r="F88" s="92" t="s">
        <v>619</v>
      </c>
      <c r="G88" s="92" t="b">
        <v>0</v>
      </c>
      <c r="H88" s="92" t="b">
        <v>0</v>
      </c>
      <c r="I88" s="92" t="b">
        <v>0</v>
      </c>
      <c r="J88" s="92" t="b">
        <v>0</v>
      </c>
      <c r="K88" s="92" t="b">
        <v>0</v>
      </c>
      <c r="L88" s="92" t="b">
        <v>0</v>
      </c>
    </row>
    <row r="89" spans="1:12" ht="15">
      <c r="A89" s="92" t="s">
        <v>860</v>
      </c>
      <c r="B89" s="92" t="s">
        <v>861</v>
      </c>
      <c r="C89" s="92">
        <v>3</v>
      </c>
      <c r="D89" s="128">
        <v>0.012254970592507913</v>
      </c>
      <c r="E89" s="128">
        <v>1.5947607525864629</v>
      </c>
      <c r="F89" s="92" t="s">
        <v>619</v>
      </c>
      <c r="G89" s="92" t="b">
        <v>0</v>
      </c>
      <c r="H89" s="92" t="b">
        <v>0</v>
      </c>
      <c r="I89" s="92" t="b">
        <v>0</v>
      </c>
      <c r="J89" s="92" t="b">
        <v>0</v>
      </c>
      <c r="K89" s="92" t="b">
        <v>0</v>
      </c>
      <c r="L89" s="92" t="b">
        <v>0</v>
      </c>
    </row>
    <row r="90" spans="1:12" ht="15">
      <c r="A90" s="92" t="s">
        <v>861</v>
      </c>
      <c r="B90" s="92" t="s">
        <v>862</v>
      </c>
      <c r="C90" s="92">
        <v>3</v>
      </c>
      <c r="D90" s="128">
        <v>0.012254970592507913</v>
      </c>
      <c r="E90" s="128">
        <v>1.5947607525864629</v>
      </c>
      <c r="F90" s="92" t="s">
        <v>619</v>
      </c>
      <c r="G90" s="92" t="b">
        <v>0</v>
      </c>
      <c r="H90" s="92" t="b">
        <v>0</v>
      </c>
      <c r="I90" s="92" t="b">
        <v>0</v>
      </c>
      <c r="J90" s="92" t="b">
        <v>0</v>
      </c>
      <c r="K90" s="92" t="b">
        <v>0</v>
      </c>
      <c r="L90" s="92" t="b">
        <v>0</v>
      </c>
    </row>
    <row r="91" spans="1:12" ht="15">
      <c r="A91" s="92" t="s">
        <v>862</v>
      </c>
      <c r="B91" s="92" t="s">
        <v>688</v>
      </c>
      <c r="C91" s="92">
        <v>3</v>
      </c>
      <c r="D91" s="128">
        <v>0.012254970592507913</v>
      </c>
      <c r="E91" s="128">
        <v>1.3729120029701065</v>
      </c>
      <c r="F91" s="92" t="s">
        <v>619</v>
      </c>
      <c r="G91" s="92" t="b">
        <v>0</v>
      </c>
      <c r="H91" s="92" t="b">
        <v>0</v>
      </c>
      <c r="I91" s="92" t="b">
        <v>0</v>
      </c>
      <c r="J91" s="92" t="b">
        <v>0</v>
      </c>
      <c r="K91" s="92" t="b">
        <v>0</v>
      </c>
      <c r="L91" s="92" t="b">
        <v>0</v>
      </c>
    </row>
    <row r="92" spans="1:12" ht="15">
      <c r="A92" s="92" t="s">
        <v>688</v>
      </c>
      <c r="B92" s="92" t="s">
        <v>256</v>
      </c>
      <c r="C92" s="92">
        <v>3</v>
      </c>
      <c r="D92" s="128">
        <v>0.012254970592507913</v>
      </c>
      <c r="E92" s="128">
        <v>1.3729120029701065</v>
      </c>
      <c r="F92" s="92" t="s">
        <v>619</v>
      </c>
      <c r="G92" s="92" t="b">
        <v>0</v>
      </c>
      <c r="H92" s="92" t="b">
        <v>0</v>
      </c>
      <c r="I92" s="92" t="b">
        <v>0</v>
      </c>
      <c r="J92" s="92" t="b">
        <v>0</v>
      </c>
      <c r="K92" s="92" t="b">
        <v>0</v>
      </c>
      <c r="L92" s="92" t="b">
        <v>0</v>
      </c>
    </row>
    <row r="93" spans="1:12" ht="15">
      <c r="A93" s="92" t="s">
        <v>685</v>
      </c>
      <c r="B93" s="92" t="s">
        <v>687</v>
      </c>
      <c r="C93" s="92">
        <v>3</v>
      </c>
      <c r="D93" s="128">
        <v>0.012254970592507913</v>
      </c>
      <c r="E93" s="128">
        <v>0.8588071819972741</v>
      </c>
      <c r="F93" s="92" t="s">
        <v>619</v>
      </c>
      <c r="G93" s="92" t="b">
        <v>0</v>
      </c>
      <c r="H93" s="92" t="b">
        <v>0</v>
      </c>
      <c r="I93" s="92" t="b">
        <v>0</v>
      </c>
      <c r="J93" s="92" t="b">
        <v>0</v>
      </c>
      <c r="K93" s="92" t="b">
        <v>0</v>
      </c>
      <c r="L93" s="92" t="b">
        <v>0</v>
      </c>
    </row>
    <row r="94" spans="1:12" ht="15">
      <c r="A94" s="92" t="s">
        <v>887</v>
      </c>
      <c r="B94" s="92" t="s">
        <v>888</v>
      </c>
      <c r="C94" s="92">
        <v>2</v>
      </c>
      <c r="D94" s="128">
        <v>0.010921406317750295</v>
      </c>
      <c r="E94" s="128">
        <v>1.7708520116421442</v>
      </c>
      <c r="F94" s="92" t="s">
        <v>619</v>
      </c>
      <c r="G94" s="92" t="b">
        <v>0</v>
      </c>
      <c r="H94" s="92" t="b">
        <v>0</v>
      </c>
      <c r="I94" s="92" t="b">
        <v>0</v>
      </c>
      <c r="J94" s="92" t="b">
        <v>0</v>
      </c>
      <c r="K94" s="92" t="b">
        <v>0</v>
      </c>
      <c r="L94" s="92" t="b">
        <v>0</v>
      </c>
    </row>
    <row r="95" spans="1:12" ht="15">
      <c r="A95" s="92" t="s">
        <v>888</v>
      </c>
      <c r="B95" s="92" t="s">
        <v>257</v>
      </c>
      <c r="C95" s="92">
        <v>2</v>
      </c>
      <c r="D95" s="128">
        <v>0.010921406317750295</v>
      </c>
      <c r="E95" s="128">
        <v>1.1176394978668005</v>
      </c>
      <c r="F95" s="92" t="s">
        <v>619</v>
      </c>
      <c r="G95" s="92" t="b">
        <v>0</v>
      </c>
      <c r="H95" s="92" t="b">
        <v>0</v>
      </c>
      <c r="I95" s="92" t="b">
        <v>0</v>
      </c>
      <c r="J95" s="92" t="b">
        <v>0</v>
      </c>
      <c r="K95" s="92" t="b">
        <v>0</v>
      </c>
      <c r="L95" s="92" t="b">
        <v>0</v>
      </c>
    </row>
    <row r="96" spans="1:12" ht="15">
      <c r="A96" s="92" t="s">
        <v>257</v>
      </c>
      <c r="B96" s="92" t="s">
        <v>687</v>
      </c>
      <c r="C96" s="92">
        <v>2</v>
      </c>
      <c r="D96" s="128">
        <v>0.010921406317750295</v>
      </c>
      <c r="E96" s="128">
        <v>0.6827159229415929</v>
      </c>
      <c r="F96" s="92" t="s">
        <v>619</v>
      </c>
      <c r="G96" s="92" t="b">
        <v>0</v>
      </c>
      <c r="H96" s="92" t="b">
        <v>0</v>
      </c>
      <c r="I96" s="92" t="b">
        <v>0</v>
      </c>
      <c r="J96" s="92" t="b">
        <v>0</v>
      </c>
      <c r="K96" s="92" t="b">
        <v>0</v>
      </c>
      <c r="L96" s="92" t="b">
        <v>0</v>
      </c>
    </row>
    <row r="97" spans="1:12" ht="15">
      <c r="A97" s="92" t="s">
        <v>687</v>
      </c>
      <c r="B97" s="92" t="s">
        <v>688</v>
      </c>
      <c r="C97" s="92">
        <v>2</v>
      </c>
      <c r="D97" s="128">
        <v>0.010921406317750295</v>
      </c>
      <c r="E97" s="128">
        <v>0.828843958619831</v>
      </c>
      <c r="F97" s="92" t="s">
        <v>619</v>
      </c>
      <c r="G97" s="92" t="b">
        <v>0</v>
      </c>
      <c r="H97" s="92" t="b">
        <v>0</v>
      </c>
      <c r="I97" s="92" t="b">
        <v>0</v>
      </c>
      <c r="J97" s="92" t="b">
        <v>0</v>
      </c>
      <c r="K97" s="92" t="b">
        <v>0</v>
      </c>
      <c r="L97" s="92" t="b">
        <v>0</v>
      </c>
    </row>
    <row r="98" spans="1:12" ht="15">
      <c r="A98" s="92" t="s">
        <v>688</v>
      </c>
      <c r="B98" s="92" t="s">
        <v>889</v>
      </c>
      <c r="C98" s="92">
        <v>2</v>
      </c>
      <c r="D98" s="128">
        <v>0.010921406317750295</v>
      </c>
      <c r="E98" s="128">
        <v>1.3729120029701065</v>
      </c>
      <c r="F98" s="92" t="s">
        <v>619</v>
      </c>
      <c r="G98" s="92" t="b">
        <v>0</v>
      </c>
      <c r="H98" s="92" t="b">
        <v>0</v>
      </c>
      <c r="I98" s="92" t="b">
        <v>0</v>
      </c>
      <c r="J98" s="92" t="b">
        <v>0</v>
      </c>
      <c r="K98" s="92" t="b">
        <v>0</v>
      </c>
      <c r="L98" s="92" t="b">
        <v>0</v>
      </c>
    </row>
    <row r="99" spans="1:12" ht="15">
      <c r="A99" s="92" t="s">
        <v>889</v>
      </c>
      <c r="B99" s="92" t="s">
        <v>890</v>
      </c>
      <c r="C99" s="92">
        <v>2</v>
      </c>
      <c r="D99" s="128">
        <v>0.010921406317750295</v>
      </c>
      <c r="E99" s="128">
        <v>1.7708520116421442</v>
      </c>
      <c r="F99" s="92" t="s">
        <v>619</v>
      </c>
      <c r="G99" s="92" t="b">
        <v>0</v>
      </c>
      <c r="H99" s="92" t="b">
        <v>0</v>
      </c>
      <c r="I99" s="92" t="b">
        <v>0</v>
      </c>
      <c r="J99" s="92" t="b">
        <v>0</v>
      </c>
      <c r="K99" s="92" t="b">
        <v>0</v>
      </c>
      <c r="L99" s="92" t="b">
        <v>0</v>
      </c>
    </row>
    <row r="100" spans="1:12" ht="15">
      <c r="A100" s="92" t="s">
        <v>890</v>
      </c>
      <c r="B100" s="92" t="s">
        <v>891</v>
      </c>
      <c r="C100" s="92">
        <v>2</v>
      </c>
      <c r="D100" s="128">
        <v>0.010921406317750295</v>
      </c>
      <c r="E100" s="128">
        <v>1.7708520116421442</v>
      </c>
      <c r="F100" s="92" t="s">
        <v>619</v>
      </c>
      <c r="G100" s="92" t="b">
        <v>0</v>
      </c>
      <c r="H100" s="92" t="b">
        <v>0</v>
      </c>
      <c r="I100" s="92" t="b">
        <v>0</v>
      </c>
      <c r="J100" s="92" t="b">
        <v>0</v>
      </c>
      <c r="K100" s="92" t="b">
        <v>0</v>
      </c>
      <c r="L100" s="92" t="b">
        <v>0</v>
      </c>
    </row>
    <row r="101" spans="1:12" ht="15">
      <c r="A101" s="92" t="s">
        <v>891</v>
      </c>
      <c r="B101" s="92" t="s">
        <v>892</v>
      </c>
      <c r="C101" s="92">
        <v>2</v>
      </c>
      <c r="D101" s="128">
        <v>0.010921406317750295</v>
      </c>
      <c r="E101" s="128">
        <v>1.7708520116421442</v>
      </c>
      <c r="F101" s="92" t="s">
        <v>619</v>
      </c>
      <c r="G101" s="92" t="b">
        <v>0</v>
      </c>
      <c r="H101" s="92" t="b">
        <v>0</v>
      </c>
      <c r="I101" s="92" t="b">
        <v>0</v>
      </c>
      <c r="J101" s="92" t="b">
        <v>0</v>
      </c>
      <c r="K101" s="92" t="b">
        <v>0</v>
      </c>
      <c r="L101" s="92" t="b">
        <v>0</v>
      </c>
    </row>
    <row r="102" spans="1:12" ht="15">
      <c r="A102" s="92" t="s">
        <v>892</v>
      </c>
      <c r="B102" s="92" t="s">
        <v>689</v>
      </c>
      <c r="C102" s="92">
        <v>2</v>
      </c>
      <c r="D102" s="128">
        <v>0.010921406317750295</v>
      </c>
      <c r="E102" s="128">
        <v>1.3729120029701065</v>
      </c>
      <c r="F102" s="92" t="s">
        <v>619</v>
      </c>
      <c r="G102" s="92" t="b">
        <v>0</v>
      </c>
      <c r="H102" s="92" t="b">
        <v>0</v>
      </c>
      <c r="I102" s="92" t="b">
        <v>0</v>
      </c>
      <c r="J102" s="92" t="b">
        <v>0</v>
      </c>
      <c r="K102" s="92" t="b">
        <v>0</v>
      </c>
      <c r="L102" s="92" t="b">
        <v>0</v>
      </c>
    </row>
    <row r="103" spans="1:12" ht="15">
      <c r="A103" s="92" t="s">
        <v>690</v>
      </c>
      <c r="B103" s="92" t="s">
        <v>693</v>
      </c>
      <c r="C103" s="92">
        <v>2</v>
      </c>
      <c r="D103" s="128">
        <v>0.010921406317750295</v>
      </c>
      <c r="E103" s="128">
        <v>1.1968207439144254</v>
      </c>
      <c r="F103" s="92" t="s">
        <v>619</v>
      </c>
      <c r="G103" s="92" t="b">
        <v>0</v>
      </c>
      <c r="H103" s="92" t="b">
        <v>0</v>
      </c>
      <c r="I103" s="92" t="b">
        <v>0</v>
      </c>
      <c r="J103" s="92" t="b">
        <v>1</v>
      </c>
      <c r="K103" s="92" t="b">
        <v>0</v>
      </c>
      <c r="L103" s="92" t="b">
        <v>0</v>
      </c>
    </row>
    <row r="104" spans="1:12" ht="15">
      <c r="A104" s="92" t="s">
        <v>693</v>
      </c>
      <c r="B104" s="92" t="s">
        <v>687</v>
      </c>
      <c r="C104" s="92">
        <v>2</v>
      </c>
      <c r="D104" s="128">
        <v>0.010921406317750295</v>
      </c>
      <c r="E104" s="128">
        <v>1.2267839672918686</v>
      </c>
      <c r="F104" s="92" t="s">
        <v>619</v>
      </c>
      <c r="G104" s="92" t="b">
        <v>1</v>
      </c>
      <c r="H104" s="92" t="b">
        <v>0</v>
      </c>
      <c r="I104" s="92" t="b">
        <v>0</v>
      </c>
      <c r="J104" s="92" t="b">
        <v>0</v>
      </c>
      <c r="K104" s="92" t="b">
        <v>0</v>
      </c>
      <c r="L104" s="92" t="b">
        <v>0</v>
      </c>
    </row>
    <row r="105" spans="1:12" ht="15">
      <c r="A105" s="92" t="s">
        <v>687</v>
      </c>
      <c r="B105" s="92" t="s">
        <v>851</v>
      </c>
      <c r="C105" s="92">
        <v>2</v>
      </c>
      <c r="D105" s="128">
        <v>0.010921406317750295</v>
      </c>
      <c r="E105" s="128">
        <v>1.2267839672918686</v>
      </c>
      <c r="F105" s="92" t="s">
        <v>619</v>
      </c>
      <c r="G105" s="92" t="b">
        <v>0</v>
      </c>
      <c r="H105" s="92" t="b">
        <v>0</v>
      </c>
      <c r="I105" s="92" t="b">
        <v>0</v>
      </c>
      <c r="J105" s="92" t="b">
        <v>0</v>
      </c>
      <c r="K105" s="92" t="b">
        <v>0</v>
      </c>
      <c r="L105" s="92" t="b">
        <v>0</v>
      </c>
    </row>
    <row r="106" spans="1:12" ht="15">
      <c r="A106" s="92" t="s">
        <v>851</v>
      </c>
      <c r="B106" s="92" t="s">
        <v>893</v>
      </c>
      <c r="C106" s="92">
        <v>2</v>
      </c>
      <c r="D106" s="128">
        <v>0.010921406317750295</v>
      </c>
      <c r="E106" s="128">
        <v>1.7708520116421442</v>
      </c>
      <c r="F106" s="92" t="s">
        <v>619</v>
      </c>
      <c r="G106" s="92" t="b">
        <v>0</v>
      </c>
      <c r="H106" s="92" t="b">
        <v>0</v>
      </c>
      <c r="I106" s="92" t="b">
        <v>0</v>
      </c>
      <c r="J106" s="92" t="b">
        <v>0</v>
      </c>
      <c r="K106" s="92" t="b">
        <v>0</v>
      </c>
      <c r="L106" s="92" t="b">
        <v>0</v>
      </c>
    </row>
    <row r="107" spans="1:12" ht="15">
      <c r="A107" s="92" t="s">
        <v>687</v>
      </c>
      <c r="B107" s="92" t="s">
        <v>257</v>
      </c>
      <c r="C107" s="92">
        <v>2</v>
      </c>
      <c r="D107" s="128">
        <v>0.010921406317750295</v>
      </c>
      <c r="E107" s="128">
        <v>0.5735714535165248</v>
      </c>
      <c r="F107" s="92" t="s">
        <v>619</v>
      </c>
      <c r="G107" s="92" t="b">
        <v>0</v>
      </c>
      <c r="H107" s="92" t="b">
        <v>0</v>
      </c>
      <c r="I107" s="92" t="b">
        <v>0</v>
      </c>
      <c r="J107" s="92" t="b">
        <v>0</v>
      </c>
      <c r="K107" s="92" t="b">
        <v>0</v>
      </c>
      <c r="L107" s="92" t="b">
        <v>0</v>
      </c>
    </row>
    <row r="108" spans="1:12" ht="15">
      <c r="A108" s="92" t="s">
        <v>258</v>
      </c>
      <c r="B108" s="92" t="s">
        <v>257</v>
      </c>
      <c r="C108" s="92">
        <v>3</v>
      </c>
      <c r="D108" s="128">
        <v>0</v>
      </c>
      <c r="E108" s="128">
        <v>0.9164539485499251</v>
      </c>
      <c r="F108" s="92" t="s">
        <v>620</v>
      </c>
      <c r="G108" s="92" t="b">
        <v>0</v>
      </c>
      <c r="H108" s="92" t="b">
        <v>0</v>
      </c>
      <c r="I108" s="92" t="b">
        <v>0</v>
      </c>
      <c r="J108" s="92" t="b">
        <v>0</v>
      </c>
      <c r="K108" s="92" t="b">
        <v>0</v>
      </c>
      <c r="L108" s="92" t="b">
        <v>0</v>
      </c>
    </row>
    <row r="109" spans="1:12" ht="15">
      <c r="A109" s="92" t="s">
        <v>255</v>
      </c>
      <c r="B109" s="92" t="s">
        <v>241</v>
      </c>
      <c r="C109" s="92">
        <v>2</v>
      </c>
      <c r="D109" s="128">
        <v>0.009782847725315624</v>
      </c>
      <c r="E109" s="128">
        <v>1.0413926851582251</v>
      </c>
      <c r="F109" s="92" t="s">
        <v>620</v>
      </c>
      <c r="G109" s="92" t="b">
        <v>0</v>
      </c>
      <c r="H109" s="92" t="b">
        <v>0</v>
      </c>
      <c r="I109" s="92" t="b">
        <v>0</v>
      </c>
      <c r="J109" s="92" t="b">
        <v>0</v>
      </c>
      <c r="K109" s="92" t="b">
        <v>0</v>
      </c>
      <c r="L109" s="92" t="b">
        <v>0</v>
      </c>
    </row>
    <row r="110" spans="1:12" ht="15">
      <c r="A110" s="92" t="s">
        <v>241</v>
      </c>
      <c r="B110" s="92" t="s">
        <v>258</v>
      </c>
      <c r="C110" s="92">
        <v>2</v>
      </c>
      <c r="D110" s="128">
        <v>0.009782847725315624</v>
      </c>
      <c r="E110" s="128">
        <v>1.2174839442139063</v>
      </c>
      <c r="F110" s="92" t="s">
        <v>620</v>
      </c>
      <c r="G110" s="92" t="b">
        <v>0</v>
      </c>
      <c r="H110" s="92" t="b">
        <v>0</v>
      </c>
      <c r="I110" s="92" t="b">
        <v>0</v>
      </c>
      <c r="J110" s="92" t="b">
        <v>0</v>
      </c>
      <c r="K110" s="92" t="b">
        <v>0</v>
      </c>
      <c r="L110" s="92" t="b">
        <v>0</v>
      </c>
    </row>
    <row r="111" spans="1:12" ht="15">
      <c r="A111" s="92" t="s">
        <v>257</v>
      </c>
      <c r="B111" s="92" t="s">
        <v>259</v>
      </c>
      <c r="C111" s="92">
        <v>2</v>
      </c>
      <c r="D111" s="128">
        <v>0.009782847725315624</v>
      </c>
      <c r="E111" s="128">
        <v>0.9164539485499251</v>
      </c>
      <c r="F111" s="92" t="s">
        <v>620</v>
      </c>
      <c r="G111" s="92" t="b">
        <v>0</v>
      </c>
      <c r="H111" s="92" t="b">
        <v>0</v>
      </c>
      <c r="I111" s="92" t="b">
        <v>0</v>
      </c>
      <c r="J111" s="92" t="b">
        <v>0</v>
      </c>
      <c r="K111" s="92" t="b">
        <v>0</v>
      </c>
      <c r="L111" s="92" t="b">
        <v>0</v>
      </c>
    </row>
    <row r="112" spans="1:12" ht="15">
      <c r="A112" s="92" t="s">
        <v>698</v>
      </c>
      <c r="B112" s="92" t="s">
        <v>699</v>
      </c>
      <c r="C112" s="92">
        <v>3</v>
      </c>
      <c r="D112" s="128">
        <v>0</v>
      </c>
      <c r="E112" s="128">
        <v>1.2130748253088512</v>
      </c>
      <c r="F112" s="92" t="s">
        <v>622</v>
      </c>
      <c r="G112" s="92" t="b">
        <v>0</v>
      </c>
      <c r="H112" s="92" t="b">
        <v>0</v>
      </c>
      <c r="I112" s="92" t="b">
        <v>0</v>
      </c>
      <c r="J112" s="92" t="b">
        <v>0</v>
      </c>
      <c r="K112" s="92" t="b">
        <v>0</v>
      </c>
      <c r="L112" s="92" t="b">
        <v>0</v>
      </c>
    </row>
    <row r="113" spans="1:12" ht="15">
      <c r="A113" s="92" t="s">
        <v>701</v>
      </c>
      <c r="B113" s="92" t="s">
        <v>684</v>
      </c>
      <c r="C113" s="92">
        <v>2</v>
      </c>
      <c r="D113" s="128">
        <v>0.006772740732910817</v>
      </c>
      <c r="E113" s="128">
        <v>1.2130748253088512</v>
      </c>
      <c r="F113" s="92" t="s">
        <v>622</v>
      </c>
      <c r="G113" s="92" t="b">
        <v>0</v>
      </c>
      <c r="H113" s="92" t="b">
        <v>0</v>
      </c>
      <c r="I113" s="92" t="b">
        <v>0</v>
      </c>
      <c r="J113" s="92" t="b">
        <v>0</v>
      </c>
      <c r="K113" s="92" t="b">
        <v>0</v>
      </c>
      <c r="L113" s="92" t="b">
        <v>0</v>
      </c>
    </row>
    <row r="114" spans="1:12" ht="15">
      <c r="A114" s="92" t="s">
        <v>707</v>
      </c>
      <c r="B114" s="92" t="s">
        <v>708</v>
      </c>
      <c r="C114" s="92">
        <v>3</v>
      </c>
      <c r="D114" s="128">
        <v>0.012371095712218404</v>
      </c>
      <c r="E114" s="128">
        <v>1.348953547981164</v>
      </c>
      <c r="F114" s="92" t="s">
        <v>623</v>
      </c>
      <c r="G114" s="92" t="b">
        <v>0</v>
      </c>
      <c r="H114" s="92" t="b">
        <v>0</v>
      </c>
      <c r="I114" s="92" t="b">
        <v>0</v>
      </c>
      <c r="J114" s="92" t="b">
        <v>0</v>
      </c>
      <c r="K114" s="92" t="b">
        <v>0</v>
      </c>
      <c r="L114" s="92" t="b">
        <v>0</v>
      </c>
    </row>
    <row r="115" spans="1:12" ht="15">
      <c r="A115" s="92" t="s">
        <v>708</v>
      </c>
      <c r="B115" s="92" t="s">
        <v>709</v>
      </c>
      <c r="C115" s="92">
        <v>3</v>
      </c>
      <c r="D115" s="128">
        <v>0.012371095712218404</v>
      </c>
      <c r="E115" s="128">
        <v>1.348953547981164</v>
      </c>
      <c r="F115" s="92" t="s">
        <v>623</v>
      </c>
      <c r="G115" s="92" t="b">
        <v>0</v>
      </c>
      <c r="H115" s="92" t="b">
        <v>0</v>
      </c>
      <c r="I115" s="92" t="b">
        <v>0</v>
      </c>
      <c r="J115" s="92" t="b">
        <v>0</v>
      </c>
      <c r="K115" s="92" t="b">
        <v>0</v>
      </c>
      <c r="L115" s="92" t="b">
        <v>0</v>
      </c>
    </row>
    <row r="116" spans="1:12" ht="15">
      <c r="A116" s="92" t="s">
        <v>709</v>
      </c>
      <c r="B116" s="92" t="s">
        <v>694</v>
      </c>
      <c r="C116" s="92">
        <v>3</v>
      </c>
      <c r="D116" s="128">
        <v>0.012371095712218404</v>
      </c>
      <c r="E116" s="128">
        <v>1.348953547981164</v>
      </c>
      <c r="F116" s="92" t="s">
        <v>623</v>
      </c>
      <c r="G116" s="92" t="b">
        <v>0</v>
      </c>
      <c r="H116" s="92" t="b">
        <v>0</v>
      </c>
      <c r="I116" s="92" t="b">
        <v>0</v>
      </c>
      <c r="J116" s="92" t="b">
        <v>0</v>
      </c>
      <c r="K116" s="92" t="b">
        <v>0</v>
      </c>
      <c r="L116" s="92" t="b">
        <v>0</v>
      </c>
    </row>
    <row r="117" spans="1:12" ht="15">
      <c r="A117" s="92" t="s">
        <v>694</v>
      </c>
      <c r="B117" s="92" t="s">
        <v>684</v>
      </c>
      <c r="C117" s="92">
        <v>3</v>
      </c>
      <c r="D117" s="128">
        <v>0.012371095712218404</v>
      </c>
      <c r="E117" s="128">
        <v>1.1271047983648077</v>
      </c>
      <c r="F117" s="92" t="s">
        <v>623</v>
      </c>
      <c r="G117" s="92" t="b">
        <v>0</v>
      </c>
      <c r="H117" s="92" t="b">
        <v>0</v>
      </c>
      <c r="I117" s="92" t="b">
        <v>0</v>
      </c>
      <c r="J117" s="92" t="b">
        <v>0</v>
      </c>
      <c r="K117" s="92" t="b">
        <v>0</v>
      </c>
      <c r="L117" s="92" t="b">
        <v>0</v>
      </c>
    </row>
    <row r="118" spans="1:12" ht="15">
      <c r="A118" s="92" t="s">
        <v>710</v>
      </c>
      <c r="B118" s="92" t="s">
        <v>711</v>
      </c>
      <c r="C118" s="92">
        <v>2</v>
      </c>
      <c r="D118" s="128">
        <v>0.01307181519779897</v>
      </c>
      <c r="E118" s="128">
        <v>1.5250448070368452</v>
      </c>
      <c r="F118" s="92" t="s">
        <v>623</v>
      </c>
      <c r="G118" s="92" t="b">
        <v>0</v>
      </c>
      <c r="H118" s="92" t="b">
        <v>1</v>
      </c>
      <c r="I118" s="92" t="b">
        <v>0</v>
      </c>
      <c r="J118" s="92" t="b">
        <v>0</v>
      </c>
      <c r="K118" s="92" t="b">
        <v>0</v>
      </c>
      <c r="L118" s="92" t="b">
        <v>0</v>
      </c>
    </row>
    <row r="119" spans="1:12" ht="15">
      <c r="A119" s="92" t="s">
        <v>711</v>
      </c>
      <c r="B119" s="92" t="s">
        <v>712</v>
      </c>
      <c r="C119" s="92">
        <v>2</v>
      </c>
      <c r="D119" s="128">
        <v>0.01307181519779897</v>
      </c>
      <c r="E119" s="128">
        <v>1.5250448070368452</v>
      </c>
      <c r="F119" s="92" t="s">
        <v>623</v>
      </c>
      <c r="G119" s="92" t="b">
        <v>0</v>
      </c>
      <c r="H119" s="92" t="b">
        <v>0</v>
      </c>
      <c r="I119" s="92" t="b">
        <v>0</v>
      </c>
      <c r="J119" s="92" t="b">
        <v>0</v>
      </c>
      <c r="K119" s="92" t="b">
        <v>0</v>
      </c>
      <c r="L119" s="92" t="b">
        <v>0</v>
      </c>
    </row>
    <row r="120" spans="1:12" ht="15">
      <c r="A120" s="92" t="s">
        <v>712</v>
      </c>
      <c r="B120" s="92" t="s">
        <v>713</v>
      </c>
      <c r="C120" s="92">
        <v>2</v>
      </c>
      <c r="D120" s="128">
        <v>0.01307181519779897</v>
      </c>
      <c r="E120" s="128">
        <v>1.5250448070368452</v>
      </c>
      <c r="F120" s="92" t="s">
        <v>623</v>
      </c>
      <c r="G120" s="92" t="b">
        <v>0</v>
      </c>
      <c r="H120" s="92" t="b">
        <v>0</v>
      </c>
      <c r="I120" s="92" t="b">
        <v>0</v>
      </c>
      <c r="J120" s="92" t="b">
        <v>0</v>
      </c>
      <c r="K120" s="92" t="b">
        <v>0</v>
      </c>
      <c r="L120" s="92" t="b">
        <v>0</v>
      </c>
    </row>
    <row r="121" spans="1:12" ht="15">
      <c r="A121" s="92" t="s">
        <v>713</v>
      </c>
      <c r="B121" s="92" t="s">
        <v>863</v>
      </c>
      <c r="C121" s="92">
        <v>2</v>
      </c>
      <c r="D121" s="128">
        <v>0.01307181519779897</v>
      </c>
      <c r="E121" s="128">
        <v>1.5250448070368452</v>
      </c>
      <c r="F121" s="92" t="s">
        <v>623</v>
      </c>
      <c r="G121" s="92" t="b">
        <v>0</v>
      </c>
      <c r="H121" s="92" t="b">
        <v>0</v>
      </c>
      <c r="I121" s="92" t="b">
        <v>0</v>
      </c>
      <c r="J121" s="92" t="b">
        <v>0</v>
      </c>
      <c r="K121" s="92" t="b">
        <v>0</v>
      </c>
      <c r="L121" s="92" t="b">
        <v>0</v>
      </c>
    </row>
    <row r="122" spans="1:12" ht="15">
      <c r="A122" s="92" t="s">
        <v>863</v>
      </c>
      <c r="B122" s="92" t="s">
        <v>864</v>
      </c>
      <c r="C122" s="92">
        <v>2</v>
      </c>
      <c r="D122" s="128">
        <v>0.01307181519779897</v>
      </c>
      <c r="E122" s="128">
        <v>1.5250448070368452</v>
      </c>
      <c r="F122" s="92" t="s">
        <v>623</v>
      </c>
      <c r="G122" s="92" t="b">
        <v>0</v>
      </c>
      <c r="H122" s="92" t="b">
        <v>0</v>
      </c>
      <c r="I122" s="92" t="b">
        <v>0</v>
      </c>
      <c r="J122" s="92" t="b">
        <v>0</v>
      </c>
      <c r="K122" s="92" t="b">
        <v>0</v>
      </c>
      <c r="L122" s="92" t="b">
        <v>0</v>
      </c>
    </row>
    <row r="123" spans="1:12" ht="15">
      <c r="A123" s="92" t="s">
        <v>864</v>
      </c>
      <c r="B123" s="92" t="s">
        <v>865</v>
      </c>
      <c r="C123" s="92">
        <v>2</v>
      </c>
      <c r="D123" s="128">
        <v>0.01307181519779897</v>
      </c>
      <c r="E123" s="128">
        <v>1.5250448070368452</v>
      </c>
      <c r="F123" s="92" t="s">
        <v>623</v>
      </c>
      <c r="G123" s="92" t="b">
        <v>0</v>
      </c>
      <c r="H123" s="92" t="b">
        <v>0</v>
      </c>
      <c r="I123" s="92" t="b">
        <v>0</v>
      </c>
      <c r="J123" s="92" t="b">
        <v>0</v>
      </c>
      <c r="K123" s="92" t="b">
        <v>0</v>
      </c>
      <c r="L123" s="92" t="b">
        <v>0</v>
      </c>
    </row>
    <row r="124" spans="1:12" ht="15">
      <c r="A124" s="92" t="s">
        <v>865</v>
      </c>
      <c r="B124" s="92" t="s">
        <v>866</v>
      </c>
      <c r="C124" s="92">
        <v>2</v>
      </c>
      <c r="D124" s="128">
        <v>0.01307181519779897</v>
      </c>
      <c r="E124" s="128">
        <v>1.5250448070368452</v>
      </c>
      <c r="F124" s="92" t="s">
        <v>623</v>
      </c>
      <c r="G124" s="92" t="b">
        <v>0</v>
      </c>
      <c r="H124" s="92" t="b">
        <v>0</v>
      </c>
      <c r="I124" s="92" t="b">
        <v>0</v>
      </c>
      <c r="J124" s="92" t="b">
        <v>0</v>
      </c>
      <c r="K124" s="92" t="b">
        <v>0</v>
      </c>
      <c r="L124" s="92" t="b">
        <v>0</v>
      </c>
    </row>
    <row r="125" spans="1:12" ht="15">
      <c r="A125" s="92" t="s">
        <v>866</v>
      </c>
      <c r="B125" s="92" t="s">
        <v>706</v>
      </c>
      <c r="C125" s="92">
        <v>2</v>
      </c>
      <c r="D125" s="128">
        <v>0.01307181519779897</v>
      </c>
      <c r="E125" s="128">
        <v>1.224014811372864</v>
      </c>
      <c r="F125" s="92" t="s">
        <v>623</v>
      </c>
      <c r="G125" s="92" t="b">
        <v>0</v>
      </c>
      <c r="H125" s="92" t="b">
        <v>0</v>
      </c>
      <c r="I125" s="92" t="b">
        <v>0</v>
      </c>
      <c r="J125" s="92" t="b">
        <v>0</v>
      </c>
      <c r="K125" s="92" t="b">
        <v>0</v>
      </c>
      <c r="L125" s="92" t="b">
        <v>0</v>
      </c>
    </row>
    <row r="126" spans="1:12" ht="15">
      <c r="A126" s="92" t="s">
        <v>706</v>
      </c>
      <c r="B126" s="92" t="s">
        <v>685</v>
      </c>
      <c r="C126" s="92">
        <v>2</v>
      </c>
      <c r="D126" s="128">
        <v>0.01307181519779897</v>
      </c>
      <c r="E126" s="128">
        <v>1.224014811372864</v>
      </c>
      <c r="F126" s="92" t="s">
        <v>623</v>
      </c>
      <c r="G126" s="92" t="b">
        <v>0</v>
      </c>
      <c r="H126" s="92" t="b">
        <v>0</v>
      </c>
      <c r="I126" s="92" t="b">
        <v>0</v>
      </c>
      <c r="J126" s="92" t="b">
        <v>0</v>
      </c>
      <c r="K126" s="92" t="b">
        <v>0</v>
      </c>
      <c r="L126" s="92" t="b">
        <v>0</v>
      </c>
    </row>
    <row r="127" spans="1:12" ht="15">
      <c r="A127" s="92" t="s">
        <v>685</v>
      </c>
      <c r="B127" s="92" t="s">
        <v>867</v>
      </c>
      <c r="C127" s="92">
        <v>2</v>
      </c>
      <c r="D127" s="128">
        <v>0.01307181519779897</v>
      </c>
      <c r="E127" s="128">
        <v>1.5250448070368452</v>
      </c>
      <c r="F127" s="92" t="s">
        <v>623</v>
      </c>
      <c r="G127" s="92" t="b">
        <v>0</v>
      </c>
      <c r="H127" s="92" t="b">
        <v>0</v>
      </c>
      <c r="I127" s="92" t="b">
        <v>0</v>
      </c>
      <c r="J127" s="92" t="b">
        <v>0</v>
      </c>
      <c r="K127" s="92" t="b">
        <v>0</v>
      </c>
      <c r="L127" s="92" t="b">
        <v>0</v>
      </c>
    </row>
    <row r="128" spans="1:12" ht="15">
      <c r="A128" s="92" t="s">
        <v>867</v>
      </c>
      <c r="B128" s="92" t="s">
        <v>868</v>
      </c>
      <c r="C128" s="92">
        <v>2</v>
      </c>
      <c r="D128" s="128">
        <v>0.01307181519779897</v>
      </c>
      <c r="E128" s="128">
        <v>1.5250448070368452</v>
      </c>
      <c r="F128" s="92" t="s">
        <v>623</v>
      </c>
      <c r="G128" s="92" t="b">
        <v>0</v>
      </c>
      <c r="H128" s="92" t="b">
        <v>0</v>
      </c>
      <c r="I128" s="92" t="b">
        <v>0</v>
      </c>
      <c r="J128" s="92" t="b">
        <v>0</v>
      </c>
      <c r="K128" s="92" t="b">
        <v>0</v>
      </c>
      <c r="L128" s="92" t="b">
        <v>0</v>
      </c>
    </row>
    <row r="129" spans="1:12" ht="15">
      <c r="A129" s="92" t="s">
        <v>868</v>
      </c>
      <c r="B129" s="92" t="s">
        <v>869</v>
      </c>
      <c r="C129" s="92">
        <v>2</v>
      </c>
      <c r="D129" s="128">
        <v>0.01307181519779897</v>
      </c>
      <c r="E129" s="128">
        <v>1.5250448070368452</v>
      </c>
      <c r="F129" s="92" t="s">
        <v>623</v>
      </c>
      <c r="G129" s="92" t="b">
        <v>0</v>
      </c>
      <c r="H129" s="92" t="b">
        <v>0</v>
      </c>
      <c r="I129" s="92" t="b">
        <v>0</v>
      </c>
      <c r="J129" s="92" t="b">
        <v>0</v>
      </c>
      <c r="K129" s="92" t="b">
        <v>0</v>
      </c>
      <c r="L129" s="92" t="b">
        <v>0</v>
      </c>
    </row>
    <row r="130" spans="1:12" ht="15">
      <c r="A130" s="92" t="s">
        <v>869</v>
      </c>
      <c r="B130" s="92" t="s">
        <v>870</v>
      </c>
      <c r="C130" s="92">
        <v>2</v>
      </c>
      <c r="D130" s="128">
        <v>0.01307181519779897</v>
      </c>
      <c r="E130" s="128">
        <v>1.5250448070368452</v>
      </c>
      <c r="F130" s="92" t="s">
        <v>623</v>
      </c>
      <c r="G130" s="92" t="b">
        <v>0</v>
      </c>
      <c r="H130" s="92" t="b">
        <v>0</v>
      </c>
      <c r="I130" s="92" t="b">
        <v>0</v>
      </c>
      <c r="J130" s="92" t="b">
        <v>0</v>
      </c>
      <c r="K130" s="92" t="b">
        <v>0</v>
      </c>
      <c r="L130" s="92" t="b">
        <v>0</v>
      </c>
    </row>
    <row r="131" spans="1:12" ht="15">
      <c r="A131" s="92" t="s">
        <v>870</v>
      </c>
      <c r="B131" s="92" t="s">
        <v>871</v>
      </c>
      <c r="C131" s="92">
        <v>2</v>
      </c>
      <c r="D131" s="128">
        <v>0.01307181519779897</v>
      </c>
      <c r="E131" s="128">
        <v>1.5250448070368452</v>
      </c>
      <c r="F131" s="92" t="s">
        <v>623</v>
      </c>
      <c r="G131" s="92" t="b">
        <v>0</v>
      </c>
      <c r="H131" s="92" t="b">
        <v>0</v>
      </c>
      <c r="I131" s="92" t="b">
        <v>0</v>
      </c>
      <c r="J131" s="92" t="b">
        <v>0</v>
      </c>
      <c r="K131" s="92" t="b">
        <v>0</v>
      </c>
      <c r="L131" s="92" t="b">
        <v>0</v>
      </c>
    </row>
    <row r="132" spans="1:12" ht="15">
      <c r="A132" s="92" t="s">
        <v>871</v>
      </c>
      <c r="B132" s="92" t="s">
        <v>872</v>
      </c>
      <c r="C132" s="92">
        <v>2</v>
      </c>
      <c r="D132" s="128">
        <v>0.01307181519779897</v>
      </c>
      <c r="E132" s="128">
        <v>1.5250448070368452</v>
      </c>
      <c r="F132" s="92" t="s">
        <v>623</v>
      </c>
      <c r="G132" s="92" t="b">
        <v>0</v>
      </c>
      <c r="H132" s="92" t="b">
        <v>0</v>
      </c>
      <c r="I132" s="92" t="b">
        <v>0</v>
      </c>
      <c r="J132" s="92" t="b">
        <v>0</v>
      </c>
      <c r="K132" s="92" t="b">
        <v>0</v>
      </c>
      <c r="L132" s="92" t="b">
        <v>0</v>
      </c>
    </row>
    <row r="133" spans="1:12" ht="15">
      <c r="A133" s="92" t="s">
        <v>872</v>
      </c>
      <c r="B133" s="92" t="s">
        <v>873</v>
      </c>
      <c r="C133" s="92">
        <v>2</v>
      </c>
      <c r="D133" s="128">
        <v>0.01307181519779897</v>
      </c>
      <c r="E133" s="128">
        <v>1.5250448070368452</v>
      </c>
      <c r="F133" s="92" t="s">
        <v>623</v>
      </c>
      <c r="G133" s="92" t="b">
        <v>0</v>
      </c>
      <c r="H133" s="92" t="b">
        <v>0</v>
      </c>
      <c r="I133" s="92" t="b">
        <v>0</v>
      </c>
      <c r="J133" s="92" t="b">
        <v>0</v>
      </c>
      <c r="K133" s="92" t="b">
        <v>0</v>
      </c>
      <c r="L133" s="92" t="b">
        <v>0</v>
      </c>
    </row>
    <row r="134" spans="1:12" ht="15">
      <c r="A134" s="92" t="s">
        <v>873</v>
      </c>
      <c r="B134" s="92" t="s">
        <v>706</v>
      </c>
      <c r="C134" s="92">
        <v>2</v>
      </c>
      <c r="D134" s="128">
        <v>0.01307181519779897</v>
      </c>
      <c r="E134" s="128">
        <v>1.224014811372864</v>
      </c>
      <c r="F134" s="92" t="s">
        <v>623</v>
      </c>
      <c r="G134" s="92" t="b">
        <v>0</v>
      </c>
      <c r="H134" s="92" t="b">
        <v>0</v>
      </c>
      <c r="I134" s="92" t="b">
        <v>0</v>
      </c>
      <c r="J134" s="92" t="b">
        <v>0</v>
      </c>
      <c r="K134" s="92" t="b">
        <v>0</v>
      </c>
      <c r="L134" s="92" t="b">
        <v>0</v>
      </c>
    </row>
    <row r="135" spans="1:12" ht="15">
      <c r="A135" s="92" t="s">
        <v>706</v>
      </c>
      <c r="B135" s="92" t="s">
        <v>874</v>
      </c>
      <c r="C135" s="92">
        <v>2</v>
      </c>
      <c r="D135" s="128">
        <v>0.01307181519779897</v>
      </c>
      <c r="E135" s="128">
        <v>1.224014811372864</v>
      </c>
      <c r="F135" s="92" t="s">
        <v>623</v>
      </c>
      <c r="G135" s="92" t="b">
        <v>0</v>
      </c>
      <c r="H135" s="92" t="b">
        <v>0</v>
      </c>
      <c r="I135" s="92" t="b">
        <v>0</v>
      </c>
      <c r="J135" s="92" t="b">
        <v>0</v>
      </c>
      <c r="K135" s="92" t="b">
        <v>0</v>
      </c>
      <c r="L135" s="92" t="b">
        <v>0</v>
      </c>
    </row>
    <row r="136" spans="1:12" ht="15">
      <c r="A136" s="92" t="s">
        <v>874</v>
      </c>
      <c r="B136" s="92" t="s">
        <v>875</v>
      </c>
      <c r="C136" s="92">
        <v>2</v>
      </c>
      <c r="D136" s="128">
        <v>0.01307181519779897</v>
      </c>
      <c r="E136" s="128">
        <v>1.5250448070368452</v>
      </c>
      <c r="F136" s="92" t="s">
        <v>623</v>
      </c>
      <c r="G136" s="92" t="b">
        <v>0</v>
      </c>
      <c r="H136" s="92" t="b">
        <v>0</v>
      </c>
      <c r="I136" s="92" t="b">
        <v>0</v>
      </c>
      <c r="J136" s="92" t="b">
        <v>0</v>
      </c>
      <c r="K136" s="92" t="b">
        <v>0</v>
      </c>
      <c r="L136" s="92" t="b">
        <v>0</v>
      </c>
    </row>
    <row r="137" spans="1:12" ht="15">
      <c r="A137" s="92" t="s">
        <v>875</v>
      </c>
      <c r="B137" s="92" t="s">
        <v>876</v>
      </c>
      <c r="C137" s="92">
        <v>2</v>
      </c>
      <c r="D137" s="128">
        <v>0.01307181519779897</v>
      </c>
      <c r="E137" s="128">
        <v>1.5250448070368452</v>
      </c>
      <c r="F137" s="92" t="s">
        <v>623</v>
      </c>
      <c r="G137" s="92" t="b">
        <v>0</v>
      </c>
      <c r="H137" s="92" t="b">
        <v>0</v>
      </c>
      <c r="I137" s="92" t="b">
        <v>0</v>
      </c>
      <c r="J137" s="92" t="b">
        <v>1</v>
      </c>
      <c r="K137" s="92" t="b">
        <v>0</v>
      </c>
      <c r="L137" s="92" t="b">
        <v>0</v>
      </c>
    </row>
    <row r="138" spans="1:12" ht="15">
      <c r="A138" s="92" t="s">
        <v>876</v>
      </c>
      <c r="B138" s="92" t="s">
        <v>877</v>
      </c>
      <c r="C138" s="92">
        <v>2</v>
      </c>
      <c r="D138" s="128">
        <v>0.01307181519779897</v>
      </c>
      <c r="E138" s="128">
        <v>1.5250448070368452</v>
      </c>
      <c r="F138" s="92" t="s">
        <v>623</v>
      </c>
      <c r="G138" s="92" t="b">
        <v>1</v>
      </c>
      <c r="H138" s="92" t="b">
        <v>0</v>
      </c>
      <c r="I138" s="92" t="b">
        <v>0</v>
      </c>
      <c r="J138" s="92" t="b">
        <v>0</v>
      </c>
      <c r="K138" s="92" t="b">
        <v>0</v>
      </c>
      <c r="L138" s="92" t="b">
        <v>0</v>
      </c>
    </row>
    <row r="139" spans="1:12" ht="15">
      <c r="A139" s="92" t="s">
        <v>877</v>
      </c>
      <c r="B139" s="92" t="s">
        <v>878</v>
      </c>
      <c r="C139" s="92">
        <v>2</v>
      </c>
      <c r="D139" s="128">
        <v>0.01307181519779897</v>
      </c>
      <c r="E139" s="128">
        <v>1.5250448070368452</v>
      </c>
      <c r="F139" s="92" t="s">
        <v>623</v>
      </c>
      <c r="G139" s="92" t="b">
        <v>0</v>
      </c>
      <c r="H139" s="92" t="b">
        <v>0</v>
      </c>
      <c r="I139" s="92" t="b">
        <v>0</v>
      </c>
      <c r="J139" s="92" t="b">
        <v>0</v>
      </c>
      <c r="K139" s="92" t="b">
        <v>0</v>
      </c>
      <c r="L139" s="92" t="b">
        <v>0</v>
      </c>
    </row>
    <row r="140" spans="1:12" ht="15">
      <c r="A140" s="92" t="s">
        <v>878</v>
      </c>
      <c r="B140" s="92" t="s">
        <v>879</v>
      </c>
      <c r="C140" s="92">
        <v>2</v>
      </c>
      <c r="D140" s="128">
        <v>0.01307181519779897</v>
      </c>
      <c r="E140" s="128">
        <v>1.5250448070368452</v>
      </c>
      <c r="F140" s="92" t="s">
        <v>623</v>
      </c>
      <c r="G140" s="92" t="b">
        <v>0</v>
      </c>
      <c r="H140" s="92" t="b">
        <v>0</v>
      </c>
      <c r="I140" s="92" t="b">
        <v>0</v>
      </c>
      <c r="J140" s="92" t="b">
        <v>0</v>
      </c>
      <c r="K140" s="92" t="b">
        <v>0</v>
      </c>
      <c r="L140" s="92" t="b">
        <v>0</v>
      </c>
    </row>
    <row r="141" spans="1:12" ht="15">
      <c r="A141" s="92" t="s">
        <v>879</v>
      </c>
      <c r="B141" s="92" t="s">
        <v>880</v>
      </c>
      <c r="C141" s="92">
        <v>2</v>
      </c>
      <c r="D141" s="128">
        <v>0.01307181519779897</v>
      </c>
      <c r="E141" s="128">
        <v>1.5250448070368452</v>
      </c>
      <c r="F141" s="92" t="s">
        <v>623</v>
      </c>
      <c r="G141" s="92" t="b">
        <v>0</v>
      </c>
      <c r="H141" s="92" t="b">
        <v>0</v>
      </c>
      <c r="I141" s="92" t="b">
        <v>0</v>
      </c>
      <c r="J141" s="92" t="b">
        <v>0</v>
      </c>
      <c r="K141" s="92" t="b">
        <v>0</v>
      </c>
      <c r="L141" s="92" t="b">
        <v>0</v>
      </c>
    </row>
    <row r="142" spans="1:12" ht="15">
      <c r="A142" s="92" t="s">
        <v>880</v>
      </c>
      <c r="B142" s="92" t="s">
        <v>684</v>
      </c>
      <c r="C142" s="92">
        <v>2</v>
      </c>
      <c r="D142" s="128">
        <v>0.01307181519779897</v>
      </c>
      <c r="E142" s="128">
        <v>1.1271047983648077</v>
      </c>
      <c r="F142" s="92" t="s">
        <v>623</v>
      </c>
      <c r="G142" s="92" t="b">
        <v>0</v>
      </c>
      <c r="H142" s="92" t="b">
        <v>0</v>
      </c>
      <c r="I142" s="92" t="b">
        <v>0</v>
      </c>
      <c r="J142" s="92" t="b">
        <v>0</v>
      </c>
      <c r="K142" s="92" t="b">
        <v>0</v>
      </c>
      <c r="L142"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647B7-11C1-4F95-9B2B-50305CFB3244}">
  <dimension ref="A1:C14"/>
  <sheetViews>
    <sheetView workbookViewId="0" topLeftCell="A1"/>
  </sheetViews>
  <sheetFormatPr defaultColWidth="9.140625" defaultRowHeight="15"/>
  <cols>
    <col min="1" max="1" width="9.8515625" style="0" customWidth="1"/>
    <col min="2" max="2" width="9.421875" style="0" bestFit="1" customWidth="1"/>
    <col min="3" max="3" width="12.421875" style="0" bestFit="1" customWidth="1"/>
  </cols>
  <sheetData>
    <row r="1" ht="15">
      <c r="C1" s="35" t="s">
        <v>42</v>
      </c>
    </row>
    <row r="2" spans="1:3" ht="14.3" customHeight="1">
      <c r="A2" s="13" t="s">
        <v>922</v>
      </c>
      <c r="B2" s="131" t="s">
        <v>923</v>
      </c>
      <c r="C2" s="67" t="s">
        <v>924</v>
      </c>
    </row>
    <row r="3" spans="1:3" ht="15">
      <c r="A3" s="130" t="s">
        <v>619</v>
      </c>
      <c r="B3" s="130" t="s">
        <v>619</v>
      </c>
      <c r="C3" s="36">
        <v>19</v>
      </c>
    </row>
    <row r="4" spans="1:3" ht="15">
      <c r="A4" s="130" t="s">
        <v>619</v>
      </c>
      <c r="B4" s="130" t="s">
        <v>621</v>
      </c>
      <c r="C4" s="36">
        <v>3</v>
      </c>
    </row>
    <row r="5" spans="1:3" ht="15">
      <c r="A5" s="130" t="s">
        <v>620</v>
      </c>
      <c r="B5" s="130" t="s">
        <v>619</v>
      </c>
      <c r="C5" s="36">
        <v>5</v>
      </c>
    </row>
    <row r="6" spans="1:3" ht="15">
      <c r="A6" s="130" t="s">
        <v>620</v>
      </c>
      <c r="B6" s="130" t="s">
        <v>620</v>
      </c>
      <c r="C6" s="36">
        <v>5</v>
      </c>
    </row>
    <row r="7" spans="1:3" ht="15">
      <c r="A7" s="130" t="s">
        <v>620</v>
      </c>
      <c r="B7" s="130" t="s">
        <v>621</v>
      </c>
      <c r="C7" s="36">
        <v>3</v>
      </c>
    </row>
    <row r="8" spans="1:3" ht="15">
      <c r="A8" s="130" t="s">
        <v>621</v>
      </c>
      <c r="B8" s="130" t="s">
        <v>619</v>
      </c>
      <c r="C8" s="36">
        <v>4</v>
      </c>
    </row>
    <row r="9" spans="1:3" ht="15">
      <c r="A9" s="130" t="s">
        <v>621</v>
      </c>
      <c r="B9" s="130" t="s">
        <v>621</v>
      </c>
      <c r="C9" s="36">
        <v>5</v>
      </c>
    </row>
    <row r="10" spans="1:3" ht="15">
      <c r="A10" s="130" t="s">
        <v>622</v>
      </c>
      <c r="B10" s="130" t="s">
        <v>621</v>
      </c>
      <c r="C10" s="36">
        <v>2</v>
      </c>
    </row>
    <row r="11" spans="1:3" ht="15">
      <c r="A11" s="130" t="s">
        <v>622</v>
      </c>
      <c r="B11" s="130" t="s">
        <v>622</v>
      </c>
      <c r="C11" s="36">
        <v>4</v>
      </c>
    </row>
    <row r="12" spans="1:3" ht="15">
      <c r="A12" s="130" t="s">
        <v>623</v>
      </c>
      <c r="B12" s="130" t="s">
        <v>623</v>
      </c>
      <c r="C12" s="36">
        <v>6</v>
      </c>
    </row>
    <row r="13" spans="1:3" ht="15">
      <c r="A13" s="130" t="s">
        <v>624</v>
      </c>
      <c r="B13" s="130" t="s">
        <v>619</v>
      </c>
      <c r="C13" s="36">
        <v>1</v>
      </c>
    </row>
    <row r="14" spans="1:3" ht="15">
      <c r="A14" s="130" t="s">
        <v>624</v>
      </c>
      <c r="B14" s="130" t="s">
        <v>624</v>
      </c>
      <c r="C14"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685B88-8869-4D7D-8936-CE606A4B8D0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3" customHeight="1">
      <c r="A1" s="13" t="s">
        <v>930</v>
      </c>
      <c r="B1" s="13" t="s">
        <v>17</v>
      </c>
    </row>
    <row r="2" spans="1:2" ht="15">
      <c r="A2" s="84" t="s">
        <v>931</v>
      </c>
      <c r="B2" s="84" t="s">
        <v>937</v>
      </c>
    </row>
    <row r="3" spans="1:2" ht="15">
      <c r="A3" s="84" t="s">
        <v>932</v>
      </c>
      <c r="B3" s="84" t="s">
        <v>938</v>
      </c>
    </row>
    <row r="4" spans="1:2" ht="15">
      <c r="A4" s="84" t="s">
        <v>933</v>
      </c>
      <c r="B4" s="84" t="s">
        <v>939</v>
      </c>
    </row>
    <row r="5" spans="1:2" ht="15">
      <c r="A5" s="84" t="s">
        <v>934</v>
      </c>
      <c r="B5" s="84" t="s">
        <v>940</v>
      </c>
    </row>
    <row r="6" spans="1:2" ht="15">
      <c r="A6" s="84" t="s">
        <v>935</v>
      </c>
      <c r="B6" s="84" t="s">
        <v>941</v>
      </c>
    </row>
    <row r="7" spans="1:2" ht="15">
      <c r="A7" s="84" t="s">
        <v>936</v>
      </c>
      <c r="B7" s="84"/>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16716-E13D-41D7-855E-9E8BD9B66581}">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140625" style="0" bestFit="1" customWidth="1"/>
    <col min="18" max="18" width="9.28125" style="0" bestFit="1" customWidth="1"/>
    <col min="19" max="19" width="12.28125" style="0" bestFit="1" customWidth="1"/>
    <col min="20" max="20" width="12.7109375" style="0" bestFit="1" customWidth="1"/>
    <col min="21" max="21" width="10.28125" style="0" bestFit="1" customWidth="1"/>
    <col min="22" max="22" width="13.57421875" style="0" bestFit="1" customWidth="1"/>
    <col min="23" max="23" width="12.421875" style="0" bestFit="1" customWidth="1"/>
    <col min="24" max="24" width="7.00390625" style="0" bestFit="1" customWidth="1"/>
    <col min="25" max="25" width="7.140625" style="0" bestFit="1" customWidth="1"/>
    <col min="26" max="26" width="13.421875" style="0" bestFit="1" customWidth="1"/>
    <col min="27" max="27" width="9.7109375" style="0" bestFit="1" customWidth="1"/>
    <col min="28" max="28" width="11.140625" style="0" bestFit="1" customWidth="1"/>
    <col min="29" max="29" width="12.57421875" style="0" bestFit="1" customWidth="1"/>
    <col min="30" max="30" width="12.421875" style="0" bestFit="1" customWidth="1"/>
    <col min="31" max="31" width="10.57421875" style="0" bestFit="1" customWidth="1"/>
    <col min="32" max="32" width="9.57421875" style="0" bestFit="1" customWidth="1"/>
    <col min="33" max="33" width="12.421875" style="0" bestFit="1" customWidth="1"/>
    <col min="34" max="34" width="10.00390625" style="0" bestFit="1" customWidth="1"/>
    <col min="35" max="35" width="11.00390625" style="0" bestFit="1" customWidth="1"/>
    <col min="36" max="37" width="10.421875" style="0" bestFit="1" customWidth="1"/>
    <col min="38" max="38" width="11.8515625" style="0" bestFit="1" customWidth="1"/>
    <col min="39" max="39" width="9.8515625" style="0" bestFit="1" customWidth="1"/>
    <col min="40" max="40" width="12.140625" style="0" bestFit="1" customWidth="1"/>
    <col min="41" max="41" width="8.421875" style="0" bestFit="1" customWidth="1"/>
    <col min="42" max="42" width="11.28125" style="0" bestFit="1" customWidth="1"/>
    <col min="43" max="43" width="11.140625" style="0" bestFit="1" customWidth="1"/>
    <col min="44" max="44" width="12.421875" style="0" bestFit="1" customWidth="1"/>
    <col min="45" max="45" width="18.8515625" style="0" bestFit="1" customWidth="1"/>
    <col min="46" max="46" width="18.00390625" style="0" bestFit="1" customWidth="1"/>
    <col min="47" max="47" width="15.7109375" style="0" bestFit="1" customWidth="1"/>
    <col min="48" max="48" width="9.421875" style="0" bestFit="1" customWidth="1"/>
    <col min="49" max="49" width="14.28125" style="0" bestFit="1" customWidth="1"/>
    <col min="50" max="50" width="10.8515625" style="0" bestFit="1" customWidth="1"/>
    <col min="51" max="51" width="9.7109375" style="0" bestFit="1" customWidth="1"/>
    <col min="52" max="52" width="7.8515625" style="0" bestFit="1" customWidth="1"/>
    <col min="53" max="53" width="7.421875" style="0" bestFit="1" customWidth="1"/>
    <col min="54" max="54" width="11.28125" style="0" bestFit="1" customWidth="1"/>
    <col min="55" max="55" width="14.421875" style="0" customWidth="1"/>
    <col min="56" max="57" width="10.421875" style="0" bestFit="1" customWidth="1"/>
    <col min="58" max="58" width="19.8515625" style="0" bestFit="1" customWidth="1"/>
    <col min="59" max="59" width="25.421875" style="0" bestFit="1" customWidth="1"/>
    <col min="60" max="60" width="20.7109375" style="0" bestFit="1" customWidth="1"/>
    <col min="61" max="61" width="26.28125" style="0" bestFit="1" customWidth="1"/>
    <col min="62" max="62" width="24.7109375" style="0" bestFit="1" customWidth="1"/>
    <col min="63" max="63" width="30.28125" style="0" bestFit="1" customWidth="1"/>
    <col min="64" max="64" width="17.00390625" style="0" bestFit="1" customWidth="1"/>
    <col min="65" max="65" width="20.421875" style="0" bestFit="1" customWidth="1"/>
    <col min="66" max="66" width="14.421875" style="0" bestFit="1" customWidth="1"/>
  </cols>
  <sheetData>
    <row r="1" spans="3:14" ht="15">
      <c r="C1" s="18" t="s">
        <v>39</v>
      </c>
      <c r="D1" s="19"/>
      <c r="E1" s="19"/>
      <c r="F1" s="19"/>
      <c r="G1" s="18"/>
      <c r="H1" s="16" t="s">
        <v>43</v>
      </c>
      <c r="I1" s="64"/>
      <c r="J1" s="64"/>
      <c r="K1" s="35" t="s">
        <v>42</v>
      </c>
      <c r="L1" s="20" t="s">
        <v>40</v>
      </c>
      <c r="M1" s="20"/>
      <c r="N1" s="17" t="s">
        <v>41</v>
      </c>
    </row>
    <row r="2" spans="1:66" ht="30.1"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618</v>
      </c>
      <c r="BD2" s="13" t="s">
        <v>632</v>
      </c>
      <c r="BE2" s="13" t="s">
        <v>633</v>
      </c>
      <c r="BF2" s="67" t="s">
        <v>911</v>
      </c>
      <c r="BG2" s="67" t="s">
        <v>912</v>
      </c>
      <c r="BH2" s="67" t="s">
        <v>913</v>
      </c>
      <c r="BI2" s="67" t="s">
        <v>914</v>
      </c>
      <c r="BJ2" s="67" t="s">
        <v>915</v>
      </c>
      <c r="BK2" s="67" t="s">
        <v>916</v>
      </c>
      <c r="BL2" s="67" t="s">
        <v>917</v>
      </c>
      <c r="BM2" s="67" t="s">
        <v>918</v>
      </c>
      <c r="BN2" s="67" t="s">
        <v>919</v>
      </c>
    </row>
    <row r="3" spans="1:66" ht="15" customHeight="1">
      <c r="A3" s="83" t="s">
        <v>234</v>
      </c>
      <c r="B3" s="83" t="s">
        <v>252</v>
      </c>
      <c r="C3" s="53"/>
      <c r="D3" s="54"/>
      <c r="E3" s="65"/>
      <c r="F3" s="55"/>
      <c r="G3" s="53"/>
      <c r="H3" s="57"/>
      <c r="I3" s="56"/>
      <c r="J3" s="56"/>
      <c r="K3" s="36" t="s">
        <v>65</v>
      </c>
      <c r="L3" s="62">
        <v>3</v>
      </c>
      <c r="M3" s="62"/>
      <c r="N3" s="63"/>
      <c r="O3" s="84" t="s">
        <v>260</v>
      </c>
      <c r="P3" s="86">
        <v>43708.53298611111</v>
      </c>
      <c r="Q3" s="84" t="s">
        <v>263</v>
      </c>
      <c r="R3" s="84"/>
      <c r="S3" s="84"/>
      <c r="T3" s="84"/>
      <c r="U3" s="84"/>
      <c r="V3" s="89" t="s">
        <v>306</v>
      </c>
      <c r="W3" s="86">
        <v>43708.53298611111</v>
      </c>
      <c r="X3" s="90">
        <v>43708</v>
      </c>
      <c r="Y3" s="92" t="s">
        <v>319</v>
      </c>
      <c r="Z3" s="89" t="s">
        <v>345</v>
      </c>
      <c r="AA3" s="84"/>
      <c r="AB3" s="84"/>
      <c r="AC3" s="92" t="s">
        <v>371</v>
      </c>
      <c r="AD3" s="92" t="s">
        <v>397</v>
      </c>
      <c r="AE3" s="84" t="b">
        <v>0</v>
      </c>
      <c r="AF3" s="84">
        <v>0</v>
      </c>
      <c r="AG3" s="92" t="s">
        <v>400</v>
      </c>
      <c r="AH3" s="84" t="b">
        <v>0</v>
      </c>
      <c r="AI3" s="84" t="s">
        <v>404</v>
      </c>
      <c r="AJ3" s="84"/>
      <c r="AK3" s="92" t="s">
        <v>401</v>
      </c>
      <c r="AL3" s="84" t="b">
        <v>0</v>
      </c>
      <c r="AM3" s="84">
        <v>0</v>
      </c>
      <c r="AN3" s="92" t="s">
        <v>401</v>
      </c>
      <c r="AO3" s="84" t="s">
        <v>406</v>
      </c>
      <c r="AP3" s="84" t="b">
        <v>0</v>
      </c>
      <c r="AQ3" s="92" t="s">
        <v>397</v>
      </c>
      <c r="AR3" s="84" t="s">
        <v>196</v>
      </c>
      <c r="AS3" s="84">
        <v>0</v>
      </c>
      <c r="AT3" s="84">
        <v>0</v>
      </c>
      <c r="AU3" s="84"/>
      <c r="AV3" s="84"/>
      <c r="AW3" s="84"/>
      <c r="AX3" s="84"/>
      <c r="AY3" s="84"/>
      <c r="AZ3" s="84"/>
      <c r="BA3" s="84"/>
      <c r="BB3" s="84"/>
      <c r="BC3">
        <v>1</v>
      </c>
      <c r="BD3" s="84" t="str">
        <f>REPLACE(INDEX(GroupVertices[Group],MATCH(Edges25[[#This Row],[Vertex 1]],GroupVertices[Vertex],0)),1,1,"")</f>
        <v>6</v>
      </c>
      <c r="BE3" s="84" t="str">
        <f>REPLACE(INDEX(GroupVertices[Group],MATCH(Edges25[[#This Row],[Vertex 2]],GroupVertices[Vertex],0)),1,1,"")</f>
        <v>6</v>
      </c>
      <c r="BF3" s="51"/>
      <c r="BG3" s="52"/>
      <c r="BH3" s="51"/>
      <c r="BI3" s="52"/>
      <c r="BJ3" s="51"/>
      <c r="BK3" s="52"/>
      <c r="BL3" s="51"/>
      <c r="BM3" s="52"/>
      <c r="BN3" s="51"/>
    </row>
    <row r="4" spans="1:66" ht="15" customHeight="1">
      <c r="A4" s="83" t="s">
        <v>235</v>
      </c>
      <c r="B4" s="83" t="s">
        <v>253</v>
      </c>
      <c r="C4" s="53"/>
      <c r="D4" s="54"/>
      <c r="E4" s="53"/>
      <c r="F4" s="55"/>
      <c r="G4" s="53"/>
      <c r="H4" s="57"/>
      <c r="I4" s="56"/>
      <c r="J4" s="56"/>
      <c r="K4" s="36" t="s">
        <v>65</v>
      </c>
      <c r="L4" s="62">
        <v>5</v>
      </c>
      <c r="M4" s="62"/>
      <c r="N4" s="63"/>
      <c r="O4" s="85" t="s">
        <v>260</v>
      </c>
      <c r="P4" s="87">
        <v>43708.45824074074</v>
      </c>
      <c r="Q4" s="85" t="s">
        <v>264</v>
      </c>
      <c r="R4" s="88" t="s">
        <v>285</v>
      </c>
      <c r="S4" s="85" t="s">
        <v>289</v>
      </c>
      <c r="T4" s="85" t="s">
        <v>290</v>
      </c>
      <c r="U4" s="85"/>
      <c r="V4" s="88" t="s">
        <v>307</v>
      </c>
      <c r="W4" s="87">
        <v>43708.45824074074</v>
      </c>
      <c r="X4" s="91">
        <v>43708</v>
      </c>
      <c r="Y4" s="93" t="s">
        <v>320</v>
      </c>
      <c r="Z4" s="88" t="s">
        <v>346</v>
      </c>
      <c r="AA4" s="85">
        <v>40.7584</v>
      </c>
      <c r="AB4" s="85">
        <v>-73.9791</v>
      </c>
      <c r="AC4" s="93" t="s">
        <v>372</v>
      </c>
      <c r="AD4" s="85"/>
      <c r="AE4" s="85" t="b">
        <v>0</v>
      </c>
      <c r="AF4" s="85">
        <v>0</v>
      </c>
      <c r="AG4" s="93" t="s">
        <v>401</v>
      </c>
      <c r="AH4" s="85" t="b">
        <v>0</v>
      </c>
      <c r="AI4" s="85" t="s">
        <v>404</v>
      </c>
      <c r="AJ4" s="85"/>
      <c r="AK4" s="93" t="s">
        <v>401</v>
      </c>
      <c r="AL4" s="85" t="b">
        <v>0</v>
      </c>
      <c r="AM4" s="85">
        <v>0</v>
      </c>
      <c r="AN4" s="93" t="s">
        <v>401</v>
      </c>
      <c r="AO4" s="85" t="s">
        <v>407</v>
      </c>
      <c r="AP4" s="85" t="b">
        <v>0</v>
      </c>
      <c r="AQ4" s="93" t="s">
        <v>372</v>
      </c>
      <c r="AR4" s="85" t="s">
        <v>196</v>
      </c>
      <c r="AS4" s="85">
        <v>0</v>
      </c>
      <c r="AT4" s="85">
        <v>0</v>
      </c>
      <c r="AU4" s="85" t="s">
        <v>410</v>
      </c>
      <c r="AV4" s="85" t="s">
        <v>412</v>
      </c>
      <c r="AW4" s="85" t="s">
        <v>413</v>
      </c>
      <c r="AX4" s="85" t="s">
        <v>414</v>
      </c>
      <c r="AY4" s="85" t="s">
        <v>416</v>
      </c>
      <c r="AZ4" s="85" t="s">
        <v>418</v>
      </c>
      <c r="BA4" s="85" t="s">
        <v>420</v>
      </c>
      <c r="BB4" s="88" t="s">
        <v>421</v>
      </c>
      <c r="BC4">
        <v>2</v>
      </c>
      <c r="BD4" s="84" t="str">
        <f>REPLACE(INDEX(GroupVertices[Group],MATCH(Edges25[[#This Row],[Vertex 1]],GroupVertices[Vertex],0)),1,1,"")</f>
        <v>4</v>
      </c>
      <c r="BE4" s="84" t="str">
        <f>REPLACE(INDEX(GroupVertices[Group],MATCH(Edges25[[#This Row],[Vertex 2]],GroupVertices[Vertex],0)),1,1,"")</f>
        <v>4</v>
      </c>
      <c r="BF4" s="51"/>
      <c r="BG4" s="52"/>
      <c r="BH4" s="51"/>
      <c r="BI4" s="52"/>
      <c r="BJ4" s="51"/>
      <c r="BK4" s="52"/>
      <c r="BL4" s="51"/>
      <c r="BM4" s="52"/>
      <c r="BN4" s="51"/>
    </row>
    <row r="5" spans="1:66" ht="15">
      <c r="A5" s="83" t="s">
        <v>235</v>
      </c>
      <c r="B5" s="83" t="s">
        <v>253</v>
      </c>
      <c r="C5" s="53"/>
      <c r="D5" s="54"/>
      <c r="E5" s="53"/>
      <c r="F5" s="55"/>
      <c r="G5" s="53"/>
      <c r="H5" s="57"/>
      <c r="I5" s="56"/>
      <c r="J5" s="56"/>
      <c r="K5" s="36" t="s">
        <v>65</v>
      </c>
      <c r="L5" s="62">
        <v>6</v>
      </c>
      <c r="M5" s="62"/>
      <c r="N5" s="63"/>
      <c r="O5" s="85" t="s">
        <v>260</v>
      </c>
      <c r="P5" s="87">
        <v>43708.62222222222</v>
      </c>
      <c r="Q5" s="85" t="s">
        <v>265</v>
      </c>
      <c r="R5" s="88" t="s">
        <v>286</v>
      </c>
      <c r="S5" s="85" t="s">
        <v>289</v>
      </c>
      <c r="T5" s="85" t="s">
        <v>291</v>
      </c>
      <c r="U5" s="85"/>
      <c r="V5" s="88" t="s">
        <v>307</v>
      </c>
      <c r="W5" s="87">
        <v>43708.62222222222</v>
      </c>
      <c r="X5" s="91">
        <v>43708</v>
      </c>
      <c r="Y5" s="93" t="s">
        <v>321</v>
      </c>
      <c r="Z5" s="88" t="s">
        <v>347</v>
      </c>
      <c r="AA5" s="85"/>
      <c r="AB5" s="85"/>
      <c r="AC5" s="93" t="s">
        <v>373</v>
      </c>
      <c r="AD5" s="85"/>
      <c r="AE5" s="85" t="b">
        <v>0</v>
      </c>
      <c r="AF5" s="85">
        <v>0</v>
      </c>
      <c r="AG5" s="93" t="s">
        <v>401</v>
      </c>
      <c r="AH5" s="85" t="b">
        <v>0</v>
      </c>
      <c r="AI5" s="85" t="s">
        <v>404</v>
      </c>
      <c r="AJ5" s="85"/>
      <c r="AK5" s="93" t="s">
        <v>401</v>
      </c>
      <c r="AL5" s="85" t="b">
        <v>0</v>
      </c>
      <c r="AM5" s="85">
        <v>0</v>
      </c>
      <c r="AN5" s="93" t="s">
        <v>401</v>
      </c>
      <c r="AO5" s="85" t="s">
        <v>407</v>
      </c>
      <c r="AP5" s="85" t="b">
        <v>0</v>
      </c>
      <c r="AQ5" s="93" t="s">
        <v>373</v>
      </c>
      <c r="AR5" s="85" t="s">
        <v>196</v>
      </c>
      <c r="AS5" s="85">
        <v>0</v>
      </c>
      <c r="AT5" s="85">
        <v>0</v>
      </c>
      <c r="AU5" s="85"/>
      <c r="AV5" s="85"/>
      <c r="AW5" s="85"/>
      <c r="AX5" s="85"/>
      <c r="AY5" s="85"/>
      <c r="AZ5" s="85"/>
      <c r="BA5" s="85"/>
      <c r="BB5" s="85"/>
      <c r="BC5">
        <v>2</v>
      </c>
      <c r="BD5" s="84" t="str">
        <f>REPLACE(INDEX(GroupVertices[Group],MATCH(Edges25[[#This Row],[Vertex 1]],GroupVertices[Vertex],0)),1,1,"")</f>
        <v>4</v>
      </c>
      <c r="BE5" s="84" t="str">
        <f>REPLACE(INDEX(GroupVertices[Group],MATCH(Edges25[[#This Row],[Vertex 2]],GroupVertices[Vertex],0)),1,1,"")</f>
        <v>4</v>
      </c>
      <c r="BF5" s="51"/>
      <c r="BG5" s="52"/>
      <c r="BH5" s="51"/>
      <c r="BI5" s="52"/>
      <c r="BJ5" s="51"/>
      <c r="BK5" s="52"/>
      <c r="BL5" s="51"/>
      <c r="BM5" s="52"/>
      <c r="BN5" s="51"/>
    </row>
    <row r="6" spans="1:66" ht="15">
      <c r="A6" s="83" t="s">
        <v>235</v>
      </c>
      <c r="B6" s="83" t="s">
        <v>255</v>
      </c>
      <c r="C6" s="53"/>
      <c r="D6" s="54"/>
      <c r="E6" s="53"/>
      <c r="F6" s="55"/>
      <c r="G6" s="53"/>
      <c r="H6" s="57"/>
      <c r="I6" s="56"/>
      <c r="J6" s="56"/>
      <c r="K6" s="36" t="s">
        <v>65</v>
      </c>
      <c r="L6" s="62">
        <v>10</v>
      </c>
      <c r="M6" s="62"/>
      <c r="N6" s="63"/>
      <c r="O6" s="85" t="s">
        <v>260</v>
      </c>
      <c r="P6" s="87">
        <v>43708.533796296295</v>
      </c>
      <c r="Q6" s="85" t="s">
        <v>266</v>
      </c>
      <c r="R6" s="88" t="s">
        <v>287</v>
      </c>
      <c r="S6" s="85" t="s">
        <v>289</v>
      </c>
      <c r="T6" s="85" t="s">
        <v>292</v>
      </c>
      <c r="U6" s="85"/>
      <c r="V6" s="88" t="s">
        <v>307</v>
      </c>
      <c r="W6" s="87">
        <v>43708.533796296295</v>
      </c>
      <c r="X6" s="91">
        <v>43708</v>
      </c>
      <c r="Y6" s="93" t="s">
        <v>322</v>
      </c>
      <c r="Z6" s="88" t="s">
        <v>348</v>
      </c>
      <c r="AA6" s="85"/>
      <c r="AB6" s="85"/>
      <c r="AC6" s="93" t="s">
        <v>374</v>
      </c>
      <c r="AD6" s="85"/>
      <c r="AE6" s="85" t="b">
        <v>0</v>
      </c>
      <c r="AF6" s="85">
        <v>0</v>
      </c>
      <c r="AG6" s="93" t="s">
        <v>401</v>
      </c>
      <c r="AH6" s="85" t="b">
        <v>0</v>
      </c>
      <c r="AI6" s="85" t="s">
        <v>404</v>
      </c>
      <c r="AJ6" s="85"/>
      <c r="AK6" s="93" t="s">
        <v>401</v>
      </c>
      <c r="AL6" s="85" t="b">
        <v>0</v>
      </c>
      <c r="AM6" s="85">
        <v>0</v>
      </c>
      <c r="AN6" s="93" t="s">
        <v>401</v>
      </c>
      <c r="AO6" s="85" t="s">
        <v>407</v>
      </c>
      <c r="AP6" s="85" t="b">
        <v>0</v>
      </c>
      <c r="AQ6" s="93" t="s">
        <v>374</v>
      </c>
      <c r="AR6" s="85" t="s">
        <v>196</v>
      </c>
      <c r="AS6" s="85">
        <v>0</v>
      </c>
      <c r="AT6" s="85">
        <v>0</v>
      </c>
      <c r="AU6" s="85"/>
      <c r="AV6" s="85"/>
      <c r="AW6" s="85"/>
      <c r="AX6" s="85"/>
      <c r="AY6" s="85"/>
      <c r="AZ6" s="85"/>
      <c r="BA6" s="85"/>
      <c r="BB6" s="85"/>
      <c r="BC6">
        <v>2</v>
      </c>
      <c r="BD6" s="84" t="str">
        <f>REPLACE(INDEX(GroupVertices[Group],MATCH(Edges25[[#This Row],[Vertex 1]],GroupVertices[Vertex],0)),1,1,"")</f>
        <v>4</v>
      </c>
      <c r="BE6" s="84" t="str">
        <f>REPLACE(INDEX(GroupVertices[Group],MATCH(Edges25[[#This Row],[Vertex 2]],GroupVertices[Vertex],0)),1,1,"")</f>
        <v>3</v>
      </c>
      <c r="BF6" s="51">
        <v>0</v>
      </c>
      <c r="BG6" s="52">
        <v>0</v>
      </c>
      <c r="BH6" s="51">
        <v>0</v>
      </c>
      <c r="BI6" s="52">
        <v>0</v>
      </c>
      <c r="BJ6" s="51">
        <v>0</v>
      </c>
      <c r="BK6" s="52">
        <v>0</v>
      </c>
      <c r="BL6" s="51">
        <v>16</v>
      </c>
      <c r="BM6" s="52">
        <v>100</v>
      </c>
      <c r="BN6" s="51">
        <v>16</v>
      </c>
    </row>
    <row r="7" spans="1:66" ht="15">
      <c r="A7" s="83" t="s">
        <v>236</v>
      </c>
      <c r="B7" s="83" t="s">
        <v>241</v>
      </c>
      <c r="C7" s="53"/>
      <c r="D7" s="54"/>
      <c r="E7" s="53"/>
      <c r="F7" s="55"/>
      <c r="G7" s="53"/>
      <c r="H7" s="57"/>
      <c r="I7" s="56"/>
      <c r="J7" s="56"/>
      <c r="K7" s="36" t="s">
        <v>65</v>
      </c>
      <c r="L7" s="62">
        <v>11</v>
      </c>
      <c r="M7" s="62"/>
      <c r="N7" s="63"/>
      <c r="O7" s="85" t="s">
        <v>261</v>
      </c>
      <c r="P7" s="87">
        <v>43710.13549768519</v>
      </c>
      <c r="Q7" s="85" t="s">
        <v>267</v>
      </c>
      <c r="R7" s="85"/>
      <c r="S7" s="85"/>
      <c r="T7" s="85"/>
      <c r="U7" s="85"/>
      <c r="V7" s="88" t="s">
        <v>308</v>
      </c>
      <c r="W7" s="87">
        <v>43710.13549768519</v>
      </c>
      <c r="X7" s="91">
        <v>43710</v>
      </c>
      <c r="Y7" s="93" t="s">
        <v>323</v>
      </c>
      <c r="Z7" s="88" t="s">
        <v>349</v>
      </c>
      <c r="AA7" s="85"/>
      <c r="AB7" s="85"/>
      <c r="AC7" s="93" t="s">
        <v>375</v>
      </c>
      <c r="AD7" s="93" t="s">
        <v>398</v>
      </c>
      <c r="AE7" s="85" t="b">
        <v>0</v>
      </c>
      <c r="AF7" s="85">
        <v>0</v>
      </c>
      <c r="AG7" s="93" t="s">
        <v>400</v>
      </c>
      <c r="AH7" s="85" t="b">
        <v>0</v>
      </c>
      <c r="AI7" s="85" t="s">
        <v>404</v>
      </c>
      <c r="AJ7" s="85"/>
      <c r="AK7" s="93" t="s">
        <v>401</v>
      </c>
      <c r="AL7" s="85" t="b">
        <v>0</v>
      </c>
      <c r="AM7" s="85">
        <v>0</v>
      </c>
      <c r="AN7" s="93" t="s">
        <v>401</v>
      </c>
      <c r="AO7" s="85" t="s">
        <v>406</v>
      </c>
      <c r="AP7" s="85" t="b">
        <v>0</v>
      </c>
      <c r="AQ7" s="93" t="s">
        <v>398</v>
      </c>
      <c r="AR7" s="85" t="s">
        <v>196</v>
      </c>
      <c r="AS7" s="85">
        <v>0</v>
      </c>
      <c r="AT7" s="85">
        <v>0</v>
      </c>
      <c r="AU7" s="85"/>
      <c r="AV7" s="85"/>
      <c r="AW7" s="85"/>
      <c r="AX7" s="85"/>
      <c r="AY7" s="85"/>
      <c r="AZ7" s="85"/>
      <c r="BA7" s="85"/>
      <c r="BB7" s="85"/>
      <c r="BC7">
        <v>1</v>
      </c>
      <c r="BD7" s="84" t="str">
        <f>REPLACE(INDEX(GroupVertices[Group],MATCH(Edges25[[#This Row],[Vertex 1]],GroupVertices[Vertex],0)),1,1,"")</f>
        <v>1</v>
      </c>
      <c r="BE7" s="84" t="str">
        <f>REPLACE(INDEX(GroupVertices[Group],MATCH(Edges25[[#This Row],[Vertex 2]],GroupVertices[Vertex],0)),1,1,"")</f>
        <v>1</v>
      </c>
      <c r="BF7" s="51">
        <v>0</v>
      </c>
      <c r="BG7" s="52">
        <v>0</v>
      </c>
      <c r="BH7" s="51">
        <v>0</v>
      </c>
      <c r="BI7" s="52">
        <v>0</v>
      </c>
      <c r="BJ7" s="51">
        <v>0</v>
      </c>
      <c r="BK7" s="52">
        <v>0</v>
      </c>
      <c r="BL7" s="51">
        <v>5</v>
      </c>
      <c r="BM7" s="52">
        <v>100</v>
      </c>
      <c r="BN7" s="51">
        <v>5</v>
      </c>
    </row>
    <row r="8" spans="1:66" ht="15">
      <c r="A8" s="83" t="s">
        <v>237</v>
      </c>
      <c r="B8" s="83" t="s">
        <v>255</v>
      </c>
      <c r="C8" s="53"/>
      <c r="D8" s="54"/>
      <c r="E8" s="53"/>
      <c r="F8" s="55"/>
      <c r="G8" s="53"/>
      <c r="H8" s="57"/>
      <c r="I8" s="56"/>
      <c r="J8" s="56"/>
      <c r="K8" s="36" t="s">
        <v>65</v>
      </c>
      <c r="L8" s="62">
        <v>12</v>
      </c>
      <c r="M8" s="62"/>
      <c r="N8" s="63"/>
      <c r="O8" s="85" t="s">
        <v>260</v>
      </c>
      <c r="P8" s="87">
        <v>43710.54341435185</v>
      </c>
      <c r="Q8" s="85" t="s">
        <v>268</v>
      </c>
      <c r="R8" s="88" t="s">
        <v>288</v>
      </c>
      <c r="S8" s="85" t="s">
        <v>289</v>
      </c>
      <c r="T8" s="85" t="s">
        <v>293</v>
      </c>
      <c r="U8" s="85"/>
      <c r="V8" s="88" t="s">
        <v>309</v>
      </c>
      <c r="W8" s="87">
        <v>43710.54341435185</v>
      </c>
      <c r="X8" s="91">
        <v>43710</v>
      </c>
      <c r="Y8" s="93" t="s">
        <v>324</v>
      </c>
      <c r="Z8" s="88" t="s">
        <v>350</v>
      </c>
      <c r="AA8" s="85"/>
      <c r="AB8" s="85"/>
      <c r="AC8" s="93" t="s">
        <v>376</v>
      </c>
      <c r="AD8" s="85"/>
      <c r="AE8" s="85" t="b">
        <v>0</v>
      </c>
      <c r="AF8" s="85">
        <v>0</v>
      </c>
      <c r="AG8" s="93" t="s">
        <v>401</v>
      </c>
      <c r="AH8" s="85" t="b">
        <v>0</v>
      </c>
      <c r="AI8" s="85" t="s">
        <v>404</v>
      </c>
      <c r="AJ8" s="85"/>
      <c r="AK8" s="93" t="s">
        <v>401</v>
      </c>
      <c r="AL8" s="85" t="b">
        <v>0</v>
      </c>
      <c r="AM8" s="85">
        <v>0</v>
      </c>
      <c r="AN8" s="93" t="s">
        <v>401</v>
      </c>
      <c r="AO8" s="85" t="s">
        <v>407</v>
      </c>
      <c r="AP8" s="85" t="b">
        <v>0</v>
      </c>
      <c r="AQ8" s="93" t="s">
        <v>376</v>
      </c>
      <c r="AR8" s="85" t="s">
        <v>196</v>
      </c>
      <c r="AS8" s="85">
        <v>0</v>
      </c>
      <c r="AT8" s="85">
        <v>0</v>
      </c>
      <c r="AU8" s="85"/>
      <c r="AV8" s="85"/>
      <c r="AW8" s="85"/>
      <c r="AX8" s="85"/>
      <c r="AY8" s="85"/>
      <c r="AZ8" s="85"/>
      <c r="BA8" s="85"/>
      <c r="BB8" s="85"/>
      <c r="BC8">
        <v>1</v>
      </c>
      <c r="BD8" s="84" t="str">
        <f>REPLACE(INDEX(GroupVertices[Group],MATCH(Edges25[[#This Row],[Vertex 1]],GroupVertices[Vertex],0)),1,1,"")</f>
        <v>3</v>
      </c>
      <c r="BE8" s="84" t="str">
        <f>REPLACE(INDEX(GroupVertices[Group],MATCH(Edges25[[#This Row],[Vertex 2]],GroupVertices[Vertex],0)),1,1,"")</f>
        <v>3</v>
      </c>
      <c r="BF8" s="51">
        <v>0</v>
      </c>
      <c r="BG8" s="52">
        <v>0</v>
      </c>
      <c r="BH8" s="51">
        <v>0</v>
      </c>
      <c r="BI8" s="52">
        <v>0</v>
      </c>
      <c r="BJ8" s="51">
        <v>0</v>
      </c>
      <c r="BK8" s="52">
        <v>0</v>
      </c>
      <c r="BL8" s="51">
        <v>10</v>
      </c>
      <c r="BM8" s="52">
        <v>100</v>
      </c>
      <c r="BN8" s="51">
        <v>10</v>
      </c>
    </row>
    <row r="9" spans="1:66" ht="15">
      <c r="A9" s="83" t="s">
        <v>238</v>
      </c>
      <c r="B9" s="83" t="s">
        <v>241</v>
      </c>
      <c r="C9" s="53"/>
      <c r="D9" s="54"/>
      <c r="E9" s="53"/>
      <c r="F9" s="55"/>
      <c r="G9" s="53"/>
      <c r="H9" s="57"/>
      <c r="I9" s="56"/>
      <c r="J9" s="56"/>
      <c r="K9" s="36" t="s">
        <v>65</v>
      </c>
      <c r="L9" s="62">
        <v>13</v>
      </c>
      <c r="M9" s="62"/>
      <c r="N9" s="63"/>
      <c r="O9" s="85" t="s">
        <v>262</v>
      </c>
      <c r="P9" s="87">
        <v>43710.887708333335</v>
      </c>
      <c r="Q9" s="85" t="s">
        <v>269</v>
      </c>
      <c r="R9" s="85"/>
      <c r="S9" s="85"/>
      <c r="T9" s="85"/>
      <c r="U9" s="85"/>
      <c r="V9" s="88" t="s">
        <v>310</v>
      </c>
      <c r="W9" s="87">
        <v>43710.887708333335</v>
      </c>
      <c r="X9" s="91">
        <v>43710</v>
      </c>
      <c r="Y9" s="93" t="s">
        <v>325</v>
      </c>
      <c r="Z9" s="88" t="s">
        <v>351</v>
      </c>
      <c r="AA9" s="85"/>
      <c r="AB9" s="85"/>
      <c r="AC9" s="93" t="s">
        <v>377</v>
      </c>
      <c r="AD9" s="85"/>
      <c r="AE9" s="85" t="b">
        <v>0</v>
      </c>
      <c r="AF9" s="85">
        <v>0</v>
      </c>
      <c r="AG9" s="93" t="s">
        <v>401</v>
      </c>
      <c r="AH9" s="85" t="b">
        <v>0</v>
      </c>
      <c r="AI9" s="85" t="s">
        <v>404</v>
      </c>
      <c r="AJ9" s="85"/>
      <c r="AK9" s="93" t="s">
        <v>401</v>
      </c>
      <c r="AL9" s="85" t="b">
        <v>0</v>
      </c>
      <c r="AM9" s="85">
        <v>2</v>
      </c>
      <c r="AN9" s="93" t="s">
        <v>380</v>
      </c>
      <c r="AO9" s="85" t="s">
        <v>406</v>
      </c>
      <c r="AP9" s="85" t="b">
        <v>0</v>
      </c>
      <c r="AQ9" s="93" t="s">
        <v>380</v>
      </c>
      <c r="AR9" s="85" t="s">
        <v>196</v>
      </c>
      <c r="AS9" s="85">
        <v>0</v>
      </c>
      <c r="AT9" s="85">
        <v>0</v>
      </c>
      <c r="AU9" s="85"/>
      <c r="AV9" s="85"/>
      <c r="AW9" s="85"/>
      <c r="AX9" s="85"/>
      <c r="AY9" s="85"/>
      <c r="AZ9" s="85"/>
      <c r="BA9" s="85"/>
      <c r="BB9" s="85"/>
      <c r="BC9">
        <v>1</v>
      </c>
      <c r="BD9" s="84" t="str">
        <f>REPLACE(INDEX(GroupVertices[Group],MATCH(Edges25[[#This Row],[Vertex 1]],GroupVertices[Vertex],0)),1,1,"")</f>
        <v>1</v>
      </c>
      <c r="BE9" s="84" t="str">
        <f>REPLACE(INDEX(GroupVertices[Group],MATCH(Edges25[[#This Row],[Vertex 2]],GroupVertices[Vertex],0)),1,1,"")</f>
        <v>1</v>
      </c>
      <c r="BF9" s="51"/>
      <c r="BG9" s="52"/>
      <c r="BH9" s="51"/>
      <c r="BI9" s="52"/>
      <c r="BJ9" s="51"/>
      <c r="BK9" s="52"/>
      <c r="BL9" s="51"/>
      <c r="BM9" s="52"/>
      <c r="BN9" s="51"/>
    </row>
    <row r="10" spans="1:66" ht="15">
      <c r="A10" s="83" t="s">
        <v>239</v>
      </c>
      <c r="B10" s="83" t="s">
        <v>241</v>
      </c>
      <c r="C10" s="53"/>
      <c r="D10" s="54"/>
      <c r="E10" s="53"/>
      <c r="F10" s="55"/>
      <c r="G10" s="53"/>
      <c r="H10" s="57"/>
      <c r="I10" s="56"/>
      <c r="J10" s="56"/>
      <c r="K10" s="36" t="s">
        <v>65</v>
      </c>
      <c r="L10" s="62">
        <v>17</v>
      </c>
      <c r="M10" s="62"/>
      <c r="N10" s="63"/>
      <c r="O10" s="85" t="s">
        <v>262</v>
      </c>
      <c r="P10" s="87">
        <v>43711.227476851855</v>
      </c>
      <c r="Q10" s="85" t="s">
        <v>269</v>
      </c>
      <c r="R10" s="85"/>
      <c r="S10" s="85"/>
      <c r="T10" s="85"/>
      <c r="U10" s="85"/>
      <c r="V10" s="88" t="s">
        <v>311</v>
      </c>
      <c r="W10" s="87">
        <v>43711.227476851855</v>
      </c>
      <c r="X10" s="91">
        <v>43711</v>
      </c>
      <c r="Y10" s="93" t="s">
        <v>326</v>
      </c>
      <c r="Z10" s="88" t="s">
        <v>352</v>
      </c>
      <c r="AA10" s="85"/>
      <c r="AB10" s="85"/>
      <c r="AC10" s="93" t="s">
        <v>378</v>
      </c>
      <c r="AD10" s="85"/>
      <c r="AE10" s="85" t="b">
        <v>0</v>
      </c>
      <c r="AF10" s="85">
        <v>0</v>
      </c>
      <c r="AG10" s="93" t="s">
        <v>401</v>
      </c>
      <c r="AH10" s="85" t="b">
        <v>0</v>
      </c>
      <c r="AI10" s="85" t="s">
        <v>404</v>
      </c>
      <c r="AJ10" s="85"/>
      <c r="AK10" s="93" t="s">
        <v>401</v>
      </c>
      <c r="AL10" s="85" t="b">
        <v>0</v>
      </c>
      <c r="AM10" s="85">
        <v>2</v>
      </c>
      <c r="AN10" s="93" t="s">
        <v>380</v>
      </c>
      <c r="AO10" s="85" t="s">
        <v>406</v>
      </c>
      <c r="AP10" s="85" t="b">
        <v>0</v>
      </c>
      <c r="AQ10" s="93" t="s">
        <v>380</v>
      </c>
      <c r="AR10" s="85" t="s">
        <v>196</v>
      </c>
      <c r="AS10" s="85">
        <v>0</v>
      </c>
      <c r="AT10" s="85">
        <v>0</v>
      </c>
      <c r="AU10" s="85"/>
      <c r="AV10" s="85"/>
      <c r="AW10" s="85"/>
      <c r="AX10" s="85"/>
      <c r="AY10" s="85"/>
      <c r="AZ10" s="85"/>
      <c r="BA10" s="85"/>
      <c r="BB10" s="85"/>
      <c r="BC10">
        <v>1</v>
      </c>
      <c r="BD10" s="84" t="str">
        <f>REPLACE(INDEX(GroupVertices[Group],MATCH(Edges25[[#This Row],[Vertex 1]],GroupVertices[Vertex],0)),1,1,"")</f>
        <v>1</v>
      </c>
      <c r="BE10" s="84" t="str">
        <f>REPLACE(INDEX(GroupVertices[Group],MATCH(Edges25[[#This Row],[Vertex 2]],GroupVertices[Vertex],0)),1,1,"")</f>
        <v>1</v>
      </c>
      <c r="BF10" s="51"/>
      <c r="BG10" s="52"/>
      <c r="BH10" s="51"/>
      <c r="BI10" s="52"/>
      <c r="BJ10" s="51"/>
      <c r="BK10" s="52"/>
      <c r="BL10" s="51"/>
      <c r="BM10" s="52"/>
      <c r="BN10" s="51"/>
    </row>
    <row r="11" spans="1:66" ht="15">
      <c r="A11" s="83" t="s">
        <v>240</v>
      </c>
      <c r="B11" s="83" t="s">
        <v>255</v>
      </c>
      <c r="C11" s="53"/>
      <c r="D11" s="54"/>
      <c r="E11" s="53"/>
      <c r="F11" s="55"/>
      <c r="G11" s="53"/>
      <c r="H11" s="57"/>
      <c r="I11" s="56"/>
      <c r="J11" s="56"/>
      <c r="K11" s="36" t="s">
        <v>65</v>
      </c>
      <c r="L11" s="62">
        <v>21</v>
      </c>
      <c r="M11" s="62"/>
      <c r="N11" s="63"/>
      <c r="O11" s="85" t="s">
        <v>260</v>
      </c>
      <c r="P11" s="87">
        <v>43711.414143518516</v>
      </c>
      <c r="Q11" s="85" t="s">
        <v>270</v>
      </c>
      <c r="R11" s="85"/>
      <c r="S11" s="85"/>
      <c r="T11" s="85" t="s">
        <v>241</v>
      </c>
      <c r="U11" s="85"/>
      <c r="V11" s="88" t="s">
        <v>312</v>
      </c>
      <c r="W11" s="87">
        <v>43711.414143518516</v>
      </c>
      <c r="X11" s="91">
        <v>43711</v>
      </c>
      <c r="Y11" s="93" t="s">
        <v>327</v>
      </c>
      <c r="Z11" s="88" t="s">
        <v>353</v>
      </c>
      <c r="AA11" s="85"/>
      <c r="AB11" s="85"/>
      <c r="AC11" s="93" t="s">
        <v>379</v>
      </c>
      <c r="AD11" s="93" t="s">
        <v>399</v>
      </c>
      <c r="AE11" s="85" t="b">
        <v>0</v>
      </c>
      <c r="AF11" s="85">
        <v>0</v>
      </c>
      <c r="AG11" s="93" t="s">
        <v>402</v>
      </c>
      <c r="AH11" s="85" t="b">
        <v>0</v>
      </c>
      <c r="AI11" s="85" t="s">
        <v>404</v>
      </c>
      <c r="AJ11" s="85"/>
      <c r="AK11" s="93" t="s">
        <v>401</v>
      </c>
      <c r="AL11" s="85" t="b">
        <v>0</v>
      </c>
      <c r="AM11" s="85">
        <v>0</v>
      </c>
      <c r="AN11" s="93" t="s">
        <v>401</v>
      </c>
      <c r="AO11" s="85" t="s">
        <v>406</v>
      </c>
      <c r="AP11" s="85" t="b">
        <v>0</v>
      </c>
      <c r="AQ11" s="93" t="s">
        <v>399</v>
      </c>
      <c r="AR11" s="85" t="s">
        <v>196</v>
      </c>
      <c r="AS11" s="85">
        <v>0</v>
      </c>
      <c r="AT11" s="85">
        <v>0</v>
      </c>
      <c r="AU11" s="85"/>
      <c r="AV11" s="85"/>
      <c r="AW11" s="85"/>
      <c r="AX11" s="85"/>
      <c r="AY11" s="85"/>
      <c r="AZ11" s="85"/>
      <c r="BA11" s="85"/>
      <c r="BB11" s="85"/>
      <c r="BC11">
        <v>1</v>
      </c>
      <c r="BD11" s="84" t="str">
        <f>REPLACE(INDEX(GroupVertices[Group],MATCH(Edges25[[#This Row],[Vertex 1]],GroupVertices[Vertex],0)),1,1,"")</f>
        <v>2</v>
      </c>
      <c r="BE11" s="84" t="str">
        <f>REPLACE(INDEX(GroupVertices[Group],MATCH(Edges25[[#This Row],[Vertex 2]],GroupVertices[Vertex],0)),1,1,"")</f>
        <v>3</v>
      </c>
      <c r="BF11" s="51"/>
      <c r="BG11" s="52"/>
      <c r="BH11" s="51"/>
      <c r="BI11" s="52"/>
      <c r="BJ11" s="51"/>
      <c r="BK11" s="52"/>
      <c r="BL11" s="51"/>
      <c r="BM11" s="52"/>
      <c r="BN11" s="51"/>
    </row>
    <row r="12" spans="1:66" ht="15">
      <c r="A12" s="83" t="s">
        <v>241</v>
      </c>
      <c r="B12" s="83" t="s">
        <v>256</v>
      </c>
      <c r="C12" s="53"/>
      <c r="D12" s="54"/>
      <c r="E12" s="53"/>
      <c r="F12" s="55"/>
      <c r="G12" s="53"/>
      <c r="H12" s="57"/>
      <c r="I12" s="56"/>
      <c r="J12" s="56"/>
      <c r="K12" s="36" t="s">
        <v>65</v>
      </c>
      <c r="L12" s="62">
        <v>24</v>
      </c>
      <c r="M12" s="62"/>
      <c r="N12" s="63"/>
      <c r="O12" s="85" t="s">
        <v>260</v>
      </c>
      <c r="P12" s="87">
        <v>43710.88574074074</v>
      </c>
      <c r="Q12" s="85" t="s">
        <v>269</v>
      </c>
      <c r="R12" s="85"/>
      <c r="S12" s="85"/>
      <c r="T12" s="85" t="s">
        <v>294</v>
      </c>
      <c r="U12" s="88" t="s">
        <v>297</v>
      </c>
      <c r="V12" s="88" t="s">
        <v>297</v>
      </c>
      <c r="W12" s="87">
        <v>43710.88574074074</v>
      </c>
      <c r="X12" s="91">
        <v>43710</v>
      </c>
      <c r="Y12" s="93" t="s">
        <v>328</v>
      </c>
      <c r="Z12" s="88" t="s">
        <v>354</v>
      </c>
      <c r="AA12" s="85"/>
      <c r="AB12" s="85"/>
      <c r="AC12" s="93" t="s">
        <v>380</v>
      </c>
      <c r="AD12" s="85"/>
      <c r="AE12" s="85" t="b">
        <v>0</v>
      </c>
      <c r="AF12" s="85">
        <v>13</v>
      </c>
      <c r="AG12" s="93" t="s">
        <v>401</v>
      </c>
      <c r="AH12" s="85" t="b">
        <v>0</v>
      </c>
      <c r="AI12" s="85" t="s">
        <v>404</v>
      </c>
      <c r="AJ12" s="85"/>
      <c r="AK12" s="93" t="s">
        <v>401</v>
      </c>
      <c r="AL12" s="85" t="b">
        <v>0</v>
      </c>
      <c r="AM12" s="85">
        <v>2</v>
      </c>
      <c r="AN12" s="93" t="s">
        <v>401</v>
      </c>
      <c r="AO12" s="85" t="s">
        <v>406</v>
      </c>
      <c r="AP12" s="85" t="b">
        <v>0</v>
      </c>
      <c r="AQ12" s="93" t="s">
        <v>380</v>
      </c>
      <c r="AR12" s="85" t="s">
        <v>196</v>
      </c>
      <c r="AS12" s="85">
        <v>0</v>
      </c>
      <c r="AT12" s="85">
        <v>0</v>
      </c>
      <c r="AU12" s="85"/>
      <c r="AV12" s="85"/>
      <c r="AW12" s="85"/>
      <c r="AX12" s="85"/>
      <c r="AY12" s="85"/>
      <c r="AZ12" s="85"/>
      <c r="BA12" s="85"/>
      <c r="BB12" s="85"/>
      <c r="BC12">
        <v>1</v>
      </c>
      <c r="BD12" s="84" t="str">
        <f>REPLACE(INDEX(GroupVertices[Group],MATCH(Edges25[[#This Row],[Vertex 1]],GroupVertices[Vertex],0)),1,1,"")</f>
        <v>1</v>
      </c>
      <c r="BE12" s="84" t="str">
        <f>REPLACE(INDEX(GroupVertices[Group],MATCH(Edges25[[#This Row],[Vertex 2]],GroupVertices[Vertex],0)),1,1,"")</f>
        <v>1</v>
      </c>
      <c r="BF12" s="51"/>
      <c r="BG12" s="52"/>
      <c r="BH12" s="51"/>
      <c r="BI12" s="52"/>
      <c r="BJ12" s="51"/>
      <c r="BK12" s="52"/>
      <c r="BL12" s="51"/>
      <c r="BM12" s="52"/>
      <c r="BN12" s="51"/>
    </row>
    <row r="13" spans="1:66" ht="15">
      <c r="A13" s="83" t="s">
        <v>242</v>
      </c>
      <c r="B13" s="83" t="s">
        <v>257</v>
      </c>
      <c r="C13" s="53"/>
      <c r="D13" s="54"/>
      <c r="E13" s="53"/>
      <c r="F13" s="55"/>
      <c r="G13" s="53"/>
      <c r="H13" s="57"/>
      <c r="I13" s="56"/>
      <c r="J13" s="56"/>
      <c r="K13" s="36" t="s">
        <v>65</v>
      </c>
      <c r="L13" s="62">
        <v>25</v>
      </c>
      <c r="M13" s="62"/>
      <c r="N13" s="63"/>
      <c r="O13" s="85" t="s">
        <v>260</v>
      </c>
      <c r="P13" s="87">
        <v>43710.58366898148</v>
      </c>
      <c r="Q13" s="85" t="s">
        <v>271</v>
      </c>
      <c r="R13" s="85"/>
      <c r="S13" s="85"/>
      <c r="T13" s="85" t="s">
        <v>294</v>
      </c>
      <c r="U13" s="88" t="s">
        <v>298</v>
      </c>
      <c r="V13" s="88" t="s">
        <v>298</v>
      </c>
      <c r="W13" s="87">
        <v>43710.58366898148</v>
      </c>
      <c r="X13" s="91">
        <v>43710</v>
      </c>
      <c r="Y13" s="93" t="s">
        <v>329</v>
      </c>
      <c r="Z13" s="88" t="s">
        <v>355</v>
      </c>
      <c r="AA13" s="85"/>
      <c r="AB13" s="85"/>
      <c r="AC13" s="93" t="s">
        <v>381</v>
      </c>
      <c r="AD13" s="85"/>
      <c r="AE13" s="85" t="b">
        <v>0</v>
      </c>
      <c r="AF13" s="85">
        <v>1274</v>
      </c>
      <c r="AG13" s="93" t="s">
        <v>401</v>
      </c>
      <c r="AH13" s="85" t="b">
        <v>0</v>
      </c>
      <c r="AI13" s="85" t="s">
        <v>404</v>
      </c>
      <c r="AJ13" s="85"/>
      <c r="AK13" s="93" t="s">
        <v>401</v>
      </c>
      <c r="AL13" s="85" t="b">
        <v>0</v>
      </c>
      <c r="AM13" s="85">
        <v>74</v>
      </c>
      <c r="AN13" s="93" t="s">
        <v>401</v>
      </c>
      <c r="AO13" s="85" t="s">
        <v>408</v>
      </c>
      <c r="AP13" s="85" t="b">
        <v>0</v>
      </c>
      <c r="AQ13" s="93" t="s">
        <v>381</v>
      </c>
      <c r="AR13" s="85" t="s">
        <v>262</v>
      </c>
      <c r="AS13" s="85">
        <v>0</v>
      </c>
      <c r="AT13" s="85">
        <v>0</v>
      </c>
      <c r="AU13" s="85"/>
      <c r="AV13" s="85"/>
      <c r="AW13" s="85"/>
      <c r="AX13" s="85"/>
      <c r="AY13" s="85"/>
      <c r="AZ13" s="85"/>
      <c r="BA13" s="85"/>
      <c r="BB13" s="85"/>
      <c r="BC13">
        <v>1</v>
      </c>
      <c r="BD13" s="84" t="str">
        <f>REPLACE(INDEX(GroupVertices[Group],MATCH(Edges25[[#This Row],[Vertex 1]],GroupVertices[Vertex],0)),1,1,"")</f>
        <v>1</v>
      </c>
      <c r="BE13" s="84" t="str">
        <f>REPLACE(INDEX(GroupVertices[Group],MATCH(Edges25[[#This Row],[Vertex 2]],GroupVertices[Vertex],0)),1,1,"")</f>
        <v>1</v>
      </c>
      <c r="BF13" s="51">
        <v>1</v>
      </c>
      <c r="BG13" s="52">
        <v>3.8461538461538463</v>
      </c>
      <c r="BH13" s="51">
        <v>0</v>
      </c>
      <c r="BI13" s="52">
        <v>0</v>
      </c>
      <c r="BJ13" s="51">
        <v>0</v>
      </c>
      <c r="BK13" s="52">
        <v>0</v>
      </c>
      <c r="BL13" s="51">
        <v>25</v>
      </c>
      <c r="BM13" s="52">
        <v>96.15384615384616</v>
      </c>
      <c r="BN13" s="51">
        <v>26</v>
      </c>
    </row>
    <row r="14" spans="1:66" ht="15">
      <c r="A14" s="83" t="s">
        <v>241</v>
      </c>
      <c r="B14" s="83" t="s">
        <v>242</v>
      </c>
      <c r="C14" s="53"/>
      <c r="D14" s="54"/>
      <c r="E14" s="53"/>
      <c r="F14" s="55"/>
      <c r="G14" s="53"/>
      <c r="H14" s="57"/>
      <c r="I14" s="56"/>
      <c r="J14" s="56"/>
      <c r="K14" s="36" t="s">
        <v>65</v>
      </c>
      <c r="L14" s="62">
        <v>26</v>
      </c>
      <c r="M14" s="62"/>
      <c r="N14" s="63"/>
      <c r="O14" s="85" t="s">
        <v>262</v>
      </c>
      <c r="P14" s="87">
        <v>43710.88688657407</v>
      </c>
      <c r="Q14" s="85" t="s">
        <v>271</v>
      </c>
      <c r="R14" s="85"/>
      <c r="S14" s="85"/>
      <c r="T14" s="85" t="s">
        <v>294</v>
      </c>
      <c r="U14" s="85"/>
      <c r="V14" s="88" t="s">
        <v>313</v>
      </c>
      <c r="W14" s="87">
        <v>43710.88688657407</v>
      </c>
      <c r="X14" s="91">
        <v>43710</v>
      </c>
      <c r="Y14" s="93" t="s">
        <v>330</v>
      </c>
      <c r="Z14" s="88" t="s">
        <v>356</v>
      </c>
      <c r="AA14" s="85"/>
      <c r="AB14" s="85"/>
      <c r="AC14" s="93" t="s">
        <v>382</v>
      </c>
      <c r="AD14" s="85"/>
      <c r="AE14" s="85" t="b">
        <v>0</v>
      </c>
      <c r="AF14" s="85">
        <v>0</v>
      </c>
      <c r="AG14" s="93" t="s">
        <v>401</v>
      </c>
      <c r="AH14" s="85" t="b">
        <v>0</v>
      </c>
      <c r="AI14" s="85" t="s">
        <v>404</v>
      </c>
      <c r="AJ14" s="85"/>
      <c r="AK14" s="93" t="s">
        <v>401</v>
      </c>
      <c r="AL14" s="85" t="b">
        <v>0</v>
      </c>
      <c r="AM14" s="85">
        <v>74</v>
      </c>
      <c r="AN14" s="93" t="s">
        <v>381</v>
      </c>
      <c r="AO14" s="85" t="s">
        <v>406</v>
      </c>
      <c r="AP14" s="85" t="b">
        <v>0</v>
      </c>
      <c r="AQ14" s="93" t="s">
        <v>381</v>
      </c>
      <c r="AR14" s="85" t="s">
        <v>196</v>
      </c>
      <c r="AS14" s="85">
        <v>0</v>
      </c>
      <c r="AT14" s="85">
        <v>0</v>
      </c>
      <c r="AU14" s="85"/>
      <c r="AV14" s="85"/>
      <c r="AW14" s="85"/>
      <c r="AX14" s="85"/>
      <c r="AY14" s="85"/>
      <c r="AZ14" s="85"/>
      <c r="BA14" s="85"/>
      <c r="BB14" s="85"/>
      <c r="BC14">
        <v>1</v>
      </c>
      <c r="BD14" s="84" t="str">
        <f>REPLACE(INDEX(GroupVertices[Group],MATCH(Edges25[[#This Row],[Vertex 1]],GroupVertices[Vertex],0)),1,1,"")</f>
        <v>1</v>
      </c>
      <c r="BE14" s="84" t="str">
        <f>REPLACE(INDEX(GroupVertices[Group],MATCH(Edges25[[#This Row],[Vertex 2]],GroupVertices[Vertex],0)),1,1,"")</f>
        <v>1</v>
      </c>
      <c r="BF14" s="51">
        <v>1</v>
      </c>
      <c r="BG14" s="52">
        <v>3.8461538461538463</v>
      </c>
      <c r="BH14" s="51">
        <v>0</v>
      </c>
      <c r="BI14" s="52">
        <v>0</v>
      </c>
      <c r="BJ14" s="51">
        <v>0</v>
      </c>
      <c r="BK14" s="52">
        <v>0</v>
      </c>
      <c r="BL14" s="51">
        <v>25</v>
      </c>
      <c r="BM14" s="52">
        <v>96.15384615384616</v>
      </c>
      <c r="BN14" s="51">
        <v>26</v>
      </c>
    </row>
    <row r="15" spans="1:66" ht="15">
      <c r="A15" s="83" t="s">
        <v>243</v>
      </c>
      <c r="B15" s="83" t="s">
        <v>243</v>
      </c>
      <c r="C15" s="53"/>
      <c r="D15" s="54"/>
      <c r="E15" s="53"/>
      <c r="F15" s="55"/>
      <c r="G15" s="53"/>
      <c r="H15" s="57"/>
      <c r="I15" s="56"/>
      <c r="J15" s="56"/>
      <c r="K15" s="36" t="s">
        <v>65</v>
      </c>
      <c r="L15" s="62">
        <v>27</v>
      </c>
      <c r="M15" s="62"/>
      <c r="N15" s="63"/>
      <c r="O15" s="85" t="s">
        <v>196</v>
      </c>
      <c r="P15" s="87">
        <v>43711.75283564815</v>
      </c>
      <c r="Q15" s="85" t="s">
        <v>272</v>
      </c>
      <c r="R15" s="85"/>
      <c r="S15" s="85"/>
      <c r="T15" s="85"/>
      <c r="U15" s="85"/>
      <c r="V15" s="88" t="s">
        <v>314</v>
      </c>
      <c r="W15" s="87">
        <v>43711.75283564815</v>
      </c>
      <c r="X15" s="91">
        <v>43711</v>
      </c>
      <c r="Y15" s="93" t="s">
        <v>331</v>
      </c>
      <c r="Z15" s="88" t="s">
        <v>357</v>
      </c>
      <c r="AA15" s="85"/>
      <c r="AB15" s="85"/>
      <c r="AC15" s="93" t="s">
        <v>383</v>
      </c>
      <c r="AD15" s="85"/>
      <c r="AE15" s="85" t="b">
        <v>0</v>
      </c>
      <c r="AF15" s="85">
        <v>0</v>
      </c>
      <c r="AG15" s="93" t="s">
        <v>401</v>
      </c>
      <c r="AH15" s="85" t="b">
        <v>0</v>
      </c>
      <c r="AI15" s="85" t="s">
        <v>404</v>
      </c>
      <c r="AJ15" s="85"/>
      <c r="AK15" s="93" t="s">
        <v>401</v>
      </c>
      <c r="AL15" s="85" t="b">
        <v>0</v>
      </c>
      <c r="AM15" s="85">
        <v>0</v>
      </c>
      <c r="AN15" s="93" t="s">
        <v>401</v>
      </c>
      <c r="AO15" s="85" t="s">
        <v>409</v>
      </c>
      <c r="AP15" s="85" t="b">
        <v>0</v>
      </c>
      <c r="AQ15" s="93" t="s">
        <v>383</v>
      </c>
      <c r="AR15" s="85" t="s">
        <v>196</v>
      </c>
      <c r="AS15" s="85">
        <v>0</v>
      </c>
      <c r="AT15" s="85">
        <v>0</v>
      </c>
      <c r="AU15" s="85"/>
      <c r="AV15" s="85"/>
      <c r="AW15" s="85"/>
      <c r="AX15" s="85"/>
      <c r="AY15" s="85"/>
      <c r="AZ15" s="85"/>
      <c r="BA15" s="85"/>
      <c r="BB15" s="85"/>
      <c r="BC15">
        <v>1</v>
      </c>
      <c r="BD15" s="84" t="str">
        <f>REPLACE(INDEX(GroupVertices[Group],MATCH(Edges25[[#This Row],[Vertex 1]],GroupVertices[Vertex],0)),1,1,"")</f>
        <v>5</v>
      </c>
      <c r="BE15" s="84" t="str">
        <f>REPLACE(INDEX(GroupVertices[Group],MATCH(Edges25[[#This Row],[Vertex 2]],GroupVertices[Vertex],0)),1,1,"")</f>
        <v>5</v>
      </c>
      <c r="BF15" s="51">
        <v>1</v>
      </c>
      <c r="BG15" s="52">
        <v>20</v>
      </c>
      <c r="BH15" s="51">
        <v>0</v>
      </c>
      <c r="BI15" s="52">
        <v>0</v>
      </c>
      <c r="BJ15" s="51">
        <v>0</v>
      </c>
      <c r="BK15" s="52">
        <v>0</v>
      </c>
      <c r="BL15" s="51">
        <v>4</v>
      </c>
      <c r="BM15" s="52">
        <v>80</v>
      </c>
      <c r="BN15" s="51">
        <v>5</v>
      </c>
    </row>
    <row r="16" spans="1:66" ht="15">
      <c r="A16" s="83" t="s">
        <v>244</v>
      </c>
      <c r="B16" s="83" t="s">
        <v>241</v>
      </c>
      <c r="C16" s="53"/>
      <c r="D16" s="54"/>
      <c r="E16" s="53"/>
      <c r="F16" s="55"/>
      <c r="G16" s="53"/>
      <c r="H16" s="57"/>
      <c r="I16" s="56"/>
      <c r="J16" s="56"/>
      <c r="K16" s="36" t="s">
        <v>65</v>
      </c>
      <c r="L16" s="62">
        <v>28</v>
      </c>
      <c r="M16" s="62"/>
      <c r="N16" s="63"/>
      <c r="O16" s="85" t="s">
        <v>262</v>
      </c>
      <c r="P16" s="87">
        <v>43712.0649537037</v>
      </c>
      <c r="Q16" s="85" t="s">
        <v>273</v>
      </c>
      <c r="R16" s="85"/>
      <c r="S16" s="85"/>
      <c r="T16" s="85"/>
      <c r="U16" s="88" t="s">
        <v>299</v>
      </c>
      <c r="V16" s="88" t="s">
        <v>299</v>
      </c>
      <c r="W16" s="87">
        <v>43712.0649537037</v>
      </c>
      <c r="X16" s="91">
        <v>43712</v>
      </c>
      <c r="Y16" s="93" t="s">
        <v>332</v>
      </c>
      <c r="Z16" s="88" t="s">
        <v>358</v>
      </c>
      <c r="AA16" s="85"/>
      <c r="AB16" s="85"/>
      <c r="AC16" s="93" t="s">
        <v>384</v>
      </c>
      <c r="AD16" s="85"/>
      <c r="AE16" s="85" t="b">
        <v>0</v>
      </c>
      <c r="AF16" s="85">
        <v>0</v>
      </c>
      <c r="AG16" s="93" t="s">
        <v>401</v>
      </c>
      <c r="AH16" s="85" t="b">
        <v>0</v>
      </c>
      <c r="AI16" s="85" t="s">
        <v>404</v>
      </c>
      <c r="AJ16" s="85"/>
      <c r="AK16" s="93" t="s">
        <v>401</v>
      </c>
      <c r="AL16" s="85" t="b">
        <v>0</v>
      </c>
      <c r="AM16" s="85">
        <v>1</v>
      </c>
      <c r="AN16" s="93" t="s">
        <v>394</v>
      </c>
      <c r="AO16" s="85" t="s">
        <v>406</v>
      </c>
      <c r="AP16" s="85" t="b">
        <v>0</v>
      </c>
      <c r="AQ16" s="93" t="s">
        <v>394</v>
      </c>
      <c r="AR16" s="85" t="s">
        <v>196</v>
      </c>
      <c r="AS16" s="85">
        <v>0</v>
      </c>
      <c r="AT16" s="85">
        <v>0</v>
      </c>
      <c r="AU16" s="85"/>
      <c r="AV16" s="85"/>
      <c r="AW16" s="85"/>
      <c r="AX16" s="85"/>
      <c r="AY16" s="85"/>
      <c r="AZ16" s="85"/>
      <c r="BA16" s="85"/>
      <c r="BB16" s="85"/>
      <c r="BC16">
        <v>1</v>
      </c>
      <c r="BD16" s="84" t="str">
        <f>REPLACE(INDEX(GroupVertices[Group],MATCH(Edges25[[#This Row],[Vertex 1]],GroupVertices[Vertex],0)),1,1,"")</f>
        <v>1</v>
      </c>
      <c r="BE16" s="84" t="str">
        <f>REPLACE(INDEX(GroupVertices[Group],MATCH(Edges25[[#This Row],[Vertex 2]],GroupVertices[Vertex],0)),1,1,"")</f>
        <v>1</v>
      </c>
      <c r="BF16" s="51"/>
      <c r="BG16" s="52"/>
      <c r="BH16" s="51"/>
      <c r="BI16" s="52"/>
      <c r="BJ16" s="51"/>
      <c r="BK16" s="52"/>
      <c r="BL16" s="51"/>
      <c r="BM16" s="52"/>
      <c r="BN16" s="51"/>
    </row>
    <row r="17" spans="1:66" ht="15">
      <c r="A17" s="83" t="s">
        <v>245</v>
      </c>
      <c r="B17" s="83" t="s">
        <v>257</v>
      </c>
      <c r="C17" s="53"/>
      <c r="D17" s="54"/>
      <c r="E17" s="53"/>
      <c r="F17" s="55"/>
      <c r="G17" s="53"/>
      <c r="H17" s="57"/>
      <c r="I17" s="56"/>
      <c r="J17" s="56"/>
      <c r="K17" s="36" t="s">
        <v>65</v>
      </c>
      <c r="L17" s="62">
        <v>30</v>
      </c>
      <c r="M17" s="62"/>
      <c r="N17" s="63"/>
      <c r="O17" s="85" t="s">
        <v>260</v>
      </c>
      <c r="P17" s="87">
        <v>43712.62585648148</v>
      </c>
      <c r="Q17" s="85" t="s">
        <v>274</v>
      </c>
      <c r="R17" s="85"/>
      <c r="S17" s="85"/>
      <c r="T17" s="85" t="s">
        <v>241</v>
      </c>
      <c r="U17" s="88" t="s">
        <v>300</v>
      </c>
      <c r="V17" s="88" t="s">
        <v>300</v>
      </c>
      <c r="W17" s="87">
        <v>43712.62585648148</v>
      </c>
      <c r="X17" s="91">
        <v>43712</v>
      </c>
      <c r="Y17" s="93" t="s">
        <v>333</v>
      </c>
      <c r="Z17" s="88" t="s">
        <v>359</v>
      </c>
      <c r="AA17" s="85"/>
      <c r="AB17" s="85"/>
      <c r="AC17" s="93" t="s">
        <v>385</v>
      </c>
      <c r="AD17" s="85"/>
      <c r="AE17" s="85" t="b">
        <v>0</v>
      </c>
      <c r="AF17" s="85">
        <v>9</v>
      </c>
      <c r="AG17" s="93" t="s">
        <v>401</v>
      </c>
      <c r="AH17" s="85" t="b">
        <v>0</v>
      </c>
      <c r="AI17" s="85" t="s">
        <v>404</v>
      </c>
      <c r="AJ17" s="85"/>
      <c r="AK17" s="93" t="s">
        <v>401</v>
      </c>
      <c r="AL17" s="85" t="b">
        <v>0</v>
      </c>
      <c r="AM17" s="85">
        <v>0</v>
      </c>
      <c r="AN17" s="93" t="s">
        <v>401</v>
      </c>
      <c r="AO17" s="85" t="s">
        <v>406</v>
      </c>
      <c r="AP17" s="85" t="b">
        <v>0</v>
      </c>
      <c r="AQ17" s="93" t="s">
        <v>385</v>
      </c>
      <c r="AR17" s="85" t="s">
        <v>196</v>
      </c>
      <c r="AS17" s="85">
        <v>0</v>
      </c>
      <c r="AT17" s="85">
        <v>0</v>
      </c>
      <c r="AU17" s="85"/>
      <c r="AV17" s="85"/>
      <c r="AW17" s="85"/>
      <c r="AX17" s="85"/>
      <c r="AY17" s="85"/>
      <c r="AZ17" s="85"/>
      <c r="BA17" s="85"/>
      <c r="BB17" s="85"/>
      <c r="BC17">
        <v>1</v>
      </c>
      <c r="BD17" s="84" t="str">
        <f>REPLACE(INDEX(GroupVertices[Group],MATCH(Edges25[[#This Row],[Vertex 1]],GroupVertices[Vertex],0)),1,1,"")</f>
        <v>3</v>
      </c>
      <c r="BE17" s="84" t="str">
        <f>REPLACE(INDEX(GroupVertices[Group],MATCH(Edges25[[#This Row],[Vertex 2]],GroupVertices[Vertex],0)),1,1,"")</f>
        <v>1</v>
      </c>
      <c r="BF17" s="51"/>
      <c r="BG17" s="52"/>
      <c r="BH17" s="51"/>
      <c r="BI17" s="52"/>
      <c r="BJ17" s="51"/>
      <c r="BK17" s="52"/>
      <c r="BL17" s="51"/>
      <c r="BM17" s="52"/>
      <c r="BN17" s="51"/>
    </row>
    <row r="18" spans="1:66" ht="15">
      <c r="A18" s="83" t="s">
        <v>246</v>
      </c>
      <c r="B18" s="83" t="s">
        <v>245</v>
      </c>
      <c r="C18" s="53"/>
      <c r="D18" s="54"/>
      <c r="E18" s="53"/>
      <c r="F18" s="55"/>
      <c r="G18" s="53"/>
      <c r="H18" s="57"/>
      <c r="I18" s="56"/>
      <c r="J18" s="56"/>
      <c r="K18" s="36" t="s">
        <v>66</v>
      </c>
      <c r="L18" s="62">
        <v>34</v>
      </c>
      <c r="M18" s="62"/>
      <c r="N18" s="63"/>
      <c r="O18" s="85" t="s">
        <v>261</v>
      </c>
      <c r="P18" s="87">
        <v>43712.73678240741</v>
      </c>
      <c r="Q18" s="85" t="s">
        <v>275</v>
      </c>
      <c r="R18" s="85"/>
      <c r="S18" s="85"/>
      <c r="T18" s="85"/>
      <c r="U18" s="85"/>
      <c r="V18" s="88" t="s">
        <v>315</v>
      </c>
      <c r="W18" s="87">
        <v>43712.73678240741</v>
      </c>
      <c r="X18" s="91">
        <v>43712</v>
      </c>
      <c r="Y18" s="93" t="s">
        <v>334</v>
      </c>
      <c r="Z18" s="88" t="s">
        <v>360</v>
      </c>
      <c r="AA18" s="85"/>
      <c r="AB18" s="85"/>
      <c r="AC18" s="93" t="s">
        <v>386</v>
      </c>
      <c r="AD18" s="93" t="s">
        <v>385</v>
      </c>
      <c r="AE18" s="85" t="b">
        <v>0</v>
      </c>
      <c r="AF18" s="85">
        <v>1</v>
      </c>
      <c r="AG18" s="93" t="s">
        <v>403</v>
      </c>
      <c r="AH18" s="85" t="b">
        <v>0</v>
      </c>
      <c r="AI18" s="85" t="s">
        <v>405</v>
      </c>
      <c r="AJ18" s="85"/>
      <c r="AK18" s="93" t="s">
        <v>401</v>
      </c>
      <c r="AL18" s="85" t="b">
        <v>0</v>
      </c>
      <c r="AM18" s="85">
        <v>0</v>
      </c>
      <c r="AN18" s="93" t="s">
        <v>401</v>
      </c>
      <c r="AO18" s="85" t="s">
        <v>406</v>
      </c>
      <c r="AP18" s="85" t="b">
        <v>0</v>
      </c>
      <c r="AQ18" s="93" t="s">
        <v>385</v>
      </c>
      <c r="AR18" s="85" t="s">
        <v>196</v>
      </c>
      <c r="AS18" s="85">
        <v>0</v>
      </c>
      <c r="AT18" s="85">
        <v>0</v>
      </c>
      <c r="AU18" s="85"/>
      <c r="AV18" s="85"/>
      <c r="AW18" s="85"/>
      <c r="AX18" s="85"/>
      <c r="AY18" s="85"/>
      <c r="AZ18" s="85"/>
      <c r="BA18" s="85"/>
      <c r="BB18" s="85"/>
      <c r="BC18">
        <v>1</v>
      </c>
      <c r="BD18" s="84" t="str">
        <f>REPLACE(INDEX(GroupVertices[Group],MATCH(Edges25[[#This Row],[Vertex 1]],GroupVertices[Vertex],0)),1,1,"")</f>
        <v>3</v>
      </c>
      <c r="BE18" s="84" t="str">
        <f>REPLACE(INDEX(GroupVertices[Group],MATCH(Edges25[[#This Row],[Vertex 2]],GroupVertices[Vertex],0)),1,1,"")</f>
        <v>3</v>
      </c>
      <c r="BF18" s="51"/>
      <c r="BG18" s="52"/>
      <c r="BH18" s="51"/>
      <c r="BI18" s="52"/>
      <c r="BJ18" s="51"/>
      <c r="BK18" s="52"/>
      <c r="BL18" s="51"/>
      <c r="BM18" s="52"/>
      <c r="BN18" s="51"/>
    </row>
    <row r="19" spans="1:66" ht="15">
      <c r="A19" s="83" t="s">
        <v>247</v>
      </c>
      <c r="B19" s="83" t="s">
        <v>257</v>
      </c>
      <c r="C19" s="53"/>
      <c r="D19" s="54"/>
      <c r="E19" s="53"/>
      <c r="F19" s="55"/>
      <c r="G19" s="53"/>
      <c r="H19" s="57"/>
      <c r="I19" s="56"/>
      <c r="J19" s="56"/>
      <c r="K19" s="36" t="s">
        <v>65</v>
      </c>
      <c r="L19" s="62">
        <v>38</v>
      </c>
      <c r="M19" s="62"/>
      <c r="N19" s="63"/>
      <c r="O19" s="85" t="s">
        <v>260</v>
      </c>
      <c r="P19" s="87">
        <v>43713.659421296295</v>
      </c>
      <c r="Q19" s="85" t="s">
        <v>276</v>
      </c>
      <c r="R19" s="85"/>
      <c r="S19" s="85"/>
      <c r="T19" s="85"/>
      <c r="U19" s="85"/>
      <c r="V19" s="88" t="s">
        <v>316</v>
      </c>
      <c r="W19" s="87">
        <v>43713.659421296295</v>
      </c>
      <c r="X19" s="91">
        <v>43713</v>
      </c>
      <c r="Y19" s="93" t="s">
        <v>335</v>
      </c>
      <c r="Z19" s="88" t="s">
        <v>361</v>
      </c>
      <c r="AA19" s="85"/>
      <c r="AB19" s="85"/>
      <c r="AC19" s="93" t="s">
        <v>387</v>
      </c>
      <c r="AD19" s="93" t="s">
        <v>394</v>
      </c>
      <c r="AE19" s="85" t="b">
        <v>0</v>
      </c>
      <c r="AF19" s="85">
        <v>0</v>
      </c>
      <c r="AG19" s="93" t="s">
        <v>400</v>
      </c>
      <c r="AH19" s="85" t="b">
        <v>0</v>
      </c>
      <c r="AI19" s="85" t="s">
        <v>404</v>
      </c>
      <c r="AJ19" s="85"/>
      <c r="AK19" s="93" t="s">
        <v>401</v>
      </c>
      <c r="AL19" s="85" t="b">
        <v>0</v>
      </c>
      <c r="AM19" s="85">
        <v>0</v>
      </c>
      <c r="AN19" s="93" t="s">
        <v>401</v>
      </c>
      <c r="AO19" s="85" t="s">
        <v>409</v>
      </c>
      <c r="AP19" s="85" t="b">
        <v>0</v>
      </c>
      <c r="AQ19" s="93" t="s">
        <v>394</v>
      </c>
      <c r="AR19" s="85" t="s">
        <v>196</v>
      </c>
      <c r="AS19" s="85">
        <v>0</v>
      </c>
      <c r="AT19" s="85">
        <v>0</v>
      </c>
      <c r="AU19" s="85"/>
      <c r="AV19" s="85"/>
      <c r="AW19" s="85"/>
      <c r="AX19" s="85"/>
      <c r="AY19" s="85"/>
      <c r="AZ19" s="85"/>
      <c r="BA19" s="85"/>
      <c r="BB19" s="85"/>
      <c r="BC19">
        <v>1</v>
      </c>
      <c r="BD19" s="84" t="str">
        <f>REPLACE(INDEX(GroupVertices[Group],MATCH(Edges25[[#This Row],[Vertex 1]],GroupVertices[Vertex],0)),1,1,"")</f>
        <v>1</v>
      </c>
      <c r="BE19" s="84" t="str">
        <f>REPLACE(INDEX(GroupVertices[Group],MATCH(Edges25[[#This Row],[Vertex 2]],GroupVertices[Vertex],0)),1,1,"")</f>
        <v>1</v>
      </c>
      <c r="BF19" s="51"/>
      <c r="BG19" s="52"/>
      <c r="BH19" s="51"/>
      <c r="BI19" s="52"/>
      <c r="BJ19" s="51"/>
      <c r="BK19" s="52"/>
      <c r="BL19" s="51"/>
      <c r="BM19" s="52"/>
      <c r="BN19" s="51"/>
    </row>
    <row r="20" spans="1:66" ht="15">
      <c r="A20" s="83" t="s">
        <v>248</v>
      </c>
      <c r="B20" s="83" t="s">
        <v>248</v>
      </c>
      <c r="C20" s="53"/>
      <c r="D20" s="54"/>
      <c r="E20" s="53"/>
      <c r="F20" s="55"/>
      <c r="G20" s="53"/>
      <c r="H20" s="57"/>
      <c r="I20" s="56"/>
      <c r="J20" s="56"/>
      <c r="K20" s="36" t="s">
        <v>65</v>
      </c>
      <c r="L20" s="62">
        <v>40</v>
      </c>
      <c r="M20" s="62"/>
      <c r="N20" s="63"/>
      <c r="O20" s="85" t="s">
        <v>196</v>
      </c>
      <c r="P20" s="87">
        <v>43714.592627314814</v>
      </c>
      <c r="Q20" s="85" t="s">
        <v>277</v>
      </c>
      <c r="R20" s="85"/>
      <c r="S20" s="85"/>
      <c r="T20" s="85" t="s">
        <v>241</v>
      </c>
      <c r="U20" s="85"/>
      <c r="V20" s="88" t="s">
        <v>317</v>
      </c>
      <c r="W20" s="87">
        <v>43714.592627314814</v>
      </c>
      <c r="X20" s="91">
        <v>43714</v>
      </c>
      <c r="Y20" s="93" t="s">
        <v>336</v>
      </c>
      <c r="Z20" s="88" t="s">
        <v>362</v>
      </c>
      <c r="AA20" s="85"/>
      <c r="AB20" s="85"/>
      <c r="AC20" s="93" t="s">
        <v>388</v>
      </c>
      <c r="AD20" s="85"/>
      <c r="AE20" s="85" t="b">
        <v>0</v>
      </c>
      <c r="AF20" s="85">
        <v>0</v>
      </c>
      <c r="AG20" s="93" t="s">
        <v>401</v>
      </c>
      <c r="AH20" s="85" t="b">
        <v>0</v>
      </c>
      <c r="AI20" s="85" t="s">
        <v>404</v>
      </c>
      <c r="AJ20" s="85"/>
      <c r="AK20" s="93" t="s">
        <v>401</v>
      </c>
      <c r="AL20" s="85" t="b">
        <v>0</v>
      </c>
      <c r="AM20" s="85">
        <v>0</v>
      </c>
      <c r="AN20" s="93" t="s">
        <v>401</v>
      </c>
      <c r="AO20" s="85" t="s">
        <v>406</v>
      </c>
      <c r="AP20" s="85" t="b">
        <v>0</v>
      </c>
      <c r="AQ20" s="93" t="s">
        <v>388</v>
      </c>
      <c r="AR20" s="85" t="s">
        <v>196</v>
      </c>
      <c r="AS20" s="85">
        <v>0</v>
      </c>
      <c r="AT20" s="85">
        <v>0</v>
      </c>
      <c r="AU20" s="85"/>
      <c r="AV20" s="85"/>
      <c r="AW20" s="85"/>
      <c r="AX20" s="85"/>
      <c r="AY20" s="85"/>
      <c r="AZ20" s="85"/>
      <c r="BA20" s="85"/>
      <c r="BB20" s="85"/>
      <c r="BC20">
        <v>3</v>
      </c>
      <c r="BD20" s="84" t="str">
        <f>REPLACE(INDEX(GroupVertices[Group],MATCH(Edges25[[#This Row],[Vertex 1]],GroupVertices[Vertex],0)),1,1,"")</f>
        <v>5</v>
      </c>
      <c r="BE20" s="84" t="str">
        <f>REPLACE(INDEX(GroupVertices[Group],MATCH(Edges25[[#This Row],[Vertex 2]],GroupVertices[Vertex],0)),1,1,"")</f>
        <v>5</v>
      </c>
      <c r="BF20" s="51">
        <v>0</v>
      </c>
      <c r="BG20" s="52">
        <v>0</v>
      </c>
      <c r="BH20" s="51">
        <v>0</v>
      </c>
      <c r="BI20" s="52">
        <v>0</v>
      </c>
      <c r="BJ20" s="51">
        <v>0</v>
      </c>
      <c r="BK20" s="52">
        <v>0</v>
      </c>
      <c r="BL20" s="51">
        <v>6</v>
      </c>
      <c r="BM20" s="52">
        <v>100</v>
      </c>
      <c r="BN20" s="51">
        <v>6</v>
      </c>
    </row>
    <row r="21" spans="1:66" ht="15">
      <c r="A21" s="83" t="s">
        <v>248</v>
      </c>
      <c r="B21" s="83" t="s">
        <v>248</v>
      </c>
      <c r="C21" s="53"/>
      <c r="D21" s="54"/>
      <c r="E21" s="53"/>
      <c r="F21" s="55"/>
      <c r="G21" s="53"/>
      <c r="H21" s="57"/>
      <c r="I21" s="56"/>
      <c r="J21" s="56"/>
      <c r="K21" s="36" t="s">
        <v>65</v>
      </c>
      <c r="L21" s="62">
        <v>41</v>
      </c>
      <c r="M21" s="62"/>
      <c r="N21" s="63"/>
      <c r="O21" s="85" t="s">
        <v>196</v>
      </c>
      <c r="P21" s="87">
        <v>43714.594675925924</v>
      </c>
      <c r="Q21" s="85" t="s">
        <v>278</v>
      </c>
      <c r="R21" s="85"/>
      <c r="S21" s="85"/>
      <c r="T21" s="85" t="s">
        <v>241</v>
      </c>
      <c r="U21" s="88" t="s">
        <v>301</v>
      </c>
      <c r="V21" s="88" t="s">
        <v>301</v>
      </c>
      <c r="W21" s="87">
        <v>43714.594675925924</v>
      </c>
      <c r="X21" s="91">
        <v>43714</v>
      </c>
      <c r="Y21" s="93" t="s">
        <v>337</v>
      </c>
      <c r="Z21" s="88" t="s">
        <v>363</v>
      </c>
      <c r="AA21" s="85"/>
      <c r="AB21" s="85"/>
      <c r="AC21" s="93" t="s">
        <v>389</v>
      </c>
      <c r="AD21" s="85"/>
      <c r="AE21" s="85" t="b">
        <v>0</v>
      </c>
      <c r="AF21" s="85">
        <v>0</v>
      </c>
      <c r="AG21" s="93" t="s">
        <v>401</v>
      </c>
      <c r="AH21" s="85" t="b">
        <v>0</v>
      </c>
      <c r="AI21" s="85" t="s">
        <v>404</v>
      </c>
      <c r="AJ21" s="85"/>
      <c r="AK21" s="93" t="s">
        <v>401</v>
      </c>
      <c r="AL21" s="85" t="b">
        <v>0</v>
      </c>
      <c r="AM21" s="85">
        <v>0</v>
      </c>
      <c r="AN21" s="93" t="s">
        <v>401</v>
      </c>
      <c r="AO21" s="85" t="s">
        <v>406</v>
      </c>
      <c r="AP21" s="85" t="b">
        <v>0</v>
      </c>
      <c r="AQ21" s="93" t="s">
        <v>389</v>
      </c>
      <c r="AR21" s="85" t="s">
        <v>196</v>
      </c>
      <c r="AS21" s="85">
        <v>0</v>
      </c>
      <c r="AT21" s="85">
        <v>0</v>
      </c>
      <c r="AU21" s="85"/>
      <c r="AV21" s="85"/>
      <c r="AW21" s="85"/>
      <c r="AX21" s="85"/>
      <c r="AY21" s="85"/>
      <c r="AZ21" s="85"/>
      <c r="BA21" s="85"/>
      <c r="BB21" s="85"/>
      <c r="BC21">
        <v>3</v>
      </c>
      <c r="BD21" s="84" t="str">
        <f>REPLACE(INDEX(GroupVertices[Group],MATCH(Edges25[[#This Row],[Vertex 1]],GroupVertices[Vertex],0)),1,1,"")</f>
        <v>5</v>
      </c>
      <c r="BE21" s="84" t="str">
        <f>REPLACE(INDEX(GroupVertices[Group],MATCH(Edges25[[#This Row],[Vertex 2]],GroupVertices[Vertex],0)),1,1,"")</f>
        <v>5</v>
      </c>
      <c r="BF21" s="51">
        <v>0</v>
      </c>
      <c r="BG21" s="52">
        <v>0</v>
      </c>
      <c r="BH21" s="51">
        <v>0</v>
      </c>
      <c r="BI21" s="52">
        <v>0</v>
      </c>
      <c r="BJ21" s="51">
        <v>0</v>
      </c>
      <c r="BK21" s="52">
        <v>0</v>
      </c>
      <c r="BL21" s="51">
        <v>6</v>
      </c>
      <c r="BM21" s="52">
        <v>100</v>
      </c>
      <c r="BN21" s="51">
        <v>6</v>
      </c>
    </row>
    <row r="22" spans="1:66" ht="15">
      <c r="A22" s="83" t="s">
        <v>248</v>
      </c>
      <c r="B22" s="83" t="s">
        <v>248</v>
      </c>
      <c r="C22" s="53"/>
      <c r="D22" s="54"/>
      <c r="E22" s="53"/>
      <c r="F22" s="55"/>
      <c r="G22" s="53"/>
      <c r="H22" s="57"/>
      <c r="I22" s="56"/>
      <c r="J22" s="56"/>
      <c r="K22" s="36" t="s">
        <v>65</v>
      </c>
      <c r="L22" s="62">
        <v>42</v>
      </c>
      <c r="M22" s="62"/>
      <c r="N22" s="63"/>
      <c r="O22" s="85" t="s">
        <v>196</v>
      </c>
      <c r="P22" s="87">
        <v>43714.595034722224</v>
      </c>
      <c r="Q22" s="85" t="s">
        <v>279</v>
      </c>
      <c r="R22" s="85"/>
      <c r="S22" s="85"/>
      <c r="T22" s="85" t="s">
        <v>241</v>
      </c>
      <c r="U22" s="88" t="s">
        <v>302</v>
      </c>
      <c r="V22" s="88" t="s">
        <v>302</v>
      </c>
      <c r="W22" s="87">
        <v>43714.595034722224</v>
      </c>
      <c r="X22" s="91">
        <v>43714</v>
      </c>
      <c r="Y22" s="93" t="s">
        <v>338</v>
      </c>
      <c r="Z22" s="88" t="s">
        <v>364</v>
      </c>
      <c r="AA22" s="85"/>
      <c r="AB22" s="85"/>
      <c r="AC22" s="93" t="s">
        <v>390</v>
      </c>
      <c r="AD22" s="85"/>
      <c r="AE22" s="85" t="b">
        <v>0</v>
      </c>
      <c r="AF22" s="85">
        <v>0</v>
      </c>
      <c r="AG22" s="93" t="s">
        <v>401</v>
      </c>
      <c r="AH22" s="85" t="b">
        <v>0</v>
      </c>
      <c r="AI22" s="85" t="s">
        <v>404</v>
      </c>
      <c r="AJ22" s="85"/>
      <c r="AK22" s="93" t="s">
        <v>401</v>
      </c>
      <c r="AL22" s="85" t="b">
        <v>0</v>
      </c>
      <c r="AM22" s="85">
        <v>0</v>
      </c>
      <c r="AN22" s="93" t="s">
        <v>401</v>
      </c>
      <c r="AO22" s="85" t="s">
        <v>406</v>
      </c>
      <c r="AP22" s="85" t="b">
        <v>0</v>
      </c>
      <c r="AQ22" s="93" t="s">
        <v>390</v>
      </c>
      <c r="AR22" s="85" t="s">
        <v>196</v>
      </c>
      <c r="AS22" s="85">
        <v>0</v>
      </c>
      <c r="AT22" s="85">
        <v>0</v>
      </c>
      <c r="AU22" s="85"/>
      <c r="AV22" s="85"/>
      <c r="AW22" s="85"/>
      <c r="AX22" s="85"/>
      <c r="AY22" s="85"/>
      <c r="AZ22" s="85"/>
      <c r="BA22" s="85"/>
      <c r="BB22" s="85"/>
      <c r="BC22">
        <v>3</v>
      </c>
      <c r="BD22" s="84" t="str">
        <f>REPLACE(INDEX(GroupVertices[Group],MATCH(Edges25[[#This Row],[Vertex 1]],GroupVertices[Vertex],0)),1,1,"")</f>
        <v>5</v>
      </c>
      <c r="BE22" s="84" t="str">
        <f>REPLACE(INDEX(GroupVertices[Group],MATCH(Edges25[[#This Row],[Vertex 2]],GroupVertices[Vertex],0)),1,1,"")</f>
        <v>5</v>
      </c>
      <c r="BF22" s="51">
        <v>0</v>
      </c>
      <c r="BG22" s="52">
        <v>0</v>
      </c>
      <c r="BH22" s="51">
        <v>0</v>
      </c>
      <c r="BI22" s="52">
        <v>0</v>
      </c>
      <c r="BJ22" s="51">
        <v>0</v>
      </c>
      <c r="BK22" s="52">
        <v>0</v>
      </c>
      <c r="BL22" s="51">
        <v>6</v>
      </c>
      <c r="BM22" s="52">
        <v>100</v>
      </c>
      <c r="BN22" s="51">
        <v>6</v>
      </c>
    </row>
    <row r="23" spans="1:66" ht="15">
      <c r="A23" s="83" t="s">
        <v>249</v>
      </c>
      <c r="B23" s="83" t="s">
        <v>241</v>
      </c>
      <c r="C23" s="53"/>
      <c r="D23" s="54"/>
      <c r="E23" s="53"/>
      <c r="F23" s="55"/>
      <c r="G23" s="53"/>
      <c r="H23" s="57"/>
      <c r="I23" s="56"/>
      <c r="J23" s="56"/>
      <c r="K23" s="36" t="s">
        <v>65</v>
      </c>
      <c r="L23" s="62">
        <v>43</v>
      </c>
      <c r="M23" s="62"/>
      <c r="N23" s="63"/>
      <c r="O23" s="85" t="s">
        <v>260</v>
      </c>
      <c r="P23" s="87">
        <v>43714.61619212963</v>
      </c>
      <c r="Q23" s="85" t="s">
        <v>280</v>
      </c>
      <c r="R23" s="85"/>
      <c r="S23" s="85"/>
      <c r="T23" s="85" t="s">
        <v>295</v>
      </c>
      <c r="U23" s="88" t="s">
        <v>303</v>
      </c>
      <c r="V23" s="88" t="s">
        <v>303</v>
      </c>
      <c r="W23" s="87">
        <v>43714.61619212963</v>
      </c>
      <c r="X23" s="91">
        <v>43714</v>
      </c>
      <c r="Y23" s="93" t="s">
        <v>339</v>
      </c>
      <c r="Z23" s="88" t="s">
        <v>365</v>
      </c>
      <c r="AA23" s="85"/>
      <c r="AB23" s="85"/>
      <c r="AC23" s="93" t="s">
        <v>391</v>
      </c>
      <c r="AD23" s="85"/>
      <c r="AE23" s="85" t="b">
        <v>0</v>
      </c>
      <c r="AF23" s="85">
        <v>6</v>
      </c>
      <c r="AG23" s="93" t="s">
        <v>401</v>
      </c>
      <c r="AH23" s="85" t="b">
        <v>0</v>
      </c>
      <c r="AI23" s="85" t="s">
        <v>404</v>
      </c>
      <c r="AJ23" s="85"/>
      <c r="AK23" s="93" t="s">
        <v>401</v>
      </c>
      <c r="AL23" s="85" t="b">
        <v>0</v>
      </c>
      <c r="AM23" s="85">
        <v>0</v>
      </c>
      <c r="AN23" s="93" t="s">
        <v>401</v>
      </c>
      <c r="AO23" s="85" t="s">
        <v>406</v>
      </c>
      <c r="AP23" s="85" t="b">
        <v>0</v>
      </c>
      <c r="AQ23" s="93" t="s">
        <v>391</v>
      </c>
      <c r="AR23" s="85" t="s">
        <v>196</v>
      </c>
      <c r="AS23" s="85">
        <v>0</v>
      </c>
      <c r="AT23" s="85">
        <v>0</v>
      </c>
      <c r="AU23" s="85" t="s">
        <v>411</v>
      </c>
      <c r="AV23" s="85" t="s">
        <v>412</v>
      </c>
      <c r="AW23" s="85" t="s">
        <v>413</v>
      </c>
      <c r="AX23" s="85" t="s">
        <v>415</v>
      </c>
      <c r="AY23" s="85" t="s">
        <v>417</v>
      </c>
      <c r="AZ23" s="85" t="s">
        <v>419</v>
      </c>
      <c r="BA23" s="85" t="s">
        <v>420</v>
      </c>
      <c r="BB23" s="88" t="s">
        <v>422</v>
      </c>
      <c r="BC23">
        <v>1</v>
      </c>
      <c r="BD23" s="84" t="str">
        <f>REPLACE(INDEX(GroupVertices[Group],MATCH(Edges25[[#This Row],[Vertex 1]],GroupVertices[Vertex],0)),1,1,"")</f>
        <v>1</v>
      </c>
      <c r="BE23" s="84" t="str">
        <f>REPLACE(INDEX(GroupVertices[Group],MATCH(Edges25[[#This Row],[Vertex 2]],GroupVertices[Vertex],0)),1,1,"")</f>
        <v>1</v>
      </c>
      <c r="BF23" s="51"/>
      <c r="BG23" s="52"/>
      <c r="BH23" s="51"/>
      <c r="BI23" s="52"/>
      <c r="BJ23" s="51"/>
      <c r="BK23" s="52"/>
      <c r="BL23" s="51"/>
      <c r="BM23" s="52"/>
      <c r="BN23" s="51"/>
    </row>
    <row r="24" spans="1:66" ht="15">
      <c r="A24" s="83" t="s">
        <v>250</v>
      </c>
      <c r="B24" s="83" t="s">
        <v>259</v>
      </c>
      <c r="C24" s="53"/>
      <c r="D24" s="54"/>
      <c r="E24" s="53"/>
      <c r="F24" s="55"/>
      <c r="G24" s="53"/>
      <c r="H24" s="57"/>
      <c r="I24" s="56"/>
      <c r="J24" s="56"/>
      <c r="K24" s="36" t="s">
        <v>65</v>
      </c>
      <c r="L24" s="62">
        <v>45</v>
      </c>
      <c r="M24" s="62"/>
      <c r="N24" s="63"/>
      <c r="O24" s="85" t="s">
        <v>260</v>
      </c>
      <c r="P24" s="87">
        <v>43710.68126157407</v>
      </c>
      <c r="Q24" s="85" t="s">
        <v>281</v>
      </c>
      <c r="R24" s="85"/>
      <c r="S24" s="85"/>
      <c r="T24" s="85"/>
      <c r="U24" s="85"/>
      <c r="V24" s="88" t="s">
        <v>318</v>
      </c>
      <c r="W24" s="87">
        <v>43710.68126157407</v>
      </c>
      <c r="X24" s="91">
        <v>43710</v>
      </c>
      <c r="Y24" s="93" t="s">
        <v>340</v>
      </c>
      <c r="Z24" s="88" t="s">
        <v>366</v>
      </c>
      <c r="AA24" s="85"/>
      <c r="AB24" s="85"/>
      <c r="AC24" s="93" t="s">
        <v>392</v>
      </c>
      <c r="AD24" s="85"/>
      <c r="AE24" s="85" t="b">
        <v>0</v>
      </c>
      <c r="AF24" s="85">
        <v>0</v>
      </c>
      <c r="AG24" s="93" t="s">
        <v>401</v>
      </c>
      <c r="AH24" s="85" t="b">
        <v>0</v>
      </c>
      <c r="AI24" s="85" t="s">
        <v>404</v>
      </c>
      <c r="AJ24" s="85"/>
      <c r="AK24" s="93" t="s">
        <v>401</v>
      </c>
      <c r="AL24" s="85" t="b">
        <v>0</v>
      </c>
      <c r="AM24" s="85">
        <v>0</v>
      </c>
      <c r="AN24" s="93" t="s">
        <v>401</v>
      </c>
      <c r="AO24" s="85" t="s">
        <v>406</v>
      </c>
      <c r="AP24" s="85" t="b">
        <v>0</v>
      </c>
      <c r="AQ24" s="93" t="s">
        <v>392</v>
      </c>
      <c r="AR24" s="85" t="s">
        <v>196</v>
      </c>
      <c r="AS24" s="85">
        <v>0</v>
      </c>
      <c r="AT24" s="85">
        <v>0</v>
      </c>
      <c r="AU24" s="85"/>
      <c r="AV24" s="85"/>
      <c r="AW24" s="85"/>
      <c r="AX24" s="85"/>
      <c r="AY24" s="85"/>
      <c r="AZ24" s="85"/>
      <c r="BA24" s="85"/>
      <c r="BB24" s="85"/>
      <c r="BC24">
        <v>2</v>
      </c>
      <c r="BD24" s="84" t="str">
        <f>REPLACE(INDEX(GroupVertices[Group],MATCH(Edges25[[#This Row],[Vertex 1]],GroupVertices[Vertex],0)),1,1,"")</f>
        <v>2</v>
      </c>
      <c r="BE24" s="84" t="str">
        <f>REPLACE(INDEX(GroupVertices[Group],MATCH(Edges25[[#This Row],[Vertex 2]],GroupVertices[Vertex],0)),1,1,"")</f>
        <v>2</v>
      </c>
      <c r="BF24" s="51">
        <v>0</v>
      </c>
      <c r="BG24" s="52">
        <v>0</v>
      </c>
      <c r="BH24" s="51">
        <v>0</v>
      </c>
      <c r="BI24" s="52">
        <v>0</v>
      </c>
      <c r="BJ24" s="51">
        <v>0</v>
      </c>
      <c r="BK24" s="52">
        <v>0</v>
      </c>
      <c r="BL24" s="51">
        <v>10</v>
      </c>
      <c r="BM24" s="52">
        <v>100</v>
      </c>
      <c r="BN24" s="51">
        <v>10</v>
      </c>
    </row>
    <row r="25" spans="1:66" ht="15">
      <c r="A25" s="83" t="s">
        <v>250</v>
      </c>
      <c r="B25" s="83" t="s">
        <v>259</v>
      </c>
      <c r="C25" s="53"/>
      <c r="D25" s="54"/>
      <c r="E25" s="53"/>
      <c r="F25" s="55"/>
      <c r="G25" s="53"/>
      <c r="H25" s="57"/>
      <c r="I25" s="56"/>
      <c r="J25" s="56"/>
      <c r="K25" s="36" t="s">
        <v>65</v>
      </c>
      <c r="L25" s="62">
        <v>46</v>
      </c>
      <c r="M25" s="62"/>
      <c r="N25" s="63"/>
      <c r="O25" s="85" t="s">
        <v>260</v>
      </c>
      <c r="P25" s="87">
        <v>43716.61283564815</v>
      </c>
      <c r="Q25" s="85" t="s">
        <v>282</v>
      </c>
      <c r="R25" s="85"/>
      <c r="S25" s="85"/>
      <c r="T25" s="85"/>
      <c r="U25" s="85"/>
      <c r="V25" s="88" t="s">
        <v>318</v>
      </c>
      <c r="W25" s="87">
        <v>43716.61283564815</v>
      </c>
      <c r="X25" s="91">
        <v>43716</v>
      </c>
      <c r="Y25" s="93" t="s">
        <v>341</v>
      </c>
      <c r="Z25" s="88" t="s">
        <v>367</v>
      </c>
      <c r="AA25" s="85"/>
      <c r="AB25" s="85"/>
      <c r="AC25" s="93" t="s">
        <v>393</v>
      </c>
      <c r="AD25" s="85"/>
      <c r="AE25" s="85" t="b">
        <v>0</v>
      </c>
      <c r="AF25" s="85">
        <v>0</v>
      </c>
      <c r="AG25" s="93" t="s">
        <v>401</v>
      </c>
      <c r="AH25" s="85" t="b">
        <v>0</v>
      </c>
      <c r="AI25" s="85" t="s">
        <v>404</v>
      </c>
      <c r="AJ25" s="85"/>
      <c r="AK25" s="93" t="s">
        <v>401</v>
      </c>
      <c r="AL25" s="85" t="b">
        <v>0</v>
      </c>
      <c r="AM25" s="85">
        <v>0</v>
      </c>
      <c r="AN25" s="93" t="s">
        <v>401</v>
      </c>
      <c r="AO25" s="85" t="s">
        <v>406</v>
      </c>
      <c r="AP25" s="85" t="b">
        <v>0</v>
      </c>
      <c r="AQ25" s="93" t="s">
        <v>393</v>
      </c>
      <c r="AR25" s="85" t="s">
        <v>196</v>
      </c>
      <c r="AS25" s="85">
        <v>0</v>
      </c>
      <c r="AT25" s="85">
        <v>0</v>
      </c>
      <c r="AU25" s="85"/>
      <c r="AV25" s="85"/>
      <c r="AW25" s="85"/>
      <c r="AX25" s="85"/>
      <c r="AY25" s="85"/>
      <c r="AZ25" s="85"/>
      <c r="BA25" s="85"/>
      <c r="BB25" s="85"/>
      <c r="BC25">
        <v>2</v>
      </c>
      <c r="BD25" s="84" t="str">
        <f>REPLACE(INDEX(GroupVertices[Group],MATCH(Edges25[[#This Row],[Vertex 1]],GroupVertices[Vertex],0)),1,1,"")</f>
        <v>2</v>
      </c>
      <c r="BE25" s="84" t="str">
        <f>REPLACE(INDEX(GroupVertices[Group],MATCH(Edges25[[#This Row],[Vertex 2]],GroupVertices[Vertex],0)),1,1,"")</f>
        <v>2</v>
      </c>
      <c r="BF25" s="51">
        <v>1</v>
      </c>
      <c r="BG25" s="52">
        <v>3.8461538461538463</v>
      </c>
      <c r="BH25" s="51">
        <v>0</v>
      </c>
      <c r="BI25" s="52">
        <v>0</v>
      </c>
      <c r="BJ25" s="51">
        <v>0</v>
      </c>
      <c r="BK25" s="52">
        <v>0</v>
      </c>
      <c r="BL25" s="51">
        <v>25</v>
      </c>
      <c r="BM25" s="52">
        <v>96.15384615384616</v>
      </c>
      <c r="BN25" s="51">
        <v>26</v>
      </c>
    </row>
    <row r="26" spans="1:66" ht="15">
      <c r="A26" s="83" t="s">
        <v>241</v>
      </c>
      <c r="B26" s="83" t="s">
        <v>257</v>
      </c>
      <c r="C26" s="53"/>
      <c r="D26" s="54"/>
      <c r="E26" s="53"/>
      <c r="F26" s="55"/>
      <c r="G26" s="53"/>
      <c r="H26" s="57"/>
      <c r="I26" s="56"/>
      <c r="J26" s="56"/>
      <c r="K26" s="36" t="s">
        <v>65</v>
      </c>
      <c r="L26" s="62">
        <v>49</v>
      </c>
      <c r="M26" s="62"/>
      <c r="N26" s="63"/>
      <c r="O26" s="85" t="s">
        <v>260</v>
      </c>
      <c r="P26" s="87">
        <v>43711.58862268519</v>
      </c>
      <c r="Q26" s="85" t="s">
        <v>273</v>
      </c>
      <c r="R26" s="85"/>
      <c r="S26" s="85"/>
      <c r="T26" s="85"/>
      <c r="U26" s="88" t="s">
        <v>299</v>
      </c>
      <c r="V26" s="88" t="s">
        <v>299</v>
      </c>
      <c r="W26" s="87">
        <v>43711.58862268519</v>
      </c>
      <c r="X26" s="91">
        <v>43711</v>
      </c>
      <c r="Y26" s="93" t="s">
        <v>342</v>
      </c>
      <c r="Z26" s="88" t="s">
        <v>368</v>
      </c>
      <c r="AA26" s="85"/>
      <c r="AB26" s="85"/>
      <c r="AC26" s="93" t="s">
        <v>394</v>
      </c>
      <c r="AD26" s="85"/>
      <c r="AE26" s="85" t="b">
        <v>0</v>
      </c>
      <c r="AF26" s="85">
        <v>39</v>
      </c>
      <c r="AG26" s="93" t="s">
        <v>401</v>
      </c>
      <c r="AH26" s="85" t="b">
        <v>0</v>
      </c>
      <c r="AI26" s="85" t="s">
        <v>404</v>
      </c>
      <c r="AJ26" s="85"/>
      <c r="AK26" s="93" t="s">
        <v>401</v>
      </c>
      <c r="AL26" s="85" t="b">
        <v>0</v>
      </c>
      <c r="AM26" s="85">
        <v>1</v>
      </c>
      <c r="AN26" s="93" t="s">
        <v>401</v>
      </c>
      <c r="AO26" s="85" t="s">
        <v>406</v>
      </c>
      <c r="AP26" s="85" t="b">
        <v>0</v>
      </c>
      <c r="AQ26" s="93" t="s">
        <v>394</v>
      </c>
      <c r="AR26" s="85" t="s">
        <v>196</v>
      </c>
      <c r="AS26" s="85">
        <v>0</v>
      </c>
      <c r="AT26" s="85">
        <v>0</v>
      </c>
      <c r="AU26" s="85"/>
      <c r="AV26" s="85"/>
      <c r="AW26" s="85"/>
      <c r="AX26" s="85"/>
      <c r="AY26" s="85"/>
      <c r="AZ26" s="85"/>
      <c r="BA26" s="85"/>
      <c r="BB26" s="85"/>
      <c r="BC26">
        <v>3</v>
      </c>
      <c r="BD26" s="84" t="str">
        <f>REPLACE(INDEX(GroupVertices[Group],MATCH(Edges25[[#This Row],[Vertex 1]],GroupVertices[Vertex],0)),1,1,"")</f>
        <v>1</v>
      </c>
      <c r="BE26" s="84" t="str">
        <f>REPLACE(INDEX(GroupVertices[Group],MATCH(Edges25[[#This Row],[Vertex 2]],GroupVertices[Vertex],0)),1,1,"")</f>
        <v>1</v>
      </c>
      <c r="BF26" s="51">
        <v>0</v>
      </c>
      <c r="BG26" s="52">
        <v>0</v>
      </c>
      <c r="BH26" s="51">
        <v>0</v>
      </c>
      <c r="BI26" s="52">
        <v>0</v>
      </c>
      <c r="BJ26" s="51">
        <v>0</v>
      </c>
      <c r="BK26" s="52">
        <v>0</v>
      </c>
      <c r="BL26" s="51">
        <v>4</v>
      </c>
      <c r="BM26" s="52">
        <v>100</v>
      </c>
      <c r="BN26" s="51">
        <v>4</v>
      </c>
    </row>
    <row r="27" spans="1:66" ht="15">
      <c r="A27" s="83" t="s">
        <v>251</v>
      </c>
      <c r="B27" s="83" t="s">
        <v>251</v>
      </c>
      <c r="C27" s="53"/>
      <c r="D27" s="54"/>
      <c r="E27" s="53"/>
      <c r="F27" s="55"/>
      <c r="G27" s="53"/>
      <c r="H27" s="57"/>
      <c r="I27" s="56"/>
      <c r="J27" s="56"/>
      <c r="K27" s="36" t="s">
        <v>65</v>
      </c>
      <c r="L27" s="62">
        <v>59</v>
      </c>
      <c r="M27" s="62"/>
      <c r="N27" s="63"/>
      <c r="O27" s="85" t="s">
        <v>196</v>
      </c>
      <c r="P27" s="87">
        <v>43717.50578703704</v>
      </c>
      <c r="Q27" s="85" t="s">
        <v>283</v>
      </c>
      <c r="R27" s="85"/>
      <c r="S27" s="85"/>
      <c r="T27" s="85" t="s">
        <v>296</v>
      </c>
      <c r="U27" s="88" t="s">
        <v>304</v>
      </c>
      <c r="V27" s="88" t="s">
        <v>304</v>
      </c>
      <c r="W27" s="87">
        <v>43717.50578703704</v>
      </c>
      <c r="X27" s="91">
        <v>43717</v>
      </c>
      <c r="Y27" s="93" t="s">
        <v>343</v>
      </c>
      <c r="Z27" s="88" t="s">
        <v>369</v>
      </c>
      <c r="AA27" s="85"/>
      <c r="AB27" s="85"/>
      <c r="AC27" s="93" t="s">
        <v>395</v>
      </c>
      <c r="AD27" s="85"/>
      <c r="AE27" s="85" t="b">
        <v>0</v>
      </c>
      <c r="AF27" s="85">
        <v>0</v>
      </c>
      <c r="AG27" s="93" t="s">
        <v>401</v>
      </c>
      <c r="AH27" s="85" t="b">
        <v>0</v>
      </c>
      <c r="AI27" s="85" t="s">
        <v>404</v>
      </c>
      <c r="AJ27" s="85"/>
      <c r="AK27" s="93" t="s">
        <v>401</v>
      </c>
      <c r="AL27" s="85" t="b">
        <v>0</v>
      </c>
      <c r="AM27" s="85">
        <v>0</v>
      </c>
      <c r="AN27" s="93" t="s">
        <v>401</v>
      </c>
      <c r="AO27" s="85" t="s">
        <v>406</v>
      </c>
      <c r="AP27" s="85" t="b">
        <v>0</v>
      </c>
      <c r="AQ27" s="93" t="s">
        <v>395</v>
      </c>
      <c r="AR27" s="85" t="s">
        <v>196</v>
      </c>
      <c r="AS27" s="85">
        <v>0</v>
      </c>
      <c r="AT27" s="85">
        <v>0</v>
      </c>
      <c r="AU27" s="85"/>
      <c r="AV27" s="85"/>
      <c r="AW27" s="85"/>
      <c r="AX27" s="85"/>
      <c r="AY27" s="85"/>
      <c r="AZ27" s="85"/>
      <c r="BA27" s="85"/>
      <c r="BB27" s="85"/>
      <c r="BC27">
        <v>2</v>
      </c>
      <c r="BD27" s="84" t="str">
        <f>REPLACE(INDEX(GroupVertices[Group],MATCH(Edges25[[#This Row],[Vertex 1]],GroupVertices[Vertex],0)),1,1,"")</f>
        <v>5</v>
      </c>
      <c r="BE27" s="84" t="str">
        <f>REPLACE(INDEX(GroupVertices[Group],MATCH(Edges25[[#This Row],[Vertex 2]],GroupVertices[Vertex],0)),1,1,"")</f>
        <v>5</v>
      </c>
      <c r="BF27" s="51">
        <v>1</v>
      </c>
      <c r="BG27" s="52">
        <v>3.0303030303030303</v>
      </c>
      <c r="BH27" s="51">
        <v>1</v>
      </c>
      <c r="BI27" s="52">
        <v>3.0303030303030303</v>
      </c>
      <c r="BJ27" s="51">
        <v>0</v>
      </c>
      <c r="BK27" s="52">
        <v>0</v>
      </c>
      <c r="BL27" s="51">
        <v>31</v>
      </c>
      <c r="BM27" s="52">
        <v>93.93939393939394</v>
      </c>
      <c r="BN27" s="51">
        <v>33</v>
      </c>
    </row>
    <row r="28" spans="1:66" ht="15">
      <c r="A28" s="83" t="s">
        <v>251</v>
      </c>
      <c r="B28" s="83" t="s">
        <v>251</v>
      </c>
      <c r="C28" s="53"/>
      <c r="D28" s="54"/>
      <c r="E28" s="53"/>
      <c r="F28" s="55"/>
      <c r="G28" s="53"/>
      <c r="H28" s="57"/>
      <c r="I28" s="56"/>
      <c r="J28" s="56"/>
      <c r="K28" s="36" t="s">
        <v>65</v>
      </c>
      <c r="L28" s="62">
        <v>60</v>
      </c>
      <c r="M28" s="62"/>
      <c r="N28" s="63"/>
      <c r="O28" s="85" t="s">
        <v>196</v>
      </c>
      <c r="P28" s="87">
        <v>43717.50790509259</v>
      </c>
      <c r="Q28" s="85" t="s">
        <v>284</v>
      </c>
      <c r="R28" s="85"/>
      <c r="S28" s="85"/>
      <c r="T28" s="85" t="s">
        <v>241</v>
      </c>
      <c r="U28" s="88" t="s">
        <v>305</v>
      </c>
      <c r="V28" s="88" t="s">
        <v>305</v>
      </c>
      <c r="W28" s="87">
        <v>43717.50790509259</v>
      </c>
      <c r="X28" s="91">
        <v>43717</v>
      </c>
      <c r="Y28" s="93" t="s">
        <v>344</v>
      </c>
      <c r="Z28" s="88" t="s">
        <v>370</v>
      </c>
      <c r="AA28" s="85"/>
      <c r="AB28" s="85"/>
      <c r="AC28" s="93" t="s">
        <v>396</v>
      </c>
      <c r="AD28" s="85"/>
      <c r="AE28" s="85" t="b">
        <v>0</v>
      </c>
      <c r="AF28" s="85">
        <v>0</v>
      </c>
      <c r="AG28" s="93" t="s">
        <v>401</v>
      </c>
      <c r="AH28" s="85" t="b">
        <v>0</v>
      </c>
      <c r="AI28" s="85" t="s">
        <v>404</v>
      </c>
      <c r="AJ28" s="85"/>
      <c r="AK28" s="93" t="s">
        <v>401</v>
      </c>
      <c r="AL28" s="85" t="b">
        <v>0</v>
      </c>
      <c r="AM28" s="85">
        <v>0</v>
      </c>
      <c r="AN28" s="93" t="s">
        <v>401</v>
      </c>
      <c r="AO28" s="85" t="s">
        <v>406</v>
      </c>
      <c r="AP28" s="85" t="b">
        <v>0</v>
      </c>
      <c r="AQ28" s="93" t="s">
        <v>396</v>
      </c>
      <c r="AR28" s="85" t="s">
        <v>196</v>
      </c>
      <c r="AS28" s="85">
        <v>0</v>
      </c>
      <c r="AT28" s="85">
        <v>0</v>
      </c>
      <c r="AU28" s="85"/>
      <c r="AV28" s="85"/>
      <c r="AW28" s="85"/>
      <c r="AX28" s="85"/>
      <c r="AY28" s="85"/>
      <c r="AZ28" s="85"/>
      <c r="BA28" s="85"/>
      <c r="BB28" s="85"/>
      <c r="BC28">
        <v>2</v>
      </c>
      <c r="BD28" s="84" t="str">
        <f>REPLACE(INDEX(GroupVertices[Group],MATCH(Edges25[[#This Row],[Vertex 1]],GroupVertices[Vertex],0)),1,1,"")</f>
        <v>5</v>
      </c>
      <c r="BE28" s="84" t="str">
        <f>REPLACE(INDEX(GroupVertices[Group],MATCH(Edges25[[#This Row],[Vertex 2]],GroupVertices[Vertex],0)),1,1,"")</f>
        <v>5</v>
      </c>
      <c r="BF28" s="51">
        <v>1</v>
      </c>
      <c r="BG28" s="52">
        <v>3.125</v>
      </c>
      <c r="BH28" s="51">
        <v>1</v>
      </c>
      <c r="BI28" s="52">
        <v>3.125</v>
      </c>
      <c r="BJ28" s="51">
        <v>0</v>
      </c>
      <c r="BK28" s="52">
        <v>0</v>
      </c>
      <c r="BL28" s="51">
        <v>30</v>
      </c>
      <c r="BM28" s="52">
        <v>93.75</v>
      </c>
      <c r="BN28" s="51">
        <v>32</v>
      </c>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8"/>
    <dataValidation allowBlank="1" showInputMessage="1" showErrorMessage="1" promptTitle="Vertex 2 Name" prompt="Enter the name of the edge's second vertex." sqref="B3:B28"/>
    <dataValidation allowBlank="1" showInputMessage="1" showErrorMessage="1" promptTitle="Vertex 1 Name" prompt="Enter the name of the edge's first vertex." sqref="A3:A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8"/>
    <dataValidation allowBlank="1" showInputMessage="1" promptTitle="Edge Width" prompt="Enter an optional edge width between 1 and 10." errorTitle="Invalid Edge Width" error="The optional edge width must be a whole number between 1 and 10." sqref="D3:D28"/>
    <dataValidation allowBlank="1" showInputMessage="1" promptTitle="Edge Color" prompt="To select an optional edge color, right-click and select Select Color on the right-click menu." sqref="C3:C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
    <dataValidation allowBlank="1" showErrorMessage="1" sqref="N2:N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
  </dataValidations>
  <hyperlinks>
    <hyperlink ref="R4" r:id="rId1" display="https://www.instagram.com/p/B102VLCAO_q/?igshid=95y2eaorigyc"/>
    <hyperlink ref="R5" r:id="rId2" display="https://www.instagram.com/p/B11R2wMAydr/?igshid=f62wx5pgtesu"/>
    <hyperlink ref="R6" r:id="rId3" display="https://www.instagram.com/p/B11DSWIgdy_/?igshid=1sbohb5tpb2f7"/>
    <hyperlink ref="R8" r:id="rId4" display="https://www.instagram.com/p/B16OdlfA1x2/?igshid=1pdleom25xmam"/>
    <hyperlink ref="U12" r:id="rId5" display="https://pbs.twimg.com/ext_tw_video_thumb/1168633526436188161/pu/img/HVzruJTWak22p4N1.jpg"/>
    <hyperlink ref="U13" r:id="rId6" display="https://pbs.twimg.com/media/EDdud2pX4AEneY-.jpg"/>
    <hyperlink ref="U16" r:id="rId7" display="https://pbs.twimg.com/media/EDi5sUeXYAUVPkc.jpg"/>
    <hyperlink ref="U17" r:id="rId8" display="https://pbs.twimg.com/media/EDoPjhnXYAAGP9n.jpg"/>
    <hyperlink ref="U21" r:id="rId9" display="https://pbs.twimg.com/media/EDyYdD1UYAAyNNn.jpg"/>
    <hyperlink ref="U22" r:id="rId10" display="https://pbs.twimg.com/media/EDyYkoHU0AAiu6v.jpg"/>
    <hyperlink ref="U23" r:id="rId11" display="https://pbs.twimg.com/media/EDyfjJrUEAAOzzV.jpg"/>
    <hyperlink ref="U26" r:id="rId12" display="https://pbs.twimg.com/media/EDi5sUeXYAUVPkc.jpg"/>
    <hyperlink ref="U27" r:id="rId13" display="https://pbs.twimg.com/media/EEBX7VqWwAABRzX.jpg"/>
    <hyperlink ref="U28" r:id="rId14" display="https://pbs.twimg.com/media/EEBYoNKXkAAghKL.jpg"/>
    <hyperlink ref="V3" r:id="rId15" display="http://pbs.twimg.com/profile_images/667194198219735040/ZF7hxIpV_normal.jpg"/>
    <hyperlink ref="V4" r:id="rId16" display="http://pbs.twimg.com/profile_images/915032734761877507/R8qE53lQ_normal.jpg"/>
    <hyperlink ref="V5" r:id="rId17" display="http://pbs.twimg.com/profile_images/915032734761877507/R8qE53lQ_normal.jpg"/>
    <hyperlink ref="V6" r:id="rId18" display="http://pbs.twimg.com/profile_images/915032734761877507/R8qE53lQ_normal.jpg"/>
    <hyperlink ref="V7" r:id="rId19" display="http://pbs.twimg.com/profile_images/1033882286171860993/rVG2wyCT_normal.jpg"/>
    <hyperlink ref="V8" r:id="rId20" display="http://pbs.twimg.com/profile_images/1304754237/image_normal.jpg"/>
    <hyperlink ref="V9" r:id="rId21" display="http://pbs.twimg.com/profile_images/1113200162590081024/T6uFHUN0_normal.jpg"/>
    <hyperlink ref="V10" r:id="rId22" display="http://pbs.twimg.com/profile_images/1012144939390701568/81iaF_Tf_normal.jpg"/>
    <hyperlink ref="V11" r:id="rId23" display="http://pbs.twimg.com/profile_images/1096798093247311872/pdmLCZi8_normal.jpg"/>
    <hyperlink ref="V12" r:id="rId24" display="https://pbs.twimg.com/ext_tw_video_thumb/1168633526436188161/pu/img/HVzruJTWak22p4N1.jpg"/>
    <hyperlink ref="V13" r:id="rId25" display="https://pbs.twimg.com/media/EDdud2pX4AEneY-.jpg"/>
    <hyperlink ref="V14" r:id="rId26" display="http://pbs.twimg.com/profile_images/1081319381769076736/zPr8UzAv_normal.jpg"/>
    <hyperlink ref="V15" r:id="rId27" display="http://pbs.twimg.com/profile_images/682787683282882565/_PdD6xHx_normal.jpg"/>
    <hyperlink ref="V16" r:id="rId28" display="https://pbs.twimg.com/media/EDi5sUeXYAUVPkc.jpg"/>
    <hyperlink ref="V17" r:id="rId29" display="https://pbs.twimg.com/media/EDoPjhnXYAAGP9n.jpg"/>
    <hyperlink ref="V18" r:id="rId30" display="http://pbs.twimg.com/profile_images/483407123875778562/wN78q3a1_normal.jpeg"/>
    <hyperlink ref="V19" r:id="rId31" display="http://abs.twimg.com/sticky/default_profile_images/default_profile_normal.png"/>
    <hyperlink ref="V20" r:id="rId32" display="http://pbs.twimg.com/profile_images/1112182779964329984/MOTGO1e__normal.jpg"/>
    <hyperlink ref="V21" r:id="rId33" display="https://pbs.twimg.com/media/EDyYdD1UYAAyNNn.jpg"/>
    <hyperlink ref="V22" r:id="rId34" display="https://pbs.twimg.com/media/EDyYkoHU0AAiu6v.jpg"/>
    <hyperlink ref="V23" r:id="rId35" display="https://pbs.twimg.com/media/EDyfjJrUEAAOzzV.jpg"/>
    <hyperlink ref="V24" r:id="rId36" display="http://pbs.twimg.com/profile_images/588157118471090176/7bpI8_EK_normal.jpg"/>
    <hyperlink ref="V25" r:id="rId37" display="http://pbs.twimg.com/profile_images/588157118471090176/7bpI8_EK_normal.jpg"/>
    <hyperlink ref="V26" r:id="rId38" display="https://pbs.twimg.com/media/EDi5sUeXYAUVPkc.jpg"/>
    <hyperlink ref="V27" r:id="rId39" display="https://pbs.twimg.com/media/EEBX7VqWwAABRzX.jpg"/>
    <hyperlink ref="V28" r:id="rId40" display="https://pbs.twimg.com/media/EEBYoNKXkAAghKL.jpg"/>
    <hyperlink ref="Z3" r:id="rId41" display="https://twitter.com/cdjdulay2881/status/1167780953688813573"/>
    <hyperlink ref="Z4" r:id="rId42" display="https://twitter.com/mikerocketmusic/status/1167753866290401280"/>
    <hyperlink ref="Z5" r:id="rId43" display="https://twitter.com/mikerocketmusic/status/1167813290539569153"/>
    <hyperlink ref="Z6" r:id="rId44" display="https://twitter.com/mikerocketmusic/status/1167781248279797760"/>
    <hyperlink ref="Z7" r:id="rId45" display="https://twitter.com/simplyriaa/status/1168361684861427712"/>
    <hyperlink ref="Z8" r:id="rId46" display="https://twitter.com/tvcameraguy/status/1168509510295654401"/>
    <hyperlink ref="Z9" r:id="rId47" display="https://twitter.com/kevinschatell/status/1168634278609084420"/>
    <hyperlink ref="Z10" r:id="rId48" display="https://twitter.com/jakessarwar/status/1168757404026232832"/>
    <hyperlink ref="Z11" r:id="rId49" display="https://twitter.com/galenbiotech/status/1168825051782766593"/>
    <hyperlink ref="Z12" r:id="rId50" display="https://twitter.com/todayplaza/status/1168633563803246602"/>
    <hyperlink ref="Z13" r:id="rId51" display="https://twitter.com/nbcthisisus/status/1168524098626031616"/>
    <hyperlink ref="Z14" r:id="rId52" display="https://twitter.com/todayplaza/status/1168633980473749509"/>
    <hyperlink ref="Z15" r:id="rId53" display="https://twitter.com/chicky1956/status/1168947788979343360"/>
    <hyperlink ref="Z16" r:id="rId54" display="https://twitter.com/holly_camille22/status/1169060895143735296"/>
    <hyperlink ref="Z17" r:id="rId55" display="https://twitter.com/sheltonbeth01/status/1169264161886539778"/>
    <hyperlink ref="Z18" r:id="rId56" display="https://twitter.com/meenasaurus/status/1169304359257042944"/>
    <hyperlink ref="Z19" r:id="rId57" display="https://twitter.com/sarahmc78949349/status/1169638711707021312"/>
    <hyperlink ref="Z20" r:id="rId58" display="https://twitter.com/sheetssydnie/status/1169976892981530624"/>
    <hyperlink ref="Z21" r:id="rId59" display="https://twitter.com/sheetssydnie/status/1169977635335573516"/>
    <hyperlink ref="Z22" r:id="rId60" display="https://twitter.com/sheetssydnie/status/1169977765631647747"/>
    <hyperlink ref="Z23" r:id="rId61" display="https://twitter.com/maritsanbcmt/status/1169985434694193152"/>
    <hyperlink ref="Z24" r:id="rId62" display="https://twitter.com/donnaflawrence/status/1168559462933762048"/>
    <hyperlink ref="Z25" r:id="rId63" display="https://twitter.com/donnaflawrence/status/1170708995134373893"/>
    <hyperlink ref="Z26" r:id="rId64" display="https://twitter.com/todayplaza/status/1168888280823279617"/>
    <hyperlink ref="Z27" r:id="rId65" display="https://twitter.com/rockytwyman/status/1171032586564644864"/>
    <hyperlink ref="Z28" r:id="rId66" display="https://twitter.com/rockytwyman/status/1171033357041487872"/>
    <hyperlink ref="BB4" r:id="rId67" display="https://api.twitter.com/1.1/geo/id/01a9a39529b27f36.json"/>
    <hyperlink ref="BB23" r:id="rId68" display="https://api.twitter.com/1.1/geo/id/00427d4a5c4a1fc3.json"/>
  </hyperlinks>
  <printOptions/>
  <pageMargins left="0.7" right="0.7" top="0.75" bottom="0.75" header="0.3" footer="0.3"/>
  <pageSetup horizontalDpi="600" verticalDpi="600" orientation="portrait" r:id="rId72"/>
  <legacyDrawing r:id="rId70"/>
  <tableParts>
    <tablePart r:id="rId7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FFA2F-A938-40A3-9D66-822CF80FF348}">
  <dimension ref="A1:B11"/>
  <sheetViews>
    <sheetView workbookViewId="0" topLeftCell="A1"/>
  </sheetViews>
  <sheetFormatPr defaultColWidth="9.140625" defaultRowHeight="15"/>
  <cols>
    <col min="1" max="1" width="45.8515625" style="0" bestFit="1" customWidth="1"/>
    <col min="2" max="2" width="22.57421875" style="0" bestFit="1" customWidth="1"/>
  </cols>
  <sheetData>
    <row r="1" spans="1:2" ht="14.3" customHeight="1">
      <c r="A1" s="13" t="s">
        <v>942</v>
      </c>
      <c r="B1" s="13" t="s">
        <v>34</v>
      </c>
    </row>
    <row r="2" spans="1:2" ht="15">
      <c r="A2" s="122" t="s">
        <v>241</v>
      </c>
      <c r="B2" s="84">
        <v>224.861905</v>
      </c>
    </row>
    <row r="3" spans="1:2" ht="15">
      <c r="A3" s="122" t="s">
        <v>255</v>
      </c>
      <c r="B3" s="84">
        <v>172.033333</v>
      </c>
    </row>
    <row r="4" spans="1:2" ht="15">
      <c r="A4" s="122" t="s">
        <v>235</v>
      </c>
      <c r="B4" s="84">
        <v>82</v>
      </c>
    </row>
    <row r="5" spans="1:2" ht="15">
      <c r="A5" s="122" t="s">
        <v>250</v>
      </c>
      <c r="B5" s="84">
        <v>69.561905</v>
      </c>
    </row>
    <row r="6" spans="1:2" ht="15">
      <c r="A6" s="122" t="s">
        <v>257</v>
      </c>
      <c r="B6" s="84">
        <v>65.366667</v>
      </c>
    </row>
    <row r="7" spans="1:2" ht="15">
      <c r="A7" s="122" t="s">
        <v>234</v>
      </c>
      <c r="B7" s="84">
        <v>42</v>
      </c>
    </row>
    <row r="8" spans="1:2" ht="15">
      <c r="A8" s="122" t="s">
        <v>240</v>
      </c>
      <c r="B8" s="84">
        <v>13.295238</v>
      </c>
    </row>
    <row r="9" spans="1:2" ht="15">
      <c r="A9" s="122" t="s">
        <v>238</v>
      </c>
      <c r="B9" s="84">
        <v>6.095238</v>
      </c>
    </row>
    <row r="10" spans="1:2" ht="15">
      <c r="A10" s="122" t="s">
        <v>239</v>
      </c>
      <c r="B10" s="84">
        <v>6.095238</v>
      </c>
    </row>
    <row r="11" spans="1:2" ht="15">
      <c r="A11" s="122" t="s">
        <v>246</v>
      </c>
      <c r="B11" s="84">
        <v>1.428571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A2EC2-8BFB-4133-A4EC-D1A687947A9C}">
  <dimension ref="A25:B52"/>
  <sheetViews>
    <sheetView workbookViewId="0" topLeftCell="A1"/>
  </sheetViews>
  <sheetFormatPr defaultColWidth="9.140625" defaultRowHeight="15"/>
  <cols>
    <col min="1" max="1" width="14.421875" style="0" bestFit="1" customWidth="1"/>
    <col min="2" max="2" width="23.8515625" style="0" bestFit="1" customWidth="1"/>
  </cols>
  <sheetData>
    <row r="25" spans="1:2" ht="15">
      <c r="A25" s="133" t="s">
        <v>944</v>
      </c>
      <c r="B25" t="s">
        <v>943</v>
      </c>
    </row>
    <row r="26" spans="1:2" ht="15">
      <c r="A26" s="134">
        <v>43708.45824074074</v>
      </c>
      <c r="B26" s="3">
        <v>1</v>
      </c>
    </row>
    <row r="27" spans="1:2" ht="15">
      <c r="A27" s="134">
        <v>43708.53298611111</v>
      </c>
      <c r="B27" s="3">
        <v>1</v>
      </c>
    </row>
    <row r="28" spans="1:2" ht="15">
      <c r="A28" s="134">
        <v>43708.533796296295</v>
      </c>
      <c r="B28" s="3">
        <v>1</v>
      </c>
    </row>
    <row r="29" spans="1:2" ht="15">
      <c r="A29" s="134">
        <v>43708.62222222222</v>
      </c>
      <c r="B29" s="3">
        <v>1</v>
      </c>
    </row>
    <row r="30" spans="1:2" ht="15">
      <c r="A30" s="134">
        <v>43710.13549768519</v>
      </c>
      <c r="B30" s="3">
        <v>1</v>
      </c>
    </row>
    <row r="31" spans="1:2" ht="15">
      <c r="A31" s="134">
        <v>43710.54341435185</v>
      </c>
      <c r="B31" s="3">
        <v>1</v>
      </c>
    </row>
    <row r="32" spans="1:2" ht="15">
      <c r="A32" s="134">
        <v>43710.58366898148</v>
      </c>
      <c r="B32" s="3">
        <v>1</v>
      </c>
    </row>
    <row r="33" spans="1:2" ht="15">
      <c r="A33" s="134">
        <v>43710.68126157407</v>
      </c>
      <c r="B33" s="3">
        <v>1</v>
      </c>
    </row>
    <row r="34" spans="1:2" ht="15">
      <c r="A34" s="134">
        <v>43710.88574074074</v>
      </c>
      <c r="B34" s="3">
        <v>1</v>
      </c>
    </row>
    <row r="35" spans="1:2" ht="15">
      <c r="A35" s="134">
        <v>43710.88688657407</v>
      </c>
      <c r="B35" s="3">
        <v>1</v>
      </c>
    </row>
    <row r="36" spans="1:2" ht="15">
      <c r="A36" s="134">
        <v>43710.887708333335</v>
      </c>
      <c r="B36" s="3">
        <v>1</v>
      </c>
    </row>
    <row r="37" spans="1:2" ht="15">
      <c r="A37" s="134">
        <v>43711.227476851855</v>
      </c>
      <c r="B37" s="3">
        <v>1</v>
      </c>
    </row>
    <row r="38" spans="1:2" ht="15">
      <c r="A38" s="134">
        <v>43711.414143518516</v>
      </c>
      <c r="B38" s="3">
        <v>1</v>
      </c>
    </row>
    <row r="39" spans="1:2" ht="15">
      <c r="A39" s="134">
        <v>43711.58862268519</v>
      </c>
      <c r="B39" s="3">
        <v>1</v>
      </c>
    </row>
    <row r="40" spans="1:2" ht="15">
      <c r="A40" s="134">
        <v>43711.75283564815</v>
      </c>
      <c r="B40" s="3">
        <v>1</v>
      </c>
    </row>
    <row r="41" spans="1:2" ht="15">
      <c r="A41" s="134">
        <v>43712.0649537037</v>
      </c>
      <c r="B41" s="3">
        <v>1</v>
      </c>
    </row>
    <row r="42" spans="1:2" ht="15">
      <c r="A42" s="134">
        <v>43712.62585648148</v>
      </c>
      <c r="B42" s="3">
        <v>1</v>
      </c>
    </row>
    <row r="43" spans="1:2" ht="15">
      <c r="A43" s="134">
        <v>43712.73678240741</v>
      </c>
      <c r="B43" s="3">
        <v>1</v>
      </c>
    </row>
    <row r="44" spans="1:2" ht="15">
      <c r="A44" s="134">
        <v>43713.659421296295</v>
      </c>
      <c r="B44" s="3">
        <v>1</v>
      </c>
    </row>
    <row r="45" spans="1:2" ht="15">
      <c r="A45" s="134">
        <v>43714.592627314814</v>
      </c>
      <c r="B45" s="3">
        <v>1</v>
      </c>
    </row>
    <row r="46" spans="1:2" ht="15">
      <c r="A46" s="134">
        <v>43714.594675925924</v>
      </c>
      <c r="B46" s="3">
        <v>1</v>
      </c>
    </row>
    <row r="47" spans="1:2" ht="15">
      <c r="A47" s="134">
        <v>43714.595034722224</v>
      </c>
      <c r="B47" s="3">
        <v>1</v>
      </c>
    </row>
    <row r="48" spans="1:2" ht="15">
      <c r="A48" s="134">
        <v>43714.61619212963</v>
      </c>
      <c r="B48" s="3">
        <v>1</v>
      </c>
    </row>
    <row r="49" spans="1:2" ht="15">
      <c r="A49" s="134">
        <v>43716.61283564815</v>
      </c>
      <c r="B49" s="3">
        <v>1</v>
      </c>
    </row>
    <row r="50" spans="1:2" ht="15">
      <c r="A50" s="134">
        <v>43717.50578703704</v>
      </c>
      <c r="B50" s="3">
        <v>1</v>
      </c>
    </row>
    <row r="51" spans="1:2" ht="15">
      <c r="A51" s="134">
        <v>43717.50790509259</v>
      </c>
      <c r="B51" s="3">
        <v>1</v>
      </c>
    </row>
    <row r="52" spans="1:2" ht="15">
      <c r="A52" s="134" t="s">
        <v>945</v>
      </c>
      <c r="B52" s="3">
        <v>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28"/>
  <sheetViews>
    <sheetView tabSelected="1" workbookViewId="0" topLeftCell="A1">
      <pane xSplit="1" ySplit="2" topLeftCell="B3" activePane="bottomRight" state="frozen"/>
      <selection pane="topRight" activeCell="B1" sqref="B1"/>
      <selection pane="bottomLeft" activeCell="A3" sqref="A3"/>
      <selection pane="bottomRight" activeCell="A2" sqref="A2:BT2"/>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7.8515625" style="3" customWidth="1"/>
    <col min="32" max="32" width="10.421875" style="3" customWidth="1"/>
    <col min="33" max="33" width="10.8515625" style="3" customWidth="1"/>
    <col min="34" max="34" width="9.00390625" style="3" customWidth="1"/>
    <col min="35" max="35" width="10.421875" style="0" customWidth="1"/>
    <col min="36" max="36" width="16.7109375" style="0" customWidth="1"/>
    <col min="37" max="37" width="12.421875" style="0" customWidth="1"/>
    <col min="38" max="38" width="10.00390625" style="0" customWidth="1"/>
    <col min="39" max="39" width="6.8515625" style="0" customWidth="1"/>
    <col min="40" max="40" width="7.140625" style="0" customWidth="1"/>
    <col min="41" max="41" width="14.421875" style="0" customWidth="1"/>
    <col min="42" max="42" width="11.7109375" style="0" customWidth="1"/>
    <col min="43" max="43" width="9.140625" style="0" customWidth="1"/>
    <col min="44" max="44" width="14.8515625" style="0" customWidth="1"/>
    <col min="45" max="45" width="9.57421875" style="0" customWidth="1"/>
    <col min="46" max="46" width="11.00390625" style="0" customWidth="1"/>
    <col min="47" max="47" width="8.00390625" style="0" customWidth="1"/>
    <col min="48" max="48" width="18.421875" style="0" customWidth="1"/>
    <col min="49" max="49" width="9.421875" style="0" customWidth="1"/>
    <col min="50" max="51" width="14.421875" style="0" customWidth="1"/>
    <col min="52" max="52" width="16.140625" style="0" customWidth="1"/>
    <col min="53" max="53" width="8.8515625" style="0" customWidth="1"/>
    <col min="54" max="54" width="15.8515625" style="0" customWidth="1"/>
    <col min="55" max="55" width="17.8515625" style="0" customWidth="1"/>
    <col min="56" max="56" width="16.421875" style="0" customWidth="1"/>
    <col min="57" max="57" width="17.8515625" style="0" customWidth="1"/>
    <col min="58" max="58" width="16.8515625" style="0" customWidth="1"/>
    <col min="59" max="59" width="17.8515625" style="0" customWidth="1"/>
    <col min="60" max="60" width="15.8515625" style="0" customWidth="1"/>
    <col min="61" max="62" width="17.8515625" style="0" customWidth="1"/>
    <col min="63" max="63" width="18.140625" style="0" customWidth="1"/>
    <col min="64" max="64" width="19.8515625" style="0" customWidth="1"/>
    <col min="65" max="65" width="25.421875" style="0" customWidth="1"/>
    <col min="66" max="66" width="20.7109375" style="0" customWidth="1"/>
    <col min="67" max="67" width="26.28125" style="0" customWidth="1"/>
    <col min="68" max="68" width="24.7109375" style="0" customWidth="1"/>
    <col min="69" max="69" width="30.28125" style="0" customWidth="1"/>
    <col min="70" max="70" width="17.00390625" style="0" customWidth="1"/>
    <col min="71" max="71" width="20.421875" style="0" customWidth="1"/>
    <col min="72" max="72" width="15.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1" customHeight="1">
      <c r="A2" s="11" t="s">
        <v>5</v>
      </c>
      <c r="B2" t="s">
        <v>955</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423</v>
      </c>
      <c r="AF2" s="13" t="s">
        <v>424</v>
      </c>
      <c r="AG2" s="13" t="s">
        <v>425</v>
      </c>
      <c r="AH2" s="13" t="s">
        <v>426</v>
      </c>
      <c r="AI2" s="13" t="s">
        <v>427</v>
      </c>
      <c r="AJ2" s="13" t="s">
        <v>428</v>
      </c>
      <c r="AK2" s="13" t="s">
        <v>429</v>
      </c>
      <c r="AL2" s="13" t="s">
        <v>430</v>
      </c>
      <c r="AM2" s="13" t="s">
        <v>431</v>
      </c>
      <c r="AN2" s="13" t="s">
        <v>432</v>
      </c>
      <c r="AO2" s="13" t="s">
        <v>433</v>
      </c>
      <c r="AP2" s="13" t="s">
        <v>434</v>
      </c>
      <c r="AQ2" s="13" t="s">
        <v>435</v>
      </c>
      <c r="AR2" s="13" t="s">
        <v>436</v>
      </c>
      <c r="AS2" s="13" t="s">
        <v>437</v>
      </c>
      <c r="AT2" s="13" t="s">
        <v>214</v>
      </c>
      <c r="AU2" s="13" t="s">
        <v>438</v>
      </c>
      <c r="AV2" s="13" t="s">
        <v>439</v>
      </c>
      <c r="AW2" s="13" t="s">
        <v>440</v>
      </c>
      <c r="AX2" s="13" t="s">
        <v>441</v>
      </c>
      <c r="AY2" s="13" t="s">
        <v>442</v>
      </c>
      <c r="AZ2" s="13" t="s">
        <v>443</v>
      </c>
      <c r="BA2" s="13" t="s">
        <v>631</v>
      </c>
      <c r="BB2" s="125" t="s">
        <v>795</v>
      </c>
      <c r="BC2" s="125" t="s">
        <v>797</v>
      </c>
      <c r="BD2" s="125" t="s">
        <v>798</v>
      </c>
      <c r="BE2" s="125" t="s">
        <v>799</v>
      </c>
      <c r="BF2" s="125" t="s">
        <v>800</v>
      </c>
      <c r="BG2" s="125" t="s">
        <v>801</v>
      </c>
      <c r="BH2" s="125" t="s">
        <v>804</v>
      </c>
      <c r="BI2" s="125" t="s">
        <v>822</v>
      </c>
      <c r="BJ2" s="125" t="s">
        <v>827</v>
      </c>
      <c r="BK2" s="125" t="s">
        <v>845</v>
      </c>
      <c r="BL2" s="125" t="s">
        <v>911</v>
      </c>
      <c r="BM2" s="125" t="s">
        <v>912</v>
      </c>
      <c r="BN2" s="125" t="s">
        <v>913</v>
      </c>
      <c r="BO2" s="125" t="s">
        <v>914</v>
      </c>
      <c r="BP2" s="125" t="s">
        <v>915</v>
      </c>
      <c r="BQ2" s="125" t="s">
        <v>916</v>
      </c>
      <c r="BR2" s="125" t="s">
        <v>917</v>
      </c>
      <c r="BS2" s="125" t="s">
        <v>918</v>
      </c>
      <c r="BT2" s="125" t="s">
        <v>920</v>
      </c>
      <c r="BU2" s="3"/>
      <c r="BV2" s="3"/>
    </row>
    <row r="3" spans="1:74" ht="37.9" customHeight="1">
      <c r="A3" s="50" t="s">
        <v>234</v>
      </c>
      <c r="C3" s="53"/>
      <c r="D3" s="53" t="s">
        <v>64</v>
      </c>
      <c r="E3" s="54">
        <v>162.0039779739865</v>
      </c>
      <c r="F3" s="55"/>
      <c r="G3" s="113" t="s">
        <v>306</v>
      </c>
      <c r="H3" s="53"/>
      <c r="I3" s="57" t="s">
        <v>234</v>
      </c>
      <c r="J3" s="56"/>
      <c r="K3" s="56"/>
      <c r="L3" s="115" t="s">
        <v>590</v>
      </c>
      <c r="M3" s="59">
        <v>1.014000510187292</v>
      </c>
      <c r="N3" s="60">
        <v>7687.7783203125</v>
      </c>
      <c r="O3" s="60">
        <v>1440.828125</v>
      </c>
      <c r="P3" s="58"/>
      <c r="Q3" s="61"/>
      <c r="R3" s="61"/>
      <c r="S3" s="51"/>
      <c r="T3" s="51">
        <v>0</v>
      </c>
      <c r="U3" s="51">
        <v>2</v>
      </c>
      <c r="V3" s="52">
        <v>42</v>
      </c>
      <c r="W3" s="52">
        <v>0.019608</v>
      </c>
      <c r="X3" s="52">
        <v>0.022699</v>
      </c>
      <c r="Y3" s="52">
        <v>0.766338</v>
      </c>
      <c r="Z3" s="52">
        <v>0</v>
      </c>
      <c r="AA3" s="52">
        <v>0</v>
      </c>
      <c r="AB3" s="62">
        <v>3</v>
      </c>
      <c r="AC3" s="62"/>
      <c r="AD3" s="63"/>
      <c r="AE3" s="84" t="s">
        <v>444</v>
      </c>
      <c r="AF3" s="84">
        <v>80</v>
      </c>
      <c r="AG3" s="84">
        <v>6</v>
      </c>
      <c r="AH3" s="84">
        <v>115</v>
      </c>
      <c r="AI3" s="84">
        <v>13</v>
      </c>
      <c r="AJ3" s="84"/>
      <c r="AK3" s="84"/>
      <c r="AL3" s="84" t="s">
        <v>490</v>
      </c>
      <c r="AM3" s="84"/>
      <c r="AN3" s="84"/>
      <c r="AO3" s="86">
        <v>40633.10423611111</v>
      </c>
      <c r="AP3" s="84"/>
      <c r="AQ3" s="84" t="b">
        <v>1</v>
      </c>
      <c r="AR3" s="84" t="b">
        <v>0</v>
      </c>
      <c r="AS3" s="84" t="b">
        <v>1</v>
      </c>
      <c r="AT3" s="84"/>
      <c r="AU3" s="84">
        <v>0</v>
      </c>
      <c r="AV3" s="89" t="s">
        <v>547</v>
      </c>
      <c r="AW3" s="84" t="b">
        <v>0</v>
      </c>
      <c r="AX3" s="84" t="s">
        <v>563</v>
      </c>
      <c r="AY3" s="89" t="s">
        <v>564</v>
      </c>
      <c r="AZ3" s="84" t="s">
        <v>66</v>
      </c>
      <c r="BA3" s="84" t="str">
        <f>REPLACE(INDEX(GroupVertices[Group],MATCH(Vertices[[#This Row],[Vertex]],GroupVertices[Vertex],0)),1,1,"")</f>
        <v>6</v>
      </c>
      <c r="BB3" s="51"/>
      <c r="BC3" s="51"/>
      <c r="BD3" s="51"/>
      <c r="BE3" s="51"/>
      <c r="BF3" s="51"/>
      <c r="BG3" s="51"/>
      <c r="BH3" s="126" t="s">
        <v>805</v>
      </c>
      <c r="BI3" s="126" t="s">
        <v>805</v>
      </c>
      <c r="BJ3" s="126" t="s">
        <v>828</v>
      </c>
      <c r="BK3" s="126" t="s">
        <v>828</v>
      </c>
      <c r="BL3" s="126">
        <v>1</v>
      </c>
      <c r="BM3" s="129">
        <v>3.4482758620689653</v>
      </c>
      <c r="BN3" s="126">
        <v>1</v>
      </c>
      <c r="BO3" s="129">
        <v>3.4482758620689653</v>
      </c>
      <c r="BP3" s="126">
        <v>0</v>
      </c>
      <c r="BQ3" s="129">
        <v>0</v>
      </c>
      <c r="BR3" s="126">
        <v>27</v>
      </c>
      <c r="BS3" s="129">
        <v>93.10344827586206</v>
      </c>
      <c r="BT3" s="126">
        <v>29</v>
      </c>
      <c r="BU3" s="3"/>
      <c r="BV3" s="3"/>
    </row>
    <row r="4" spans="1:77" ht="37.9" customHeight="1">
      <c r="A4" s="14" t="s">
        <v>252</v>
      </c>
      <c r="C4" s="15"/>
      <c r="D4" s="15" t="s">
        <v>64</v>
      </c>
      <c r="E4" s="94">
        <v>623.0670749074338</v>
      </c>
      <c r="F4" s="81"/>
      <c r="G4" s="113" t="s">
        <v>551</v>
      </c>
      <c r="H4" s="15"/>
      <c r="I4" s="16" t="s">
        <v>252</v>
      </c>
      <c r="J4" s="66"/>
      <c r="K4" s="66"/>
      <c r="L4" s="115" t="s">
        <v>591</v>
      </c>
      <c r="M4" s="95">
        <v>1623.7291332580733</v>
      </c>
      <c r="N4" s="96">
        <v>9042.3916015625</v>
      </c>
      <c r="O4" s="96">
        <v>1440.828125</v>
      </c>
      <c r="P4" s="77"/>
      <c r="Q4" s="97"/>
      <c r="R4" s="97"/>
      <c r="S4" s="98"/>
      <c r="T4" s="51">
        <v>1</v>
      </c>
      <c r="U4" s="51">
        <v>0</v>
      </c>
      <c r="V4" s="52">
        <v>0</v>
      </c>
      <c r="W4" s="52">
        <v>0.013889</v>
      </c>
      <c r="X4" s="52">
        <v>0.003847</v>
      </c>
      <c r="Y4" s="52">
        <v>0.475693</v>
      </c>
      <c r="Z4" s="52">
        <v>0</v>
      </c>
      <c r="AA4" s="52">
        <v>0</v>
      </c>
      <c r="AB4" s="82">
        <v>4</v>
      </c>
      <c r="AC4" s="82"/>
      <c r="AD4" s="99"/>
      <c r="AE4" s="84" t="s">
        <v>445</v>
      </c>
      <c r="AF4" s="84">
        <v>985</v>
      </c>
      <c r="AG4" s="84">
        <v>695430</v>
      </c>
      <c r="AH4" s="84">
        <v>3325</v>
      </c>
      <c r="AI4" s="84">
        <v>7796</v>
      </c>
      <c r="AJ4" s="84"/>
      <c r="AK4" s="84" t="s">
        <v>470</v>
      </c>
      <c r="AL4" s="84" t="s">
        <v>491</v>
      </c>
      <c r="AM4" s="89" t="s">
        <v>508</v>
      </c>
      <c r="AN4" s="84"/>
      <c r="AO4" s="86">
        <v>42634.02951388889</v>
      </c>
      <c r="AP4" s="89" t="s">
        <v>525</v>
      </c>
      <c r="AQ4" s="84" t="b">
        <v>0</v>
      </c>
      <c r="AR4" s="84" t="b">
        <v>0</v>
      </c>
      <c r="AS4" s="84" t="b">
        <v>1</v>
      </c>
      <c r="AT4" s="84"/>
      <c r="AU4" s="84">
        <v>2109</v>
      </c>
      <c r="AV4" s="89" t="s">
        <v>547</v>
      </c>
      <c r="AW4" s="84" t="b">
        <v>1</v>
      </c>
      <c r="AX4" s="84" t="s">
        <v>563</v>
      </c>
      <c r="AY4" s="89" t="s">
        <v>565</v>
      </c>
      <c r="AZ4" s="84" t="s">
        <v>65</v>
      </c>
      <c r="BA4" s="84" t="str">
        <f>REPLACE(INDEX(GroupVertices[Group],MATCH(Vertices[[#This Row],[Vertex]],GroupVertices[Vertex],0)),1,1,"")</f>
        <v>6</v>
      </c>
      <c r="BB4" s="51"/>
      <c r="BC4" s="51"/>
      <c r="BD4" s="51"/>
      <c r="BE4" s="51"/>
      <c r="BF4" s="51"/>
      <c r="BG4" s="51"/>
      <c r="BH4" s="51"/>
      <c r="BI4" s="51"/>
      <c r="BJ4" s="51"/>
      <c r="BK4" s="51"/>
      <c r="BL4" s="51"/>
      <c r="BM4" s="52"/>
      <c r="BN4" s="51"/>
      <c r="BO4" s="52"/>
      <c r="BP4" s="51"/>
      <c r="BQ4" s="52"/>
      <c r="BR4" s="51"/>
      <c r="BS4" s="52"/>
      <c r="BT4" s="51"/>
      <c r="BU4" s="2"/>
      <c r="BV4" s="3"/>
      <c r="BW4" s="3"/>
      <c r="BX4" s="3"/>
      <c r="BY4" s="3"/>
    </row>
    <row r="5" spans="1:77" ht="37.9" customHeight="1">
      <c r="A5" s="14" t="s">
        <v>241</v>
      </c>
      <c r="C5" s="15"/>
      <c r="D5" s="15" t="s">
        <v>64</v>
      </c>
      <c r="E5" s="94">
        <v>164.35827557834108</v>
      </c>
      <c r="F5" s="81"/>
      <c r="G5" s="113" t="s">
        <v>313</v>
      </c>
      <c r="H5" s="15"/>
      <c r="I5" s="16" t="s">
        <v>241</v>
      </c>
      <c r="J5" s="66"/>
      <c r="K5" s="66"/>
      <c r="L5" s="115" t="s">
        <v>592</v>
      </c>
      <c r="M5" s="95">
        <v>9.299969122699578</v>
      </c>
      <c r="N5" s="96">
        <v>2041.669677734375</v>
      </c>
      <c r="O5" s="96">
        <v>5056.583984375</v>
      </c>
      <c r="P5" s="77"/>
      <c r="Q5" s="97"/>
      <c r="R5" s="97"/>
      <c r="S5" s="98"/>
      <c r="T5" s="51">
        <v>10</v>
      </c>
      <c r="U5" s="51">
        <v>4</v>
      </c>
      <c r="V5" s="52">
        <v>224.861905</v>
      </c>
      <c r="W5" s="52">
        <v>0.03125</v>
      </c>
      <c r="X5" s="52">
        <v>0.130081</v>
      </c>
      <c r="Y5" s="52">
        <v>3.491778</v>
      </c>
      <c r="Z5" s="52">
        <v>0.0989010989010989</v>
      </c>
      <c r="AA5" s="52">
        <v>0</v>
      </c>
      <c r="AB5" s="82">
        <v>5</v>
      </c>
      <c r="AC5" s="82"/>
      <c r="AD5" s="99"/>
      <c r="AE5" s="84" t="s">
        <v>446</v>
      </c>
      <c r="AF5" s="84">
        <v>68</v>
      </c>
      <c r="AG5" s="84">
        <v>3557</v>
      </c>
      <c r="AH5" s="84">
        <v>252</v>
      </c>
      <c r="AI5" s="84">
        <v>403</v>
      </c>
      <c r="AJ5" s="84"/>
      <c r="AK5" s="84" t="s">
        <v>471</v>
      </c>
      <c r="AL5" s="84" t="s">
        <v>492</v>
      </c>
      <c r="AM5" s="89" t="s">
        <v>509</v>
      </c>
      <c r="AN5" s="84"/>
      <c r="AO5" s="86">
        <v>43026.74670138889</v>
      </c>
      <c r="AP5" s="89" t="s">
        <v>526</v>
      </c>
      <c r="AQ5" s="84" t="b">
        <v>0</v>
      </c>
      <c r="AR5" s="84" t="b">
        <v>0</v>
      </c>
      <c r="AS5" s="84" t="b">
        <v>0</v>
      </c>
      <c r="AT5" s="84"/>
      <c r="AU5" s="84">
        <v>4</v>
      </c>
      <c r="AV5" s="89" t="s">
        <v>547</v>
      </c>
      <c r="AW5" s="84" t="b">
        <v>1</v>
      </c>
      <c r="AX5" s="84" t="s">
        <v>563</v>
      </c>
      <c r="AY5" s="89" t="s">
        <v>566</v>
      </c>
      <c r="AZ5" s="84" t="s">
        <v>66</v>
      </c>
      <c r="BA5" s="84" t="str">
        <f>REPLACE(INDEX(GroupVertices[Group],MATCH(Vertices[[#This Row],[Vertex]],GroupVertices[Vertex],0)),1,1,"")</f>
        <v>1</v>
      </c>
      <c r="BB5" s="51"/>
      <c r="BC5" s="51"/>
      <c r="BD5" s="51"/>
      <c r="BE5" s="51"/>
      <c r="BF5" s="51" t="s">
        <v>294</v>
      </c>
      <c r="BG5" s="51" t="s">
        <v>294</v>
      </c>
      <c r="BH5" s="126" t="s">
        <v>806</v>
      </c>
      <c r="BI5" s="126" t="s">
        <v>823</v>
      </c>
      <c r="BJ5" s="126" t="s">
        <v>829</v>
      </c>
      <c r="BK5" s="126" t="s">
        <v>846</v>
      </c>
      <c r="BL5" s="126">
        <v>1</v>
      </c>
      <c r="BM5" s="129">
        <v>1.6666666666666667</v>
      </c>
      <c r="BN5" s="126">
        <v>1</v>
      </c>
      <c r="BO5" s="129">
        <v>1.6666666666666667</v>
      </c>
      <c r="BP5" s="126">
        <v>0</v>
      </c>
      <c r="BQ5" s="129">
        <v>0</v>
      </c>
      <c r="BR5" s="126">
        <v>58</v>
      </c>
      <c r="BS5" s="129">
        <v>96.66666666666667</v>
      </c>
      <c r="BT5" s="126">
        <v>60</v>
      </c>
      <c r="BU5" s="2"/>
      <c r="BV5" s="3"/>
      <c r="BW5" s="3"/>
      <c r="BX5" s="3"/>
      <c r="BY5" s="3"/>
    </row>
    <row r="6" spans="1:77" ht="37.9" customHeight="1">
      <c r="A6" s="14" t="s">
        <v>235</v>
      </c>
      <c r="C6" s="15"/>
      <c r="D6" s="15" t="s">
        <v>64</v>
      </c>
      <c r="E6" s="94">
        <v>168.38332225703346</v>
      </c>
      <c r="F6" s="81"/>
      <c r="G6" s="113" t="s">
        <v>307</v>
      </c>
      <c r="H6" s="15"/>
      <c r="I6" s="16" t="s">
        <v>235</v>
      </c>
      <c r="J6" s="66"/>
      <c r="K6" s="66"/>
      <c r="L6" s="115" t="s">
        <v>593</v>
      </c>
      <c r="M6" s="95">
        <v>23.46615201387448</v>
      </c>
      <c r="N6" s="96">
        <v>8380.392578125</v>
      </c>
      <c r="O6" s="96">
        <v>4399.83642578125</v>
      </c>
      <c r="P6" s="77"/>
      <c r="Q6" s="97"/>
      <c r="R6" s="97"/>
      <c r="S6" s="98"/>
      <c r="T6" s="51">
        <v>0</v>
      </c>
      <c r="U6" s="51">
        <v>3</v>
      </c>
      <c r="V6" s="52">
        <v>82</v>
      </c>
      <c r="W6" s="52">
        <v>0.018868</v>
      </c>
      <c r="X6" s="52">
        <v>0.015732</v>
      </c>
      <c r="Y6" s="52">
        <v>1.209827</v>
      </c>
      <c r="Z6" s="52">
        <v>0</v>
      </c>
      <c r="AA6" s="52">
        <v>0</v>
      </c>
      <c r="AB6" s="82">
        <v>6</v>
      </c>
      <c r="AC6" s="82"/>
      <c r="AD6" s="99"/>
      <c r="AE6" s="84" t="s">
        <v>447</v>
      </c>
      <c r="AF6" s="84">
        <v>9804</v>
      </c>
      <c r="AG6" s="84">
        <v>9628</v>
      </c>
      <c r="AH6" s="84">
        <v>6874</v>
      </c>
      <c r="AI6" s="84">
        <v>16494</v>
      </c>
      <c r="AJ6" s="84"/>
      <c r="AK6" s="84" t="s">
        <v>472</v>
      </c>
      <c r="AL6" s="84" t="s">
        <v>493</v>
      </c>
      <c r="AM6" s="89" t="s">
        <v>510</v>
      </c>
      <c r="AN6" s="84"/>
      <c r="AO6" s="86">
        <v>40004.93497685185</v>
      </c>
      <c r="AP6" s="89" t="s">
        <v>527</v>
      </c>
      <c r="AQ6" s="84" t="b">
        <v>0</v>
      </c>
      <c r="AR6" s="84" t="b">
        <v>0</v>
      </c>
      <c r="AS6" s="84" t="b">
        <v>1</v>
      </c>
      <c r="AT6" s="84"/>
      <c r="AU6" s="84">
        <v>46</v>
      </c>
      <c r="AV6" s="89" t="s">
        <v>548</v>
      </c>
      <c r="AW6" s="84" t="b">
        <v>0</v>
      </c>
      <c r="AX6" s="84" t="s">
        <v>563</v>
      </c>
      <c r="AY6" s="89" t="s">
        <v>567</v>
      </c>
      <c r="AZ6" s="84" t="s">
        <v>66</v>
      </c>
      <c r="BA6" s="84" t="str">
        <f>REPLACE(INDEX(GroupVertices[Group],MATCH(Vertices[[#This Row],[Vertex]],GroupVertices[Vertex],0)),1,1,"")</f>
        <v>4</v>
      </c>
      <c r="BB6" s="51" t="s">
        <v>796</v>
      </c>
      <c r="BC6" s="51" t="s">
        <v>796</v>
      </c>
      <c r="BD6" s="51" t="s">
        <v>289</v>
      </c>
      <c r="BE6" s="51" t="s">
        <v>289</v>
      </c>
      <c r="BF6" s="51" t="s">
        <v>677</v>
      </c>
      <c r="BG6" s="51" t="s">
        <v>802</v>
      </c>
      <c r="BH6" s="126" t="s">
        <v>807</v>
      </c>
      <c r="BI6" s="126" t="s">
        <v>824</v>
      </c>
      <c r="BJ6" s="126" t="s">
        <v>830</v>
      </c>
      <c r="BK6" s="126" t="s">
        <v>847</v>
      </c>
      <c r="BL6" s="126">
        <v>1</v>
      </c>
      <c r="BM6" s="129">
        <v>1.4705882352941178</v>
      </c>
      <c r="BN6" s="126">
        <v>0</v>
      </c>
      <c r="BO6" s="129">
        <v>0</v>
      </c>
      <c r="BP6" s="126">
        <v>0</v>
      </c>
      <c r="BQ6" s="129">
        <v>0</v>
      </c>
      <c r="BR6" s="126">
        <v>67</v>
      </c>
      <c r="BS6" s="129">
        <v>98.52941176470588</v>
      </c>
      <c r="BT6" s="126">
        <v>68</v>
      </c>
      <c r="BU6" s="2"/>
      <c r="BV6" s="3"/>
      <c r="BW6" s="3"/>
      <c r="BX6" s="3"/>
      <c r="BY6" s="3"/>
    </row>
    <row r="7" spans="1:77" ht="37.9" customHeight="1">
      <c r="A7" s="14" t="s">
        <v>253</v>
      </c>
      <c r="C7" s="15"/>
      <c r="D7" s="15" t="s">
        <v>64</v>
      </c>
      <c r="E7" s="94">
        <v>163.3724010253489</v>
      </c>
      <c r="F7" s="81"/>
      <c r="G7" s="113" t="s">
        <v>552</v>
      </c>
      <c r="H7" s="15"/>
      <c r="I7" s="16" t="s">
        <v>253</v>
      </c>
      <c r="J7" s="66"/>
      <c r="K7" s="66"/>
      <c r="L7" s="115" t="s">
        <v>594</v>
      </c>
      <c r="M7" s="95">
        <v>5.830176014615723</v>
      </c>
      <c r="N7" s="96">
        <v>9690.5029296875</v>
      </c>
      <c r="O7" s="96">
        <v>5919.546875</v>
      </c>
      <c r="P7" s="77"/>
      <c r="Q7" s="97"/>
      <c r="R7" s="97"/>
      <c r="S7" s="98"/>
      <c r="T7" s="51">
        <v>1</v>
      </c>
      <c r="U7" s="51">
        <v>0</v>
      </c>
      <c r="V7" s="52">
        <v>0</v>
      </c>
      <c r="W7" s="52">
        <v>0.013514</v>
      </c>
      <c r="X7" s="52">
        <v>0.002666</v>
      </c>
      <c r="Y7" s="52">
        <v>0.492783</v>
      </c>
      <c r="Z7" s="52">
        <v>0</v>
      </c>
      <c r="AA7" s="52">
        <v>0</v>
      </c>
      <c r="AB7" s="82">
        <v>7</v>
      </c>
      <c r="AC7" s="82"/>
      <c r="AD7" s="99"/>
      <c r="AE7" s="84" t="s">
        <v>448</v>
      </c>
      <c r="AF7" s="84">
        <v>2132</v>
      </c>
      <c r="AG7" s="84">
        <v>2070</v>
      </c>
      <c r="AH7" s="84">
        <v>1774</v>
      </c>
      <c r="AI7" s="84">
        <v>677</v>
      </c>
      <c r="AJ7" s="84"/>
      <c r="AK7" s="84" t="s">
        <v>473</v>
      </c>
      <c r="AL7" s="84" t="s">
        <v>494</v>
      </c>
      <c r="AM7" s="89" t="s">
        <v>511</v>
      </c>
      <c r="AN7" s="84"/>
      <c r="AO7" s="86">
        <v>39871.35763888889</v>
      </c>
      <c r="AP7" s="89" t="s">
        <v>528</v>
      </c>
      <c r="AQ7" s="84" t="b">
        <v>0</v>
      </c>
      <c r="AR7" s="84" t="b">
        <v>0</v>
      </c>
      <c r="AS7" s="84" t="b">
        <v>1</v>
      </c>
      <c r="AT7" s="84"/>
      <c r="AU7" s="84">
        <v>31</v>
      </c>
      <c r="AV7" s="89" t="s">
        <v>547</v>
      </c>
      <c r="AW7" s="84" t="b">
        <v>0</v>
      </c>
      <c r="AX7" s="84" t="s">
        <v>563</v>
      </c>
      <c r="AY7" s="89" t="s">
        <v>568</v>
      </c>
      <c r="AZ7" s="84" t="s">
        <v>65</v>
      </c>
      <c r="BA7" s="84" t="str">
        <f>REPLACE(INDEX(GroupVertices[Group],MATCH(Vertices[[#This Row],[Vertex]],GroupVertices[Vertex],0)),1,1,"")</f>
        <v>4</v>
      </c>
      <c r="BB7" s="51"/>
      <c r="BC7" s="51"/>
      <c r="BD7" s="51"/>
      <c r="BE7" s="51"/>
      <c r="BF7" s="51"/>
      <c r="BG7" s="51"/>
      <c r="BH7" s="51"/>
      <c r="BI7" s="51"/>
      <c r="BJ7" s="51"/>
      <c r="BK7" s="51"/>
      <c r="BL7" s="51"/>
      <c r="BM7" s="52"/>
      <c r="BN7" s="51"/>
      <c r="BO7" s="52"/>
      <c r="BP7" s="51"/>
      <c r="BQ7" s="52"/>
      <c r="BR7" s="51"/>
      <c r="BS7" s="52"/>
      <c r="BT7" s="51"/>
      <c r="BU7" s="2"/>
      <c r="BV7" s="3"/>
      <c r="BW7" s="3"/>
      <c r="BX7" s="3"/>
      <c r="BY7" s="3"/>
    </row>
    <row r="8" spans="1:77" ht="37.9" customHeight="1">
      <c r="A8" s="14" t="s">
        <v>254</v>
      </c>
      <c r="C8" s="15"/>
      <c r="D8" s="15" t="s">
        <v>64</v>
      </c>
      <c r="E8" s="94">
        <v>162.9189119908858</v>
      </c>
      <c r="F8" s="81"/>
      <c r="G8" s="113" t="s">
        <v>553</v>
      </c>
      <c r="H8" s="15"/>
      <c r="I8" s="16" t="s">
        <v>254</v>
      </c>
      <c r="J8" s="66"/>
      <c r="K8" s="66"/>
      <c r="L8" s="115" t="s">
        <v>595</v>
      </c>
      <c r="M8" s="95">
        <v>4.23411785326444</v>
      </c>
      <c r="N8" s="96">
        <v>7010.47216796875</v>
      </c>
      <c r="O8" s="96">
        <v>2881.65625</v>
      </c>
      <c r="P8" s="77"/>
      <c r="Q8" s="97"/>
      <c r="R8" s="97"/>
      <c r="S8" s="98"/>
      <c r="T8" s="51">
        <v>1</v>
      </c>
      <c r="U8" s="51">
        <v>0</v>
      </c>
      <c r="V8" s="52">
        <v>0</v>
      </c>
      <c r="W8" s="52">
        <v>0.013514</v>
      </c>
      <c r="X8" s="52">
        <v>0.002666</v>
      </c>
      <c r="Y8" s="52">
        <v>0.492783</v>
      </c>
      <c r="Z8" s="52">
        <v>0</v>
      </c>
      <c r="AA8" s="52">
        <v>0</v>
      </c>
      <c r="AB8" s="82">
        <v>8</v>
      </c>
      <c r="AC8" s="82"/>
      <c r="AD8" s="99"/>
      <c r="AE8" s="84" t="s">
        <v>449</v>
      </c>
      <c r="AF8" s="84">
        <v>1985</v>
      </c>
      <c r="AG8" s="84">
        <v>1386</v>
      </c>
      <c r="AH8" s="84">
        <v>3272</v>
      </c>
      <c r="AI8" s="84">
        <v>628</v>
      </c>
      <c r="AJ8" s="84"/>
      <c r="AK8" s="84" t="s">
        <v>474</v>
      </c>
      <c r="AL8" s="84" t="s">
        <v>495</v>
      </c>
      <c r="AM8" s="89" t="s">
        <v>512</v>
      </c>
      <c r="AN8" s="84"/>
      <c r="AO8" s="86">
        <v>40205.76597222222</v>
      </c>
      <c r="AP8" s="89" t="s">
        <v>529</v>
      </c>
      <c r="AQ8" s="84" t="b">
        <v>0</v>
      </c>
      <c r="AR8" s="84" t="b">
        <v>0</v>
      </c>
      <c r="AS8" s="84" t="b">
        <v>1</v>
      </c>
      <c r="AT8" s="84"/>
      <c r="AU8" s="84">
        <v>56</v>
      </c>
      <c r="AV8" s="89" t="s">
        <v>549</v>
      </c>
      <c r="AW8" s="84" t="b">
        <v>0</v>
      </c>
      <c r="AX8" s="84" t="s">
        <v>563</v>
      </c>
      <c r="AY8" s="89" t="s">
        <v>569</v>
      </c>
      <c r="AZ8" s="84" t="s">
        <v>65</v>
      </c>
      <c r="BA8" s="84" t="str">
        <f>REPLACE(INDEX(GroupVertices[Group],MATCH(Vertices[[#This Row],[Vertex]],GroupVertices[Vertex],0)),1,1,"")</f>
        <v>4</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37.9" customHeight="1">
      <c r="A9" s="14" t="s">
        <v>255</v>
      </c>
      <c r="C9" s="15"/>
      <c r="D9" s="15" t="s">
        <v>64</v>
      </c>
      <c r="E9" s="94">
        <v>1000</v>
      </c>
      <c r="F9" s="81"/>
      <c r="G9" s="113" t="s">
        <v>554</v>
      </c>
      <c r="H9" s="15"/>
      <c r="I9" s="16" t="s">
        <v>255</v>
      </c>
      <c r="J9" s="66"/>
      <c r="K9" s="66"/>
      <c r="L9" s="115" t="s">
        <v>596</v>
      </c>
      <c r="M9" s="95">
        <v>9999</v>
      </c>
      <c r="N9" s="96">
        <v>5294.55126953125</v>
      </c>
      <c r="O9" s="96">
        <v>7552.26904296875</v>
      </c>
      <c r="P9" s="77"/>
      <c r="Q9" s="97"/>
      <c r="R9" s="97"/>
      <c r="S9" s="98"/>
      <c r="T9" s="51">
        <v>9</v>
      </c>
      <c r="U9" s="51">
        <v>0</v>
      </c>
      <c r="V9" s="52">
        <v>172.033333</v>
      </c>
      <c r="W9" s="52">
        <v>0.027778</v>
      </c>
      <c r="X9" s="52">
        <v>0.087489</v>
      </c>
      <c r="Y9" s="52">
        <v>2.351622</v>
      </c>
      <c r="Z9" s="52">
        <v>0.09722222222222222</v>
      </c>
      <c r="AA9" s="52">
        <v>0</v>
      </c>
      <c r="AB9" s="82">
        <v>9</v>
      </c>
      <c r="AC9" s="82"/>
      <c r="AD9" s="99"/>
      <c r="AE9" s="84" t="s">
        <v>450</v>
      </c>
      <c r="AF9" s="84">
        <v>8071</v>
      </c>
      <c r="AG9" s="84">
        <v>4284701</v>
      </c>
      <c r="AH9" s="84">
        <v>144385</v>
      </c>
      <c r="AI9" s="84">
        <v>10122</v>
      </c>
      <c r="AJ9" s="84"/>
      <c r="AK9" s="84" t="s">
        <v>475</v>
      </c>
      <c r="AL9" s="84" t="s">
        <v>496</v>
      </c>
      <c r="AM9" s="89" t="s">
        <v>513</v>
      </c>
      <c r="AN9" s="84"/>
      <c r="AO9" s="86">
        <v>39289.83081018519</v>
      </c>
      <c r="AP9" s="89" t="s">
        <v>530</v>
      </c>
      <c r="AQ9" s="84" t="b">
        <v>0</v>
      </c>
      <c r="AR9" s="84" t="b">
        <v>0</v>
      </c>
      <c r="AS9" s="84" t="b">
        <v>0</v>
      </c>
      <c r="AT9" s="84"/>
      <c r="AU9" s="84">
        <v>19611</v>
      </c>
      <c r="AV9" s="89" t="s">
        <v>547</v>
      </c>
      <c r="AW9" s="84" t="b">
        <v>1</v>
      </c>
      <c r="AX9" s="84" t="s">
        <v>563</v>
      </c>
      <c r="AY9" s="89" t="s">
        <v>570</v>
      </c>
      <c r="AZ9" s="84" t="s">
        <v>65</v>
      </c>
      <c r="BA9" s="84" t="str">
        <f>REPLACE(INDEX(GroupVertices[Group],MATCH(Vertices[[#This Row],[Vertex]],GroupVertices[Vertex],0)),1,1,"")</f>
        <v>3</v>
      </c>
      <c r="BB9" s="51"/>
      <c r="BC9" s="51"/>
      <c r="BD9" s="51"/>
      <c r="BE9" s="51"/>
      <c r="BF9" s="51"/>
      <c r="BG9" s="51"/>
      <c r="BH9" s="51"/>
      <c r="BI9" s="51"/>
      <c r="BJ9" s="51"/>
      <c r="BK9" s="51"/>
      <c r="BL9" s="51"/>
      <c r="BM9" s="52"/>
      <c r="BN9" s="51"/>
      <c r="BO9" s="52"/>
      <c r="BP9" s="51"/>
      <c r="BQ9" s="52"/>
      <c r="BR9" s="51"/>
      <c r="BS9" s="52"/>
      <c r="BT9" s="51"/>
      <c r="BU9" s="2"/>
      <c r="BV9" s="3"/>
      <c r="BW9" s="3"/>
      <c r="BX9" s="3"/>
      <c r="BY9" s="3"/>
    </row>
    <row r="10" spans="1:77" ht="37.9" customHeight="1">
      <c r="A10" s="14" t="s">
        <v>236</v>
      </c>
      <c r="C10" s="15"/>
      <c r="D10" s="15" t="s">
        <v>64</v>
      </c>
      <c r="E10" s="94">
        <v>162.21414759960757</v>
      </c>
      <c r="F10" s="81"/>
      <c r="G10" s="113" t="s">
        <v>308</v>
      </c>
      <c r="H10" s="15"/>
      <c r="I10" s="16" t="s">
        <v>236</v>
      </c>
      <c r="J10" s="66"/>
      <c r="K10" s="66"/>
      <c r="L10" s="115" t="s">
        <v>597</v>
      </c>
      <c r="M10" s="95">
        <v>1.7536941317492167</v>
      </c>
      <c r="N10" s="96">
        <v>3742.642578125</v>
      </c>
      <c r="O10" s="96">
        <v>6271.16357421875</v>
      </c>
      <c r="P10" s="77"/>
      <c r="Q10" s="97"/>
      <c r="R10" s="97"/>
      <c r="S10" s="98"/>
      <c r="T10" s="51">
        <v>0</v>
      </c>
      <c r="U10" s="51">
        <v>1</v>
      </c>
      <c r="V10" s="52">
        <v>0</v>
      </c>
      <c r="W10" s="52">
        <v>0.018868</v>
      </c>
      <c r="X10" s="52">
        <v>0.022047</v>
      </c>
      <c r="Y10" s="52">
        <v>0.362</v>
      </c>
      <c r="Z10" s="52">
        <v>0</v>
      </c>
      <c r="AA10" s="52">
        <v>0</v>
      </c>
      <c r="AB10" s="82">
        <v>10</v>
      </c>
      <c r="AC10" s="82"/>
      <c r="AD10" s="99"/>
      <c r="AE10" s="84" t="s">
        <v>451</v>
      </c>
      <c r="AF10" s="84">
        <v>740</v>
      </c>
      <c r="AG10" s="84">
        <v>323</v>
      </c>
      <c r="AH10" s="84">
        <v>8622</v>
      </c>
      <c r="AI10" s="84">
        <v>14771</v>
      </c>
      <c r="AJ10" s="84"/>
      <c r="AK10" s="84" t="s">
        <v>476</v>
      </c>
      <c r="AL10" s="84"/>
      <c r="AM10" s="84"/>
      <c r="AN10" s="84"/>
      <c r="AO10" s="86">
        <v>41617.10561342593</v>
      </c>
      <c r="AP10" s="89" t="s">
        <v>531</v>
      </c>
      <c r="AQ10" s="84" t="b">
        <v>1</v>
      </c>
      <c r="AR10" s="84" t="b">
        <v>0</v>
      </c>
      <c r="AS10" s="84" t="b">
        <v>0</v>
      </c>
      <c r="AT10" s="84"/>
      <c r="AU10" s="84">
        <v>5</v>
      </c>
      <c r="AV10" s="89" t="s">
        <v>547</v>
      </c>
      <c r="AW10" s="84" t="b">
        <v>0</v>
      </c>
      <c r="AX10" s="84" t="s">
        <v>563</v>
      </c>
      <c r="AY10" s="89" t="s">
        <v>571</v>
      </c>
      <c r="AZ10" s="84" t="s">
        <v>66</v>
      </c>
      <c r="BA10" s="84" t="str">
        <f>REPLACE(INDEX(GroupVertices[Group],MATCH(Vertices[[#This Row],[Vertex]],GroupVertices[Vertex],0)),1,1,"")</f>
        <v>1</v>
      </c>
      <c r="BB10" s="51"/>
      <c r="BC10" s="51"/>
      <c r="BD10" s="51"/>
      <c r="BE10" s="51"/>
      <c r="BF10" s="51"/>
      <c r="BG10" s="51"/>
      <c r="BH10" s="126" t="s">
        <v>808</v>
      </c>
      <c r="BI10" s="126" t="s">
        <v>808</v>
      </c>
      <c r="BJ10" s="126" t="s">
        <v>831</v>
      </c>
      <c r="BK10" s="126" t="s">
        <v>831</v>
      </c>
      <c r="BL10" s="126">
        <v>0</v>
      </c>
      <c r="BM10" s="129">
        <v>0</v>
      </c>
      <c r="BN10" s="126">
        <v>0</v>
      </c>
      <c r="BO10" s="129">
        <v>0</v>
      </c>
      <c r="BP10" s="126">
        <v>0</v>
      </c>
      <c r="BQ10" s="129">
        <v>0</v>
      </c>
      <c r="BR10" s="126">
        <v>5</v>
      </c>
      <c r="BS10" s="129">
        <v>100</v>
      </c>
      <c r="BT10" s="126">
        <v>5</v>
      </c>
      <c r="BU10" s="2"/>
      <c r="BV10" s="3"/>
      <c r="BW10" s="3"/>
      <c r="BX10" s="3"/>
      <c r="BY10" s="3"/>
    </row>
    <row r="11" spans="1:77" ht="37.9" customHeight="1">
      <c r="A11" s="14" t="s">
        <v>237</v>
      </c>
      <c r="C11" s="15"/>
      <c r="D11" s="15" t="s">
        <v>64</v>
      </c>
      <c r="E11" s="94">
        <v>162.15978195512517</v>
      </c>
      <c r="F11" s="81"/>
      <c r="G11" s="113" t="s">
        <v>309</v>
      </c>
      <c r="H11" s="15"/>
      <c r="I11" s="16" t="s">
        <v>237</v>
      </c>
      <c r="J11" s="66"/>
      <c r="K11" s="66"/>
      <c r="L11" s="115" t="s">
        <v>598</v>
      </c>
      <c r="M11" s="95">
        <v>1.5623538258562266</v>
      </c>
      <c r="N11" s="96">
        <v>6731.17041015625</v>
      </c>
      <c r="O11" s="96">
        <v>7797.6181640625</v>
      </c>
      <c r="P11" s="77"/>
      <c r="Q11" s="97"/>
      <c r="R11" s="97"/>
      <c r="S11" s="98"/>
      <c r="T11" s="51">
        <v>0</v>
      </c>
      <c r="U11" s="51">
        <v>1</v>
      </c>
      <c r="V11" s="52">
        <v>0</v>
      </c>
      <c r="W11" s="52">
        <v>0.017544</v>
      </c>
      <c r="X11" s="52">
        <v>0.014828</v>
      </c>
      <c r="Y11" s="52">
        <v>0.372097</v>
      </c>
      <c r="Z11" s="52">
        <v>0</v>
      </c>
      <c r="AA11" s="52">
        <v>0</v>
      </c>
      <c r="AB11" s="82">
        <v>11</v>
      </c>
      <c r="AC11" s="82"/>
      <c r="AD11" s="99"/>
      <c r="AE11" s="84" t="s">
        <v>452</v>
      </c>
      <c r="AF11" s="84">
        <v>353</v>
      </c>
      <c r="AG11" s="84">
        <v>241</v>
      </c>
      <c r="AH11" s="84">
        <v>2167</v>
      </c>
      <c r="AI11" s="84">
        <v>58</v>
      </c>
      <c r="AJ11" s="84"/>
      <c r="AK11" s="84" t="s">
        <v>477</v>
      </c>
      <c r="AL11" s="84" t="s">
        <v>497</v>
      </c>
      <c r="AM11" s="89" t="s">
        <v>514</v>
      </c>
      <c r="AN11" s="84"/>
      <c r="AO11" s="86">
        <v>40641.83459490741</v>
      </c>
      <c r="AP11" s="89" t="s">
        <v>532</v>
      </c>
      <c r="AQ11" s="84" t="b">
        <v>0</v>
      </c>
      <c r="AR11" s="84" t="b">
        <v>0</v>
      </c>
      <c r="AS11" s="84" t="b">
        <v>0</v>
      </c>
      <c r="AT11" s="84"/>
      <c r="AU11" s="84">
        <v>13</v>
      </c>
      <c r="AV11" s="89" t="s">
        <v>547</v>
      </c>
      <c r="AW11" s="84" t="b">
        <v>0</v>
      </c>
      <c r="AX11" s="84" t="s">
        <v>563</v>
      </c>
      <c r="AY11" s="89" t="s">
        <v>572</v>
      </c>
      <c r="AZ11" s="84" t="s">
        <v>66</v>
      </c>
      <c r="BA11" s="84" t="str">
        <f>REPLACE(INDEX(GroupVertices[Group],MATCH(Vertices[[#This Row],[Vertex]],GroupVertices[Vertex],0)),1,1,"")</f>
        <v>3</v>
      </c>
      <c r="BB11" s="51" t="s">
        <v>288</v>
      </c>
      <c r="BC11" s="51" t="s">
        <v>288</v>
      </c>
      <c r="BD11" s="51" t="s">
        <v>289</v>
      </c>
      <c r="BE11" s="51" t="s">
        <v>289</v>
      </c>
      <c r="BF11" s="51" t="s">
        <v>293</v>
      </c>
      <c r="BG11" s="51" t="s">
        <v>293</v>
      </c>
      <c r="BH11" s="126" t="s">
        <v>809</v>
      </c>
      <c r="BI11" s="126" t="s">
        <v>809</v>
      </c>
      <c r="BJ11" s="126" t="s">
        <v>832</v>
      </c>
      <c r="BK11" s="126" t="s">
        <v>832</v>
      </c>
      <c r="BL11" s="126">
        <v>0</v>
      </c>
      <c r="BM11" s="129">
        <v>0</v>
      </c>
      <c r="BN11" s="126">
        <v>0</v>
      </c>
      <c r="BO11" s="129">
        <v>0</v>
      </c>
      <c r="BP11" s="126">
        <v>0</v>
      </c>
      <c r="BQ11" s="129">
        <v>0</v>
      </c>
      <c r="BR11" s="126">
        <v>10</v>
      </c>
      <c r="BS11" s="129">
        <v>100</v>
      </c>
      <c r="BT11" s="126">
        <v>10</v>
      </c>
      <c r="BU11" s="2"/>
      <c r="BV11" s="3"/>
      <c r="BW11" s="3"/>
      <c r="BX11" s="3"/>
      <c r="BY11" s="3"/>
    </row>
    <row r="12" spans="1:77" ht="37.9" customHeight="1">
      <c r="A12" s="14" t="s">
        <v>238</v>
      </c>
      <c r="C12" s="15"/>
      <c r="D12" s="15" t="s">
        <v>64</v>
      </c>
      <c r="E12" s="94">
        <v>162.95802873508654</v>
      </c>
      <c r="F12" s="81"/>
      <c r="G12" s="113" t="s">
        <v>310</v>
      </c>
      <c r="H12" s="15"/>
      <c r="I12" s="16" t="s">
        <v>238</v>
      </c>
      <c r="J12" s="66"/>
      <c r="K12" s="66"/>
      <c r="L12" s="115" t="s">
        <v>599</v>
      </c>
      <c r="M12" s="95">
        <v>4.371789536772811</v>
      </c>
      <c r="N12" s="96">
        <v>854.4043579101562</v>
      </c>
      <c r="O12" s="96">
        <v>7566.90283203125</v>
      </c>
      <c r="P12" s="77"/>
      <c r="Q12" s="97"/>
      <c r="R12" s="97"/>
      <c r="S12" s="98"/>
      <c r="T12" s="51">
        <v>0</v>
      </c>
      <c r="U12" s="51">
        <v>4</v>
      </c>
      <c r="V12" s="52">
        <v>6.095238</v>
      </c>
      <c r="W12" s="52">
        <v>0.022222</v>
      </c>
      <c r="X12" s="52">
        <v>0.062847</v>
      </c>
      <c r="Y12" s="52">
        <v>1.014086</v>
      </c>
      <c r="Z12" s="52">
        <v>0.25</v>
      </c>
      <c r="AA12" s="52">
        <v>0</v>
      </c>
      <c r="AB12" s="82">
        <v>12</v>
      </c>
      <c r="AC12" s="82"/>
      <c r="AD12" s="99"/>
      <c r="AE12" s="84" t="s">
        <v>453</v>
      </c>
      <c r="AF12" s="84">
        <v>731</v>
      </c>
      <c r="AG12" s="84">
        <v>1445</v>
      </c>
      <c r="AH12" s="84">
        <v>2179</v>
      </c>
      <c r="AI12" s="84">
        <v>3560</v>
      </c>
      <c r="AJ12" s="84"/>
      <c r="AK12" s="84" t="s">
        <v>478</v>
      </c>
      <c r="AL12" s="84" t="s">
        <v>492</v>
      </c>
      <c r="AM12" s="89" t="s">
        <v>515</v>
      </c>
      <c r="AN12" s="84"/>
      <c r="AO12" s="86">
        <v>39957.984814814816</v>
      </c>
      <c r="AP12" s="89" t="s">
        <v>533</v>
      </c>
      <c r="AQ12" s="84" t="b">
        <v>0</v>
      </c>
      <c r="AR12" s="84" t="b">
        <v>0</v>
      </c>
      <c r="AS12" s="84" t="b">
        <v>1</v>
      </c>
      <c r="AT12" s="84"/>
      <c r="AU12" s="84">
        <v>4</v>
      </c>
      <c r="AV12" s="89" t="s">
        <v>550</v>
      </c>
      <c r="AW12" s="84" t="b">
        <v>0</v>
      </c>
      <c r="AX12" s="84" t="s">
        <v>563</v>
      </c>
      <c r="AY12" s="89" t="s">
        <v>573</v>
      </c>
      <c r="AZ12" s="84" t="s">
        <v>66</v>
      </c>
      <c r="BA12" s="84" t="str">
        <f>REPLACE(INDEX(GroupVertices[Group],MATCH(Vertices[[#This Row],[Vertex]],GroupVertices[Vertex],0)),1,1,"")</f>
        <v>1</v>
      </c>
      <c r="BB12" s="51"/>
      <c r="BC12" s="51"/>
      <c r="BD12" s="51"/>
      <c r="BE12" s="51"/>
      <c r="BF12" s="51"/>
      <c r="BG12" s="51"/>
      <c r="BH12" s="126" t="s">
        <v>810</v>
      </c>
      <c r="BI12" s="126" t="s">
        <v>810</v>
      </c>
      <c r="BJ12" s="126" t="s">
        <v>833</v>
      </c>
      <c r="BK12" s="126" t="s">
        <v>833</v>
      </c>
      <c r="BL12" s="126">
        <v>0</v>
      </c>
      <c r="BM12" s="129">
        <v>0</v>
      </c>
      <c r="BN12" s="126">
        <v>1</v>
      </c>
      <c r="BO12" s="129">
        <v>3.3333333333333335</v>
      </c>
      <c r="BP12" s="126">
        <v>0</v>
      </c>
      <c r="BQ12" s="129">
        <v>0</v>
      </c>
      <c r="BR12" s="126">
        <v>29</v>
      </c>
      <c r="BS12" s="129">
        <v>96.66666666666667</v>
      </c>
      <c r="BT12" s="126">
        <v>30</v>
      </c>
      <c r="BU12" s="2"/>
      <c r="BV12" s="3"/>
      <c r="BW12" s="3"/>
      <c r="BX12" s="3"/>
      <c r="BY12" s="3"/>
    </row>
    <row r="13" spans="1:77" ht="37.9" customHeight="1">
      <c r="A13" s="14" t="s">
        <v>256</v>
      </c>
      <c r="C13" s="15"/>
      <c r="D13" s="15" t="s">
        <v>64</v>
      </c>
      <c r="E13" s="94">
        <v>1000</v>
      </c>
      <c r="F13" s="81"/>
      <c r="G13" s="113" t="s">
        <v>555</v>
      </c>
      <c r="H13" s="15"/>
      <c r="I13" s="16" t="s">
        <v>256</v>
      </c>
      <c r="J13" s="66"/>
      <c r="K13" s="66"/>
      <c r="L13" s="115" t="s">
        <v>600</v>
      </c>
      <c r="M13" s="95">
        <v>5880.761595499896</v>
      </c>
      <c r="N13" s="96">
        <v>1651.1593017578125</v>
      </c>
      <c r="O13" s="96">
        <v>8931.2998046875</v>
      </c>
      <c r="P13" s="77"/>
      <c r="Q13" s="97"/>
      <c r="R13" s="97"/>
      <c r="S13" s="98"/>
      <c r="T13" s="51">
        <v>3</v>
      </c>
      <c r="U13" s="51">
        <v>0</v>
      </c>
      <c r="V13" s="52">
        <v>0.5</v>
      </c>
      <c r="W13" s="52">
        <v>0.019608</v>
      </c>
      <c r="X13" s="52">
        <v>0.043351</v>
      </c>
      <c r="Y13" s="52">
        <v>0.792985</v>
      </c>
      <c r="Z13" s="52">
        <v>0.3333333333333333</v>
      </c>
      <c r="AA13" s="52">
        <v>0</v>
      </c>
      <c r="AB13" s="82">
        <v>13</v>
      </c>
      <c r="AC13" s="82"/>
      <c r="AD13" s="99"/>
      <c r="AE13" s="84" t="s">
        <v>454</v>
      </c>
      <c r="AF13" s="84">
        <v>1031</v>
      </c>
      <c r="AG13" s="84">
        <v>2519806</v>
      </c>
      <c r="AH13" s="84">
        <v>21885</v>
      </c>
      <c r="AI13" s="84">
        <v>486</v>
      </c>
      <c r="AJ13" s="84"/>
      <c r="AK13" s="84" t="s">
        <v>479</v>
      </c>
      <c r="AL13" s="84" t="s">
        <v>498</v>
      </c>
      <c r="AM13" s="89" t="s">
        <v>516</v>
      </c>
      <c r="AN13" s="84"/>
      <c r="AO13" s="86">
        <v>39711.677199074074</v>
      </c>
      <c r="AP13" s="89" t="s">
        <v>534</v>
      </c>
      <c r="AQ13" s="84" t="b">
        <v>0</v>
      </c>
      <c r="AR13" s="84" t="b">
        <v>0</v>
      </c>
      <c r="AS13" s="84" t="b">
        <v>1</v>
      </c>
      <c r="AT13" s="84"/>
      <c r="AU13" s="84">
        <v>5074</v>
      </c>
      <c r="AV13" s="89" t="s">
        <v>547</v>
      </c>
      <c r="AW13" s="84" t="b">
        <v>1</v>
      </c>
      <c r="AX13" s="84" t="s">
        <v>563</v>
      </c>
      <c r="AY13" s="89" t="s">
        <v>574</v>
      </c>
      <c r="AZ13" s="84" t="s">
        <v>65</v>
      </c>
      <c r="BA13" s="84" t="str">
        <f>REPLACE(INDEX(GroupVertices[Group],MATCH(Vertices[[#This Row],[Vertex]],GroupVertices[Vertex],0)),1,1,"")</f>
        <v>1</v>
      </c>
      <c r="BB13" s="51"/>
      <c r="BC13" s="51"/>
      <c r="BD13" s="51"/>
      <c r="BE13" s="51"/>
      <c r="BF13" s="51"/>
      <c r="BG13" s="51"/>
      <c r="BH13" s="51"/>
      <c r="BI13" s="51"/>
      <c r="BJ13" s="51"/>
      <c r="BK13" s="51"/>
      <c r="BL13" s="51"/>
      <c r="BM13" s="52"/>
      <c r="BN13" s="51"/>
      <c r="BO13" s="52"/>
      <c r="BP13" s="51"/>
      <c r="BQ13" s="52"/>
      <c r="BR13" s="51"/>
      <c r="BS13" s="52"/>
      <c r="BT13" s="51"/>
      <c r="BU13" s="2"/>
      <c r="BV13" s="3"/>
      <c r="BW13" s="3"/>
      <c r="BX13" s="3"/>
      <c r="BY13" s="3"/>
    </row>
    <row r="14" spans="1:77" ht="37.9" customHeight="1">
      <c r="A14" s="14" t="s">
        <v>257</v>
      </c>
      <c r="C14" s="15"/>
      <c r="D14" s="15" t="s">
        <v>64</v>
      </c>
      <c r="E14" s="94">
        <v>1000</v>
      </c>
      <c r="F14" s="81"/>
      <c r="G14" s="113" t="s">
        <v>556</v>
      </c>
      <c r="H14" s="15"/>
      <c r="I14" s="16" t="s">
        <v>257</v>
      </c>
      <c r="J14" s="66"/>
      <c r="K14" s="66"/>
      <c r="L14" s="115" t="s">
        <v>601</v>
      </c>
      <c r="M14" s="95">
        <v>2950.347476054922</v>
      </c>
      <c r="N14" s="96">
        <v>1572.65869140625</v>
      </c>
      <c r="O14" s="96">
        <v>3591.789794921875</v>
      </c>
      <c r="P14" s="77"/>
      <c r="Q14" s="97"/>
      <c r="R14" s="97"/>
      <c r="S14" s="98"/>
      <c r="T14" s="51">
        <v>11</v>
      </c>
      <c r="U14" s="51">
        <v>0</v>
      </c>
      <c r="V14" s="52">
        <v>65.366667</v>
      </c>
      <c r="W14" s="52">
        <v>0.025</v>
      </c>
      <c r="X14" s="52">
        <v>0.109883</v>
      </c>
      <c r="Y14" s="52">
        <v>2.656983</v>
      </c>
      <c r="Z14" s="52">
        <v>0.1</v>
      </c>
      <c r="AA14" s="52">
        <v>0</v>
      </c>
      <c r="AB14" s="82">
        <v>14</v>
      </c>
      <c r="AC14" s="82"/>
      <c r="AD14" s="99"/>
      <c r="AE14" s="84" t="s">
        <v>455</v>
      </c>
      <c r="AF14" s="84">
        <v>1203</v>
      </c>
      <c r="AG14" s="84">
        <v>1263960</v>
      </c>
      <c r="AH14" s="84">
        <v>18213</v>
      </c>
      <c r="AI14" s="84">
        <v>1525</v>
      </c>
      <c r="AJ14" s="84"/>
      <c r="AK14" s="84" t="s">
        <v>480</v>
      </c>
      <c r="AL14" s="84"/>
      <c r="AM14" s="89" t="s">
        <v>517</v>
      </c>
      <c r="AN14" s="84"/>
      <c r="AO14" s="86">
        <v>39891.657546296294</v>
      </c>
      <c r="AP14" s="89" t="s">
        <v>535</v>
      </c>
      <c r="AQ14" s="84" t="b">
        <v>0</v>
      </c>
      <c r="AR14" s="84" t="b">
        <v>0</v>
      </c>
      <c r="AS14" s="84" t="b">
        <v>1</v>
      </c>
      <c r="AT14" s="84"/>
      <c r="AU14" s="84">
        <v>2857</v>
      </c>
      <c r="AV14" s="89" t="s">
        <v>547</v>
      </c>
      <c r="AW14" s="84" t="b">
        <v>1</v>
      </c>
      <c r="AX14" s="84" t="s">
        <v>563</v>
      </c>
      <c r="AY14" s="89" t="s">
        <v>575</v>
      </c>
      <c r="AZ14" s="84" t="s">
        <v>65</v>
      </c>
      <c r="BA14" s="84" t="str">
        <f>REPLACE(INDEX(GroupVertices[Group],MATCH(Vertices[[#This Row],[Vertex]],GroupVertices[Vertex],0)),1,1,"")</f>
        <v>1</v>
      </c>
      <c r="BB14" s="51"/>
      <c r="BC14" s="51"/>
      <c r="BD14" s="51"/>
      <c r="BE14" s="51"/>
      <c r="BF14" s="51"/>
      <c r="BG14" s="51"/>
      <c r="BH14" s="51"/>
      <c r="BI14" s="51"/>
      <c r="BJ14" s="51"/>
      <c r="BK14" s="51"/>
      <c r="BL14" s="51"/>
      <c r="BM14" s="52"/>
      <c r="BN14" s="51"/>
      <c r="BO14" s="52"/>
      <c r="BP14" s="51"/>
      <c r="BQ14" s="52"/>
      <c r="BR14" s="51"/>
      <c r="BS14" s="52"/>
      <c r="BT14" s="51"/>
      <c r="BU14" s="2"/>
      <c r="BV14" s="3"/>
      <c r="BW14" s="3"/>
      <c r="BX14" s="3"/>
      <c r="BY14" s="3"/>
    </row>
    <row r="15" spans="1:77" ht="37.9" customHeight="1">
      <c r="A15" s="14" t="s">
        <v>239</v>
      </c>
      <c r="C15" s="15"/>
      <c r="D15" s="15" t="s">
        <v>64</v>
      </c>
      <c r="E15" s="94">
        <v>162.01591189594606</v>
      </c>
      <c r="F15" s="81"/>
      <c r="G15" s="113" t="s">
        <v>311</v>
      </c>
      <c r="H15" s="15"/>
      <c r="I15" s="16" t="s">
        <v>239</v>
      </c>
      <c r="J15" s="66"/>
      <c r="K15" s="66"/>
      <c r="L15" s="115" t="s">
        <v>602</v>
      </c>
      <c r="M15" s="95">
        <v>1.0560020407491677</v>
      </c>
      <c r="N15" s="96">
        <v>2470.92041015625</v>
      </c>
      <c r="O15" s="96">
        <v>8118.435546875</v>
      </c>
      <c r="P15" s="77"/>
      <c r="Q15" s="97"/>
      <c r="R15" s="97"/>
      <c r="S15" s="98"/>
      <c r="T15" s="51">
        <v>0</v>
      </c>
      <c r="U15" s="51">
        <v>4</v>
      </c>
      <c r="V15" s="52">
        <v>6.095238</v>
      </c>
      <c r="W15" s="52">
        <v>0.022222</v>
      </c>
      <c r="X15" s="52">
        <v>0.062847</v>
      </c>
      <c r="Y15" s="52">
        <v>1.014086</v>
      </c>
      <c r="Z15" s="52">
        <v>0.25</v>
      </c>
      <c r="AA15" s="52">
        <v>0</v>
      </c>
      <c r="AB15" s="82">
        <v>15</v>
      </c>
      <c r="AC15" s="82"/>
      <c r="AD15" s="99"/>
      <c r="AE15" s="84" t="s">
        <v>456</v>
      </c>
      <c r="AF15" s="84">
        <v>39</v>
      </c>
      <c r="AG15" s="84">
        <v>24</v>
      </c>
      <c r="AH15" s="84">
        <v>117</v>
      </c>
      <c r="AI15" s="84">
        <v>1363</v>
      </c>
      <c r="AJ15" s="84"/>
      <c r="AK15" s="84" t="s">
        <v>481</v>
      </c>
      <c r="AL15" s="84"/>
      <c r="AM15" s="84"/>
      <c r="AN15" s="84"/>
      <c r="AO15" s="86">
        <v>42940.492685185185</v>
      </c>
      <c r="AP15" s="89" t="s">
        <v>536</v>
      </c>
      <c r="AQ15" s="84" t="b">
        <v>1</v>
      </c>
      <c r="AR15" s="84" t="b">
        <v>0</v>
      </c>
      <c r="AS15" s="84" t="b">
        <v>0</v>
      </c>
      <c r="AT15" s="84"/>
      <c r="AU15" s="84">
        <v>0</v>
      </c>
      <c r="AV15" s="84"/>
      <c r="AW15" s="84" t="b">
        <v>0</v>
      </c>
      <c r="AX15" s="84" t="s">
        <v>563</v>
      </c>
      <c r="AY15" s="89" t="s">
        <v>576</v>
      </c>
      <c r="AZ15" s="84" t="s">
        <v>66</v>
      </c>
      <c r="BA15" s="84" t="str">
        <f>REPLACE(INDEX(GroupVertices[Group],MATCH(Vertices[[#This Row],[Vertex]],GroupVertices[Vertex],0)),1,1,"")</f>
        <v>1</v>
      </c>
      <c r="BB15" s="51"/>
      <c r="BC15" s="51"/>
      <c r="BD15" s="51"/>
      <c r="BE15" s="51"/>
      <c r="BF15" s="51"/>
      <c r="BG15" s="51"/>
      <c r="BH15" s="126" t="s">
        <v>810</v>
      </c>
      <c r="BI15" s="126" t="s">
        <v>810</v>
      </c>
      <c r="BJ15" s="126" t="s">
        <v>833</v>
      </c>
      <c r="BK15" s="126" t="s">
        <v>833</v>
      </c>
      <c r="BL15" s="126">
        <v>0</v>
      </c>
      <c r="BM15" s="129">
        <v>0</v>
      </c>
      <c r="BN15" s="126">
        <v>1</v>
      </c>
      <c r="BO15" s="129">
        <v>3.3333333333333335</v>
      </c>
      <c r="BP15" s="126">
        <v>0</v>
      </c>
      <c r="BQ15" s="129">
        <v>0</v>
      </c>
      <c r="BR15" s="126">
        <v>29</v>
      </c>
      <c r="BS15" s="129">
        <v>96.66666666666667</v>
      </c>
      <c r="BT15" s="126">
        <v>30</v>
      </c>
      <c r="BU15" s="2"/>
      <c r="BV15" s="3"/>
      <c r="BW15" s="3"/>
      <c r="BX15" s="3"/>
      <c r="BY15" s="3"/>
    </row>
    <row r="16" spans="1:77" ht="37.9" customHeight="1">
      <c r="A16" s="14" t="s">
        <v>240</v>
      </c>
      <c r="C16" s="15"/>
      <c r="D16" s="15" t="s">
        <v>64</v>
      </c>
      <c r="E16" s="94">
        <v>162.20619165163455</v>
      </c>
      <c r="F16" s="81"/>
      <c r="G16" s="113" t="s">
        <v>312</v>
      </c>
      <c r="H16" s="15"/>
      <c r="I16" s="16" t="s">
        <v>240</v>
      </c>
      <c r="J16" s="66"/>
      <c r="K16" s="66"/>
      <c r="L16" s="115" t="s">
        <v>603</v>
      </c>
      <c r="M16" s="95">
        <v>1.7256931113746328</v>
      </c>
      <c r="N16" s="96">
        <v>4352.3330078125</v>
      </c>
      <c r="O16" s="96">
        <v>4224.66455078125</v>
      </c>
      <c r="P16" s="77"/>
      <c r="Q16" s="97"/>
      <c r="R16" s="97"/>
      <c r="S16" s="98"/>
      <c r="T16" s="51">
        <v>0</v>
      </c>
      <c r="U16" s="51">
        <v>3</v>
      </c>
      <c r="V16" s="52">
        <v>13.295238</v>
      </c>
      <c r="W16" s="52">
        <v>0.020408</v>
      </c>
      <c r="X16" s="52">
        <v>0.036216</v>
      </c>
      <c r="Y16" s="52">
        <v>0.842414</v>
      </c>
      <c r="Z16" s="52">
        <v>0</v>
      </c>
      <c r="AA16" s="52">
        <v>0</v>
      </c>
      <c r="AB16" s="82">
        <v>16</v>
      </c>
      <c r="AC16" s="82"/>
      <c r="AD16" s="99"/>
      <c r="AE16" s="84" t="s">
        <v>457</v>
      </c>
      <c r="AF16" s="84">
        <v>786</v>
      </c>
      <c r="AG16" s="84">
        <v>311</v>
      </c>
      <c r="AH16" s="84">
        <v>1047</v>
      </c>
      <c r="AI16" s="84">
        <v>2217</v>
      </c>
      <c r="AJ16" s="84"/>
      <c r="AK16" s="84" t="s">
        <v>482</v>
      </c>
      <c r="AL16" s="84" t="s">
        <v>499</v>
      </c>
      <c r="AM16" s="84"/>
      <c r="AN16" s="84"/>
      <c r="AO16" s="86">
        <v>41435.97635416667</v>
      </c>
      <c r="AP16" s="89" t="s">
        <v>537</v>
      </c>
      <c r="AQ16" s="84" t="b">
        <v>0</v>
      </c>
      <c r="AR16" s="84" t="b">
        <v>0</v>
      </c>
      <c r="AS16" s="84" t="b">
        <v>1</v>
      </c>
      <c r="AT16" s="84"/>
      <c r="AU16" s="84">
        <v>16</v>
      </c>
      <c r="AV16" s="89" t="s">
        <v>547</v>
      </c>
      <c r="AW16" s="84" t="b">
        <v>0</v>
      </c>
      <c r="AX16" s="84" t="s">
        <v>563</v>
      </c>
      <c r="AY16" s="89" t="s">
        <v>577</v>
      </c>
      <c r="AZ16" s="84" t="s">
        <v>66</v>
      </c>
      <c r="BA16" s="84" t="str">
        <f>REPLACE(INDEX(GroupVertices[Group],MATCH(Vertices[[#This Row],[Vertex]],GroupVertices[Vertex],0)),1,1,"")</f>
        <v>2</v>
      </c>
      <c r="BB16" s="51"/>
      <c r="BC16" s="51"/>
      <c r="BD16" s="51"/>
      <c r="BE16" s="51"/>
      <c r="BF16" s="51" t="s">
        <v>241</v>
      </c>
      <c r="BG16" s="51" t="s">
        <v>241</v>
      </c>
      <c r="BH16" s="126" t="s">
        <v>811</v>
      </c>
      <c r="BI16" s="126" t="s">
        <v>811</v>
      </c>
      <c r="BJ16" s="126" t="s">
        <v>834</v>
      </c>
      <c r="BK16" s="126" t="s">
        <v>834</v>
      </c>
      <c r="BL16" s="126">
        <v>0</v>
      </c>
      <c r="BM16" s="129">
        <v>0</v>
      </c>
      <c r="BN16" s="126">
        <v>0</v>
      </c>
      <c r="BO16" s="129">
        <v>0</v>
      </c>
      <c r="BP16" s="126">
        <v>0</v>
      </c>
      <c r="BQ16" s="129">
        <v>0</v>
      </c>
      <c r="BR16" s="126">
        <v>9</v>
      </c>
      <c r="BS16" s="129">
        <v>100</v>
      </c>
      <c r="BT16" s="126">
        <v>9</v>
      </c>
      <c r="BU16" s="2"/>
      <c r="BV16" s="3"/>
      <c r="BW16" s="3"/>
      <c r="BX16" s="3"/>
      <c r="BY16" s="3"/>
    </row>
    <row r="17" spans="1:77" ht="37.9" customHeight="1">
      <c r="A17" s="14" t="s">
        <v>258</v>
      </c>
      <c r="C17" s="15"/>
      <c r="D17" s="15" t="s">
        <v>64</v>
      </c>
      <c r="E17" s="94">
        <v>757.6532057976518</v>
      </c>
      <c r="F17" s="81"/>
      <c r="G17" s="113" t="s">
        <v>557</v>
      </c>
      <c r="H17" s="15"/>
      <c r="I17" s="16" t="s">
        <v>258</v>
      </c>
      <c r="J17" s="66"/>
      <c r="K17" s="66"/>
      <c r="L17" s="115" t="s">
        <v>604</v>
      </c>
      <c r="M17" s="95">
        <v>2097.406061006357</v>
      </c>
      <c r="N17" s="96">
        <v>4021.944091796875</v>
      </c>
      <c r="O17" s="96">
        <v>4739.109375</v>
      </c>
      <c r="P17" s="77"/>
      <c r="Q17" s="97"/>
      <c r="R17" s="97"/>
      <c r="S17" s="98"/>
      <c r="T17" s="51">
        <v>2</v>
      </c>
      <c r="U17" s="51">
        <v>0</v>
      </c>
      <c r="V17" s="52">
        <v>1.333333</v>
      </c>
      <c r="W17" s="52">
        <v>0.016393</v>
      </c>
      <c r="X17" s="52">
        <v>0.016305</v>
      </c>
      <c r="Y17" s="52">
        <v>0.623545</v>
      </c>
      <c r="Z17" s="52">
        <v>0</v>
      </c>
      <c r="AA17" s="52">
        <v>0</v>
      </c>
      <c r="AB17" s="82">
        <v>17</v>
      </c>
      <c r="AC17" s="82"/>
      <c r="AD17" s="99"/>
      <c r="AE17" s="84" t="s">
        <v>458</v>
      </c>
      <c r="AF17" s="84">
        <v>934</v>
      </c>
      <c r="AG17" s="84">
        <v>898427</v>
      </c>
      <c r="AH17" s="84">
        <v>14883</v>
      </c>
      <c r="AI17" s="84">
        <v>13184</v>
      </c>
      <c r="AJ17" s="84"/>
      <c r="AK17" s="84" t="s">
        <v>483</v>
      </c>
      <c r="AL17" s="84" t="s">
        <v>492</v>
      </c>
      <c r="AM17" s="89" t="s">
        <v>518</v>
      </c>
      <c r="AN17" s="84"/>
      <c r="AO17" s="86">
        <v>39993.60104166667</v>
      </c>
      <c r="AP17" s="89" t="s">
        <v>538</v>
      </c>
      <c r="AQ17" s="84" t="b">
        <v>0</v>
      </c>
      <c r="AR17" s="84" t="b">
        <v>0</v>
      </c>
      <c r="AS17" s="84" t="b">
        <v>1</v>
      </c>
      <c r="AT17" s="84"/>
      <c r="AU17" s="84">
        <v>4165</v>
      </c>
      <c r="AV17" s="89" t="s">
        <v>547</v>
      </c>
      <c r="AW17" s="84" t="b">
        <v>1</v>
      </c>
      <c r="AX17" s="84" t="s">
        <v>563</v>
      </c>
      <c r="AY17" s="89" t="s">
        <v>578</v>
      </c>
      <c r="AZ17" s="84" t="s">
        <v>65</v>
      </c>
      <c r="BA17" s="84" t="str">
        <f>REPLACE(INDEX(GroupVertices[Group],MATCH(Vertices[[#This Row],[Vertex]],GroupVertices[Vertex],0)),1,1,"")</f>
        <v>2</v>
      </c>
      <c r="BB17" s="51"/>
      <c r="BC17" s="51"/>
      <c r="BD17" s="51"/>
      <c r="BE17" s="51"/>
      <c r="BF17" s="51"/>
      <c r="BG17" s="51"/>
      <c r="BH17" s="51"/>
      <c r="BI17" s="51"/>
      <c r="BJ17" s="51"/>
      <c r="BK17" s="51"/>
      <c r="BL17" s="51"/>
      <c r="BM17" s="52"/>
      <c r="BN17" s="51"/>
      <c r="BO17" s="52"/>
      <c r="BP17" s="51"/>
      <c r="BQ17" s="52"/>
      <c r="BR17" s="51"/>
      <c r="BS17" s="52"/>
      <c r="BT17" s="51"/>
      <c r="BU17" s="2"/>
      <c r="BV17" s="3"/>
      <c r="BW17" s="3"/>
      <c r="BX17" s="3"/>
      <c r="BY17" s="3"/>
    </row>
    <row r="18" spans="1:77" ht="37.9" customHeight="1">
      <c r="A18" s="14" t="s">
        <v>242</v>
      </c>
      <c r="C18" s="15"/>
      <c r="D18" s="15" t="s">
        <v>64</v>
      </c>
      <c r="E18" s="94">
        <v>438.5785863476692</v>
      </c>
      <c r="F18" s="81"/>
      <c r="G18" s="113" t="s">
        <v>558</v>
      </c>
      <c r="H18" s="15"/>
      <c r="I18" s="16" t="s">
        <v>242</v>
      </c>
      <c r="J18" s="66"/>
      <c r="K18" s="66"/>
      <c r="L18" s="115" t="s">
        <v>605</v>
      </c>
      <c r="M18" s="95">
        <v>974.420472046941</v>
      </c>
      <c r="N18" s="96">
        <v>3194.194580078125</v>
      </c>
      <c r="O18" s="96">
        <v>2646.503173828125</v>
      </c>
      <c r="P18" s="77"/>
      <c r="Q18" s="97"/>
      <c r="R18" s="97"/>
      <c r="S18" s="98"/>
      <c r="T18" s="51">
        <v>1</v>
      </c>
      <c r="U18" s="51">
        <v>1</v>
      </c>
      <c r="V18" s="52">
        <v>0</v>
      </c>
      <c r="W18" s="52">
        <v>0.019608</v>
      </c>
      <c r="X18" s="52">
        <v>0.040671</v>
      </c>
      <c r="Y18" s="52">
        <v>0.567311</v>
      </c>
      <c r="Z18" s="52">
        <v>0.5</v>
      </c>
      <c r="AA18" s="52">
        <v>0</v>
      </c>
      <c r="AB18" s="82">
        <v>18</v>
      </c>
      <c r="AC18" s="82"/>
      <c r="AD18" s="99"/>
      <c r="AE18" s="84" t="s">
        <v>459</v>
      </c>
      <c r="AF18" s="84">
        <v>579</v>
      </c>
      <c r="AG18" s="84">
        <v>417165</v>
      </c>
      <c r="AH18" s="84">
        <v>14579</v>
      </c>
      <c r="AI18" s="84">
        <v>12452</v>
      </c>
      <c r="AJ18" s="84"/>
      <c r="AK18" s="84" t="s">
        <v>484</v>
      </c>
      <c r="AL18" s="84" t="s">
        <v>500</v>
      </c>
      <c r="AM18" s="89" t="s">
        <v>519</v>
      </c>
      <c r="AN18" s="84"/>
      <c r="AO18" s="86">
        <v>42452.98121527778</v>
      </c>
      <c r="AP18" s="89" t="s">
        <v>539</v>
      </c>
      <c r="AQ18" s="84" t="b">
        <v>0</v>
      </c>
      <c r="AR18" s="84" t="b">
        <v>0</v>
      </c>
      <c r="AS18" s="84" t="b">
        <v>0</v>
      </c>
      <c r="AT18" s="84"/>
      <c r="AU18" s="84">
        <v>939</v>
      </c>
      <c r="AV18" s="89" t="s">
        <v>547</v>
      </c>
      <c r="AW18" s="84" t="b">
        <v>1</v>
      </c>
      <c r="AX18" s="84" t="s">
        <v>563</v>
      </c>
      <c r="AY18" s="89" t="s">
        <v>579</v>
      </c>
      <c r="AZ18" s="84" t="s">
        <v>66</v>
      </c>
      <c r="BA18" s="84" t="str">
        <f>REPLACE(INDEX(GroupVertices[Group],MATCH(Vertices[[#This Row],[Vertex]],GroupVertices[Vertex],0)),1,1,"")</f>
        <v>1</v>
      </c>
      <c r="BB18" s="51"/>
      <c r="BC18" s="51"/>
      <c r="BD18" s="51"/>
      <c r="BE18" s="51"/>
      <c r="BF18" s="51" t="s">
        <v>294</v>
      </c>
      <c r="BG18" s="51" t="s">
        <v>294</v>
      </c>
      <c r="BH18" s="126" t="s">
        <v>812</v>
      </c>
      <c r="BI18" s="126" t="s">
        <v>812</v>
      </c>
      <c r="BJ18" s="126" t="s">
        <v>835</v>
      </c>
      <c r="BK18" s="126" t="s">
        <v>835</v>
      </c>
      <c r="BL18" s="126">
        <v>1</v>
      </c>
      <c r="BM18" s="129">
        <v>3.8461538461538463</v>
      </c>
      <c r="BN18" s="126">
        <v>0</v>
      </c>
      <c r="BO18" s="129">
        <v>0</v>
      </c>
      <c r="BP18" s="126">
        <v>0</v>
      </c>
      <c r="BQ18" s="129">
        <v>0</v>
      </c>
      <c r="BR18" s="126">
        <v>25</v>
      </c>
      <c r="BS18" s="129">
        <v>96.15384615384616</v>
      </c>
      <c r="BT18" s="126">
        <v>26</v>
      </c>
      <c r="BU18" s="2"/>
      <c r="BV18" s="3"/>
      <c r="BW18" s="3"/>
      <c r="BX18" s="3"/>
      <c r="BY18" s="3"/>
    </row>
    <row r="19" spans="1:77" ht="37.9" customHeight="1">
      <c r="A19" s="14" t="s">
        <v>243</v>
      </c>
      <c r="C19" s="15"/>
      <c r="D19" s="15" t="s">
        <v>64</v>
      </c>
      <c r="E19" s="94">
        <v>162.01127092629514</v>
      </c>
      <c r="F19" s="81"/>
      <c r="G19" s="113" t="s">
        <v>314</v>
      </c>
      <c r="H19" s="15"/>
      <c r="I19" s="16" t="s">
        <v>243</v>
      </c>
      <c r="J19" s="66"/>
      <c r="K19" s="66"/>
      <c r="L19" s="115" t="s">
        <v>606</v>
      </c>
      <c r="M19" s="95">
        <v>1.0396681121973272</v>
      </c>
      <c r="N19" s="96">
        <v>9042.3916015625</v>
      </c>
      <c r="O19" s="96">
        <v>8718.74609375</v>
      </c>
      <c r="P19" s="77"/>
      <c r="Q19" s="97"/>
      <c r="R19" s="97"/>
      <c r="S19" s="98"/>
      <c r="T19" s="51">
        <v>1</v>
      </c>
      <c r="U19" s="51">
        <v>1</v>
      </c>
      <c r="V19" s="52">
        <v>0</v>
      </c>
      <c r="W19" s="52">
        <v>0</v>
      </c>
      <c r="X19" s="52">
        <v>0</v>
      </c>
      <c r="Y19" s="52">
        <v>0.999979</v>
      </c>
      <c r="Z19" s="52">
        <v>0</v>
      </c>
      <c r="AA19" s="52" t="s">
        <v>634</v>
      </c>
      <c r="AB19" s="82">
        <v>19</v>
      </c>
      <c r="AC19" s="82"/>
      <c r="AD19" s="99"/>
      <c r="AE19" s="84" t="s">
        <v>460</v>
      </c>
      <c r="AF19" s="84">
        <v>346</v>
      </c>
      <c r="AG19" s="84">
        <v>17</v>
      </c>
      <c r="AH19" s="84">
        <v>639</v>
      </c>
      <c r="AI19" s="84">
        <v>1575</v>
      </c>
      <c r="AJ19" s="84"/>
      <c r="AK19" s="84"/>
      <c r="AL19" s="84"/>
      <c r="AM19" s="84"/>
      <c r="AN19" s="84"/>
      <c r="AO19" s="86">
        <v>40237.94116898148</v>
      </c>
      <c r="AP19" s="84"/>
      <c r="AQ19" s="84" t="b">
        <v>1</v>
      </c>
      <c r="AR19" s="84" t="b">
        <v>0</v>
      </c>
      <c r="AS19" s="84" t="b">
        <v>0</v>
      </c>
      <c r="AT19" s="84"/>
      <c r="AU19" s="84">
        <v>0</v>
      </c>
      <c r="AV19" s="89" t="s">
        <v>547</v>
      </c>
      <c r="AW19" s="84" t="b">
        <v>0</v>
      </c>
      <c r="AX19" s="84" t="s">
        <v>563</v>
      </c>
      <c r="AY19" s="89" t="s">
        <v>580</v>
      </c>
      <c r="AZ19" s="84" t="s">
        <v>66</v>
      </c>
      <c r="BA19" s="84" t="str">
        <f>REPLACE(INDEX(GroupVertices[Group],MATCH(Vertices[[#This Row],[Vertex]],GroupVertices[Vertex],0)),1,1,"")</f>
        <v>5</v>
      </c>
      <c r="BB19" s="51"/>
      <c r="BC19" s="51"/>
      <c r="BD19" s="51"/>
      <c r="BE19" s="51"/>
      <c r="BF19" s="51"/>
      <c r="BG19" s="51"/>
      <c r="BH19" s="126" t="s">
        <v>813</v>
      </c>
      <c r="BI19" s="126" t="s">
        <v>813</v>
      </c>
      <c r="BJ19" s="126" t="s">
        <v>836</v>
      </c>
      <c r="BK19" s="126" t="s">
        <v>836</v>
      </c>
      <c r="BL19" s="126">
        <v>1</v>
      </c>
      <c r="BM19" s="129">
        <v>20</v>
      </c>
      <c r="BN19" s="126">
        <v>0</v>
      </c>
      <c r="BO19" s="129">
        <v>0</v>
      </c>
      <c r="BP19" s="126">
        <v>0</v>
      </c>
      <c r="BQ19" s="129">
        <v>0</v>
      </c>
      <c r="BR19" s="126">
        <v>4</v>
      </c>
      <c r="BS19" s="129">
        <v>80</v>
      </c>
      <c r="BT19" s="126">
        <v>5</v>
      </c>
      <c r="BU19" s="2"/>
      <c r="BV19" s="3"/>
      <c r="BW19" s="3"/>
      <c r="BX19" s="3"/>
      <c r="BY19" s="3"/>
    </row>
    <row r="20" spans="1:77" ht="37.9" customHeight="1">
      <c r="A20" s="14" t="s">
        <v>244</v>
      </c>
      <c r="C20" s="15"/>
      <c r="D20" s="15" t="s">
        <v>64</v>
      </c>
      <c r="E20" s="94">
        <v>163.0236653058641</v>
      </c>
      <c r="F20" s="81"/>
      <c r="G20" s="113" t="s">
        <v>559</v>
      </c>
      <c r="H20" s="15"/>
      <c r="I20" s="16" t="s">
        <v>244</v>
      </c>
      <c r="J20" s="66"/>
      <c r="K20" s="66"/>
      <c r="L20" s="115" t="s">
        <v>607</v>
      </c>
      <c r="M20" s="95">
        <v>4.602797954863128</v>
      </c>
      <c r="N20" s="96">
        <v>2311.405029296875</v>
      </c>
      <c r="O20" s="96">
        <v>582.2923583984375</v>
      </c>
      <c r="P20" s="77"/>
      <c r="Q20" s="97"/>
      <c r="R20" s="97"/>
      <c r="S20" s="98"/>
      <c r="T20" s="51">
        <v>0</v>
      </c>
      <c r="U20" s="51">
        <v>2</v>
      </c>
      <c r="V20" s="52">
        <v>0</v>
      </c>
      <c r="W20" s="52">
        <v>0.019608</v>
      </c>
      <c r="X20" s="52">
        <v>0.040671</v>
      </c>
      <c r="Y20" s="52">
        <v>0.567311</v>
      </c>
      <c r="Z20" s="52">
        <v>0.5</v>
      </c>
      <c r="AA20" s="52">
        <v>0</v>
      </c>
      <c r="AB20" s="82">
        <v>20</v>
      </c>
      <c r="AC20" s="82"/>
      <c r="AD20" s="99"/>
      <c r="AE20" s="84" t="s">
        <v>461</v>
      </c>
      <c r="AF20" s="84">
        <v>1569</v>
      </c>
      <c r="AG20" s="84">
        <v>1544</v>
      </c>
      <c r="AH20" s="84">
        <v>1818</v>
      </c>
      <c r="AI20" s="84">
        <v>2183</v>
      </c>
      <c r="AJ20" s="84"/>
      <c r="AK20" s="84" t="s">
        <v>485</v>
      </c>
      <c r="AL20" s="84" t="s">
        <v>501</v>
      </c>
      <c r="AM20" s="89" t="s">
        <v>520</v>
      </c>
      <c r="AN20" s="84"/>
      <c r="AO20" s="86">
        <v>40263.70043981481</v>
      </c>
      <c r="AP20" s="89" t="s">
        <v>540</v>
      </c>
      <c r="AQ20" s="84" t="b">
        <v>0</v>
      </c>
      <c r="AR20" s="84" t="b">
        <v>0</v>
      </c>
      <c r="AS20" s="84" t="b">
        <v>1</v>
      </c>
      <c r="AT20" s="84"/>
      <c r="AU20" s="84">
        <v>11</v>
      </c>
      <c r="AV20" s="89" t="s">
        <v>549</v>
      </c>
      <c r="AW20" s="84" t="b">
        <v>0</v>
      </c>
      <c r="AX20" s="84" t="s">
        <v>563</v>
      </c>
      <c r="AY20" s="89" t="s">
        <v>581</v>
      </c>
      <c r="AZ20" s="84" t="s">
        <v>66</v>
      </c>
      <c r="BA20" s="84" t="str">
        <f>REPLACE(INDEX(GroupVertices[Group],MATCH(Vertices[[#This Row],[Vertex]],GroupVertices[Vertex],0)),1,1,"")</f>
        <v>1</v>
      </c>
      <c r="BB20" s="51"/>
      <c r="BC20" s="51"/>
      <c r="BD20" s="51"/>
      <c r="BE20" s="51"/>
      <c r="BF20" s="51"/>
      <c r="BG20" s="51"/>
      <c r="BH20" s="126" t="s">
        <v>814</v>
      </c>
      <c r="BI20" s="126" t="s">
        <v>814</v>
      </c>
      <c r="BJ20" s="126" t="s">
        <v>837</v>
      </c>
      <c r="BK20" s="126" t="s">
        <v>837</v>
      </c>
      <c r="BL20" s="126">
        <v>0</v>
      </c>
      <c r="BM20" s="129">
        <v>0</v>
      </c>
      <c r="BN20" s="126">
        <v>0</v>
      </c>
      <c r="BO20" s="129">
        <v>0</v>
      </c>
      <c r="BP20" s="126">
        <v>0</v>
      </c>
      <c r="BQ20" s="129">
        <v>0</v>
      </c>
      <c r="BR20" s="126">
        <v>4</v>
      </c>
      <c r="BS20" s="129">
        <v>100</v>
      </c>
      <c r="BT20" s="126">
        <v>4</v>
      </c>
      <c r="BU20" s="2"/>
      <c r="BV20" s="3"/>
      <c r="BW20" s="3"/>
      <c r="BX20" s="3"/>
      <c r="BY20" s="3"/>
    </row>
    <row r="21" spans="1:77" ht="37.9" customHeight="1">
      <c r="A21" s="14" t="s">
        <v>245</v>
      </c>
      <c r="C21" s="15"/>
      <c r="D21" s="15" t="s">
        <v>64</v>
      </c>
      <c r="E21" s="94">
        <v>162.82741858919587</v>
      </c>
      <c r="F21" s="81"/>
      <c r="G21" s="113" t="s">
        <v>560</v>
      </c>
      <c r="H21" s="15"/>
      <c r="I21" s="16" t="s">
        <v>245</v>
      </c>
      <c r="J21" s="66"/>
      <c r="K21" s="66"/>
      <c r="L21" s="115" t="s">
        <v>608</v>
      </c>
      <c r="M21" s="95">
        <v>3.9121061189567254</v>
      </c>
      <c r="N21" s="96">
        <v>4021.944091796875</v>
      </c>
      <c r="O21" s="96">
        <v>9416.70703125</v>
      </c>
      <c r="P21" s="77"/>
      <c r="Q21" s="97"/>
      <c r="R21" s="97"/>
      <c r="S21" s="98"/>
      <c r="T21" s="51">
        <v>1</v>
      </c>
      <c r="U21" s="51">
        <v>4</v>
      </c>
      <c r="V21" s="52">
        <v>1.428571</v>
      </c>
      <c r="W21" s="52">
        <v>0.022222</v>
      </c>
      <c r="X21" s="52">
        <v>0.066826</v>
      </c>
      <c r="Y21" s="52">
        <v>1.002422</v>
      </c>
      <c r="Z21" s="52">
        <v>0.4166666666666667</v>
      </c>
      <c r="AA21" s="52">
        <v>0.25</v>
      </c>
      <c r="AB21" s="82">
        <v>21</v>
      </c>
      <c r="AC21" s="82"/>
      <c r="AD21" s="99"/>
      <c r="AE21" s="84" t="s">
        <v>462</v>
      </c>
      <c r="AF21" s="84">
        <v>2124</v>
      </c>
      <c r="AG21" s="84">
        <v>1248</v>
      </c>
      <c r="AH21" s="84">
        <v>3186</v>
      </c>
      <c r="AI21" s="84">
        <v>13612</v>
      </c>
      <c r="AJ21" s="84"/>
      <c r="AK21" s="84" t="s">
        <v>486</v>
      </c>
      <c r="AL21" s="84" t="s">
        <v>502</v>
      </c>
      <c r="AM21" s="89" t="s">
        <v>521</v>
      </c>
      <c r="AN21" s="84"/>
      <c r="AO21" s="86">
        <v>42290.48931712963</v>
      </c>
      <c r="AP21" s="89" t="s">
        <v>541</v>
      </c>
      <c r="AQ21" s="84" t="b">
        <v>1</v>
      </c>
      <c r="AR21" s="84" t="b">
        <v>0</v>
      </c>
      <c r="AS21" s="84" t="b">
        <v>0</v>
      </c>
      <c r="AT21" s="84"/>
      <c r="AU21" s="84">
        <v>43</v>
      </c>
      <c r="AV21" s="89" t="s">
        <v>547</v>
      </c>
      <c r="AW21" s="84" t="b">
        <v>0</v>
      </c>
      <c r="AX21" s="84" t="s">
        <v>563</v>
      </c>
      <c r="AY21" s="89" t="s">
        <v>582</v>
      </c>
      <c r="AZ21" s="84" t="s">
        <v>66</v>
      </c>
      <c r="BA21" s="84" t="str">
        <f>REPLACE(INDEX(GroupVertices[Group],MATCH(Vertices[[#This Row],[Vertex]],GroupVertices[Vertex],0)),1,1,"")</f>
        <v>3</v>
      </c>
      <c r="BB21" s="51"/>
      <c r="BC21" s="51"/>
      <c r="BD21" s="51"/>
      <c r="BE21" s="51"/>
      <c r="BF21" s="51" t="s">
        <v>241</v>
      </c>
      <c r="BG21" s="51" t="s">
        <v>241</v>
      </c>
      <c r="BH21" s="126" t="s">
        <v>815</v>
      </c>
      <c r="BI21" s="126" t="s">
        <v>815</v>
      </c>
      <c r="BJ21" s="126" t="s">
        <v>838</v>
      </c>
      <c r="BK21" s="126" t="s">
        <v>838</v>
      </c>
      <c r="BL21" s="126">
        <v>2</v>
      </c>
      <c r="BM21" s="129">
        <v>8.333333333333334</v>
      </c>
      <c r="BN21" s="126">
        <v>0</v>
      </c>
      <c r="BO21" s="129">
        <v>0</v>
      </c>
      <c r="BP21" s="126">
        <v>0</v>
      </c>
      <c r="BQ21" s="129">
        <v>0</v>
      </c>
      <c r="BR21" s="126">
        <v>22</v>
      </c>
      <c r="BS21" s="129">
        <v>91.66666666666667</v>
      </c>
      <c r="BT21" s="126">
        <v>24</v>
      </c>
      <c r="BU21" s="2"/>
      <c r="BV21" s="3"/>
      <c r="BW21" s="3"/>
      <c r="BX21" s="3"/>
      <c r="BY21" s="3"/>
    </row>
    <row r="22" spans="1:77" ht="37.9" customHeight="1">
      <c r="A22" s="14" t="s">
        <v>246</v>
      </c>
      <c r="C22" s="15"/>
      <c r="D22" s="15" t="s">
        <v>64</v>
      </c>
      <c r="E22" s="94">
        <v>164.22501344979273</v>
      </c>
      <c r="F22" s="81"/>
      <c r="G22" s="113" t="s">
        <v>315</v>
      </c>
      <c r="H22" s="15"/>
      <c r="I22" s="16" t="s">
        <v>246</v>
      </c>
      <c r="J22" s="66"/>
      <c r="K22" s="66"/>
      <c r="L22" s="115" t="s">
        <v>609</v>
      </c>
      <c r="M22" s="95">
        <v>8.830952031425298</v>
      </c>
      <c r="N22" s="96">
        <v>4091.095947265625</v>
      </c>
      <c r="O22" s="96">
        <v>5259.890625</v>
      </c>
      <c r="P22" s="77"/>
      <c r="Q22" s="97"/>
      <c r="R22" s="97"/>
      <c r="S22" s="98"/>
      <c r="T22" s="51">
        <v>1</v>
      </c>
      <c r="U22" s="51">
        <v>4</v>
      </c>
      <c r="V22" s="52">
        <v>1.428571</v>
      </c>
      <c r="W22" s="52">
        <v>0.022222</v>
      </c>
      <c r="X22" s="52">
        <v>0.066826</v>
      </c>
      <c r="Y22" s="52">
        <v>1.002422</v>
      </c>
      <c r="Z22" s="52">
        <v>0.4166666666666667</v>
      </c>
      <c r="AA22" s="52">
        <v>0.25</v>
      </c>
      <c r="AB22" s="82">
        <v>22</v>
      </c>
      <c r="AC22" s="82"/>
      <c r="AD22" s="99"/>
      <c r="AE22" s="84" t="s">
        <v>463</v>
      </c>
      <c r="AF22" s="84">
        <v>2222</v>
      </c>
      <c r="AG22" s="84">
        <v>3356</v>
      </c>
      <c r="AH22" s="84">
        <v>11518</v>
      </c>
      <c r="AI22" s="84">
        <v>7533</v>
      </c>
      <c r="AJ22" s="84"/>
      <c r="AK22" s="84" t="s">
        <v>487</v>
      </c>
      <c r="AL22" s="84" t="s">
        <v>503</v>
      </c>
      <c r="AM22" s="89" t="s">
        <v>522</v>
      </c>
      <c r="AN22" s="84"/>
      <c r="AO22" s="86">
        <v>40349.776192129626</v>
      </c>
      <c r="AP22" s="89" t="s">
        <v>542</v>
      </c>
      <c r="AQ22" s="84" t="b">
        <v>1</v>
      </c>
      <c r="AR22" s="84" t="b">
        <v>0</v>
      </c>
      <c r="AS22" s="84" t="b">
        <v>1</v>
      </c>
      <c r="AT22" s="84"/>
      <c r="AU22" s="84">
        <v>93</v>
      </c>
      <c r="AV22" s="89" t="s">
        <v>547</v>
      </c>
      <c r="AW22" s="84" t="b">
        <v>0</v>
      </c>
      <c r="AX22" s="84" t="s">
        <v>563</v>
      </c>
      <c r="AY22" s="89" t="s">
        <v>583</v>
      </c>
      <c r="AZ22" s="84" t="s">
        <v>66</v>
      </c>
      <c r="BA22" s="84" t="str">
        <f>REPLACE(INDEX(GroupVertices[Group],MATCH(Vertices[[#This Row],[Vertex]],GroupVertices[Vertex],0)),1,1,"")</f>
        <v>3</v>
      </c>
      <c r="BB22" s="51"/>
      <c r="BC22" s="51"/>
      <c r="BD22" s="51"/>
      <c r="BE22" s="51"/>
      <c r="BF22" s="51"/>
      <c r="BG22" s="51"/>
      <c r="BH22" s="126" t="s">
        <v>816</v>
      </c>
      <c r="BI22" s="126" t="s">
        <v>816</v>
      </c>
      <c r="BJ22" s="126" t="s">
        <v>839</v>
      </c>
      <c r="BK22" s="126" t="s">
        <v>839</v>
      </c>
      <c r="BL22" s="126">
        <v>0</v>
      </c>
      <c r="BM22" s="129">
        <v>0</v>
      </c>
      <c r="BN22" s="126">
        <v>0</v>
      </c>
      <c r="BO22" s="129">
        <v>0</v>
      </c>
      <c r="BP22" s="126">
        <v>0</v>
      </c>
      <c r="BQ22" s="129">
        <v>0</v>
      </c>
      <c r="BR22" s="126">
        <v>4</v>
      </c>
      <c r="BS22" s="129">
        <v>100</v>
      </c>
      <c r="BT22" s="126">
        <v>4</v>
      </c>
      <c r="BU22" s="2"/>
      <c r="BV22" s="3"/>
      <c r="BW22" s="3"/>
      <c r="BX22" s="3"/>
      <c r="BY22" s="3"/>
    </row>
    <row r="23" spans="1:77" ht="37.9" customHeight="1">
      <c r="A23" s="14" t="s">
        <v>247</v>
      </c>
      <c r="C23" s="15"/>
      <c r="D23" s="15" t="s">
        <v>64</v>
      </c>
      <c r="E23" s="94">
        <v>162</v>
      </c>
      <c r="F23" s="81"/>
      <c r="G23" s="113" t="s">
        <v>316</v>
      </c>
      <c r="H23" s="15"/>
      <c r="I23" s="16" t="s">
        <v>247</v>
      </c>
      <c r="J23" s="66"/>
      <c r="K23" s="66"/>
      <c r="L23" s="115" t="s">
        <v>610</v>
      </c>
      <c r="M23" s="95">
        <v>1</v>
      </c>
      <c r="N23" s="96">
        <v>309.55059814453125</v>
      </c>
      <c r="O23" s="96">
        <v>4245.82568359375</v>
      </c>
      <c r="P23" s="77"/>
      <c r="Q23" s="97"/>
      <c r="R23" s="97"/>
      <c r="S23" s="98"/>
      <c r="T23" s="51">
        <v>0</v>
      </c>
      <c r="U23" s="51">
        <v>2</v>
      </c>
      <c r="V23" s="52">
        <v>0</v>
      </c>
      <c r="W23" s="52">
        <v>0.019608</v>
      </c>
      <c r="X23" s="52">
        <v>0.040671</v>
      </c>
      <c r="Y23" s="52">
        <v>0.567311</v>
      </c>
      <c r="Z23" s="52">
        <v>0.5</v>
      </c>
      <c r="AA23" s="52">
        <v>0</v>
      </c>
      <c r="AB23" s="82">
        <v>23</v>
      </c>
      <c r="AC23" s="82"/>
      <c r="AD23" s="99"/>
      <c r="AE23" s="84" t="s">
        <v>464</v>
      </c>
      <c r="AF23" s="84">
        <v>1</v>
      </c>
      <c r="AG23" s="84">
        <v>0</v>
      </c>
      <c r="AH23" s="84">
        <v>1</v>
      </c>
      <c r="AI23" s="84">
        <v>1</v>
      </c>
      <c r="AJ23" s="84"/>
      <c r="AK23" s="84"/>
      <c r="AL23" s="84"/>
      <c r="AM23" s="84"/>
      <c r="AN23" s="84"/>
      <c r="AO23" s="86">
        <v>43706.127858796295</v>
      </c>
      <c r="AP23" s="84"/>
      <c r="AQ23" s="84" t="b">
        <v>1</v>
      </c>
      <c r="AR23" s="84" t="b">
        <v>1</v>
      </c>
      <c r="AS23" s="84" t="b">
        <v>0</v>
      </c>
      <c r="AT23" s="84"/>
      <c r="AU23" s="84">
        <v>0</v>
      </c>
      <c r="AV23" s="84"/>
      <c r="AW23" s="84" t="b">
        <v>0</v>
      </c>
      <c r="AX23" s="84" t="s">
        <v>563</v>
      </c>
      <c r="AY23" s="89" t="s">
        <v>584</v>
      </c>
      <c r="AZ23" s="84" t="s">
        <v>66</v>
      </c>
      <c r="BA23" s="84" t="str">
        <f>REPLACE(INDEX(GroupVertices[Group],MATCH(Vertices[[#This Row],[Vertex]],GroupVertices[Vertex],0)),1,1,"")</f>
        <v>1</v>
      </c>
      <c r="BB23" s="51"/>
      <c r="BC23" s="51"/>
      <c r="BD23" s="51"/>
      <c r="BE23" s="51"/>
      <c r="BF23" s="51"/>
      <c r="BG23" s="51"/>
      <c r="BH23" s="126" t="s">
        <v>817</v>
      </c>
      <c r="BI23" s="126" t="s">
        <v>817</v>
      </c>
      <c r="BJ23" s="126" t="s">
        <v>840</v>
      </c>
      <c r="BK23" s="126" t="s">
        <v>840</v>
      </c>
      <c r="BL23" s="126">
        <v>1</v>
      </c>
      <c r="BM23" s="129">
        <v>33.333333333333336</v>
      </c>
      <c r="BN23" s="126">
        <v>0</v>
      </c>
      <c r="BO23" s="129">
        <v>0</v>
      </c>
      <c r="BP23" s="126">
        <v>0</v>
      </c>
      <c r="BQ23" s="129">
        <v>0</v>
      </c>
      <c r="BR23" s="126">
        <v>2</v>
      </c>
      <c r="BS23" s="129">
        <v>66.66666666666667</v>
      </c>
      <c r="BT23" s="126">
        <v>3</v>
      </c>
      <c r="BU23" s="2"/>
      <c r="BV23" s="3"/>
      <c r="BW23" s="3"/>
      <c r="BX23" s="3"/>
      <c r="BY23" s="3"/>
    </row>
    <row r="24" spans="1:77" ht="37.9" customHeight="1">
      <c r="A24" s="14" t="s">
        <v>248</v>
      </c>
      <c r="C24" s="15"/>
      <c r="D24" s="15" t="s">
        <v>64</v>
      </c>
      <c r="E24" s="94">
        <v>162.0006629956644</v>
      </c>
      <c r="F24" s="81"/>
      <c r="G24" s="113" t="s">
        <v>317</v>
      </c>
      <c r="H24" s="15"/>
      <c r="I24" s="16" t="s">
        <v>248</v>
      </c>
      <c r="J24" s="66"/>
      <c r="K24" s="66"/>
      <c r="L24" s="115" t="s">
        <v>611</v>
      </c>
      <c r="M24" s="95">
        <v>1.0023334183645487</v>
      </c>
      <c r="N24" s="96">
        <v>7687.7783203125</v>
      </c>
      <c r="O24" s="96">
        <v>8718.74609375</v>
      </c>
      <c r="P24" s="77"/>
      <c r="Q24" s="97"/>
      <c r="R24" s="97"/>
      <c r="S24" s="98"/>
      <c r="T24" s="51">
        <v>1</v>
      </c>
      <c r="U24" s="51">
        <v>1</v>
      </c>
      <c r="V24" s="52">
        <v>0</v>
      </c>
      <c r="W24" s="52">
        <v>0</v>
      </c>
      <c r="X24" s="52">
        <v>0</v>
      </c>
      <c r="Y24" s="52">
        <v>0.999979</v>
      </c>
      <c r="Z24" s="52">
        <v>0</v>
      </c>
      <c r="AA24" s="52" t="s">
        <v>634</v>
      </c>
      <c r="AB24" s="82">
        <v>24</v>
      </c>
      <c r="AC24" s="82"/>
      <c r="AD24" s="99"/>
      <c r="AE24" s="84" t="s">
        <v>465</v>
      </c>
      <c r="AF24" s="84">
        <v>33</v>
      </c>
      <c r="AG24" s="84">
        <v>1</v>
      </c>
      <c r="AH24" s="84">
        <v>14</v>
      </c>
      <c r="AI24" s="84">
        <v>15</v>
      </c>
      <c r="AJ24" s="84"/>
      <c r="AK24" s="84"/>
      <c r="AL24" s="84" t="s">
        <v>504</v>
      </c>
      <c r="AM24" s="84"/>
      <c r="AN24" s="84"/>
      <c r="AO24" s="86">
        <v>43554.164131944446</v>
      </c>
      <c r="AP24" s="89" t="s">
        <v>543</v>
      </c>
      <c r="AQ24" s="84" t="b">
        <v>1</v>
      </c>
      <c r="AR24" s="84" t="b">
        <v>0</v>
      </c>
      <c r="AS24" s="84" t="b">
        <v>0</v>
      </c>
      <c r="AT24" s="84"/>
      <c r="AU24" s="84">
        <v>0</v>
      </c>
      <c r="AV24" s="84"/>
      <c r="AW24" s="84" t="b">
        <v>0</v>
      </c>
      <c r="AX24" s="84" t="s">
        <v>563</v>
      </c>
      <c r="AY24" s="89" t="s">
        <v>585</v>
      </c>
      <c r="AZ24" s="84" t="s">
        <v>66</v>
      </c>
      <c r="BA24" s="84" t="str">
        <f>REPLACE(INDEX(GroupVertices[Group],MATCH(Vertices[[#This Row],[Vertex]],GroupVertices[Vertex],0)),1,1,"")</f>
        <v>5</v>
      </c>
      <c r="BB24" s="51"/>
      <c r="BC24" s="51"/>
      <c r="BD24" s="51"/>
      <c r="BE24" s="51"/>
      <c r="BF24" s="51" t="s">
        <v>241</v>
      </c>
      <c r="BG24" s="51" t="s">
        <v>241</v>
      </c>
      <c r="BH24" s="126" t="s">
        <v>818</v>
      </c>
      <c r="BI24" s="126" t="s">
        <v>818</v>
      </c>
      <c r="BJ24" s="126" t="s">
        <v>841</v>
      </c>
      <c r="BK24" s="126" t="s">
        <v>841</v>
      </c>
      <c r="BL24" s="126">
        <v>0</v>
      </c>
      <c r="BM24" s="129">
        <v>0</v>
      </c>
      <c r="BN24" s="126">
        <v>0</v>
      </c>
      <c r="BO24" s="129">
        <v>0</v>
      </c>
      <c r="BP24" s="126">
        <v>0</v>
      </c>
      <c r="BQ24" s="129">
        <v>0</v>
      </c>
      <c r="BR24" s="126">
        <v>18</v>
      </c>
      <c r="BS24" s="129">
        <v>100</v>
      </c>
      <c r="BT24" s="126">
        <v>18</v>
      </c>
      <c r="BU24" s="2"/>
      <c r="BV24" s="3"/>
      <c r="BW24" s="3"/>
      <c r="BX24" s="3"/>
      <c r="BY24" s="3"/>
    </row>
    <row r="25" spans="1:77" ht="37.9" customHeight="1">
      <c r="A25" s="14" t="s">
        <v>249</v>
      </c>
      <c r="C25" s="15"/>
      <c r="D25" s="15" t="s">
        <v>64</v>
      </c>
      <c r="E25" s="94">
        <v>162.9626697047375</v>
      </c>
      <c r="F25" s="81"/>
      <c r="G25" s="113" t="s">
        <v>561</v>
      </c>
      <c r="H25" s="15"/>
      <c r="I25" s="16" t="s">
        <v>249</v>
      </c>
      <c r="J25" s="66"/>
      <c r="K25" s="66"/>
      <c r="L25" s="115" t="s">
        <v>612</v>
      </c>
      <c r="M25" s="95">
        <v>4.388123465324652</v>
      </c>
      <c r="N25" s="96">
        <v>969.3524780273438</v>
      </c>
      <c r="O25" s="96">
        <v>1014.94921875</v>
      </c>
      <c r="P25" s="77"/>
      <c r="Q25" s="97"/>
      <c r="R25" s="97"/>
      <c r="S25" s="98"/>
      <c r="T25" s="51">
        <v>0</v>
      </c>
      <c r="U25" s="51">
        <v>2</v>
      </c>
      <c r="V25" s="52">
        <v>0</v>
      </c>
      <c r="W25" s="52">
        <v>0.019608</v>
      </c>
      <c r="X25" s="52">
        <v>0.040671</v>
      </c>
      <c r="Y25" s="52">
        <v>0.567311</v>
      </c>
      <c r="Z25" s="52">
        <v>0.5</v>
      </c>
      <c r="AA25" s="52">
        <v>0</v>
      </c>
      <c r="AB25" s="82">
        <v>25</v>
      </c>
      <c r="AC25" s="82"/>
      <c r="AD25" s="99"/>
      <c r="AE25" s="84" t="s">
        <v>466</v>
      </c>
      <c r="AF25" s="84">
        <v>1762</v>
      </c>
      <c r="AG25" s="84">
        <v>1452</v>
      </c>
      <c r="AH25" s="84">
        <v>5336</v>
      </c>
      <c r="AI25" s="84">
        <v>8643</v>
      </c>
      <c r="AJ25" s="84"/>
      <c r="AK25" s="84" t="s">
        <v>488</v>
      </c>
      <c r="AL25" s="84" t="s">
        <v>505</v>
      </c>
      <c r="AM25" s="89" t="s">
        <v>523</v>
      </c>
      <c r="AN25" s="84"/>
      <c r="AO25" s="86">
        <v>39931.838796296295</v>
      </c>
      <c r="AP25" s="89" t="s">
        <v>544</v>
      </c>
      <c r="AQ25" s="84" t="b">
        <v>0</v>
      </c>
      <c r="AR25" s="84" t="b">
        <v>0</v>
      </c>
      <c r="AS25" s="84" t="b">
        <v>1</v>
      </c>
      <c r="AT25" s="84"/>
      <c r="AU25" s="84">
        <v>23</v>
      </c>
      <c r="AV25" s="89" t="s">
        <v>548</v>
      </c>
      <c r="AW25" s="84" t="b">
        <v>1</v>
      </c>
      <c r="AX25" s="84" t="s">
        <v>563</v>
      </c>
      <c r="AY25" s="89" t="s">
        <v>586</v>
      </c>
      <c r="AZ25" s="84" t="s">
        <v>66</v>
      </c>
      <c r="BA25" s="84" t="str">
        <f>REPLACE(INDEX(GroupVertices[Group],MATCH(Vertices[[#This Row],[Vertex]],GroupVertices[Vertex],0)),1,1,"")</f>
        <v>1</v>
      </c>
      <c r="BB25" s="51"/>
      <c r="BC25" s="51"/>
      <c r="BD25" s="51"/>
      <c r="BE25" s="51"/>
      <c r="BF25" s="51" t="s">
        <v>295</v>
      </c>
      <c r="BG25" s="51" t="s">
        <v>295</v>
      </c>
      <c r="BH25" s="126" t="s">
        <v>819</v>
      </c>
      <c r="BI25" s="126" t="s">
        <v>819</v>
      </c>
      <c r="BJ25" s="126" t="s">
        <v>842</v>
      </c>
      <c r="BK25" s="126" t="s">
        <v>842</v>
      </c>
      <c r="BL25" s="126">
        <v>2</v>
      </c>
      <c r="BM25" s="129">
        <v>5.2631578947368425</v>
      </c>
      <c r="BN25" s="126">
        <v>0</v>
      </c>
      <c r="BO25" s="129">
        <v>0</v>
      </c>
      <c r="BP25" s="126">
        <v>0</v>
      </c>
      <c r="BQ25" s="129">
        <v>0</v>
      </c>
      <c r="BR25" s="126">
        <v>36</v>
      </c>
      <c r="BS25" s="129">
        <v>94.73684210526316</v>
      </c>
      <c r="BT25" s="126">
        <v>38</v>
      </c>
      <c r="BU25" s="2"/>
      <c r="BV25" s="3"/>
      <c r="BW25" s="3"/>
      <c r="BX25" s="3"/>
      <c r="BY25" s="3"/>
    </row>
    <row r="26" spans="1:77" ht="37.9" customHeight="1">
      <c r="A26" s="14" t="s">
        <v>250</v>
      </c>
      <c r="C26" s="15"/>
      <c r="D26" s="15" t="s">
        <v>64</v>
      </c>
      <c r="E26" s="94">
        <v>162.01060793063073</v>
      </c>
      <c r="F26" s="81"/>
      <c r="G26" s="113" t="s">
        <v>318</v>
      </c>
      <c r="H26" s="15"/>
      <c r="I26" s="16" t="s">
        <v>250</v>
      </c>
      <c r="J26" s="66"/>
      <c r="K26" s="66"/>
      <c r="L26" s="115" t="s">
        <v>613</v>
      </c>
      <c r="M26" s="95">
        <v>1.0373346938327785</v>
      </c>
      <c r="N26" s="96">
        <v>5607.80859375</v>
      </c>
      <c r="O26" s="96">
        <v>2269.7216796875</v>
      </c>
      <c r="P26" s="77"/>
      <c r="Q26" s="97"/>
      <c r="R26" s="97"/>
      <c r="S26" s="98"/>
      <c r="T26" s="51">
        <v>0</v>
      </c>
      <c r="U26" s="51">
        <v>5</v>
      </c>
      <c r="V26" s="52">
        <v>69.561905</v>
      </c>
      <c r="W26" s="52">
        <v>0.02381</v>
      </c>
      <c r="X26" s="52">
        <v>0.059987</v>
      </c>
      <c r="Y26" s="52">
        <v>1.381545</v>
      </c>
      <c r="Z26" s="52">
        <v>0.1</v>
      </c>
      <c r="AA26" s="52">
        <v>0</v>
      </c>
      <c r="AB26" s="82">
        <v>26</v>
      </c>
      <c r="AC26" s="82"/>
      <c r="AD26" s="99"/>
      <c r="AE26" s="84" t="s">
        <v>467</v>
      </c>
      <c r="AF26" s="84">
        <v>53</v>
      </c>
      <c r="AG26" s="84">
        <v>16</v>
      </c>
      <c r="AH26" s="84">
        <v>10</v>
      </c>
      <c r="AI26" s="84">
        <v>27</v>
      </c>
      <c r="AJ26" s="84"/>
      <c r="AK26" s="84"/>
      <c r="AL26" s="84"/>
      <c r="AM26" s="84"/>
      <c r="AN26" s="84"/>
      <c r="AO26" s="86">
        <v>41280.92234953704</v>
      </c>
      <c r="AP26" s="89" t="s">
        <v>545</v>
      </c>
      <c r="AQ26" s="84" t="b">
        <v>1</v>
      </c>
      <c r="AR26" s="84" t="b">
        <v>0</v>
      </c>
      <c r="AS26" s="84" t="b">
        <v>0</v>
      </c>
      <c r="AT26" s="84"/>
      <c r="AU26" s="84">
        <v>0</v>
      </c>
      <c r="AV26" s="89" t="s">
        <v>547</v>
      </c>
      <c r="AW26" s="84" t="b">
        <v>0</v>
      </c>
      <c r="AX26" s="84" t="s">
        <v>563</v>
      </c>
      <c r="AY26" s="89" t="s">
        <v>587</v>
      </c>
      <c r="AZ26" s="84" t="s">
        <v>66</v>
      </c>
      <c r="BA26" s="84" t="str">
        <f>REPLACE(INDEX(GroupVertices[Group],MATCH(Vertices[[#This Row],[Vertex]],GroupVertices[Vertex],0)),1,1,"")</f>
        <v>2</v>
      </c>
      <c r="BB26" s="51"/>
      <c r="BC26" s="51"/>
      <c r="BD26" s="51"/>
      <c r="BE26" s="51"/>
      <c r="BF26" s="51"/>
      <c r="BG26" s="51"/>
      <c r="BH26" s="126" t="s">
        <v>820</v>
      </c>
      <c r="BI26" s="126" t="s">
        <v>825</v>
      </c>
      <c r="BJ26" s="126" t="s">
        <v>843</v>
      </c>
      <c r="BK26" s="126" t="s">
        <v>848</v>
      </c>
      <c r="BL26" s="126">
        <v>1</v>
      </c>
      <c r="BM26" s="129">
        <v>2.7777777777777777</v>
      </c>
      <c r="BN26" s="126">
        <v>0</v>
      </c>
      <c r="BO26" s="129">
        <v>0</v>
      </c>
      <c r="BP26" s="126">
        <v>0</v>
      </c>
      <c r="BQ26" s="129">
        <v>0</v>
      </c>
      <c r="BR26" s="126">
        <v>35</v>
      </c>
      <c r="BS26" s="129">
        <v>97.22222222222223</v>
      </c>
      <c r="BT26" s="126">
        <v>36</v>
      </c>
      <c r="BU26" s="2"/>
      <c r="BV26" s="3"/>
      <c r="BW26" s="3"/>
      <c r="BX26" s="3"/>
      <c r="BY26" s="3"/>
    </row>
    <row r="27" spans="1:77" ht="37.9" customHeight="1">
      <c r="A27" s="14" t="s">
        <v>259</v>
      </c>
      <c r="C27" s="15"/>
      <c r="D27" s="15" t="s">
        <v>64</v>
      </c>
      <c r="E27" s="94">
        <v>428.7098958827811</v>
      </c>
      <c r="F27" s="81"/>
      <c r="G27" s="113" t="s">
        <v>562</v>
      </c>
      <c r="H27" s="15"/>
      <c r="I27" s="16" t="s">
        <v>259</v>
      </c>
      <c r="J27" s="66"/>
      <c r="K27" s="66"/>
      <c r="L27" s="115" t="s">
        <v>614</v>
      </c>
      <c r="M27" s="95">
        <v>939.6875396906341</v>
      </c>
      <c r="N27" s="96">
        <v>6731.17041015625</v>
      </c>
      <c r="O27" s="96">
        <v>786.674072265625</v>
      </c>
      <c r="P27" s="77"/>
      <c r="Q27" s="97"/>
      <c r="R27" s="97"/>
      <c r="S27" s="98"/>
      <c r="T27" s="51">
        <v>1</v>
      </c>
      <c r="U27" s="51">
        <v>0</v>
      </c>
      <c r="V27" s="52">
        <v>0</v>
      </c>
      <c r="W27" s="52">
        <v>0.015873</v>
      </c>
      <c r="X27" s="52">
        <v>0.010167</v>
      </c>
      <c r="Y27" s="52">
        <v>0.384862</v>
      </c>
      <c r="Z27" s="52">
        <v>0</v>
      </c>
      <c r="AA27" s="52">
        <v>0</v>
      </c>
      <c r="AB27" s="82">
        <v>27</v>
      </c>
      <c r="AC27" s="82"/>
      <c r="AD27" s="99"/>
      <c r="AE27" s="84" t="s">
        <v>468</v>
      </c>
      <c r="AF27" s="84">
        <v>480</v>
      </c>
      <c r="AG27" s="84">
        <v>402280</v>
      </c>
      <c r="AH27" s="84">
        <v>36641</v>
      </c>
      <c r="AI27" s="84">
        <v>12135</v>
      </c>
      <c r="AJ27" s="84"/>
      <c r="AK27" s="84" t="s">
        <v>489</v>
      </c>
      <c r="AL27" s="84" t="s">
        <v>506</v>
      </c>
      <c r="AM27" s="89" t="s">
        <v>524</v>
      </c>
      <c r="AN27" s="84"/>
      <c r="AO27" s="86">
        <v>40088.73370370371</v>
      </c>
      <c r="AP27" s="89" t="s">
        <v>546</v>
      </c>
      <c r="AQ27" s="84" t="b">
        <v>0</v>
      </c>
      <c r="AR27" s="84" t="b">
        <v>0</v>
      </c>
      <c r="AS27" s="84" t="b">
        <v>0</v>
      </c>
      <c r="AT27" s="84"/>
      <c r="AU27" s="84">
        <v>1355</v>
      </c>
      <c r="AV27" s="89" t="s">
        <v>547</v>
      </c>
      <c r="AW27" s="84" t="b">
        <v>1</v>
      </c>
      <c r="AX27" s="84" t="s">
        <v>563</v>
      </c>
      <c r="AY27" s="89" t="s">
        <v>588</v>
      </c>
      <c r="AZ27" s="84" t="s">
        <v>65</v>
      </c>
      <c r="BA27" s="84" t="str">
        <f>REPLACE(INDEX(GroupVertices[Group],MATCH(Vertices[[#This Row],[Vertex]],GroupVertices[Vertex],0)),1,1,"")</f>
        <v>2</v>
      </c>
      <c r="BB27" s="51"/>
      <c r="BC27" s="51"/>
      <c r="BD27" s="51"/>
      <c r="BE27" s="51"/>
      <c r="BF27" s="51"/>
      <c r="BG27" s="51"/>
      <c r="BH27" s="51"/>
      <c r="BI27" s="51"/>
      <c r="BJ27" s="51"/>
      <c r="BK27" s="51"/>
      <c r="BL27" s="51"/>
      <c r="BM27" s="52"/>
      <c r="BN27" s="51"/>
      <c r="BO27" s="52"/>
      <c r="BP27" s="51"/>
      <c r="BQ27" s="52"/>
      <c r="BR27" s="51"/>
      <c r="BS27" s="52"/>
      <c r="BT27" s="51"/>
      <c r="BU27" s="2"/>
      <c r="BV27" s="3"/>
      <c r="BW27" s="3"/>
      <c r="BX27" s="3"/>
      <c r="BY27" s="3"/>
    </row>
    <row r="28" spans="1:77" ht="37.9" customHeight="1">
      <c r="A28" s="100" t="s">
        <v>251</v>
      </c>
      <c r="C28" s="101"/>
      <c r="D28" s="101" t="s">
        <v>64</v>
      </c>
      <c r="E28" s="102">
        <v>162.07823348840154</v>
      </c>
      <c r="F28" s="103"/>
      <c r="G28" s="114" t="s">
        <v>316</v>
      </c>
      <c r="H28" s="101"/>
      <c r="I28" s="104" t="s">
        <v>251</v>
      </c>
      <c r="J28" s="105"/>
      <c r="K28" s="105"/>
      <c r="L28" s="116" t="s">
        <v>615</v>
      </c>
      <c r="M28" s="106">
        <v>1.2753433670167418</v>
      </c>
      <c r="N28" s="107">
        <v>7687.7783203125</v>
      </c>
      <c r="O28" s="107">
        <v>7199.80078125</v>
      </c>
      <c r="P28" s="108"/>
      <c r="Q28" s="109"/>
      <c r="R28" s="109"/>
      <c r="S28" s="110"/>
      <c r="T28" s="51">
        <v>1</v>
      </c>
      <c r="U28" s="51">
        <v>1</v>
      </c>
      <c r="V28" s="52">
        <v>0</v>
      </c>
      <c r="W28" s="52">
        <v>0</v>
      </c>
      <c r="X28" s="52">
        <v>0</v>
      </c>
      <c r="Y28" s="52">
        <v>0.999979</v>
      </c>
      <c r="Z28" s="52">
        <v>0</v>
      </c>
      <c r="AA28" s="52" t="s">
        <v>634</v>
      </c>
      <c r="AB28" s="111">
        <v>28</v>
      </c>
      <c r="AC28" s="111"/>
      <c r="AD28" s="112"/>
      <c r="AE28" s="84" t="s">
        <v>469</v>
      </c>
      <c r="AF28" s="84">
        <v>1374</v>
      </c>
      <c r="AG28" s="84">
        <v>118</v>
      </c>
      <c r="AH28" s="84">
        <v>4752</v>
      </c>
      <c r="AI28" s="84">
        <v>79</v>
      </c>
      <c r="AJ28" s="84"/>
      <c r="AK28" s="84"/>
      <c r="AL28" s="84" t="s">
        <v>507</v>
      </c>
      <c r="AM28" s="84"/>
      <c r="AN28" s="84"/>
      <c r="AO28" s="86">
        <v>41030.94697916666</v>
      </c>
      <c r="AP28" s="84"/>
      <c r="AQ28" s="84" t="b">
        <v>1</v>
      </c>
      <c r="AR28" s="84" t="b">
        <v>1</v>
      </c>
      <c r="AS28" s="84" t="b">
        <v>1</v>
      </c>
      <c r="AT28" s="84"/>
      <c r="AU28" s="84">
        <v>1</v>
      </c>
      <c r="AV28" s="89" t="s">
        <v>547</v>
      </c>
      <c r="AW28" s="84" t="b">
        <v>0</v>
      </c>
      <c r="AX28" s="84" t="s">
        <v>563</v>
      </c>
      <c r="AY28" s="89" t="s">
        <v>589</v>
      </c>
      <c r="AZ28" s="84" t="s">
        <v>66</v>
      </c>
      <c r="BA28" s="84" t="str">
        <f>REPLACE(INDEX(GroupVertices[Group],MATCH(Vertices[[#This Row],[Vertex]],GroupVertices[Vertex],0)),1,1,"")</f>
        <v>5</v>
      </c>
      <c r="BB28" s="51"/>
      <c r="BC28" s="51"/>
      <c r="BD28" s="51"/>
      <c r="BE28" s="51"/>
      <c r="BF28" s="51" t="s">
        <v>296</v>
      </c>
      <c r="BG28" s="51" t="s">
        <v>803</v>
      </c>
      <c r="BH28" s="126" t="s">
        <v>821</v>
      </c>
      <c r="BI28" s="126" t="s">
        <v>826</v>
      </c>
      <c r="BJ28" s="126" t="s">
        <v>844</v>
      </c>
      <c r="BK28" s="126" t="s">
        <v>849</v>
      </c>
      <c r="BL28" s="126">
        <v>2</v>
      </c>
      <c r="BM28" s="129">
        <v>3.076923076923077</v>
      </c>
      <c r="BN28" s="126">
        <v>2</v>
      </c>
      <c r="BO28" s="129">
        <v>3.076923076923077</v>
      </c>
      <c r="BP28" s="126">
        <v>0</v>
      </c>
      <c r="BQ28" s="129">
        <v>0</v>
      </c>
      <c r="BR28" s="126">
        <v>61</v>
      </c>
      <c r="BS28" s="129">
        <v>93.84615384615384</v>
      </c>
      <c r="BT28" s="126">
        <v>65</v>
      </c>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8"/>
    <dataValidation allowBlank="1" showInputMessage="1" promptTitle="Vertex Tooltip" prompt="Enter optional text that will pop up when the mouse is hovered over the vertex." errorTitle="Invalid Vertex Image Key" sqref="L3:L2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8"/>
    <dataValidation allowBlank="1" showInputMessage="1" promptTitle="Vertex Label Fill Color" prompt="To select an optional fill color for the Label shape, right-click and select Select Color on the right-click menu." sqref="J3:J28"/>
    <dataValidation allowBlank="1" showInputMessage="1" promptTitle="Vertex Image File" prompt="Enter the path to an image file.  Hover over the column header for examples." errorTitle="Invalid Vertex Image Key" sqref="G3:G28"/>
    <dataValidation allowBlank="1" showInputMessage="1" promptTitle="Vertex Color" prompt="To select an optional vertex color, right-click and select Select Color on the right-click menu." sqref="C3:C28"/>
    <dataValidation allowBlank="1" showInputMessage="1" promptTitle="Vertex Opacity" prompt="Enter an optional vertex opacity between 0 (transparent) and 100 (opaque)." errorTitle="Invalid Vertex Opacity" error="The optional vertex opacity must be a whole number between 0 and 10." sqref="F3:F28"/>
    <dataValidation type="list" allowBlank="1" showInputMessage="1" showErrorMessage="1" promptTitle="Vertex Shape" prompt="Select an optional vertex shape." errorTitle="Invalid Vertex Shape" error="You have entered an invalid vertex shape.  Try selecting from the drop-down list instead." sqref="D3:D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8">
      <formula1>ValidVertexLabelPositions</formula1>
    </dataValidation>
    <dataValidation allowBlank="1" showInputMessage="1" showErrorMessage="1" promptTitle="Vertex Name" prompt="Enter the name of the vertex." sqref="A3:A28"/>
  </dataValidations>
  <hyperlinks>
    <hyperlink ref="AM4" r:id="rId1" display="https://t.co/UNVNNXXQTH"/>
    <hyperlink ref="AM5" r:id="rId2" display="https://t.co/8lFKNvAG4t"/>
    <hyperlink ref="AM6" r:id="rId3" display="https://t.co/Im6CCmxnac"/>
    <hyperlink ref="AM7" r:id="rId4" display="http://t.co/5wEFYWoWO6"/>
    <hyperlink ref="AM8" r:id="rId5" display="https://t.co/94ToWlt8ww"/>
    <hyperlink ref="AM9" r:id="rId6" display="https://t.co/F4QAq97Dvo"/>
    <hyperlink ref="AM11" r:id="rId7" display="http://t.co/LubV9X1WH7"/>
    <hyperlink ref="AM12" r:id="rId8" display="https://t.co/AehaZnC2zb"/>
    <hyperlink ref="AM13" r:id="rId9" display="https://t.co/yW6M0BfYaC"/>
    <hyperlink ref="AM14" r:id="rId10" display="https://t.co/cpsZBb7Ts3"/>
    <hyperlink ref="AM17" r:id="rId11" display="https://t.co/EPy4Gw10Ps"/>
    <hyperlink ref="AM18" r:id="rId12" display="https://t.co/zSeRb9GdFs"/>
    <hyperlink ref="AM20" r:id="rId13" display="https://t.co/eQ0aaThNAt"/>
    <hyperlink ref="AM21" r:id="rId14" display="https://t.co/meHzGCTe0c"/>
    <hyperlink ref="AM22" r:id="rId15" display="http://t.co/PBlybeJyA0"/>
    <hyperlink ref="AM25" r:id="rId16" display="https://t.co/QlJRxymzQF"/>
    <hyperlink ref="AM27" r:id="rId17" display="https://t.co/jNGu2bWHjH"/>
    <hyperlink ref="AP4" r:id="rId18" display="https://pbs.twimg.com/profile_banners/778393933944541185/1566337506"/>
    <hyperlink ref="AP5" r:id="rId19" display="https://pbs.twimg.com/profile_banners/920709876535496705/1546540545"/>
    <hyperlink ref="AP6" r:id="rId20" display="https://pbs.twimg.com/profile_banners/55682757/1567264673"/>
    <hyperlink ref="AP7" r:id="rId21" display="https://pbs.twimg.com/profile_banners/22121590/1434407171"/>
    <hyperlink ref="AP8" r:id="rId22" display="https://pbs.twimg.com/profile_banners/109017498/1553796501"/>
    <hyperlink ref="AP9" r:id="rId23" display="https://pbs.twimg.com/profile_banners/7744592/1534857994"/>
    <hyperlink ref="AP10" r:id="rId24" display="https://pbs.twimg.com/profile_banners/2214978869/1567465005"/>
    <hyperlink ref="AP11" r:id="rId25" display="https://pbs.twimg.com/profile_banners/279201414/1403128373"/>
    <hyperlink ref="AP12" r:id="rId26" display="https://pbs.twimg.com/profile_banners/42304844/1423931650"/>
    <hyperlink ref="AP13" r:id="rId27" display="https://pbs.twimg.com/profile_banners/16379018/1562775440"/>
    <hyperlink ref="AP14" r:id="rId28" display="https://pbs.twimg.com/profile_banners/25321854/1396959417"/>
    <hyperlink ref="AP15" r:id="rId29" display="https://pbs.twimg.com/profile_banners/889452470207905792/1500897246"/>
    <hyperlink ref="AP16" r:id="rId30" display="https://pbs.twimg.com/profile_banners/1499708725/1415585320"/>
    <hyperlink ref="AP17" r:id="rId31" display="https://pbs.twimg.com/profile_banners/52070270/1524693274"/>
    <hyperlink ref="AP18" r:id="rId32" display="https://pbs.twimg.com/profile_banners/712784228493037568/1566405264"/>
    <hyperlink ref="AP20" r:id="rId33" display="https://pbs.twimg.com/profile_banners/126676157/1533156810"/>
    <hyperlink ref="AP21" r:id="rId34" display="https://pbs.twimg.com/profile_banners/3880132152/1565198245"/>
    <hyperlink ref="AP22" r:id="rId35" display="https://pbs.twimg.com/profile_banners/157739327/1404088214"/>
    <hyperlink ref="AP24" r:id="rId36" display="https://pbs.twimg.com/profile_banners/1111839555538186241/1554000071"/>
    <hyperlink ref="AP25" r:id="rId37" display="https://pbs.twimg.com/profile_banners/36167088/1453429581"/>
    <hyperlink ref="AP26" r:id="rId38" display="https://pbs.twimg.com/profile_banners/1066832324/1429062115"/>
    <hyperlink ref="AP27" r:id="rId39" display="https://pbs.twimg.com/profile_banners/79238164/1554682324"/>
    <hyperlink ref="AV3" r:id="rId40" display="http://abs.twimg.com/images/themes/theme1/bg.png"/>
    <hyperlink ref="AV4" r:id="rId41" display="http://abs.twimg.com/images/themes/theme1/bg.png"/>
    <hyperlink ref="AV5" r:id="rId42" display="http://abs.twimg.com/images/themes/theme1/bg.png"/>
    <hyperlink ref="AV6" r:id="rId43" display="http://abs.twimg.com/images/themes/theme9/bg.gif"/>
    <hyperlink ref="AV7" r:id="rId44" display="http://abs.twimg.com/images/themes/theme1/bg.png"/>
    <hyperlink ref="AV8" r:id="rId45" display="http://abs.twimg.com/images/themes/theme14/bg.gif"/>
    <hyperlink ref="AV9" r:id="rId46" display="http://abs.twimg.com/images/themes/theme1/bg.png"/>
    <hyperlink ref="AV10" r:id="rId47" display="http://abs.twimg.com/images/themes/theme1/bg.png"/>
    <hyperlink ref="AV11" r:id="rId48" display="http://abs.twimg.com/images/themes/theme1/bg.png"/>
    <hyperlink ref="AV12" r:id="rId49" display="http://abs.twimg.com/images/themes/theme18/bg.gif"/>
    <hyperlink ref="AV13" r:id="rId50" display="http://abs.twimg.com/images/themes/theme1/bg.png"/>
    <hyperlink ref="AV14" r:id="rId51" display="http://abs.twimg.com/images/themes/theme1/bg.png"/>
    <hyperlink ref="AV16" r:id="rId52" display="http://abs.twimg.com/images/themes/theme1/bg.png"/>
    <hyperlink ref="AV17" r:id="rId53" display="http://abs.twimg.com/images/themes/theme1/bg.png"/>
    <hyperlink ref="AV18" r:id="rId54" display="http://abs.twimg.com/images/themes/theme1/bg.png"/>
    <hyperlink ref="AV19" r:id="rId55" display="http://abs.twimg.com/images/themes/theme1/bg.png"/>
    <hyperlink ref="AV20" r:id="rId56" display="http://abs.twimg.com/images/themes/theme14/bg.gif"/>
    <hyperlink ref="AV21" r:id="rId57" display="http://abs.twimg.com/images/themes/theme1/bg.png"/>
    <hyperlink ref="AV22" r:id="rId58" display="http://abs.twimg.com/images/themes/theme1/bg.png"/>
    <hyperlink ref="AV25" r:id="rId59" display="http://abs.twimg.com/images/themes/theme9/bg.gif"/>
    <hyperlink ref="AV26" r:id="rId60" display="http://abs.twimg.com/images/themes/theme1/bg.png"/>
    <hyperlink ref="AV27" r:id="rId61" display="http://abs.twimg.com/images/themes/theme1/bg.png"/>
    <hyperlink ref="AV28" r:id="rId62" display="http://abs.twimg.com/images/themes/theme1/bg.png"/>
    <hyperlink ref="G3" r:id="rId63" display="http://pbs.twimg.com/profile_images/667194198219735040/ZF7hxIpV_normal.jpg"/>
    <hyperlink ref="G4" r:id="rId64" display="http://pbs.twimg.com/profile_images/1163929975101112321/5cBlCazz_normal.jpg"/>
    <hyperlink ref="G5" r:id="rId65" display="http://pbs.twimg.com/profile_images/1081319381769076736/zPr8UzAv_normal.jpg"/>
    <hyperlink ref="G6" r:id="rId66" display="http://pbs.twimg.com/profile_images/915032734761877507/R8qE53lQ_normal.jpg"/>
    <hyperlink ref="G7" r:id="rId67" display="http://pbs.twimg.com/profile_images/610574439219077121/KqRJf8gX_normal.jpg"/>
    <hyperlink ref="G8" r:id="rId68" display="http://pbs.twimg.com/profile_images/732540968134692864/5VZM6Lkl_normal.jpg"/>
    <hyperlink ref="G9" r:id="rId69" display="http://pbs.twimg.com/profile_images/1029703756206682112/nLq9XIww_normal.jpg"/>
    <hyperlink ref="G10" r:id="rId70" display="http://pbs.twimg.com/profile_images/1033882286171860993/rVG2wyCT_normal.jpg"/>
    <hyperlink ref="G11" r:id="rId71" display="http://pbs.twimg.com/profile_images/1304754237/image_normal.jpg"/>
    <hyperlink ref="G12" r:id="rId72" display="http://pbs.twimg.com/profile_images/1113200162590081024/T6uFHUN0_normal.jpg"/>
    <hyperlink ref="G13" r:id="rId73" display="http://pbs.twimg.com/profile_images/1148989729523683328/KwgjGMok_normal.png"/>
    <hyperlink ref="G14" r:id="rId74" display="http://pbs.twimg.com/profile_images/767352280978972673/6ibu-ONE_normal.jpg"/>
    <hyperlink ref="G15" r:id="rId75" display="http://pbs.twimg.com/profile_images/1012144939390701568/81iaF_Tf_normal.jpg"/>
    <hyperlink ref="G16" r:id="rId76" display="http://pbs.twimg.com/profile_images/1096798093247311872/pdmLCZi8_normal.jpg"/>
    <hyperlink ref="G17" r:id="rId77" display="http://pbs.twimg.com/profile_images/999305074248531968/_TkJ4CYY_normal.jpg"/>
    <hyperlink ref="G18" r:id="rId78" display="http://pbs.twimg.com/profile_images/1167133600942194688/6t1np2QD_normal.jpg"/>
    <hyperlink ref="G19" r:id="rId79" display="http://pbs.twimg.com/profile_images/682787683282882565/_PdD6xHx_normal.jpg"/>
    <hyperlink ref="G20" r:id="rId80" display="http://pbs.twimg.com/profile_images/1091070723358105603/53ba9MDV_normal.jpg"/>
    <hyperlink ref="G21" r:id="rId81" display="http://pbs.twimg.com/profile_images/1117508599859830786/VM7Dn-Oo_normal.jpg"/>
    <hyperlink ref="G22" r:id="rId82" display="http://pbs.twimg.com/profile_images/483407123875778562/wN78q3a1_normal.jpeg"/>
    <hyperlink ref="G23" r:id="rId83" display="http://abs.twimg.com/sticky/default_profile_images/default_profile_normal.png"/>
    <hyperlink ref="G24" r:id="rId84" display="http://pbs.twimg.com/profile_images/1112182779964329984/MOTGO1e__normal.jpg"/>
    <hyperlink ref="G25" r:id="rId85" display="http://pbs.twimg.com/profile_images/690359051063037952/5_JxZjlY_normal.jpg"/>
    <hyperlink ref="G26" r:id="rId86" display="http://pbs.twimg.com/profile_images/588157118471090176/7bpI8_EK_normal.jpg"/>
    <hyperlink ref="G27" r:id="rId87" display="http://pbs.twimg.com/profile_images/1115044510575333376/IHxStO45_normal.png"/>
    <hyperlink ref="G28" r:id="rId88" display="http://abs.twimg.com/sticky/default_profile_images/default_profile_normal.png"/>
    <hyperlink ref="AY3" r:id="rId89" display="https://twitter.com/cdjdulay2881"/>
    <hyperlink ref="AY4" r:id="rId90" display="https://twitter.com/whydontwemusic"/>
    <hyperlink ref="AY5" r:id="rId91" display="https://twitter.com/todayplaza"/>
    <hyperlink ref="AY6" r:id="rId92" display="https://twitter.com/mikerocketmusic"/>
    <hyperlink ref="AY7" r:id="rId93" display="https://twitter.com/crossroads_nj"/>
    <hyperlink ref="AY8" r:id="rId94" display="https://twitter.com/prohibitionnyc"/>
    <hyperlink ref="AY9" r:id="rId95" display="https://twitter.com/todayshow"/>
    <hyperlink ref="AY10" r:id="rId96" display="https://twitter.com/simplyriaa"/>
    <hyperlink ref="AY11" r:id="rId97" display="https://twitter.com/tvcameraguy"/>
    <hyperlink ref="AY12" r:id="rId98" display="https://twitter.com/kevinschatell"/>
    <hyperlink ref="AY13" r:id="rId99" display="https://twitter.com/alroker"/>
    <hyperlink ref="AY14" r:id="rId100" display="https://twitter.com/hodakotb"/>
    <hyperlink ref="AY15" r:id="rId101" display="https://twitter.com/jakessarwar"/>
    <hyperlink ref="AY16" r:id="rId102" display="https://twitter.com/galenbiotech"/>
    <hyperlink ref="AY17" r:id="rId103" display="https://twitter.com/savannahguthrie"/>
    <hyperlink ref="AY18" r:id="rId104" display="https://twitter.com/nbcthisisus"/>
    <hyperlink ref="AY19" r:id="rId105" display="https://twitter.com/chicky1956"/>
    <hyperlink ref="AY20" r:id="rId106" display="https://twitter.com/holly_camille22"/>
    <hyperlink ref="AY21" r:id="rId107" display="https://twitter.com/sheltonbeth01"/>
    <hyperlink ref="AY22" r:id="rId108" display="https://twitter.com/meenasaurus"/>
    <hyperlink ref="AY23" r:id="rId109" display="https://twitter.com/sarahmc78949349"/>
    <hyperlink ref="AY24" r:id="rId110" display="https://twitter.com/sheetssydnie"/>
    <hyperlink ref="AY25" r:id="rId111" display="https://twitter.com/maritsanbcmt"/>
    <hyperlink ref="AY26" r:id="rId112" display="https://twitter.com/donnaflawrence"/>
    <hyperlink ref="AY27" r:id="rId113" display="https://twitter.com/hodaandjenna"/>
    <hyperlink ref="AY28" r:id="rId114" display="https://twitter.com/rockytwyman"/>
  </hyperlinks>
  <printOptions/>
  <pageMargins left="0.7" right="0.7" top="0.75" bottom="0.75" header="0.3" footer="0.3"/>
  <pageSetup horizontalDpi="600" verticalDpi="600" orientation="portrait" r:id="rId119"/>
  <drawing r:id="rId118"/>
  <legacyDrawing r:id="rId116"/>
  <tableParts>
    <tablePart r:id="rId11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28125" style="0" bestFit="1" customWidth="1"/>
    <col min="27" max="27" width="14.7109375" style="0" bestFit="1" customWidth="1"/>
    <col min="28" max="28" width="12.421875" style="0" bestFit="1" customWidth="1"/>
    <col min="29" max="29" width="14.57421875" style="0" bestFit="1" customWidth="1"/>
    <col min="30" max="30" width="13.421875" style="0" bestFit="1" customWidth="1"/>
    <col min="31" max="31" width="16.00390625" style="0" bestFit="1" customWidth="1"/>
    <col min="32" max="32" width="10.57421875" style="0" bestFit="1" customWidth="1"/>
    <col min="33" max="33" width="19.8515625" style="0" bestFit="1" customWidth="1"/>
    <col min="34" max="34" width="25.421875" style="0" bestFit="1" customWidth="1"/>
    <col min="35" max="35" width="20.7109375" style="0" bestFit="1" customWidth="1"/>
    <col min="36" max="36" width="26.28125" style="0" bestFit="1" customWidth="1"/>
    <col min="37" max="37" width="24.7109375" style="0" bestFit="1" customWidth="1"/>
    <col min="38" max="38" width="30.28125" style="0" bestFit="1" customWidth="1"/>
    <col min="39" max="39" width="17.00390625" style="0" bestFit="1" customWidth="1"/>
    <col min="40" max="40" width="20.421875" style="0" bestFit="1" customWidth="1"/>
    <col min="41" max="41" width="15.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1"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649</v>
      </c>
      <c r="Z2" s="13" t="s">
        <v>658</v>
      </c>
      <c r="AA2" s="13" t="s">
        <v>675</v>
      </c>
      <c r="AB2" s="13" t="s">
        <v>715</v>
      </c>
      <c r="AC2" s="13" t="s">
        <v>756</v>
      </c>
      <c r="AD2" s="13" t="s">
        <v>775</v>
      </c>
      <c r="AE2" s="13" t="s">
        <v>776</v>
      </c>
      <c r="AF2" s="13" t="s">
        <v>788</v>
      </c>
      <c r="AG2" s="67" t="s">
        <v>911</v>
      </c>
      <c r="AH2" s="67" t="s">
        <v>912</v>
      </c>
      <c r="AI2" s="67" t="s">
        <v>913</v>
      </c>
      <c r="AJ2" s="67" t="s">
        <v>914</v>
      </c>
      <c r="AK2" s="67" t="s">
        <v>915</v>
      </c>
      <c r="AL2" s="67" t="s">
        <v>916</v>
      </c>
      <c r="AM2" s="67" t="s">
        <v>917</v>
      </c>
      <c r="AN2" s="67" t="s">
        <v>918</v>
      </c>
      <c r="AO2" s="67" t="s">
        <v>921</v>
      </c>
    </row>
    <row r="3" spans="1:41" ht="15">
      <c r="A3" s="123" t="s">
        <v>619</v>
      </c>
      <c r="B3" s="124" t="s">
        <v>625</v>
      </c>
      <c r="C3" s="124" t="s">
        <v>56</v>
      </c>
      <c r="D3" s="117"/>
      <c r="E3" s="117"/>
      <c r="F3" s="118" t="s">
        <v>949</v>
      </c>
      <c r="G3" s="119"/>
      <c r="H3" s="119"/>
      <c r="I3" s="120">
        <v>3</v>
      </c>
      <c r="J3" s="121"/>
      <c r="K3" s="51">
        <v>10</v>
      </c>
      <c r="L3" s="51">
        <v>16</v>
      </c>
      <c r="M3" s="51">
        <v>3</v>
      </c>
      <c r="N3" s="51">
        <v>19</v>
      </c>
      <c r="O3" s="51">
        <v>0</v>
      </c>
      <c r="P3" s="52">
        <v>0</v>
      </c>
      <c r="Q3" s="52">
        <v>0</v>
      </c>
      <c r="R3" s="51">
        <v>1</v>
      </c>
      <c r="S3" s="51">
        <v>0</v>
      </c>
      <c r="T3" s="51">
        <v>10</v>
      </c>
      <c r="U3" s="51">
        <v>19</v>
      </c>
      <c r="V3" s="51">
        <v>2</v>
      </c>
      <c r="W3" s="52">
        <v>1.46</v>
      </c>
      <c r="X3" s="52">
        <v>0.18888888888888888</v>
      </c>
      <c r="Y3" s="84"/>
      <c r="Z3" s="84"/>
      <c r="AA3" s="84" t="s">
        <v>676</v>
      </c>
      <c r="AB3" s="92" t="s">
        <v>716</v>
      </c>
      <c r="AC3" s="92" t="s">
        <v>757</v>
      </c>
      <c r="AD3" s="92" t="s">
        <v>241</v>
      </c>
      <c r="AE3" s="92" t="s">
        <v>777</v>
      </c>
      <c r="AF3" s="92" t="s">
        <v>789</v>
      </c>
      <c r="AG3" s="126">
        <v>5</v>
      </c>
      <c r="AH3" s="129">
        <v>2.5510204081632653</v>
      </c>
      <c r="AI3" s="126">
        <v>3</v>
      </c>
      <c r="AJ3" s="129">
        <v>1.530612244897959</v>
      </c>
      <c r="AK3" s="126">
        <v>0</v>
      </c>
      <c r="AL3" s="129">
        <v>0</v>
      </c>
      <c r="AM3" s="126">
        <v>188</v>
      </c>
      <c r="AN3" s="129">
        <v>95.91836734693878</v>
      </c>
      <c r="AO3" s="126">
        <v>196</v>
      </c>
    </row>
    <row r="4" spans="1:41" ht="15">
      <c r="A4" s="123" t="s">
        <v>620</v>
      </c>
      <c r="B4" s="124" t="s">
        <v>626</v>
      </c>
      <c r="C4" s="124" t="s">
        <v>56</v>
      </c>
      <c r="D4" s="101"/>
      <c r="E4" s="101"/>
      <c r="F4" s="104" t="s">
        <v>950</v>
      </c>
      <c r="G4" s="108"/>
      <c r="H4" s="108"/>
      <c r="I4" s="111">
        <v>4</v>
      </c>
      <c r="J4" s="111"/>
      <c r="K4" s="51">
        <v>4</v>
      </c>
      <c r="L4" s="51">
        <v>1</v>
      </c>
      <c r="M4" s="51">
        <v>4</v>
      </c>
      <c r="N4" s="51">
        <v>5</v>
      </c>
      <c r="O4" s="51">
        <v>0</v>
      </c>
      <c r="P4" s="52">
        <v>0</v>
      </c>
      <c r="Q4" s="52">
        <v>0</v>
      </c>
      <c r="R4" s="51">
        <v>1</v>
      </c>
      <c r="S4" s="51">
        <v>0</v>
      </c>
      <c r="T4" s="51">
        <v>4</v>
      </c>
      <c r="U4" s="51">
        <v>5</v>
      </c>
      <c r="V4" s="51">
        <v>3</v>
      </c>
      <c r="W4" s="52">
        <v>1.25</v>
      </c>
      <c r="X4" s="52">
        <v>0.25</v>
      </c>
      <c r="Y4" s="84"/>
      <c r="Z4" s="84"/>
      <c r="AA4" s="84" t="s">
        <v>241</v>
      </c>
      <c r="AB4" s="92" t="s">
        <v>717</v>
      </c>
      <c r="AC4" s="92" t="s">
        <v>758</v>
      </c>
      <c r="AD4" s="92" t="s">
        <v>258</v>
      </c>
      <c r="AE4" s="92" t="s">
        <v>778</v>
      </c>
      <c r="AF4" s="92" t="s">
        <v>790</v>
      </c>
      <c r="AG4" s="126">
        <v>1</v>
      </c>
      <c r="AH4" s="129">
        <v>2.2222222222222223</v>
      </c>
      <c r="AI4" s="126">
        <v>0</v>
      </c>
      <c r="AJ4" s="129">
        <v>0</v>
      </c>
      <c r="AK4" s="126">
        <v>0</v>
      </c>
      <c r="AL4" s="129">
        <v>0</v>
      </c>
      <c r="AM4" s="126">
        <v>44</v>
      </c>
      <c r="AN4" s="129">
        <v>97.77777777777777</v>
      </c>
      <c r="AO4" s="126">
        <v>45</v>
      </c>
    </row>
    <row r="5" spans="1:41" ht="15">
      <c r="A5" s="123" t="s">
        <v>621</v>
      </c>
      <c r="B5" s="124" t="s">
        <v>627</v>
      </c>
      <c r="C5" s="124" t="s">
        <v>56</v>
      </c>
      <c r="D5" s="101"/>
      <c r="E5" s="101"/>
      <c r="F5" s="104" t="s">
        <v>951</v>
      </c>
      <c r="G5" s="108"/>
      <c r="H5" s="108"/>
      <c r="I5" s="111">
        <v>5</v>
      </c>
      <c r="J5" s="111"/>
      <c r="K5" s="51">
        <v>4</v>
      </c>
      <c r="L5" s="51">
        <v>5</v>
      </c>
      <c r="M5" s="51">
        <v>0</v>
      </c>
      <c r="N5" s="51">
        <v>5</v>
      </c>
      <c r="O5" s="51">
        <v>0</v>
      </c>
      <c r="P5" s="52">
        <v>0.25</v>
      </c>
      <c r="Q5" s="52">
        <v>0.4</v>
      </c>
      <c r="R5" s="51">
        <v>1</v>
      </c>
      <c r="S5" s="51">
        <v>0</v>
      </c>
      <c r="T5" s="51">
        <v>4</v>
      </c>
      <c r="U5" s="51">
        <v>5</v>
      </c>
      <c r="V5" s="51">
        <v>2</v>
      </c>
      <c r="W5" s="52">
        <v>1</v>
      </c>
      <c r="X5" s="52">
        <v>0.4166666666666667</v>
      </c>
      <c r="Y5" s="84" t="s">
        <v>288</v>
      </c>
      <c r="Z5" s="84" t="s">
        <v>289</v>
      </c>
      <c r="AA5" s="84" t="s">
        <v>293</v>
      </c>
      <c r="AB5" s="92" t="s">
        <v>718</v>
      </c>
      <c r="AC5" s="92" t="s">
        <v>401</v>
      </c>
      <c r="AD5" s="92" t="s">
        <v>245</v>
      </c>
      <c r="AE5" s="92" t="s">
        <v>779</v>
      </c>
      <c r="AF5" s="92" t="s">
        <v>791</v>
      </c>
      <c r="AG5" s="126">
        <v>2</v>
      </c>
      <c r="AH5" s="129">
        <v>5.2631578947368425</v>
      </c>
      <c r="AI5" s="126">
        <v>0</v>
      </c>
      <c r="AJ5" s="129">
        <v>0</v>
      </c>
      <c r="AK5" s="126">
        <v>0</v>
      </c>
      <c r="AL5" s="129">
        <v>0</v>
      </c>
      <c r="AM5" s="126">
        <v>36</v>
      </c>
      <c r="AN5" s="129">
        <v>94.73684210526316</v>
      </c>
      <c r="AO5" s="126">
        <v>38</v>
      </c>
    </row>
    <row r="6" spans="1:41" ht="15">
      <c r="A6" s="123" t="s">
        <v>622</v>
      </c>
      <c r="B6" s="124" t="s">
        <v>628</v>
      </c>
      <c r="C6" s="124" t="s">
        <v>56</v>
      </c>
      <c r="D6" s="101"/>
      <c r="E6" s="101"/>
      <c r="F6" s="104" t="s">
        <v>952</v>
      </c>
      <c r="G6" s="108"/>
      <c r="H6" s="108"/>
      <c r="I6" s="111">
        <v>6</v>
      </c>
      <c r="J6" s="111"/>
      <c r="K6" s="51">
        <v>3</v>
      </c>
      <c r="L6" s="51">
        <v>0</v>
      </c>
      <c r="M6" s="51">
        <v>4</v>
      </c>
      <c r="N6" s="51">
        <v>4</v>
      </c>
      <c r="O6" s="51">
        <v>0</v>
      </c>
      <c r="P6" s="52">
        <v>0</v>
      </c>
      <c r="Q6" s="52">
        <v>0</v>
      </c>
      <c r="R6" s="51">
        <v>1</v>
      </c>
      <c r="S6" s="51">
        <v>0</v>
      </c>
      <c r="T6" s="51">
        <v>3</v>
      </c>
      <c r="U6" s="51">
        <v>4</v>
      </c>
      <c r="V6" s="51">
        <v>2</v>
      </c>
      <c r="W6" s="52">
        <v>0.888889</v>
      </c>
      <c r="X6" s="52">
        <v>0.3333333333333333</v>
      </c>
      <c r="Y6" s="84" t="s">
        <v>650</v>
      </c>
      <c r="Z6" s="84" t="s">
        <v>289</v>
      </c>
      <c r="AA6" s="84" t="s">
        <v>677</v>
      </c>
      <c r="AB6" s="92" t="s">
        <v>719</v>
      </c>
      <c r="AC6" s="92" t="s">
        <v>759</v>
      </c>
      <c r="AD6" s="92"/>
      <c r="AE6" s="92" t="s">
        <v>780</v>
      </c>
      <c r="AF6" s="92" t="s">
        <v>792</v>
      </c>
      <c r="AG6" s="126">
        <v>1</v>
      </c>
      <c r="AH6" s="129">
        <v>1.4705882352941178</v>
      </c>
      <c r="AI6" s="126">
        <v>0</v>
      </c>
      <c r="AJ6" s="129">
        <v>0</v>
      </c>
      <c r="AK6" s="126">
        <v>0</v>
      </c>
      <c r="AL6" s="129">
        <v>0</v>
      </c>
      <c r="AM6" s="126">
        <v>67</v>
      </c>
      <c r="AN6" s="129">
        <v>98.52941176470588</v>
      </c>
      <c r="AO6" s="126">
        <v>68</v>
      </c>
    </row>
    <row r="7" spans="1:41" ht="15">
      <c r="A7" s="123" t="s">
        <v>623</v>
      </c>
      <c r="B7" s="124" t="s">
        <v>629</v>
      </c>
      <c r="C7" s="124" t="s">
        <v>56</v>
      </c>
      <c r="D7" s="101"/>
      <c r="E7" s="101"/>
      <c r="F7" s="104" t="s">
        <v>953</v>
      </c>
      <c r="G7" s="108"/>
      <c r="H7" s="108"/>
      <c r="I7" s="111">
        <v>7</v>
      </c>
      <c r="J7" s="111"/>
      <c r="K7" s="51">
        <v>3</v>
      </c>
      <c r="L7" s="51">
        <v>1</v>
      </c>
      <c r="M7" s="51">
        <v>5</v>
      </c>
      <c r="N7" s="51">
        <v>6</v>
      </c>
      <c r="O7" s="51">
        <v>6</v>
      </c>
      <c r="P7" s="52" t="s">
        <v>634</v>
      </c>
      <c r="Q7" s="52" t="s">
        <v>634</v>
      </c>
      <c r="R7" s="51">
        <v>3</v>
      </c>
      <c r="S7" s="51">
        <v>3</v>
      </c>
      <c r="T7" s="51">
        <v>1</v>
      </c>
      <c r="U7" s="51">
        <v>3</v>
      </c>
      <c r="V7" s="51">
        <v>0</v>
      </c>
      <c r="W7" s="52">
        <v>0</v>
      </c>
      <c r="X7" s="52">
        <v>0</v>
      </c>
      <c r="Y7" s="84"/>
      <c r="Z7" s="84"/>
      <c r="AA7" s="84" t="s">
        <v>296</v>
      </c>
      <c r="AB7" s="92" t="s">
        <v>720</v>
      </c>
      <c r="AC7" s="92" t="s">
        <v>760</v>
      </c>
      <c r="AD7" s="92"/>
      <c r="AE7" s="92"/>
      <c r="AF7" s="92" t="s">
        <v>793</v>
      </c>
      <c r="AG7" s="126">
        <v>3</v>
      </c>
      <c r="AH7" s="129">
        <v>3.409090909090909</v>
      </c>
      <c r="AI7" s="126">
        <v>2</v>
      </c>
      <c r="AJ7" s="129">
        <v>2.272727272727273</v>
      </c>
      <c r="AK7" s="126">
        <v>0</v>
      </c>
      <c r="AL7" s="129">
        <v>0</v>
      </c>
      <c r="AM7" s="126">
        <v>83</v>
      </c>
      <c r="AN7" s="129">
        <v>94.31818181818181</v>
      </c>
      <c r="AO7" s="126">
        <v>88</v>
      </c>
    </row>
    <row r="8" spans="1:41" ht="15">
      <c r="A8" s="123" t="s">
        <v>624</v>
      </c>
      <c r="B8" s="124" t="s">
        <v>630</v>
      </c>
      <c r="C8" s="124" t="s">
        <v>56</v>
      </c>
      <c r="D8" s="101"/>
      <c r="E8" s="101"/>
      <c r="F8" s="104" t="s">
        <v>624</v>
      </c>
      <c r="G8" s="108"/>
      <c r="H8" s="108"/>
      <c r="I8" s="111">
        <v>8</v>
      </c>
      <c r="J8" s="111"/>
      <c r="K8" s="51">
        <v>2</v>
      </c>
      <c r="L8" s="51">
        <v>1</v>
      </c>
      <c r="M8" s="51">
        <v>0</v>
      </c>
      <c r="N8" s="51">
        <v>1</v>
      </c>
      <c r="O8" s="51">
        <v>0</v>
      </c>
      <c r="P8" s="52">
        <v>0</v>
      </c>
      <c r="Q8" s="52">
        <v>0</v>
      </c>
      <c r="R8" s="51">
        <v>1</v>
      </c>
      <c r="S8" s="51">
        <v>0</v>
      </c>
      <c r="T8" s="51">
        <v>2</v>
      </c>
      <c r="U8" s="51">
        <v>1</v>
      </c>
      <c r="V8" s="51">
        <v>1</v>
      </c>
      <c r="W8" s="52">
        <v>0.5</v>
      </c>
      <c r="X8" s="52">
        <v>0.5</v>
      </c>
      <c r="Y8" s="84"/>
      <c r="Z8" s="84"/>
      <c r="AA8" s="84"/>
      <c r="AB8" s="92" t="s">
        <v>401</v>
      </c>
      <c r="AC8" s="92" t="s">
        <v>401</v>
      </c>
      <c r="AD8" s="92" t="s">
        <v>241</v>
      </c>
      <c r="AE8" s="92" t="s">
        <v>252</v>
      </c>
      <c r="AF8" s="92" t="s">
        <v>794</v>
      </c>
      <c r="AG8" s="126">
        <v>1</v>
      </c>
      <c r="AH8" s="129">
        <v>3.4482758620689653</v>
      </c>
      <c r="AI8" s="126">
        <v>1</v>
      </c>
      <c r="AJ8" s="129">
        <v>3.4482758620689653</v>
      </c>
      <c r="AK8" s="126">
        <v>0</v>
      </c>
      <c r="AL8" s="129">
        <v>0</v>
      </c>
      <c r="AM8" s="126">
        <v>27</v>
      </c>
      <c r="AN8" s="129">
        <v>93.10344827586206</v>
      </c>
      <c r="AO8" s="126">
        <v>29</v>
      </c>
    </row>
    <row r="10" ht="14.3"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3" customHeight="1">
      <c r="A1" s="11" t="s">
        <v>144</v>
      </c>
      <c r="B1" s="11" t="s">
        <v>5</v>
      </c>
      <c r="C1" s="11" t="s">
        <v>147</v>
      </c>
    </row>
    <row r="2" spans="1:3" ht="15">
      <c r="A2" s="84" t="s">
        <v>619</v>
      </c>
      <c r="B2" s="92" t="s">
        <v>241</v>
      </c>
      <c r="C2" s="84">
        <f>VLOOKUP(GroupVertices[[#This Row],[Vertex]],Vertices[],MATCH("ID",Vertices[[#Headers],[Vertex]:[Vertex Content Word Count]],0),FALSE)</f>
        <v>5</v>
      </c>
    </row>
    <row r="3" spans="1:3" ht="15">
      <c r="A3" s="84" t="s">
        <v>619</v>
      </c>
      <c r="B3" s="92" t="s">
        <v>257</v>
      </c>
      <c r="C3" s="84">
        <f>VLOOKUP(GroupVertices[[#This Row],[Vertex]],Vertices[],MATCH("ID",Vertices[[#Headers],[Vertex]:[Vertex Content Word Count]],0),FALSE)</f>
        <v>14</v>
      </c>
    </row>
    <row r="4" spans="1:3" ht="15">
      <c r="A4" s="84" t="s">
        <v>619</v>
      </c>
      <c r="B4" s="92" t="s">
        <v>249</v>
      </c>
      <c r="C4" s="84">
        <f>VLOOKUP(GroupVertices[[#This Row],[Vertex]],Vertices[],MATCH("ID",Vertices[[#Headers],[Vertex]:[Vertex Content Word Count]],0),FALSE)</f>
        <v>25</v>
      </c>
    </row>
    <row r="5" spans="1:3" ht="15">
      <c r="A5" s="84" t="s">
        <v>619</v>
      </c>
      <c r="B5" s="92" t="s">
        <v>247</v>
      </c>
      <c r="C5" s="84">
        <f>VLOOKUP(GroupVertices[[#This Row],[Vertex]],Vertices[],MATCH("ID",Vertices[[#Headers],[Vertex]:[Vertex Content Word Count]],0),FALSE)</f>
        <v>23</v>
      </c>
    </row>
    <row r="6" spans="1:3" ht="15">
      <c r="A6" s="84" t="s">
        <v>619</v>
      </c>
      <c r="B6" s="92" t="s">
        <v>244</v>
      </c>
      <c r="C6" s="84">
        <f>VLOOKUP(GroupVertices[[#This Row],[Vertex]],Vertices[],MATCH("ID",Vertices[[#Headers],[Vertex]:[Vertex Content Word Count]],0),FALSE)</f>
        <v>20</v>
      </c>
    </row>
    <row r="7" spans="1:3" ht="15">
      <c r="A7" s="84" t="s">
        <v>619</v>
      </c>
      <c r="B7" s="92" t="s">
        <v>242</v>
      </c>
      <c r="C7" s="84">
        <f>VLOOKUP(GroupVertices[[#This Row],[Vertex]],Vertices[],MATCH("ID",Vertices[[#Headers],[Vertex]:[Vertex Content Word Count]],0),FALSE)</f>
        <v>18</v>
      </c>
    </row>
    <row r="8" spans="1:3" ht="15">
      <c r="A8" s="84" t="s">
        <v>619</v>
      </c>
      <c r="B8" s="92" t="s">
        <v>239</v>
      </c>
      <c r="C8" s="84">
        <f>VLOOKUP(GroupVertices[[#This Row],[Vertex]],Vertices[],MATCH("ID",Vertices[[#Headers],[Vertex]:[Vertex Content Word Count]],0),FALSE)</f>
        <v>15</v>
      </c>
    </row>
    <row r="9" spans="1:3" ht="15">
      <c r="A9" s="84" t="s">
        <v>619</v>
      </c>
      <c r="B9" s="92" t="s">
        <v>256</v>
      </c>
      <c r="C9" s="84">
        <f>VLOOKUP(GroupVertices[[#This Row],[Vertex]],Vertices[],MATCH("ID",Vertices[[#Headers],[Vertex]:[Vertex Content Word Count]],0),FALSE)</f>
        <v>13</v>
      </c>
    </row>
    <row r="10" spans="1:3" ht="15">
      <c r="A10" s="84" t="s">
        <v>619</v>
      </c>
      <c r="B10" s="92" t="s">
        <v>238</v>
      </c>
      <c r="C10" s="84">
        <f>VLOOKUP(GroupVertices[[#This Row],[Vertex]],Vertices[],MATCH("ID",Vertices[[#Headers],[Vertex]:[Vertex Content Word Count]],0),FALSE)</f>
        <v>12</v>
      </c>
    </row>
    <row r="11" spans="1:3" ht="15">
      <c r="A11" s="84" t="s">
        <v>619</v>
      </c>
      <c r="B11" s="92" t="s">
        <v>236</v>
      </c>
      <c r="C11" s="84">
        <f>VLOOKUP(GroupVertices[[#This Row],[Vertex]],Vertices[],MATCH("ID",Vertices[[#Headers],[Vertex]:[Vertex Content Word Count]],0),FALSE)</f>
        <v>10</v>
      </c>
    </row>
    <row r="12" spans="1:3" ht="15">
      <c r="A12" s="84" t="s">
        <v>620</v>
      </c>
      <c r="B12" s="92" t="s">
        <v>250</v>
      </c>
      <c r="C12" s="84">
        <f>VLOOKUP(GroupVertices[[#This Row],[Vertex]],Vertices[],MATCH("ID",Vertices[[#Headers],[Vertex]:[Vertex Content Word Count]],0),FALSE)</f>
        <v>26</v>
      </c>
    </row>
    <row r="13" spans="1:3" ht="15">
      <c r="A13" s="84" t="s">
        <v>620</v>
      </c>
      <c r="B13" s="92" t="s">
        <v>259</v>
      </c>
      <c r="C13" s="84">
        <f>VLOOKUP(GroupVertices[[#This Row],[Vertex]],Vertices[],MATCH("ID",Vertices[[#Headers],[Vertex]:[Vertex Content Word Count]],0),FALSE)</f>
        <v>27</v>
      </c>
    </row>
    <row r="14" spans="1:3" ht="15">
      <c r="A14" s="84" t="s">
        <v>620</v>
      </c>
      <c r="B14" s="92" t="s">
        <v>258</v>
      </c>
      <c r="C14" s="84">
        <f>VLOOKUP(GroupVertices[[#This Row],[Vertex]],Vertices[],MATCH("ID",Vertices[[#Headers],[Vertex]:[Vertex Content Word Count]],0),FALSE)</f>
        <v>17</v>
      </c>
    </row>
    <row r="15" spans="1:3" ht="15">
      <c r="A15" s="84" t="s">
        <v>620</v>
      </c>
      <c r="B15" s="92" t="s">
        <v>240</v>
      </c>
      <c r="C15" s="84">
        <f>VLOOKUP(GroupVertices[[#This Row],[Vertex]],Vertices[],MATCH("ID",Vertices[[#Headers],[Vertex]:[Vertex Content Word Count]],0),FALSE)</f>
        <v>16</v>
      </c>
    </row>
    <row r="16" spans="1:3" ht="15">
      <c r="A16" s="84" t="s">
        <v>621</v>
      </c>
      <c r="B16" s="92" t="s">
        <v>255</v>
      </c>
      <c r="C16" s="84">
        <f>VLOOKUP(GroupVertices[[#This Row],[Vertex]],Vertices[],MATCH("ID",Vertices[[#Headers],[Vertex]:[Vertex Content Word Count]],0),FALSE)</f>
        <v>9</v>
      </c>
    </row>
    <row r="17" spans="1:3" ht="15">
      <c r="A17" s="84" t="s">
        <v>621</v>
      </c>
      <c r="B17" s="92" t="s">
        <v>246</v>
      </c>
      <c r="C17" s="84">
        <f>VLOOKUP(GroupVertices[[#This Row],[Vertex]],Vertices[],MATCH("ID",Vertices[[#Headers],[Vertex]:[Vertex Content Word Count]],0),FALSE)</f>
        <v>22</v>
      </c>
    </row>
    <row r="18" spans="1:3" ht="15">
      <c r="A18" s="84" t="s">
        <v>621</v>
      </c>
      <c r="B18" s="92" t="s">
        <v>245</v>
      </c>
      <c r="C18" s="84">
        <f>VLOOKUP(GroupVertices[[#This Row],[Vertex]],Vertices[],MATCH("ID",Vertices[[#Headers],[Vertex]:[Vertex Content Word Count]],0),FALSE)</f>
        <v>21</v>
      </c>
    </row>
    <row r="19" spans="1:3" ht="15">
      <c r="A19" s="84" t="s">
        <v>621</v>
      </c>
      <c r="B19" s="92" t="s">
        <v>237</v>
      </c>
      <c r="C19" s="84">
        <f>VLOOKUP(GroupVertices[[#This Row],[Vertex]],Vertices[],MATCH("ID",Vertices[[#Headers],[Vertex]:[Vertex Content Word Count]],0),FALSE)</f>
        <v>11</v>
      </c>
    </row>
    <row r="20" spans="1:3" ht="15">
      <c r="A20" s="84" t="s">
        <v>622</v>
      </c>
      <c r="B20" s="92" t="s">
        <v>235</v>
      </c>
      <c r="C20" s="84">
        <f>VLOOKUP(GroupVertices[[#This Row],[Vertex]],Vertices[],MATCH("ID",Vertices[[#Headers],[Vertex]:[Vertex Content Word Count]],0),FALSE)</f>
        <v>6</v>
      </c>
    </row>
    <row r="21" spans="1:3" ht="15">
      <c r="A21" s="84" t="s">
        <v>622</v>
      </c>
      <c r="B21" s="92" t="s">
        <v>254</v>
      </c>
      <c r="C21" s="84">
        <f>VLOOKUP(GroupVertices[[#This Row],[Vertex]],Vertices[],MATCH("ID",Vertices[[#Headers],[Vertex]:[Vertex Content Word Count]],0),FALSE)</f>
        <v>8</v>
      </c>
    </row>
    <row r="22" spans="1:3" ht="15">
      <c r="A22" s="84" t="s">
        <v>622</v>
      </c>
      <c r="B22" s="92" t="s">
        <v>253</v>
      </c>
      <c r="C22" s="84">
        <f>VLOOKUP(GroupVertices[[#This Row],[Vertex]],Vertices[],MATCH("ID",Vertices[[#Headers],[Vertex]:[Vertex Content Word Count]],0),FALSE)</f>
        <v>7</v>
      </c>
    </row>
    <row r="23" spans="1:3" ht="15">
      <c r="A23" s="84" t="s">
        <v>623</v>
      </c>
      <c r="B23" s="92" t="s">
        <v>243</v>
      </c>
      <c r="C23" s="84">
        <f>VLOOKUP(GroupVertices[[#This Row],[Vertex]],Vertices[],MATCH("ID",Vertices[[#Headers],[Vertex]:[Vertex Content Word Count]],0),FALSE)</f>
        <v>19</v>
      </c>
    </row>
    <row r="24" spans="1:3" ht="15">
      <c r="A24" s="84" t="s">
        <v>623</v>
      </c>
      <c r="B24" s="92" t="s">
        <v>248</v>
      </c>
      <c r="C24" s="84">
        <f>VLOOKUP(GroupVertices[[#This Row],[Vertex]],Vertices[],MATCH("ID",Vertices[[#Headers],[Vertex]:[Vertex Content Word Count]],0),FALSE)</f>
        <v>24</v>
      </c>
    </row>
    <row r="25" spans="1:3" ht="15">
      <c r="A25" s="84" t="s">
        <v>623</v>
      </c>
      <c r="B25" s="92" t="s">
        <v>251</v>
      </c>
      <c r="C25" s="84">
        <f>VLOOKUP(GroupVertices[[#This Row],[Vertex]],Vertices[],MATCH("ID",Vertices[[#Headers],[Vertex]:[Vertex Content Word Count]],0),FALSE)</f>
        <v>28</v>
      </c>
    </row>
    <row r="26" spans="1:3" ht="15">
      <c r="A26" s="84" t="s">
        <v>624</v>
      </c>
      <c r="B26" s="92" t="s">
        <v>234</v>
      </c>
      <c r="C26" s="84">
        <f>VLOOKUP(GroupVertices[[#This Row],[Vertex]],Vertices[],MATCH("ID",Vertices[[#Headers],[Vertex]:[Vertex Content Word Count]],0),FALSE)</f>
        <v>3</v>
      </c>
    </row>
    <row r="27" spans="1:3" ht="15">
      <c r="A27" s="84" t="s">
        <v>624</v>
      </c>
      <c r="B27" s="92" t="s">
        <v>252</v>
      </c>
      <c r="C27" s="84">
        <f>VLOOKUP(GroupVertices[[#This Row],[Vertex]],Vertices[],MATCH("ID",Vertices[[#Headers],[Vertex]:[Vertex Content Word Count]],0),FALSE)</f>
        <v>4</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925</v>
      </c>
      <c r="B2" s="36" t="s">
        <v>191</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17</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3</v>
      </c>
      <c r="P2" s="39">
        <f>MIN(Vertices[PageRank])</f>
        <v>0.362</v>
      </c>
      <c r="Q2" s="40">
        <f>COUNTIF(Vertices[PageRank],"&gt;= "&amp;P2)-COUNTIF(Vertices[PageRank],"&gt;="&amp;P3)</f>
        <v>3</v>
      </c>
      <c r="R2" s="39">
        <f>MIN(Vertices[Clustering Coefficient])</f>
        <v>0</v>
      </c>
      <c r="S2" s="45">
        <f>COUNTIF(Vertices[Clustering Coefficient],"&gt;= "&amp;R2)-COUNTIF(Vertices[Clustering Coefficient],"&gt;="&amp;R3)</f>
        <v>13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2"/>
      <c r="B3" s="132"/>
      <c r="D3" s="34">
        <f aca="true" t="shared" si="1" ref="D3:D26">D2+($D$57-$D$2)/BinDivisor</f>
        <v>0</v>
      </c>
      <c r="E3" s="3">
        <f>COUNTIF(Vertices[Degree],"&gt;= "&amp;D3)-COUNTIF(Vertices[Degree],"&gt;="&amp;D4)</f>
        <v>0</v>
      </c>
      <c r="F3" s="41">
        <f aca="true" t="shared" si="2" ref="F3:F26">F2+($F$57-$F$2)/BinDivisor</f>
        <v>0.2</v>
      </c>
      <c r="G3" s="42">
        <f>COUNTIF(Vertices[In-Degree],"&gt;= "&amp;F3)-COUNTIF(Vertices[In-Degree],"&gt;="&amp;F4)</f>
        <v>0</v>
      </c>
      <c r="H3" s="41">
        <f aca="true" t="shared" si="3" ref="H3:H26">H2+($H$57-$H$2)/BinDivisor</f>
        <v>0.09090909090909091</v>
      </c>
      <c r="I3" s="42">
        <f>COUNTIF(Vertices[Out-Degree],"&gt;= "&amp;H3)-COUNTIF(Vertices[Out-Degree],"&gt;="&amp;H4)</f>
        <v>0</v>
      </c>
      <c r="J3" s="41">
        <f aca="true" t="shared" si="4" ref="J3:J26">J2+($J$57-$J$2)/BinDivisor</f>
        <v>4.0883982727272725</v>
      </c>
      <c r="K3" s="42">
        <f>COUNTIF(Vertices[Betweenness Centrality],"&gt;= "&amp;J3)-COUNTIF(Vertices[Betweenness Centrality],"&gt;="&amp;J4)</f>
        <v>2</v>
      </c>
      <c r="L3" s="41">
        <f aca="true" t="shared" si="5" ref="L3:L26">L2+($L$57-$L$2)/BinDivisor</f>
        <v>0.0005681818181818182</v>
      </c>
      <c r="M3" s="42">
        <f>COUNTIF(Vertices[Closeness Centrality],"&gt;= "&amp;L3)-COUNTIF(Vertices[Closeness Centrality],"&gt;="&amp;L4)</f>
        <v>0</v>
      </c>
      <c r="N3" s="41">
        <f aca="true" t="shared" si="6" ref="N3:N26">N2+($N$57-$N$2)/BinDivisor</f>
        <v>0.002365109090909091</v>
      </c>
      <c r="O3" s="42">
        <f>COUNTIF(Vertices[Eigenvector Centrality],"&gt;= "&amp;N3)-COUNTIF(Vertices[Eigenvector Centrality],"&gt;="&amp;N4)</f>
        <v>3</v>
      </c>
      <c r="P3" s="41">
        <f aca="true" t="shared" si="7" ref="P3:P26">P2+($P$57-$P$2)/BinDivisor</f>
        <v>0.4189050545454545</v>
      </c>
      <c r="Q3" s="42">
        <f>COUNTIF(Vertices[PageRank],"&gt;= "&amp;P3)-COUNTIF(Vertices[PageRank],"&gt;="&amp;P4)</f>
        <v>1</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0.4</v>
      </c>
      <c r="G4" s="40">
        <f>COUNTIF(Vertices[In-Degree],"&gt;= "&amp;F4)-COUNTIF(Vertices[In-Degree],"&gt;="&amp;F5)</f>
        <v>0</v>
      </c>
      <c r="H4" s="39">
        <f t="shared" si="3"/>
        <v>0.18181818181818182</v>
      </c>
      <c r="I4" s="40">
        <f>COUNTIF(Vertices[Out-Degree],"&gt;= "&amp;H4)-COUNTIF(Vertices[Out-Degree],"&gt;="&amp;H5)</f>
        <v>0</v>
      </c>
      <c r="J4" s="39">
        <f t="shared" si="4"/>
        <v>8.176796545454545</v>
      </c>
      <c r="K4" s="40">
        <f>COUNTIF(Vertices[Betweenness Centrality],"&gt;= "&amp;J4)-COUNTIF(Vertices[Betweenness Centrality],"&gt;="&amp;J5)</f>
        <v>0</v>
      </c>
      <c r="L4" s="39">
        <f t="shared" si="5"/>
        <v>0.0011363636363636363</v>
      </c>
      <c r="M4" s="40">
        <f>COUNTIF(Vertices[Closeness Centrality],"&gt;= "&amp;L4)-COUNTIF(Vertices[Closeness Centrality],"&gt;="&amp;L5)</f>
        <v>0</v>
      </c>
      <c r="N4" s="39">
        <f t="shared" si="6"/>
        <v>0.004730218181818182</v>
      </c>
      <c r="O4" s="40">
        <f>COUNTIF(Vertices[Eigenvector Centrality],"&gt;= "&amp;N4)-COUNTIF(Vertices[Eigenvector Centrality],"&gt;="&amp;N5)</f>
        <v>0</v>
      </c>
      <c r="P4" s="39">
        <f t="shared" si="7"/>
        <v>0.47581010909090904</v>
      </c>
      <c r="Q4" s="40">
        <f>COUNTIF(Vertices[PageRank],"&gt;= "&amp;P4)-COUNTIF(Vertices[PageRank],"&gt;="&amp;P5)</f>
        <v>2</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2"/>
      <c r="B5" s="132"/>
      <c r="D5" s="34">
        <f t="shared" si="1"/>
        <v>0</v>
      </c>
      <c r="E5" s="3">
        <f>COUNTIF(Vertices[Degree],"&gt;= "&amp;D5)-COUNTIF(Vertices[Degree],"&gt;="&amp;D6)</f>
        <v>0</v>
      </c>
      <c r="F5" s="41">
        <f t="shared" si="2"/>
        <v>0.6000000000000001</v>
      </c>
      <c r="G5" s="42">
        <f>COUNTIF(Vertices[In-Degree],"&gt;= "&amp;F5)-COUNTIF(Vertices[In-Degree],"&gt;="&amp;F6)</f>
        <v>0</v>
      </c>
      <c r="H5" s="41">
        <f t="shared" si="3"/>
        <v>0.2727272727272727</v>
      </c>
      <c r="I5" s="42">
        <f>COUNTIF(Vertices[Out-Degree],"&gt;= "&amp;H5)-COUNTIF(Vertices[Out-Degree],"&gt;="&amp;H6)</f>
        <v>0</v>
      </c>
      <c r="J5" s="41">
        <f t="shared" si="4"/>
        <v>12.265194818181818</v>
      </c>
      <c r="K5" s="42">
        <f>COUNTIF(Vertices[Betweenness Centrality],"&gt;= "&amp;J5)-COUNTIF(Vertices[Betweenness Centrality],"&gt;="&amp;J6)</f>
        <v>1</v>
      </c>
      <c r="L5" s="41">
        <f t="shared" si="5"/>
        <v>0.0017045454545454545</v>
      </c>
      <c r="M5" s="42">
        <f>COUNTIF(Vertices[Closeness Centrality],"&gt;= "&amp;L5)-COUNTIF(Vertices[Closeness Centrality],"&gt;="&amp;L6)</f>
        <v>0</v>
      </c>
      <c r="N5" s="41">
        <f t="shared" si="6"/>
        <v>0.007095327272727272</v>
      </c>
      <c r="O5" s="42">
        <f>COUNTIF(Vertices[Eigenvector Centrality],"&gt;= "&amp;N5)-COUNTIF(Vertices[Eigenvector Centrality],"&gt;="&amp;N6)</f>
        <v>0</v>
      </c>
      <c r="P5" s="41">
        <f t="shared" si="7"/>
        <v>0.5327151636363636</v>
      </c>
      <c r="Q5" s="42">
        <f>COUNTIF(Vertices[PageRank],"&gt;= "&amp;P5)-COUNTIF(Vertices[PageRank],"&gt;="&amp;P6)</f>
        <v>4</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34</v>
      </c>
      <c r="D6" s="34">
        <f t="shared" si="1"/>
        <v>0</v>
      </c>
      <c r="E6" s="3">
        <f>COUNTIF(Vertices[Degree],"&gt;= "&amp;D6)-COUNTIF(Vertices[Degree],"&gt;="&amp;D7)</f>
        <v>0</v>
      </c>
      <c r="F6" s="39">
        <f t="shared" si="2"/>
        <v>0.8</v>
      </c>
      <c r="G6" s="40">
        <f>COUNTIF(Vertices[In-Degree],"&gt;= "&amp;F6)-COUNTIF(Vertices[In-Degree],"&gt;="&amp;F7)</f>
        <v>0</v>
      </c>
      <c r="H6" s="39">
        <f t="shared" si="3"/>
        <v>0.36363636363636365</v>
      </c>
      <c r="I6" s="40">
        <f>COUNTIF(Vertices[Out-Degree],"&gt;= "&amp;H6)-COUNTIF(Vertices[Out-Degree],"&gt;="&amp;H7)</f>
        <v>0</v>
      </c>
      <c r="J6" s="39">
        <f t="shared" si="4"/>
        <v>16.35359309090909</v>
      </c>
      <c r="K6" s="40">
        <f>COUNTIF(Vertices[Betweenness Centrality],"&gt;= "&amp;J6)-COUNTIF(Vertices[Betweenness Centrality],"&gt;="&amp;J7)</f>
        <v>0</v>
      </c>
      <c r="L6" s="39">
        <f t="shared" si="5"/>
        <v>0.0022727272727272726</v>
      </c>
      <c r="M6" s="40">
        <f>COUNTIF(Vertices[Closeness Centrality],"&gt;= "&amp;L6)-COUNTIF(Vertices[Closeness Centrality],"&gt;="&amp;L7)</f>
        <v>0</v>
      </c>
      <c r="N6" s="39">
        <f t="shared" si="6"/>
        <v>0.009460436363636363</v>
      </c>
      <c r="O6" s="40">
        <f>COUNTIF(Vertices[Eigenvector Centrality],"&gt;= "&amp;N6)-COUNTIF(Vertices[Eigenvector Centrality],"&gt;="&amp;N7)</f>
        <v>1</v>
      </c>
      <c r="P6" s="39">
        <f t="shared" si="7"/>
        <v>0.5896202181818182</v>
      </c>
      <c r="Q6" s="40">
        <f>COUNTIF(Vertices[PageRank],"&gt;= "&amp;P6)-COUNTIF(Vertices[PageRank],"&gt;="&amp;P7)</f>
        <v>1</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1</v>
      </c>
      <c r="G7" s="42">
        <f>COUNTIF(Vertices[In-Degree],"&gt;= "&amp;F7)-COUNTIF(Vertices[In-Degree],"&gt;="&amp;F8)</f>
        <v>10</v>
      </c>
      <c r="H7" s="41">
        <f t="shared" si="3"/>
        <v>0.4545454545454546</v>
      </c>
      <c r="I7" s="42">
        <f>COUNTIF(Vertices[Out-Degree],"&gt;= "&amp;H7)-COUNTIF(Vertices[Out-Degree],"&gt;="&amp;H8)</f>
        <v>0</v>
      </c>
      <c r="J7" s="41">
        <f t="shared" si="4"/>
        <v>20.44199136363636</v>
      </c>
      <c r="K7" s="42">
        <f>COUNTIF(Vertices[Betweenness Centrality],"&gt;= "&amp;J7)-COUNTIF(Vertices[Betweenness Centrality],"&gt;="&amp;J8)</f>
        <v>0</v>
      </c>
      <c r="L7" s="41">
        <f t="shared" si="5"/>
        <v>0.002840909090909091</v>
      </c>
      <c r="M7" s="42">
        <f>COUNTIF(Vertices[Closeness Centrality],"&gt;= "&amp;L7)-COUNTIF(Vertices[Closeness Centrality],"&gt;="&amp;L8)</f>
        <v>0</v>
      </c>
      <c r="N7" s="41">
        <f t="shared" si="6"/>
        <v>0.011825545454545453</v>
      </c>
      <c r="O7" s="42">
        <f>COUNTIF(Vertices[Eigenvector Centrality],"&gt;= "&amp;N7)-COUNTIF(Vertices[Eigenvector Centrality],"&gt;="&amp;N8)</f>
        <v>0</v>
      </c>
      <c r="P7" s="41">
        <f t="shared" si="7"/>
        <v>0.6465252727272728</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1.2</v>
      </c>
      <c r="G8" s="40">
        <f>COUNTIF(Vertices[In-Degree],"&gt;= "&amp;F8)-COUNTIF(Vertices[In-Degree],"&gt;="&amp;F9)</f>
        <v>0</v>
      </c>
      <c r="H8" s="39">
        <f t="shared" si="3"/>
        <v>0.5454545454545455</v>
      </c>
      <c r="I8" s="40">
        <f>COUNTIF(Vertices[Out-Degree],"&gt;= "&amp;H8)-COUNTIF(Vertices[Out-Degree],"&gt;="&amp;H9)</f>
        <v>0</v>
      </c>
      <c r="J8" s="39">
        <f t="shared" si="4"/>
        <v>24.530389636363633</v>
      </c>
      <c r="K8" s="40">
        <f>COUNTIF(Vertices[Betweenness Centrality],"&gt;= "&amp;J8)-COUNTIF(Vertices[Betweenness Centrality],"&gt;="&amp;J9)</f>
        <v>0</v>
      </c>
      <c r="L8" s="39">
        <f t="shared" si="5"/>
        <v>0.0034090909090909094</v>
      </c>
      <c r="M8" s="40">
        <f>COUNTIF(Vertices[Closeness Centrality],"&gt;= "&amp;L8)-COUNTIF(Vertices[Closeness Centrality],"&gt;="&amp;L9)</f>
        <v>0</v>
      </c>
      <c r="N8" s="39">
        <f t="shared" si="6"/>
        <v>0.014190654545454543</v>
      </c>
      <c r="O8" s="40">
        <f>COUNTIF(Vertices[Eigenvector Centrality],"&gt;= "&amp;N8)-COUNTIF(Vertices[Eigenvector Centrality],"&gt;="&amp;N9)</f>
        <v>3</v>
      </c>
      <c r="P8" s="39">
        <f t="shared" si="7"/>
        <v>0.7034303272727274</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2"/>
      <c r="B9" s="132"/>
      <c r="D9" s="34">
        <f t="shared" si="1"/>
        <v>0</v>
      </c>
      <c r="E9" s="3">
        <f>COUNTIF(Vertices[Degree],"&gt;= "&amp;D9)-COUNTIF(Vertices[Degree],"&gt;="&amp;D10)</f>
        <v>0</v>
      </c>
      <c r="F9" s="41">
        <f t="shared" si="2"/>
        <v>1.4</v>
      </c>
      <c r="G9" s="42">
        <f>COUNTIF(Vertices[In-Degree],"&gt;= "&amp;F9)-COUNTIF(Vertices[In-Degree],"&gt;="&amp;F10)</f>
        <v>0</v>
      </c>
      <c r="H9" s="41">
        <f t="shared" si="3"/>
        <v>0.6363636363636365</v>
      </c>
      <c r="I9" s="42">
        <f>COUNTIF(Vertices[Out-Degree],"&gt;= "&amp;H9)-COUNTIF(Vertices[Out-Degree],"&gt;="&amp;H10)</f>
        <v>0</v>
      </c>
      <c r="J9" s="41">
        <f t="shared" si="4"/>
        <v>28.618787909090905</v>
      </c>
      <c r="K9" s="42">
        <f>COUNTIF(Vertices[Betweenness Centrality],"&gt;= "&amp;J9)-COUNTIF(Vertices[Betweenness Centrality],"&gt;="&amp;J10)</f>
        <v>0</v>
      </c>
      <c r="L9" s="41">
        <f t="shared" si="5"/>
        <v>0.003977272727272728</v>
      </c>
      <c r="M9" s="42">
        <f>COUNTIF(Vertices[Closeness Centrality],"&gt;= "&amp;L9)-COUNTIF(Vertices[Closeness Centrality],"&gt;="&amp;L10)</f>
        <v>0</v>
      </c>
      <c r="N9" s="41">
        <f t="shared" si="6"/>
        <v>0.016555763636363633</v>
      </c>
      <c r="O9" s="42">
        <f>COUNTIF(Vertices[Eigenvector Centrality],"&gt;= "&amp;N9)-COUNTIF(Vertices[Eigenvector Centrality],"&gt;="&amp;N10)</f>
        <v>0</v>
      </c>
      <c r="P9" s="41">
        <f t="shared" si="7"/>
        <v>0.7603353818181819</v>
      </c>
      <c r="Q9" s="42">
        <f>COUNTIF(Vertices[PageRank],"&gt;= "&amp;P9)-COUNTIF(Vertices[PageRank],"&gt;="&amp;P10)</f>
        <v>2</v>
      </c>
      <c r="R9" s="41">
        <f t="shared" si="8"/>
        <v>0.06363636363636364</v>
      </c>
      <c r="S9" s="46">
        <f>COUNTIF(Vertices[Clustering Coefficient],"&gt;= "&amp;R9)-COUNTIF(Vertices[Clustering Coefficient],"&gt;="&amp;R10)</f>
        <v>0</v>
      </c>
      <c r="T9" s="41" t="e">
        <f ca="1" t="shared" si="9"/>
        <v>#REF!</v>
      </c>
      <c r="U9" s="42" t="e">
        <f ca="1" t="shared" si="0"/>
        <v>#REF!</v>
      </c>
    </row>
    <row r="10" spans="1:21" ht="15">
      <c r="A10" s="36" t="s">
        <v>926</v>
      </c>
      <c r="B10" s="36">
        <v>4</v>
      </c>
      <c r="D10" s="34">
        <f t="shared" si="1"/>
        <v>0</v>
      </c>
      <c r="E10" s="3">
        <f>COUNTIF(Vertices[Degree],"&gt;= "&amp;D10)-COUNTIF(Vertices[Degree],"&gt;="&amp;D11)</f>
        <v>0</v>
      </c>
      <c r="F10" s="39">
        <f t="shared" si="2"/>
        <v>1.5999999999999999</v>
      </c>
      <c r="G10" s="40">
        <f>COUNTIF(Vertices[In-Degree],"&gt;= "&amp;F10)-COUNTIF(Vertices[In-Degree],"&gt;="&amp;F11)</f>
        <v>0</v>
      </c>
      <c r="H10" s="39">
        <f t="shared" si="3"/>
        <v>0.7272727272727274</v>
      </c>
      <c r="I10" s="40">
        <f>COUNTIF(Vertices[Out-Degree],"&gt;= "&amp;H10)-COUNTIF(Vertices[Out-Degree],"&gt;="&amp;H11)</f>
        <v>0</v>
      </c>
      <c r="J10" s="39">
        <f t="shared" si="4"/>
        <v>32.70718618181818</v>
      </c>
      <c r="K10" s="40">
        <f>COUNTIF(Vertices[Betweenness Centrality],"&gt;= "&amp;J10)-COUNTIF(Vertices[Betweenness Centrality],"&gt;="&amp;J11)</f>
        <v>0</v>
      </c>
      <c r="L10" s="39">
        <f t="shared" si="5"/>
        <v>0.004545454545454546</v>
      </c>
      <c r="M10" s="40">
        <f>COUNTIF(Vertices[Closeness Centrality],"&gt;= "&amp;L10)-COUNTIF(Vertices[Closeness Centrality],"&gt;="&amp;L11)</f>
        <v>0</v>
      </c>
      <c r="N10" s="39">
        <f t="shared" si="6"/>
        <v>0.018920872727272723</v>
      </c>
      <c r="O10" s="40">
        <f>COUNTIF(Vertices[Eigenvector Centrality],"&gt;= "&amp;N10)-COUNTIF(Vertices[Eigenvector Centrality],"&gt;="&amp;N11)</f>
        <v>0</v>
      </c>
      <c r="P10" s="39">
        <f t="shared" si="7"/>
        <v>0.8172404363636365</v>
      </c>
      <c r="Q10" s="40">
        <f>COUNTIF(Vertices[PageRank],"&gt;= "&amp;P10)-COUNTIF(Vertices[PageRank],"&gt;="&amp;P11)</f>
        <v>1</v>
      </c>
      <c r="R10" s="39">
        <f t="shared" si="8"/>
        <v>0.07272727272727274</v>
      </c>
      <c r="S10" s="45">
        <f>COUNTIF(Vertices[Clustering Coefficient],"&gt;= "&amp;R10)-COUNTIF(Vertices[Clustering Coefficient],"&gt;="&amp;R11)</f>
        <v>0</v>
      </c>
      <c r="T10" s="39" t="e">
        <f ca="1" t="shared" si="9"/>
        <v>#REF!</v>
      </c>
      <c r="U10" s="40" t="e">
        <f ca="1" t="shared" si="0"/>
        <v>#REF!</v>
      </c>
    </row>
    <row r="11" spans="1:21" ht="15">
      <c r="A11" s="132"/>
      <c r="B11" s="132"/>
      <c r="D11" s="34">
        <f t="shared" si="1"/>
        <v>0</v>
      </c>
      <c r="E11" s="3">
        <f>COUNTIF(Vertices[Degree],"&gt;= "&amp;D11)-COUNTIF(Vertices[Degree],"&gt;="&amp;D12)</f>
        <v>0</v>
      </c>
      <c r="F11" s="41">
        <f t="shared" si="2"/>
        <v>1.7999999999999998</v>
      </c>
      <c r="G11" s="42">
        <f>COUNTIF(Vertices[In-Degree],"&gt;= "&amp;F11)-COUNTIF(Vertices[In-Degree],"&gt;="&amp;F12)</f>
        <v>0</v>
      </c>
      <c r="H11" s="41">
        <f t="shared" si="3"/>
        <v>0.8181818181818183</v>
      </c>
      <c r="I11" s="42">
        <f>COUNTIF(Vertices[Out-Degree],"&gt;= "&amp;H11)-COUNTIF(Vertices[Out-Degree],"&gt;="&amp;H12)</f>
        <v>0</v>
      </c>
      <c r="J11" s="41">
        <f t="shared" si="4"/>
        <v>36.795584454545455</v>
      </c>
      <c r="K11" s="42">
        <f>COUNTIF(Vertices[Betweenness Centrality],"&gt;= "&amp;J11)-COUNTIF(Vertices[Betweenness Centrality],"&gt;="&amp;J12)</f>
        <v>0</v>
      </c>
      <c r="L11" s="41">
        <f t="shared" si="5"/>
        <v>0.0051136363636363645</v>
      </c>
      <c r="M11" s="42">
        <f>COUNTIF(Vertices[Closeness Centrality],"&gt;= "&amp;L11)-COUNTIF(Vertices[Closeness Centrality],"&gt;="&amp;L12)</f>
        <v>0</v>
      </c>
      <c r="N11" s="41">
        <f t="shared" si="6"/>
        <v>0.021285981818181813</v>
      </c>
      <c r="O11" s="42">
        <f>COUNTIF(Vertices[Eigenvector Centrality],"&gt;= "&amp;N11)-COUNTIF(Vertices[Eigenvector Centrality],"&gt;="&amp;N12)</f>
        <v>2</v>
      </c>
      <c r="P11" s="41">
        <f t="shared" si="7"/>
        <v>0.8741454909090911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196</v>
      </c>
      <c r="B12" s="36">
        <v>6</v>
      </c>
      <c r="D12" s="34">
        <f t="shared" si="1"/>
        <v>0</v>
      </c>
      <c r="E12" s="3">
        <f>COUNTIF(Vertices[Degree],"&gt;= "&amp;D12)-COUNTIF(Vertices[Degree],"&gt;="&amp;D13)</f>
        <v>0</v>
      </c>
      <c r="F12" s="39">
        <f t="shared" si="2"/>
        <v>1.9999999999999998</v>
      </c>
      <c r="G12" s="40">
        <f>COUNTIF(Vertices[In-Degree],"&gt;= "&amp;F12)-COUNTIF(Vertices[In-Degree],"&gt;="&amp;F13)</f>
        <v>1</v>
      </c>
      <c r="H12" s="39">
        <f t="shared" si="3"/>
        <v>0.9090909090909093</v>
      </c>
      <c r="I12" s="40">
        <f>COUNTIF(Vertices[Out-Degree],"&gt;= "&amp;H12)-COUNTIF(Vertices[Out-Degree],"&gt;="&amp;H13)</f>
        <v>0</v>
      </c>
      <c r="J12" s="39">
        <f t="shared" si="4"/>
        <v>40.88398272727273</v>
      </c>
      <c r="K12" s="40">
        <f>COUNTIF(Vertices[Betweenness Centrality],"&gt;= "&amp;J12)-COUNTIF(Vertices[Betweenness Centrality],"&gt;="&amp;J13)</f>
        <v>1</v>
      </c>
      <c r="L12" s="39">
        <f t="shared" si="5"/>
        <v>0.005681818181818183</v>
      </c>
      <c r="M12" s="40">
        <f>COUNTIF(Vertices[Closeness Centrality],"&gt;= "&amp;L12)-COUNTIF(Vertices[Closeness Centrality],"&gt;="&amp;L13)</f>
        <v>0</v>
      </c>
      <c r="N12" s="39">
        <f t="shared" si="6"/>
        <v>0.023651090909090903</v>
      </c>
      <c r="O12" s="40">
        <f>COUNTIF(Vertices[Eigenvector Centrality],"&gt;= "&amp;N12)-COUNTIF(Vertices[Eigenvector Centrality],"&gt;="&amp;N13)</f>
        <v>0</v>
      </c>
      <c r="P12" s="39">
        <f t="shared" si="7"/>
        <v>0.9310505454545457</v>
      </c>
      <c r="Q12" s="40">
        <f>COUNTIF(Vertices[PageRank],"&gt;= "&amp;P12)-COUNTIF(Vertices[PageRank],"&gt;="&amp;P13)</f>
        <v>0</v>
      </c>
      <c r="R12" s="39">
        <f t="shared" si="8"/>
        <v>0.09090909090909093</v>
      </c>
      <c r="S12" s="45">
        <f>COUNTIF(Vertices[Clustering Coefficient],"&gt;= "&amp;R12)-COUNTIF(Vertices[Clustering Coefficient],"&gt;="&amp;R13)</f>
        <v>2</v>
      </c>
      <c r="T12" s="39" t="e">
        <f ca="1" t="shared" si="9"/>
        <v>#REF!</v>
      </c>
      <c r="U12" s="40" t="e">
        <f ca="1" t="shared" si="0"/>
        <v>#REF!</v>
      </c>
    </row>
    <row r="13" spans="1:21" ht="15">
      <c r="A13" s="36" t="s">
        <v>260</v>
      </c>
      <c r="B13" s="36">
        <v>43</v>
      </c>
      <c r="D13" s="34">
        <f t="shared" si="1"/>
        <v>0</v>
      </c>
      <c r="E13" s="3">
        <f>COUNTIF(Vertices[Degree],"&gt;= "&amp;D13)-COUNTIF(Vertices[Degree],"&gt;="&amp;D14)</f>
        <v>0</v>
      </c>
      <c r="F13" s="41">
        <f t="shared" si="2"/>
        <v>2.1999999999999997</v>
      </c>
      <c r="G13" s="42">
        <f>COUNTIF(Vertices[In-Degree],"&gt;= "&amp;F13)-COUNTIF(Vertices[In-Degree],"&gt;="&amp;F14)</f>
        <v>0</v>
      </c>
      <c r="H13" s="41">
        <f t="shared" si="3"/>
        <v>1.0000000000000002</v>
      </c>
      <c r="I13" s="42">
        <f>COUNTIF(Vertices[Out-Degree],"&gt;= "&amp;H13)-COUNTIF(Vertices[Out-Degree],"&gt;="&amp;H14)</f>
        <v>6</v>
      </c>
      <c r="J13" s="41">
        <f t="shared" si="4"/>
        <v>44.972381000000006</v>
      </c>
      <c r="K13" s="42">
        <f>COUNTIF(Vertices[Betweenness Centrality],"&gt;= "&amp;J13)-COUNTIF(Vertices[Betweenness Centrality],"&gt;="&amp;J14)</f>
        <v>0</v>
      </c>
      <c r="L13" s="41">
        <f t="shared" si="5"/>
        <v>0.006250000000000001</v>
      </c>
      <c r="M13" s="42">
        <f>COUNTIF(Vertices[Closeness Centrality],"&gt;= "&amp;L13)-COUNTIF(Vertices[Closeness Centrality],"&gt;="&amp;L14)</f>
        <v>0</v>
      </c>
      <c r="N13" s="41">
        <f t="shared" si="6"/>
        <v>0.026016199999999993</v>
      </c>
      <c r="O13" s="42">
        <f>COUNTIF(Vertices[Eigenvector Centrality],"&gt;= "&amp;N13)-COUNTIF(Vertices[Eigenvector Centrality],"&gt;="&amp;N14)</f>
        <v>0</v>
      </c>
      <c r="P13" s="41">
        <f t="shared" si="7"/>
        <v>0.9879556000000003</v>
      </c>
      <c r="Q13" s="42">
        <f>COUNTIF(Vertices[PageRank],"&gt;= "&amp;P13)-COUNTIF(Vertices[PageRank],"&gt;="&amp;P14)</f>
        <v>7</v>
      </c>
      <c r="R13" s="41">
        <f t="shared" si="8"/>
        <v>0.10000000000000002</v>
      </c>
      <c r="S13" s="46">
        <f>COUNTIF(Vertices[Clustering Coefficient],"&gt;= "&amp;R13)-COUNTIF(Vertices[Clustering Coefficient],"&gt;="&amp;R14)</f>
        <v>2</v>
      </c>
      <c r="T13" s="41" t="e">
        <f ca="1" t="shared" si="9"/>
        <v>#REF!</v>
      </c>
      <c r="U13" s="42" t="e">
        <f ca="1" t="shared" si="0"/>
        <v>#REF!</v>
      </c>
    </row>
    <row r="14" spans="1:21" ht="15">
      <c r="A14" s="36" t="s">
        <v>261</v>
      </c>
      <c r="B14" s="36">
        <v>5</v>
      </c>
      <c r="D14" s="34">
        <f t="shared" si="1"/>
        <v>0</v>
      </c>
      <c r="E14" s="3">
        <f>COUNTIF(Vertices[Degree],"&gt;= "&amp;D14)-COUNTIF(Vertices[Degree],"&gt;="&amp;D15)</f>
        <v>0</v>
      </c>
      <c r="F14" s="39">
        <f t="shared" si="2"/>
        <v>2.4</v>
      </c>
      <c r="G14" s="40">
        <f>COUNTIF(Vertices[In-Degree],"&gt;= "&amp;F14)-COUNTIF(Vertices[In-Degree],"&gt;="&amp;F15)</f>
        <v>0</v>
      </c>
      <c r="H14" s="39">
        <f t="shared" si="3"/>
        <v>1.090909090909091</v>
      </c>
      <c r="I14" s="40">
        <f>COUNTIF(Vertices[Out-Degree],"&gt;= "&amp;H14)-COUNTIF(Vertices[Out-Degree],"&gt;="&amp;H15)</f>
        <v>0</v>
      </c>
      <c r="J14" s="39">
        <f t="shared" si="4"/>
        <v>49.06077927272728</v>
      </c>
      <c r="K14" s="40">
        <f>COUNTIF(Vertices[Betweenness Centrality],"&gt;= "&amp;J14)-COUNTIF(Vertices[Betweenness Centrality],"&gt;="&amp;J15)</f>
        <v>0</v>
      </c>
      <c r="L14" s="39">
        <f t="shared" si="5"/>
        <v>0.00681818181818182</v>
      </c>
      <c r="M14" s="40">
        <f>COUNTIF(Vertices[Closeness Centrality],"&gt;= "&amp;L14)-COUNTIF(Vertices[Closeness Centrality],"&gt;="&amp;L15)</f>
        <v>0</v>
      </c>
      <c r="N14" s="39">
        <f t="shared" si="6"/>
        <v>0.028381309090909083</v>
      </c>
      <c r="O14" s="40">
        <f>COUNTIF(Vertices[Eigenvector Centrality],"&gt;= "&amp;N14)-COUNTIF(Vertices[Eigenvector Centrality],"&gt;="&amp;N15)</f>
        <v>0</v>
      </c>
      <c r="P14" s="39">
        <f t="shared" si="7"/>
        <v>1.0448606545454548</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262</v>
      </c>
      <c r="B15" s="36">
        <v>4</v>
      </c>
      <c r="D15" s="34">
        <f t="shared" si="1"/>
        <v>0</v>
      </c>
      <c r="E15" s="3">
        <f>COUNTIF(Vertices[Degree],"&gt;= "&amp;D15)-COUNTIF(Vertices[Degree],"&gt;="&amp;D16)</f>
        <v>0</v>
      </c>
      <c r="F15" s="41">
        <f t="shared" si="2"/>
        <v>2.6</v>
      </c>
      <c r="G15" s="42">
        <f>COUNTIF(Vertices[In-Degree],"&gt;= "&amp;F15)-COUNTIF(Vertices[In-Degree],"&gt;="&amp;F16)</f>
        <v>0</v>
      </c>
      <c r="H15" s="41">
        <f t="shared" si="3"/>
        <v>1.1818181818181819</v>
      </c>
      <c r="I15" s="42">
        <f>COUNTIF(Vertices[Out-Degree],"&gt;= "&amp;H15)-COUNTIF(Vertices[Out-Degree],"&gt;="&amp;H16)</f>
        <v>0</v>
      </c>
      <c r="J15" s="41">
        <f t="shared" si="4"/>
        <v>53.149177545454556</v>
      </c>
      <c r="K15" s="42">
        <f>COUNTIF(Vertices[Betweenness Centrality],"&gt;= "&amp;J15)-COUNTIF(Vertices[Betweenness Centrality],"&gt;="&amp;J16)</f>
        <v>0</v>
      </c>
      <c r="L15" s="41">
        <f t="shared" si="5"/>
        <v>0.007386363636363638</v>
      </c>
      <c r="M15" s="42">
        <f>COUNTIF(Vertices[Closeness Centrality],"&gt;= "&amp;L15)-COUNTIF(Vertices[Closeness Centrality],"&gt;="&amp;L16)</f>
        <v>0</v>
      </c>
      <c r="N15" s="41">
        <f t="shared" si="6"/>
        <v>0.030746418181818173</v>
      </c>
      <c r="O15" s="42">
        <f>COUNTIF(Vertices[Eigenvector Centrality],"&gt;= "&amp;N15)-COUNTIF(Vertices[Eigenvector Centrality],"&gt;="&amp;N16)</f>
        <v>0</v>
      </c>
      <c r="P15" s="41">
        <f t="shared" si="7"/>
        <v>1.1017657090909094</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132"/>
      <c r="B16" s="132"/>
      <c r="D16" s="34">
        <f t="shared" si="1"/>
        <v>0</v>
      </c>
      <c r="E16" s="3">
        <f>COUNTIF(Vertices[Degree],"&gt;= "&amp;D16)-COUNTIF(Vertices[Degree],"&gt;="&amp;D17)</f>
        <v>0</v>
      </c>
      <c r="F16" s="39">
        <f t="shared" si="2"/>
        <v>2.8000000000000003</v>
      </c>
      <c r="G16" s="40">
        <f>COUNTIF(Vertices[In-Degree],"&gt;= "&amp;F16)-COUNTIF(Vertices[In-Degree],"&gt;="&amp;F17)</f>
        <v>0</v>
      </c>
      <c r="H16" s="39">
        <f t="shared" si="3"/>
        <v>1.2727272727272727</v>
      </c>
      <c r="I16" s="40">
        <f>COUNTIF(Vertices[Out-Degree],"&gt;= "&amp;H16)-COUNTIF(Vertices[Out-Degree],"&gt;="&amp;H17)</f>
        <v>0</v>
      </c>
      <c r="J16" s="39">
        <f t="shared" si="4"/>
        <v>57.23757581818183</v>
      </c>
      <c r="K16" s="40">
        <f>COUNTIF(Vertices[Betweenness Centrality],"&gt;= "&amp;J16)-COUNTIF(Vertices[Betweenness Centrality],"&gt;="&amp;J17)</f>
        <v>0</v>
      </c>
      <c r="L16" s="39">
        <f t="shared" si="5"/>
        <v>0.007954545454545455</v>
      </c>
      <c r="M16" s="40">
        <f>COUNTIF(Vertices[Closeness Centrality],"&gt;= "&amp;L16)-COUNTIF(Vertices[Closeness Centrality],"&gt;="&amp;L17)</f>
        <v>0</v>
      </c>
      <c r="N16" s="39">
        <f t="shared" si="6"/>
        <v>0.033111527272727266</v>
      </c>
      <c r="O16" s="40">
        <f>COUNTIF(Vertices[Eigenvector Centrality],"&gt;= "&amp;N16)-COUNTIF(Vertices[Eigenvector Centrality],"&gt;="&amp;N17)</f>
        <v>0</v>
      </c>
      <c r="P16" s="39">
        <f t="shared" si="7"/>
        <v>1.158670763636364</v>
      </c>
      <c r="Q16" s="40">
        <f>COUNTIF(Vertices[PageRank],"&gt;= "&amp;P16)-COUNTIF(Vertices[PageRank],"&gt;="&amp;P17)</f>
        <v>1</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151</v>
      </c>
      <c r="B17" s="36">
        <v>6</v>
      </c>
      <c r="D17" s="34">
        <f t="shared" si="1"/>
        <v>0</v>
      </c>
      <c r="E17" s="3">
        <f>COUNTIF(Vertices[Degree],"&gt;= "&amp;D17)-COUNTIF(Vertices[Degree],"&gt;="&amp;D18)</f>
        <v>0</v>
      </c>
      <c r="F17" s="41">
        <f t="shared" si="2"/>
        <v>3.0000000000000004</v>
      </c>
      <c r="G17" s="42">
        <f>COUNTIF(Vertices[In-Degree],"&gt;= "&amp;F17)-COUNTIF(Vertices[In-Degree],"&gt;="&amp;F18)</f>
        <v>1</v>
      </c>
      <c r="H17" s="41">
        <f t="shared" si="3"/>
        <v>1.3636363636363635</v>
      </c>
      <c r="I17" s="42">
        <f>COUNTIF(Vertices[Out-Degree],"&gt;= "&amp;H17)-COUNTIF(Vertices[Out-Degree],"&gt;="&amp;H18)</f>
        <v>0</v>
      </c>
      <c r="J17" s="41">
        <f t="shared" si="4"/>
        <v>61.32597409090911</v>
      </c>
      <c r="K17" s="42">
        <f>COUNTIF(Vertices[Betweenness Centrality],"&gt;= "&amp;J17)-COUNTIF(Vertices[Betweenness Centrality],"&gt;="&amp;J18)</f>
        <v>1</v>
      </c>
      <c r="L17" s="41">
        <f t="shared" si="5"/>
        <v>0.008522727272727274</v>
      </c>
      <c r="M17" s="42">
        <f>COUNTIF(Vertices[Closeness Centrality],"&gt;= "&amp;L17)-COUNTIF(Vertices[Closeness Centrality],"&gt;="&amp;L18)</f>
        <v>0</v>
      </c>
      <c r="N17" s="41">
        <f t="shared" si="6"/>
        <v>0.035476636363636356</v>
      </c>
      <c r="O17" s="42">
        <f>COUNTIF(Vertices[Eigenvector Centrality],"&gt;= "&amp;N17)-COUNTIF(Vertices[Eigenvector Centrality],"&gt;="&amp;N18)</f>
        <v>1</v>
      </c>
      <c r="P17" s="41">
        <f t="shared" si="7"/>
        <v>1.2155758181818186</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132"/>
      <c r="B18" s="132"/>
      <c r="D18" s="34">
        <f t="shared" si="1"/>
        <v>0</v>
      </c>
      <c r="E18" s="3">
        <f>COUNTIF(Vertices[Degree],"&gt;= "&amp;D18)-COUNTIF(Vertices[Degree],"&gt;="&amp;D19)</f>
        <v>0</v>
      </c>
      <c r="F18" s="39">
        <f t="shared" si="2"/>
        <v>3.2000000000000006</v>
      </c>
      <c r="G18" s="40">
        <f>COUNTIF(Vertices[In-Degree],"&gt;= "&amp;F18)-COUNTIF(Vertices[In-Degree],"&gt;="&amp;F19)</f>
        <v>0</v>
      </c>
      <c r="H18" s="39">
        <f t="shared" si="3"/>
        <v>1.4545454545454544</v>
      </c>
      <c r="I18" s="40">
        <f>COUNTIF(Vertices[Out-Degree],"&gt;= "&amp;H18)-COUNTIF(Vertices[Out-Degree],"&gt;="&amp;H19)</f>
        <v>0</v>
      </c>
      <c r="J18" s="39">
        <f t="shared" si="4"/>
        <v>65.41437236363637</v>
      </c>
      <c r="K18" s="40">
        <f>COUNTIF(Vertices[Betweenness Centrality],"&gt;= "&amp;J18)-COUNTIF(Vertices[Betweenness Centrality],"&gt;="&amp;J19)</f>
        <v>0</v>
      </c>
      <c r="L18" s="39">
        <f t="shared" si="5"/>
        <v>0.009090909090909092</v>
      </c>
      <c r="M18" s="40">
        <f>COUNTIF(Vertices[Closeness Centrality],"&gt;= "&amp;L18)-COUNTIF(Vertices[Closeness Centrality],"&gt;="&amp;L19)</f>
        <v>0</v>
      </c>
      <c r="N18" s="39">
        <f t="shared" si="6"/>
        <v>0.037841745454545446</v>
      </c>
      <c r="O18" s="40">
        <f>COUNTIF(Vertices[Eigenvector Centrality],"&gt;= "&amp;N18)-COUNTIF(Vertices[Eigenvector Centrality],"&gt;="&amp;N19)</f>
        <v>0</v>
      </c>
      <c r="P18" s="39">
        <f t="shared" si="7"/>
        <v>1.2724808727272732</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170</v>
      </c>
      <c r="B19" s="36">
        <v>0.024390243902439025</v>
      </c>
      <c r="D19" s="34">
        <f t="shared" si="1"/>
        <v>0</v>
      </c>
      <c r="E19" s="3">
        <f>COUNTIF(Vertices[Degree],"&gt;= "&amp;D19)-COUNTIF(Vertices[Degree],"&gt;="&amp;D20)</f>
        <v>0</v>
      </c>
      <c r="F19" s="41">
        <f t="shared" si="2"/>
        <v>3.400000000000001</v>
      </c>
      <c r="G19" s="42">
        <f>COUNTIF(Vertices[In-Degree],"&gt;= "&amp;F19)-COUNTIF(Vertices[In-Degree],"&gt;="&amp;F20)</f>
        <v>0</v>
      </c>
      <c r="H19" s="41">
        <f t="shared" si="3"/>
        <v>1.5454545454545452</v>
      </c>
      <c r="I19" s="42">
        <f>COUNTIF(Vertices[Out-Degree],"&gt;= "&amp;H19)-COUNTIF(Vertices[Out-Degree],"&gt;="&amp;H20)</f>
        <v>0</v>
      </c>
      <c r="J19" s="41">
        <f t="shared" si="4"/>
        <v>69.50277063636365</v>
      </c>
      <c r="K19" s="42">
        <f>COUNTIF(Vertices[Betweenness Centrality],"&gt;= "&amp;J19)-COUNTIF(Vertices[Betweenness Centrality],"&gt;="&amp;J20)</f>
        <v>1</v>
      </c>
      <c r="L19" s="41">
        <f t="shared" si="5"/>
        <v>0.00965909090909091</v>
      </c>
      <c r="M19" s="42">
        <f>COUNTIF(Vertices[Closeness Centrality],"&gt;= "&amp;L19)-COUNTIF(Vertices[Closeness Centrality],"&gt;="&amp;L20)</f>
        <v>0</v>
      </c>
      <c r="N19" s="41">
        <f t="shared" si="6"/>
        <v>0.040206854545454536</v>
      </c>
      <c r="O19" s="42">
        <f>COUNTIF(Vertices[Eigenvector Centrality],"&gt;= "&amp;N19)-COUNTIF(Vertices[Eigenvector Centrality],"&gt;="&amp;N20)</f>
        <v>4</v>
      </c>
      <c r="P19" s="41">
        <f t="shared" si="7"/>
        <v>1.3293859272727278</v>
      </c>
      <c r="Q19" s="42">
        <f>COUNTIF(Vertices[PageRank],"&gt;= "&amp;P19)-COUNTIF(Vertices[PageRank],"&gt;="&amp;P20)</f>
        <v>1</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171</v>
      </c>
      <c r="B20" s="36">
        <v>0.047619047619047616</v>
      </c>
      <c r="D20" s="34">
        <f t="shared" si="1"/>
        <v>0</v>
      </c>
      <c r="E20" s="3">
        <f>COUNTIF(Vertices[Degree],"&gt;= "&amp;D20)-COUNTIF(Vertices[Degree],"&gt;="&amp;D21)</f>
        <v>0</v>
      </c>
      <c r="F20" s="39">
        <f t="shared" si="2"/>
        <v>3.600000000000001</v>
      </c>
      <c r="G20" s="40">
        <f>COUNTIF(Vertices[In-Degree],"&gt;= "&amp;F20)-COUNTIF(Vertices[In-Degree],"&gt;="&amp;F21)</f>
        <v>0</v>
      </c>
      <c r="H20" s="39">
        <f t="shared" si="3"/>
        <v>1.636363636363636</v>
      </c>
      <c r="I20" s="40">
        <f>COUNTIF(Vertices[Out-Degree],"&gt;= "&amp;H20)-COUNTIF(Vertices[Out-Degree],"&gt;="&amp;H21)</f>
        <v>0</v>
      </c>
      <c r="J20" s="39">
        <f t="shared" si="4"/>
        <v>73.59116890909092</v>
      </c>
      <c r="K20" s="40">
        <f>COUNTIF(Vertices[Betweenness Centrality],"&gt;= "&amp;J20)-COUNTIF(Vertices[Betweenness Centrality],"&gt;="&amp;J21)</f>
        <v>0</v>
      </c>
      <c r="L20" s="39">
        <f t="shared" si="5"/>
        <v>0.010227272727272729</v>
      </c>
      <c r="M20" s="40">
        <f>COUNTIF(Vertices[Closeness Centrality],"&gt;= "&amp;L20)-COUNTIF(Vertices[Closeness Centrality],"&gt;="&amp;L21)</f>
        <v>0</v>
      </c>
      <c r="N20" s="39">
        <f t="shared" si="6"/>
        <v>0.042571963636363626</v>
      </c>
      <c r="O20" s="40">
        <f>COUNTIF(Vertices[Eigenvector Centrality],"&gt;= "&amp;N20)-COUNTIF(Vertices[Eigenvector Centrality],"&gt;="&amp;N21)</f>
        <v>1</v>
      </c>
      <c r="P20" s="39">
        <f t="shared" si="7"/>
        <v>1.3862909818181823</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132"/>
      <c r="B21" s="132"/>
      <c r="D21" s="34">
        <f t="shared" si="1"/>
        <v>0</v>
      </c>
      <c r="E21" s="3">
        <f>COUNTIF(Vertices[Degree],"&gt;= "&amp;D21)-COUNTIF(Vertices[Degree],"&gt;="&amp;D22)</f>
        <v>0</v>
      </c>
      <c r="F21" s="41">
        <f t="shared" si="2"/>
        <v>3.800000000000001</v>
      </c>
      <c r="G21" s="42">
        <f>COUNTIF(Vertices[In-Degree],"&gt;= "&amp;F21)-COUNTIF(Vertices[In-Degree],"&gt;="&amp;F22)</f>
        <v>0</v>
      </c>
      <c r="H21" s="41">
        <f t="shared" si="3"/>
        <v>1.7272727272727268</v>
      </c>
      <c r="I21" s="42">
        <f>COUNTIF(Vertices[Out-Degree],"&gt;= "&amp;H21)-COUNTIF(Vertices[Out-Degree],"&gt;="&amp;H22)</f>
        <v>0</v>
      </c>
      <c r="J21" s="41">
        <f t="shared" si="4"/>
        <v>77.6795671818182</v>
      </c>
      <c r="K21" s="42">
        <f>COUNTIF(Vertices[Betweenness Centrality],"&gt;= "&amp;J21)-COUNTIF(Vertices[Betweenness Centrality],"&gt;="&amp;J22)</f>
        <v>0</v>
      </c>
      <c r="L21" s="41">
        <f t="shared" si="5"/>
        <v>0.010795454545454547</v>
      </c>
      <c r="M21" s="42">
        <f>COUNTIF(Vertices[Closeness Centrality],"&gt;= "&amp;L21)-COUNTIF(Vertices[Closeness Centrality],"&gt;="&amp;L22)</f>
        <v>0</v>
      </c>
      <c r="N21" s="41">
        <f t="shared" si="6"/>
        <v>0.044937072727272716</v>
      </c>
      <c r="O21" s="42">
        <f>COUNTIF(Vertices[Eigenvector Centrality],"&gt;= "&amp;N21)-COUNTIF(Vertices[Eigenvector Centrality],"&gt;="&amp;N22)</f>
        <v>0</v>
      </c>
      <c r="P21" s="41">
        <f t="shared" si="7"/>
        <v>1.443196036363637</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152</v>
      </c>
      <c r="B22" s="36">
        <v>4</v>
      </c>
      <c r="D22" s="34">
        <f t="shared" si="1"/>
        <v>0</v>
      </c>
      <c r="E22" s="3">
        <f>COUNTIF(Vertices[Degree],"&gt;= "&amp;D22)-COUNTIF(Vertices[Degree],"&gt;="&amp;D23)</f>
        <v>0</v>
      </c>
      <c r="F22" s="39">
        <f t="shared" si="2"/>
        <v>4.000000000000001</v>
      </c>
      <c r="G22" s="40">
        <f>COUNTIF(Vertices[In-Degree],"&gt;= "&amp;F22)-COUNTIF(Vertices[In-Degree],"&gt;="&amp;F23)</f>
        <v>0</v>
      </c>
      <c r="H22" s="39">
        <f t="shared" si="3"/>
        <v>1.8181818181818177</v>
      </c>
      <c r="I22" s="40">
        <f>COUNTIF(Vertices[Out-Degree],"&gt;= "&amp;H22)-COUNTIF(Vertices[Out-Degree],"&gt;="&amp;H23)</f>
        <v>0</v>
      </c>
      <c r="J22" s="39">
        <f t="shared" si="4"/>
        <v>81.76796545454548</v>
      </c>
      <c r="K22" s="40">
        <f>COUNTIF(Vertices[Betweenness Centrality],"&gt;= "&amp;J22)-COUNTIF(Vertices[Betweenness Centrality],"&gt;="&amp;J23)</f>
        <v>1</v>
      </c>
      <c r="L22" s="39">
        <f t="shared" si="5"/>
        <v>0.011363636363636366</v>
      </c>
      <c r="M22" s="40">
        <f>COUNTIF(Vertices[Closeness Centrality],"&gt;= "&amp;L22)-COUNTIF(Vertices[Closeness Centrality],"&gt;="&amp;L23)</f>
        <v>0</v>
      </c>
      <c r="N22" s="39">
        <f t="shared" si="6"/>
        <v>0.047302181818181806</v>
      </c>
      <c r="O22" s="40">
        <f>COUNTIF(Vertices[Eigenvector Centrality],"&gt;= "&amp;N22)-COUNTIF(Vertices[Eigenvector Centrality],"&gt;="&amp;N23)</f>
        <v>0</v>
      </c>
      <c r="P22" s="39">
        <f t="shared" si="7"/>
        <v>1.5001010909090915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4.200000000000001</v>
      </c>
      <c r="G23" s="42">
        <f>COUNTIF(Vertices[In-Degree],"&gt;= "&amp;F23)-COUNTIF(Vertices[In-Degree],"&gt;="&amp;F24)</f>
        <v>0</v>
      </c>
      <c r="H23" s="41">
        <f t="shared" si="3"/>
        <v>1.9090909090909085</v>
      </c>
      <c r="I23" s="42">
        <f>COUNTIF(Vertices[Out-Degree],"&gt;= "&amp;H23)-COUNTIF(Vertices[Out-Degree],"&gt;="&amp;H24)</f>
        <v>0</v>
      </c>
      <c r="J23" s="41">
        <f t="shared" si="4"/>
        <v>85.85636372727275</v>
      </c>
      <c r="K23" s="42">
        <f>COUNTIF(Vertices[Betweenness Centrality],"&gt;= "&amp;J23)-COUNTIF(Vertices[Betweenness Centrality],"&gt;="&amp;J24)</f>
        <v>0</v>
      </c>
      <c r="L23" s="41">
        <f t="shared" si="5"/>
        <v>0.011931818181818184</v>
      </c>
      <c r="M23" s="42">
        <f>COUNTIF(Vertices[Closeness Centrality],"&gt;= "&amp;L23)-COUNTIF(Vertices[Closeness Centrality],"&gt;="&amp;L24)</f>
        <v>0</v>
      </c>
      <c r="N23" s="41">
        <f t="shared" si="6"/>
        <v>0.049667290909090896</v>
      </c>
      <c r="O23" s="42">
        <f>COUNTIF(Vertices[Eigenvector Centrality],"&gt;= "&amp;N23)-COUNTIF(Vertices[Eigenvector Centrality],"&gt;="&amp;N24)</f>
        <v>0</v>
      </c>
      <c r="P23" s="41">
        <f t="shared" si="7"/>
        <v>1.557006145454546</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154</v>
      </c>
      <c r="B24" s="36">
        <v>23</v>
      </c>
      <c r="D24" s="34">
        <f t="shared" si="1"/>
        <v>0</v>
      </c>
      <c r="E24" s="3">
        <f>COUNTIF(Vertices[Degree],"&gt;= "&amp;D24)-COUNTIF(Vertices[Degree],"&gt;="&amp;D25)</f>
        <v>0</v>
      </c>
      <c r="F24" s="39">
        <f t="shared" si="2"/>
        <v>4.400000000000001</v>
      </c>
      <c r="G24" s="40">
        <f>COUNTIF(Vertices[In-Degree],"&gt;= "&amp;F24)-COUNTIF(Vertices[In-Degree],"&gt;="&amp;F25)</f>
        <v>0</v>
      </c>
      <c r="H24" s="39">
        <f t="shared" si="3"/>
        <v>1.9999999999999993</v>
      </c>
      <c r="I24" s="40">
        <f>COUNTIF(Vertices[Out-Degree],"&gt;= "&amp;H24)-COUNTIF(Vertices[Out-Degree],"&gt;="&amp;H25)</f>
        <v>4</v>
      </c>
      <c r="J24" s="39">
        <f t="shared" si="4"/>
        <v>89.94476200000003</v>
      </c>
      <c r="K24" s="40">
        <f>COUNTIF(Vertices[Betweenness Centrality],"&gt;= "&amp;J24)-COUNTIF(Vertices[Betweenness Centrality],"&gt;="&amp;J25)</f>
        <v>0</v>
      </c>
      <c r="L24" s="39">
        <f t="shared" si="5"/>
        <v>0.012500000000000002</v>
      </c>
      <c r="M24" s="40">
        <f>COUNTIF(Vertices[Closeness Centrality],"&gt;= "&amp;L24)-COUNTIF(Vertices[Closeness Centrality],"&gt;="&amp;L25)</f>
        <v>0</v>
      </c>
      <c r="N24" s="39">
        <f t="shared" si="6"/>
        <v>0.052032399999999986</v>
      </c>
      <c r="O24" s="40">
        <f>COUNTIF(Vertices[Eigenvector Centrality],"&gt;= "&amp;N24)-COUNTIF(Vertices[Eigenvector Centrality],"&gt;="&amp;N25)</f>
        <v>0</v>
      </c>
      <c r="P24" s="39">
        <f t="shared" si="7"/>
        <v>1.6139112000000007</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155</v>
      </c>
      <c r="B25" s="36">
        <v>52</v>
      </c>
      <c r="D25" s="34">
        <f t="shared" si="1"/>
        <v>0</v>
      </c>
      <c r="E25" s="3">
        <f>COUNTIF(Vertices[Degree],"&gt;= "&amp;D25)-COUNTIF(Vertices[Degree],"&gt;="&amp;D26)</f>
        <v>0</v>
      </c>
      <c r="F25" s="41">
        <f t="shared" si="2"/>
        <v>4.600000000000001</v>
      </c>
      <c r="G25" s="42">
        <f>COUNTIF(Vertices[In-Degree],"&gt;= "&amp;F25)-COUNTIF(Vertices[In-Degree],"&gt;="&amp;F26)</f>
        <v>0</v>
      </c>
      <c r="H25" s="41">
        <f t="shared" si="3"/>
        <v>2.0909090909090904</v>
      </c>
      <c r="I25" s="42">
        <f>COUNTIF(Vertices[Out-Degree],"&gt;= "&amp;H25)-COUNTIF(Vertices[Out-Degree],"&gt;="&amp;H26)</f>
        <v>0</v>
      </c>
      <c r="J25" s="41">
        <f t="shared" si="4"/>
        <v>94.0331602727273</v>
      </c>
      <c r="K25" s="42">
        <f>COUNTIF(Vertices[Betweenness Centrality],"&gt;= "&amp;J25)-COUNTIF(Vertices[Betweenness Centrality],"&gt;="&amp;J26)</f>
        <v>0</v>
      </c>
      <c r="L25" s="41">
        <f t="shared" si="5"/>
        <v>0.01306818181818182</v>
      </c>
      <c r="M25" s="42">
        <f>COUNTIF(Vertices[Closeness Centrality],"&gt;= "&amp;L25)-COUNTIF(Vertices[Closeness Centrality],"&gt;="&amp;L26)</f>
        <v>2</v>
      </c>
      <c r="N25" s="41">
        <f t="shared" si="6"/>
        <v>0.054397509090909076</v>
      </c>
      <c r="O25" s="42">
        <f>COUNTIF(Vertices[Eigenvector Centrality],"&gt;= "&amp;N25)-COUNTIF(Vertices[Eigenvector Centrality],"&gt;="&amp;N26)</f>
        <v>0</v>
      </c>
      <c r="P25" s="41">
        <f t="shared" si="7"/>
        <v>1.6708162545454552</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132"/>
      <c r="B26" s="132"/>
      <c r="D26" s="34">
        <f t="shared" si="1"/>
        <v>0</v>
      </c>
      <c r="E26" s="3">
        <f>COUNTIF(Vertices[Degree],"&gt;= "&amp;D26)-COUNTIF(Vertices[Degree],"&gt;="&amp;D28)</f>
        <v>0</v>
      </c>
      <c r="F26" s="39">
        <f t="shared" si="2"/>
        <v>4.800000000000002</v>
      </c>
      <c r="G26" s="40">
        <f>COUNTIF(Vertices[In-Degree],"&gt;= "&amp;F26)-COUNTIF(Vertices[In-Degree],"&gt;="&amp;F28)</f>
        <v>0</v>
      </c>
      <c r="H26" s="39">
        <f t="shared" si="3"/>
        <v>2.181818181818181</v>
      </c>
      <c r="I26" s="40">
        <f>COUNTIF(Vertices[Out-Degree],"&gt;= "&amp;H26)-COUNTIF(Vertices[Out-Degree],"&gt;="&amp;H28)</f>
        <v>0</v>
      </c>
      <c r="J26" s="39">
        <f t="shared" si="4"/>
        <v>98.12155854545458</v>
      </c>
      <c r="K26" s="40">
        <f>COUNTIF(Vertices[Betweenness Centrality],"&gt;= "&amp;J26)-COUNTIF(Vertices[Betweenness Centrality],"&gt;="&amp;J28)</f>
        <v>0</v>
      </c>
      <c r="L26" s="39">
        <f t="shared" si="5"/>
        <v>0.01363636363636364</v>
      </c>
      <c r="M26" s="40">
        <f>COUNTIF(Vertices[Closeness Centrality],"&gt;= "&amp;L26)-COUNTIF(Vertices[Closeness Centrality],"&gt;="&amp;L28)</f>
        <v>1</v>
      </c>
      <c r="N26" s="39">
        <f t="shared" si="6"/>
        <v>0.056762618181818165</v>
      </c>
      <c r="O26" s="40">
        <f>COUNTIF(Vertices[Eigenvector Centrality],"&gt;= "&amp;N26)-COUNTIF(Vertices[Eigenvector Centrality],"&gt;="&amp;N28)</f>
        <v>0</v>
      </c>
      <c r="P26" s="39">
        <f t="shared" si="7"/>
        <v>1.7277213090909098</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5</v>
      </c>
      <c r="D27" s="34"/>
      <c r="E27" s="3">
        <f>COUNTIF(Vertices[Degree],"&gt;= "&amp;D27)-COUNTIF(Vertices[Degree],"&gt;="&amp;D28)</f>
        <v>0</v>
      </c>
      <c r="F27" s="78"/>
      <c r="G27" s="79">
        <f>COUNTIF(Vertices[In-Degree],"&gt;= "&amp;F27)-COUNTIF(Vertices[In-Degree],"&gt;="&amp;F28)</f>
        <v>-3</v>
      </c>
      <c r="H27" s="78"/>
      <c r="I27" s="79">
        <f>COUNTIF(Vertices[Out-Degree],"&gt;= "&amp;H27)-COUNTIF(Vertices[Out-Degree],"&gt;="&amp;H28)</f>
        <v>-8</v>
      </c>
      <c r="J27" s="78"/>
      <c r="K27" s="79">
        <f>COUNTIF(Vertices[Betweenness Centrality],"&gt;= "&amp;J27)-COUNTIF(Vertices[Betweenness Centrality],"&gt;="&amp;J28)</f>
        <v>-2</v>
      </c>
      <c r="L27" s="78"/>
      <c r="M27" s="79">
        <f>COUNTIF(Vertices[Closeness Centrality],"&gt;= "&amp;L27)-COUNTIF(Vertices[Closeness Centrality],"&gt;="&amp;L28)</f>
        <v>-20</v>
      </c>
      <c r="N27" s="78"/>
      <c r="O27" s="79">
        <f>COUNTIF(Vertices[Eigenvector Centrality],"&gt;= "&amp;N27)-COUNTIF(Vertices[Eigenvector Centrality],"&gt;="&amp;N28)</f>
        <v>-8</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157</v>
      </c>
      <c r="B28" s="36">
        <v>2.240602</v>
      </c>
      <c r="D28" s="34">
        <f>D26+($D$57-$D$2)/BinDivisor</f>
        <v>0</v>
      </c>
      <c r="E28" s="3">
        <f>COUNTIF(Vertices[Degree],"&gt;= "&amp;D28)-COUNTIF(Vertices[Degree],"&gt;="&amp;D40)</f>
        <v>0</v>
      </c>
      <c r="F28" s="41">
        <f>F26+($F$57-$F$2)/BinDivisor</f>
        <v>5.000000000000002</v>
      </c>
      <c r="G28" s="42">
        <f>COUNTIF(Vertices[In-Degree],"&gt;= "&amp;F28)-COUNTIF(Vertices[In-Degree],"&gt;="&amp;F40)</f>
        <v>0</v>
      </c>
      <c r="H28" s="41">
        <f>H26+($H$57-$H$2)/BinDivisor</f>
        <v>2.272727272727272</v>
      </c>
      <c r="I28" s="42">
        <f>COUNTIF(Vertices[Out-Degree],"&gt;= "&amp;H28)-COUNTIF(Vertices[Out-Degree],"&gt;="&amp;H40)</f>
        <v>0</v>
      </c>
      <c r="J28" s="41">
        <f>J26+($J$57-$J$2)/BinDivisor</f>
        <v>102.20995681818185</v>
      </c>
      <c r="K28" s="42">
        <f>COUNTIF(Vertices[Betweenness Centrality],"&gt;= "&amp;J28)-COUNTIF(Vertices[Betweenness Centrality],"&gt;="&amp;J40)</f>
        <v>0</v>
      </c>
      <c r="L28" s="41">
        <f>L26+($L$57-$L$2)/BinDivisor</f>
        <v>0.014204545454545458</v>
      </c>
      <c r="M28" s="42">
        <f>COUNTIF(Vertices[Closeness Centrality],"&gt;= "&amp;L28)-COUNTIF(Vertices[Closeness Centrality],"&gt;="&amp;L40)</f>
        <v>0</v>
      </c>
      <c r="N28" s="41">
        <f>N26+($N$57-$N$2)/BinDivisor</f>
        <v>0.059127727272727255</v>
      </c>
      <c r="O28" s="42">
        <f>COUNTIF(Vertices[Eigenvector Centrality],"&gt;= "&amp;N28)-COUNTIF(Vertices[Eigenvector Centrality],"&gt;="&amp;N40)</f>
        <v>1</v>
      </c>
      <c r="P28" s="41">
        <f>P26+($P$57-$P$2)/BinDivisor</f>
        <v>1.7846263636363644</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32"/>
      <c r="B29" s="132"/>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0.06461538461538462</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927</v>
      </c>
      <c r="B31" s="36">
        <v>0.304622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2"/>
      <c r="B32" s="132"/>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928</v>
      </c>
      <c r="B33" s="36" t="s">
        <v>929</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-3</v>
      </c>
      <c r="H38" s="78"/>
      <c r="I38" s="79">
        <f>COUNTIF(Vertices[Out-Degree],"&gt;= "&amp;H38)-COUNTIF(Vertices[Out-Degree],"&gt;="&amp;H40)</f>
        <v>-8</v>
      </c>
      <c r="J38" s="78"/>
      <c r="K38" s="79">
        <f>COUNTIF(Vertices[Betweenness Centrality],"&gt;= "&amp;J38)-COUNTIF(Vertices[Betweenness Centrality],"&gt;="&amp;J40)</f>
        <v>-2</v>
      </c>
      <c r="L38" s="78"/>
      <c r="M38" s="79">
        <f>COUNTIF(Vertices[Closeness Centrality],"&gt;= "&amp;L38)-COUNTIF(Vertices[Closeness Centrality],"&gt;="&amp;L40)</f>
        <v>-20</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-3</v>
      </c>
      <c r="H39" s="78"/>
      <c r="I39" s="79">
        <f>COUNTIF(Vertices[Out-Degree],"&gt;= "&amp;H39)-COUNTIF(Vertices[Out-Degree],"&gt;="&amp;H40)</f>
        <v>-8</v>
      </c>
      <c r="J39" s="78"/>
      <c r="K39" s="79">
        <f>COUNTIF(Vertices[Betweenness Centrality],"&gt;= "&amp;J39)-COUNTIF(Vertices[Betweenness Centrality],"&gt;="&amp;J40)</f>
        <v>-2</v>
      </c>
      <c r="L39" s="78"/>
      <c r="M39" s="79">
        <f>COUNTIF(Vertices[Closeness Centrality],"&gt;= "&amp;L39)-COUNTIF(Vertices[Closeness Centrality],"&gt;="&amp;L40)</f>
        <v>-20</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5.200000000000002</v>
      </c>
      <c r="G40" s="40">
        <f>COUNTIF(Vertices[In-Degree],"&gt;= "&amp;F40)-COUNTIF(Vertices[In-Degree],"&gt;="&amp;F41)</f>
        <v>0</v>
      </c>
      <c r="H40" s="39">
        <f>H28+($H$57-$H$2)/BinDivisor</f>
        <v>2.363636363636363</v>
      </c>
      <c r="I40" s="40">
        <f>COUNTIF(Vertices[Out-Degree],"&gt;= "&amp;H40)-COUNTIF(Vertices[Out-Degree],"&gt;="&amp;H41)</f>
        <v>0</v>
      </c>
      <c r="J40" s="39">
        <f>J28+($J$57-$J$2)/BinDivisor</f>
        <v>106.29835509090913</v>
      </c>
      <c r="K40" s="40">
        <f>COUNTIF(Vertices[Betweenness Centrality],"&gt;= "&amp;J40)-COUNTIF(Vertices[Betweenness Centrality],"&gt;="&amp;J41)</f>
        <v>0</v>
      </c>
      <c r="L40" s="39">
        <f>L28+($L$57-$L$2)/BinDivisor</f>
        <v>0.014772727272727276</v>
      </c>
      <c r="M40" s="40">
        <f>COUNTIF(Vertices[Closeness Centrality],"&gt;= "&amp;L40)-COUNTIF(Vertices[Closeness Centrality],"&gt;="&amp;L41)</f>
        <v>0</v>
      </c>
      <c r="N40" s="39">
        <f>N28+($N$57-$N$2)/BinDivisor</f>
        <v>0.061492836363636345</v>
      </c>
      <c r="O40" s="40">
        <f>COUNTIF(Vertices[Eigenvector Centrality],"&gt;= "&amp;N40)-COUNTIF(Vertices[Eigenvector Centrality],"&gt;="&amp;N41)</f>
        <v>2</v>
      </c>
      <c r="P40" s="39">
        <f>P28+($P$57-$P$2)/BinDivisor</f>
        <v>1.841531418181819</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5.400000000000002</v>
      </c>
      <c r="G41" s="42">
        <f>COUNTIF(Vertices[In-Degree],"&gt;= "&amp;F41)-COUNTIF(Vertices[In-Degree],"&gt;="&amp;F42)</f>
        <v>0</v>
      </c>
      <c r="H41" s="41">
        <f aca="true" t="shared" si="12" ref="H41:H56">H40+($H$57-$H$2)/BinDivisor</f>
        <v>2.4545454545454537</v>
      </c>
      <c r="I41" s="42">
        <f>COUNTIF(Vertices[Out-Degree],"&gt;= "&amp;H41)-COUNTIF(Vertices[Out-Degree],"&gt;="&amp;H42)</f>
        <v>0</v>
      </c>
      <c r="J41" s="41">
        <f aca="true" t="shared" si="13" ref="J41:J56">J40+($J$57-$J$2)/BinDivisor</f>
        <v>110.3867533636364</v>
      </c>
      <c r="K41" s="42">
        <f>COUNTIF(Vertices[Betweenness Centrality],"&gt;= "&amp;J41)-COUNTIF(Vertices[Betweenness Centrality],"&gt;="&amp;J42)</f>
        <v>0</v>
      </c>
      <c r="L41" s="41">
        <f aca="true" t="shared" si="14" ref="L41:L56">L40+($L$57-$L$2)/BinDivisor</f>
        <v>0.015340909090909094</v>
      </c>
      <c r="M41" s="42">
        <f>COUNTIF(Vertices[Closeness Centrality],"&gt;= "&amp;L41)-COUNTIF(Vertices[Closeness Centrality],"&gt;="&amp;L42)</f>
        <v>1</v>
      </c>
      <c r="N41" s="41">
        <f aca="true" t="shared" si="15" ref="N41:N56">N40+($N$57-$N$2)/BinDivisor</f>
        <v>0.06385794545454544</v>
      </c>
      <c r="O41" s="42">
        <f>COUNTIF(Vertices[Eigenvector Centrality],"&gt;= "&amp;N41)-COUNTIF(Vertices[Eigenvector Centrality],"&gt;="&amp;N42)</f>
        <v>0</v>
      </c>
      <c r="P41" s="41">
        <f aca="true" t="shared" si="16" ref="P41:P56">P40+($P$57-$P$2)/BinDivisor</f>
        <v>1.8984364727272736</v>
      </c>
      <c r="Q41" s="42">
        <f>COUNTIF(Vertices[PageRank],"&gt;= "&amp;P41)-COUNTIF(Vertices[PageRank],"&gt;="&amp;P42)</f>
        <v>0</v>
      </c>
      <c r="R41" s="41">
        <f aca="true" t="shared" si="17" ref="R41:R56">R40+($R$57-$R$2)/BinDivisor</f>
        <v>0.2454545454545455</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5.600000000000002</v>
      </c>
      <c r="G42" s="40">
        <f>COUNTIF(Vertices[In-Degree],"&gt;= "&amp;F42)-COUNTIF(Vertices[In-Degree],"&gt;="&amp;F43)</f>
        <v>0</v>
      </c>
      <c r="H42" s="39">
        <f t="shared" si="12"/>
        <v>2.5454545454545445</v>
      </c>
      <c r="I42" s="40">
        <f>COUNTIF(Vertices[Out-Degree],"&gt;= "&amp;H42)-COUNTIF(Vertices[Out-Degree],"&gt;="&amp;H43)</f>
        <v>0</v>
      </c>
      <c r="J42" s="39">
        <f t="shared" si="13"/>
        <v>114.47515163636368</v>
      </c>
      <c r="K42" s="40">
        <f>COUNTIF(Vertices[Betweenness Centrality],"&gt;= "&amp;J42)-COUNTIF(Vertices[Betweenness Centrality],"&gt;="&amp;J43)</f>
        <v>0</v>
      </c>
      <c r="L42" s="39">
        <f t="shared" si="14"/>
        <v>0.01590909090909091</v>
      </c>
      <c r="M42" s="40">
        <f>COUNTIF(Vertices[Closeness Centrality],"&gt;= "&amp;L42)-COUNTIF(Vertices[Closeness Centrality],"&gt;="&amp;L43)</f>
        <v>1</v>
      </c>
      <c r="N42" s="39">
        <f t="shared" si="15"/>
        <v>0.06622305454545453</v>
      </c>
      <c r="O42" s="40">
        <f>COUNTIF(Vertices[Eigenvector Centrality],"&gt;= "&amp;N42)-COUNTIF(Vertices[Eigenvector Centrality],"&gt;="&amp;N43)</f>
        <v>2</v>
      </c>
      <c r="P42" s="39">
        <f t="shared" si="16"/>
        <v>1.9553415272727281</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5.8000000000000025</v>
      </c>
      <c r="G43" s="42">
        <f>COUNTIF(Vertices[In-Degree],"&gt;= "&amp;F43)-COUNTIF(Vertices[In-Degree],"&gt;="&amp;F44)</f>
        <v>0</v>
      </c>
      <c r="H43" s="41">
        <f t="shared" si="12"/>
        <v>2.6363636363636354</v>
      </c>
      <c r="I43" s="42">
        <f>COUNTIF(Vertices[Out-Degree],"&gt;= "&amp;H43)-COUNTIF(Vertices[Out-Degree],"&gt;="&amp;H44)</f>
        <v>0</v>
      </c>
      <c r="J43" s="41">
        <f t="shared" si="13"/>
        <v>118.56354990909095</v>
      </c>
      <c r="K43" s="42">
        <f>COUNTIF(Vertices[Betweenness Centrality],"&gt;= "&amp;J43)-COUNTIF(Vertices[Betweenness Centrality],"&gt;="&amp;J44)</f>
        <v>0</v>
      </c>
      <c r="L43" s="41">
        <f t="shared" si="14"/>
        <v>0.01647727272727273</v>
      </c>
      <c r="M43" s="42">
        <f>COUNTIF(Vertices[Closeness Centrality],"&gt;= "&amp;L43)-COUNTIF(Vertices[Closeness Centrality],"&gt;="&amp;L44)</f>
        <v>0</v>
      </c>
      <c r="N43" s="41">
        <f t="shared" si="15"/>
        <v>0.06858816363636362</v>
      </c>
      <c r="O43" s="42">
        <f>COUNTIF(Vertices[Eigenvector Centrality],"&gt;= "&amp;N43)-COUNTIF(Vertices[Eigenvector Centrality],"&gt;="&amp;N44)</f>
        <v>0</v>
      </c>
      <c r="P43" s="41">
        <f t="shared" si="16"/>
        <v>2.0122465818181827</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6.000000000000003</v>
      </c>
      <c r="G44" s="40">
        <f>COUNTIF(Vertices[In-Degree],"&gt;= "&amp;F44)-COUNTIF(Vertices[In-Degree],"&gt;="&amp;F45)</f>
        <v>0</v>
      </c>
      <c r="H44" s="39">
        <f t="shared" si="12"/>
        <v>2.727272727272726</v>
      </c>
      <c r="I44" s="40">
        <f>COUNTIF(Vertices[Out-Degree],"&gt;= "&amp;H44)-COUNTIF(Vertices[Out-Degree],"&gt;="&amp;H45)</f>
        <v>0</v>
      </c>
      <c r="J44" s="39">
        <f t="shared" si="13"/>
        <v>122.65194818181823</v>
      </c>
      <c r="K44" s="40">
        <f>COUNTIF(Vertices[Betweenness Centrality],"&gt;= "&amp;J44)-COUNTIF(Vertices[Betweenness Centrality],"&gt;="&amp;J45)</f>
        <v>0</v>
      </c>
      <c r="L44" s="39">
        <f t="shared" si="14"/>
        <v>0.017045454545454548</v>
      </c>
      <c r="M44" s="40">
        <f>COUNTIF(Vertices[Closeness Centrality],"&gt;= "&amp;L44)-COUNTIF(Vertices[Closeness Centrality],"&gt;="&amp;L45)</f>
        <v>1</v>
      </c>
      <c r="N44" s="39">
        <f t="shared" si="15"/>
        <v>0.07095327272727271</v>
      </c>
      <c r="O44" s="40">
        <f>COUNTIF(Vertices[Eigenvector Centrality],"&gt;= "&amp;N44)-COUNTIF(Vertices[Eigenvector Centrality],"&gt;="&amp;N45)</f>
        <v>0</v>
      </c>
      <c r="P44" s="39">
        <f t="shared" si="16"/>
        <v>2.069151636363637</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6.200000000000003</v>
      </c>
      <c r="G45" s="42">
        <f>COUNTIF(Vertices[In-Degree],"&gt;= "&amp;F45)-COUNTIF(Vertices[In-Degree],"&gt;="&amp;F46)</f>
        <v>0</v>
      </c>
      <c r="H45" s="41">
        <f t="shared" si="12"/>
        <v>2.818181818181817</v>
      </c>
      <c r="I45" s="42">
        <f>COUNTIF(Vertices[Out-Degree],"&gt;= "&amp;H45)-COUNTIF(Vertices[Out-Degree],"&gt;="&amp;H46)</f>
        <v>0</v>
      </c>
      <c r="J45" s="41">
        <f t="shared" si="13"/>
        <v>126.7403464545455</v>
      </c>
      <c r="K45" s="42">
        <f>COUNTIF(Vertices[Betweenness Centrality],"&gt;= "&amp;J45)-COUNTIF(Vertices[Betweenness Centrality],"&gt;="&amp;J46)</f>
        <v>0</v>
      </c>
      <c r="L45" s="41">
        <f t="shared" si="14"/>
        <v>0.017613636363636366</v>
      </c>
      <c r="M45" s="42">
        <f>COUNTIF(Vertices[Closeness Centrality],"&gt;= "&amp;L45)-COUNTIF(Vertices[Closeness Centrality],"&gt;="&amp;L46)</f>
        <v>0</v>
      </c>
      <c r="N45" s="41">
        <f t="shared" si="15"/>
        <v>0.0733183818181818</v>
      </c>
      <c r="O45" s="42">
        <f>COUNTIF(Vertices[Eigenvector Centrality],"&gt;= "&amp;N45)-COUNTIF(Vertices[Eigenvector Centrality],"&gt;="&amp;N46)</f>
        <v>0</v>
      </c>
      <c r="P45" s="41">
        <f t="shared" si="16"/>
        <v>2.1260566909090914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6.400000000000003</v>
      </c>
      <c r="G46" s="40">
        <f>COUNTIF(Vertices[In-Degree],"&gt;= "&amp;F46)-COUNTIF(Vertices[In-Degree],"&gt;="&amp;F47)</f>
        <v>0</v>
      </c>
      <c r="H46" s="39">
        <f t="shared" si="12"/>
        <v>2.909090909090908</v>
      </c>
      <c r="I46" s="40">
        <f>COUNTIF(Vertices[Out-Degree],"&gt;= "&amp;H46)-COUNTIF(Vertices[Out-Degree],"&gt;="&amp;H47)</f>
        <v>0</v>
      </c>
      <c r="J46" s="39">
        <f t="shared" si="13"/>
        <v>130.82874472727278</v>
      </c>
      <c r="K46" s="40">
        <f>COUNTIF(Vertices[Betweenness Centrality],"&gt;= "&amp;J46)-COUNTIF(Vertices[Betweenness Centrality],"&gt;="&amp;J47)</f>
        <v>0</v>
      </c>
      <c r="L46" s="39">
        <f t="shared" si="14"/>
        <v>0.018181818181818184</v>
      </c>
      <c r="M46" s="40">
        <f>COUNTIF(Vertices[Closeness Centrality],"&gt;= "&amp;L46)-COUNTIF(Vertices[Closeness Centrality],"&gt;="&amp;L47)</f>
        <v>0</v>
      </c>
      <c r="N46" s="39">
        <f t="shared" si="15"/>
        <v>0.07568349090909089</v>
      </c>
      <c r="O46" s="40">
        <f>COUNTIF(Vertices[Eigenvector Centrality],"&gt;= "&amp;N46)-COUNTIF(Vertices[Eigenvector Centrality],"&gt;="&amp;N47)</f>
        <v>0</v>
      </c>
      <c r="P46" s="39">
        <f t="shared" si="16"/>
        <v>2.182961745454546</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6.600000000000003</v>
      </c>
      <c r="G47" s="42">
        <f>COUNTIF(Vertices[In-Degree],"&gt;= "&amp;F47)-COUNTIF(Vertices[In-Degree],"&gt;="&amp;F48)</f>
        <v>0</v>
      </c>
      <c r="H47" s="41">
        <f t="shared" si="12"/>
        <v>2.9999999999999987</v>
      </c>
      <c r="I47" s="42">
        <f>COUNTIF(Vertices[Out-Degree],"&gt;= "&amp;H47)-COUNTIF(Vertices[Out-Degree],"&gt;="&amp;H48)</f>
        <v>2</v>
      </c>
      <c r="J47" s="41">
        <f t="shared" si="13"/>
        <v>134.91714300000004</v>
      </c>
      <c r="K47" s="42">
        <f>COUNTIF(Vertices[Betweenness Centrality],"&gt;= "&amp;J47)-COUNTIF(Vertices[Betweenness Centrality],"&gt;="&amp;J48)</f>
        <v>0</v>
      </c>
      <c r="L47" s="41">
        <f t="shared" si="14"/>
        <v>0.018750000000000003</v>
      </c>
      <c r="M47" s="42">
        <f>COUNTIF(Vertices[Closeness Centrality],"&gt;= "&amp;L47)-COUNTIF(Vertices[Closeness Centrality],"&gt;="&amp;L48)</f>
        <v>2</v>
      </c>
      <c r="N47" s="41">
        <f t="shared" si="15"/>
        <v>0.07804859999999998</v>
      </c>
      <c r="O47" s="42">
        <f>COUNTIF(Vertices[Eigenvector Centrality],"&gt;= "&amp;N47)-COUNTIF(Vertices[Eigenvector Centrality],"&gt;="&amp;N48)</f>
        <v>0</v>
      </c>
      <c r="P47" s="41">
        <f t="shared" si="16"/>
        <v>2.2398668</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6.800000000000003</v>
      </c>
      <c r="G48" s="40">
        <f>COUNTIF(Vertices[In-Degree],"&gt;= "&amp;F48)-COUNTIF(Vertices[In-Degree],"&gt;="&amp;F49)</f>
        <v>0</v>
      </c>
      <c r="H48" s="39">
        <f t="shared" si="12"/>
        <v>3.0909090909090895</v>
      </c>
      <c r="I48" s="40">
        <f>COUNTIF(Vertices[Out-Degree],"&gt;= "&amp;H48)-COUNTIF(Vertices[Out-Degree],"&gt;="&amp;H49)</f>
        <v>0</v>
      </c>
      <c r="J48" s="39">
        <f t="shared" si="13"/>
        <v>139.0055412727273</v>
      </c>
      <c r="K48" s="40">
        <f>COUNTIF(Vertices[Betweenness Centrality],"&gt;= "&amp;J48)-COUNTIF(Vertices[Betweenness Centrality],"&gt;="&amp;J49)</f>
        <v>0</v>
      </c>
      <c r="L48" s="39">
        <f t="shared" si="14"/>
        <v>0.01931818181818182</v>
      </c>
      <c r="M48" s="40">
        <f>COUNTIF(Vertices[Closeness Centrality],"&gt;= "&amp;L48)-COUNTIF(Vertices[Closeness Centrality],"&gt;="&amp;L49)</f>
        <v>6</v>
      </c>
      <c r="N48" s="39">
        <f t="shared" si="15"/>
        <v>0.08041370909090907</v>
      </c>
      <c r="O48" s="40">
        <f>COUNTIF(Vertices[Eigenvector Centrality],"&gt;= "&amp;N48)-COUNTIF(Vertices[Eigenvector Centrality],"&gt;="&amp;N49)</f>
        <v>0</v>
      </c>
      <c r="P48" s="39">
        <f t="shared" si="16"/>
        <v>2.2967718545454545</v>
      </c>
      <c r="Q48" s="40">
        <f>COUNTIF(Vertices[PageRank],"&gt;= "&amp;P48)-COUNTIF(Vertices[PageRank],"&gt;="&amp;P49)</f>
        <v>1</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7.0000000000000036</v>
      </c>
      <c r="G49" s="42">
        <f>COUNTIF(Vertices[In-Degree],"&gt;= "&amp;F49)-COUNTIF(Vertices[In-Degree],"&gt;="&amp;F50)</f>
        <v>0</v>
      </c>
      <c r="H49" s="41">
        <f t="shared" si="12"/>
        <v>3.1818181818181803</v>
      </c>
      <c r="I49" s="42">
        <f>COUNTIF(Vertices[Out-Degree],"&gt;= "&amp;H49)-COUNTIF(Vertices[Out-Degree],"&gt;="&amp;H50)</f>
        <v>0</v>
      </c>
      <c r="J49" s="41">
        <f t="shared" si="13"/>
        <v>143.09393954545456</v>
      </c>
      <c r="K49" s="42">
        <f>COUNTIF(Vertices[Betweenness Centrality],"&gt;= "&amp;J49)-COUNTIF(Vertices[Betweenness Centrality],"&gt;="&amp;J50)</f>
        <v>0</v>
      </c>
      <c r="L49" s="41">
        <f t="shared" si="14"/>
        <v>0.01988636363636364</v>
      </c>
      <c r="M49" s="42">
        <f>COUNTIF(Vertices[Closeness Centrality],"&gt;= "&amp;L49)-COUNTIF(Vertices[Closeness Centrality],"&gt;="&amp;L50)</f>
        <v>1</v>
      </c>
      <c r="N49" s="41">
        <f t="shared" si="15"/>
        <v>0.08277881818181816</v>
      </c>
      <c r="O49" s="42">
        <f>COUNTIF(Vertices[Eigenvector Centrality],"&gt;= "&amp;N49)-COUNTIF(Vertices[Eigenvector Centrality],"&gt;="&amp;N50)</f>
        <v>0</v>
      </c>
      <c r="P49" s="41">
        <f t="shared" si="16"/>
        <v>2.353676909090909</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7.200000000000004</v>
      </c>
      <c r="G50" s="40">
        <f>COUNTIF(Vertices[In-Degree],"&gt;= "&amp;F50)-COUNTIF(Vertices[In-Degree],"&gt;="&amp;F51)</f>
        <v>0</v>
      </c>
      <c r="H50" s="39">
        <f t="shared" si="12"/>
        <v>3.272727272727271</v>
      </c>
      <c r="I50" s="40">
        <f>COUNTIF(Vertices[Out-Degree],"&gt;= "&amp;H50)-COUNTIF(Vertices[Out-Degree],"&gt;="&amp;H51)</f>
        <v>0</v>
      </c>
      <c r="J50" s="39">
        <f t="shared" si="13"/>
        <v>147.18233781818182</v>
      </c>
      <c r="K50" s="40">
        <f>COUNTIF(Vertices[Betweenness Centrality],"&gt;= "&amp;J50)-COUNTIF(Vertices[Betweenness Centrality],"&gt;="&amp;J51)</f>
        <v>0</v>
      </c>
      <c r="L50" s="39">
        <f t="shared" si="14"/>
        <v>0.020454545454545458</v>
      </c>
      <c r="M50" s="40">
        <f>COUNTIF(Vertices[Closeness Centrality],"&gt;= "&amp;L50)-COUNTIF(Vertices[Closeness Centrality],"&gt;="&amp;L51)</f>
        <v>0</v>
      </c>
      <c r="N50" s="39">
        <f t="shared" si="15"/>
        <v>0.08514392727272725</v>
      </c>
      <c r="O50" s="40">
        <f>COUNTIF(Vertices[Eigenvector Centrality],"&gt;= "&amp;N50)-COUNTIF(Vertices[Eigenvector Centrality],"&gt;="&amp;N51)</f>
        <v>1</v>
      </c>
      <c r="P50" s="39">
        <f t="shared" si="16"/>
        <v>2.4105819636363632</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7.400000000000004</v>
      </c>
      <c r="G51" s="42">
        <f>COUNTIF(Vertices[In-Degree],"&gt;= "&amp;F51)-COUNTIF(Vertices[In-Degree],"&gt;="&amp;F52)</f>
        <v>0</v>
      </c>
      <c r="H51" s="41">
        <f t="shared" si="12"/>
        <v>3.363636363636362</v>
      </c>
      <c r="I51" s="42">
        <f>COUNTIF(Vertices[Out-Degree],"&gt;= "&amp;H51)-COUNTIF(Vertices[Out-Degree],"&gt;="&amp;H52)</f>
        <v>0</v>
      </c>
      <c r="J51" s="41">
        <f t="shared" si="13"/>
        <v>151.27073609090908</v>
      </c>
      <c r="K51" s="42">
        <f>COUNTIF(Vertices[Betweenness Centrality],"&gt;= "&amp;J51)-COUNTIF(Vertices[Betweenness Centrality],"&gt;="&amp;J52)</f>
        <v>0</v>
      </c>
      <c r="L51" s="41">
        <f t="shared" si="14"/>
        <v>0.021022727272727276</v>
      </c>
      <c r="M51" s="42">
        <f>COUNTIF(Vertices[Closeness Centrality],"&gt;= "&amp;L51)-COUNTIF(Vertices[Closeness Centrality],"&gt;="&amp;L52)</f>
        <v>0</v>
      </c>
      <c r="N51" s="41">
        <f t="shared" si="15"/>
        <v>0.08750903636363634</v>
      </c>
      <c r="O51" s="42">
        <f>COUNTIF(Vertices[Eigenvector Centrality],"&gt;= "&amp;N51)-COUNTIF(Vertices[Eigenvector Centrality],"&gt;="&amp;N52)</f>
        <v>0</v>
      </c>
      <c r="P51" s="41">
        <f t="shared" si="16"/>
        <v>2.4674870181818176</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7.600000000000004</v>
      </c>
      <c r="G52" s="40">
        <f>COUNTIF(Vertices[In-Degree],"&gt;= "&amp;F52)-COUNTIF(Vertices[In-Degree],"&gt;="&amp;F53)</f>
        <v>0</v>
      </c>
      <c r="H52" s="39">
        <f t="shared" si="12"/>
        <v>3.454545454545453</v>
      </c>
      <c r="I52" s="40">
        <f>COUNTIF(Vertices[Out-Degree],"&gt;= "&amp;H52)-COUNTIF(Vertices[Out-Degree],"&gt;="&amp;H53)</f>
        <v>0</v>
      </c>
      <c r="J52" s="39">
        <f t="shared" si="13"/>
        <v>155.35913436363634</v>
      </c>
      <c r="K52" s="40">
        <f>COUNTIF(Vertices[Betweenness Centrality],"&gt;= "&amp;J52)-COUNTIF(Vertices[Betweenness Centrality],"&gt;="&amp;J53)</f>
        <v>0</v>
      </c>
      <c r="L52" s="39">
        <f t="shared" si="14"/>
        <v>0.021590909090909095</v>
      </c>
      <c r="M52" s="40">
        <f>COUNTIF(Vertices[Closeness Centrality],"&gt;= "&amp;L52)-COUNTIF(Vertices[Closeness Centrality],"&gt;="&amp;L53)</f>
        <v>0</v>
      </c>
      <c r="N52" s="39">
        <f t="shared" si="15"/>
        <v>0.08987414545454543</v>
      </c>
      <c r="O52" s="40">
        <f>COUNTIF(Vertices[Eigenvector Centrality],"&gt;= "&amp;N52)-COUNTIF(Vertices[Eigenvector Centrality],"&gt;="&amp;N53)</f>
        <v>0</v>
      </c>
      <c r="P52" s="39">
        <f t="shared" si="16"/>
        <v>2.524392072727272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7.800000000000004</v>
      </c>
      <c r="G53" s="42">
        <f>COUNTIF(Vertices[In-Degree],"&gt;= "&amp;F53)-COUNTIF(Vertices[In-Degree],"&gt;="&amp;F54)</f>
        <v>0</v>
      </c>
      <c r="H53" s="41">
        <f t="shared" si="12"/>
        <v>3.5454545454545436</v>
      </c>
      <c r="I53" s="42">
        <f>COUNTIF(Vertices[Out-Degree],"&gt;= "&amp;H53)-COUNTIF(Vertices[Out-Degree],"&gt;="&amp;H54)</f>
        <v>0</v>
      </c>
      <c r="J53" s="41">
        <f t="shared" si="13"/>
        <v>159.4475326363636</v>
      </c>
      <c r="K53" s="42">
        <f>COUNTIF(Vertices[Betweenness Centrality],"&gt;= "&amp;J53)-COUNTIF(Vertices[Betweenness Centrality],"&gt;="&amp;J54)</f>
        <v>0</v>
      </c>
      <c r="L53" s="41">
        <f t="shared" si="14"/>
        <v>0.022159090909090913</v>
      </c>
      <c r="M53" s="42">
        <f>COUNTIF(Vertices[Closeness Centrality],"&gt;= "&amp;L53)-COUNTIF(Vertices[Closeness Centrality],"&gt;="&amp;L54)</f>
        <v>4</v>
      </c>
      <c r="N53" s="41">
        <f t="shared" si="15"/>
        <v>0.09223925454545452</v>
      </c>
      <c r="O53" s="42">
        <f>COUNTIF(Vertices[Eigenvector Centrality],"&gt;= "&amp;N53)-COUNTIF(Vertices[Eigenvector Centrality],"&gt;="&amp;N54)</f>
        <v>0</v>
      </c>
      <c r="P53" s="41">
        <f t="shared" si="16"/>
        <v>2.5812971272727263</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8.000000000000004</v>
      </c>
      <c r="G54" s="40">
        <f>COUNTIF(Vertices[In-Degree],"&gt;= "&amp;F54)-COUNTIF(Vertices[In-Degree],"&gt;="&amp;F55)</f>
        <v>0</v>
      </c>
      <c r="H54" s="39">
        <f t="shared" si="12"/>
        <v>3.6363636363636345</v>
      </c>
      <c r="I54" s="40">
        <f>COUNTIF(Vertices[Out-Degree],"&gt;= "&amp;H54)-COUNTIF(Vertices[Out-Degree],"&gt;="&amp;H55)</f>
        <v>0</v>
      </c>
      <c r="J54" s="39">
        <f t="shared" si="13"/>
        <v>163.53593090909087</v>
      </c>
      <c r="K54" s="40">
        <f>COUNTIF(Vertices[Betweenness Centrality],"&gt;= "&amp;J54)-COUNTIF(Vertices[Betweenness Centrality],"&gt;="&amp;J55)</f>
        <v>0</v>
      </c>
      <c r="L54" s="39">
        <f t="shared" si="14"/>
        <v>0.02272727272727273</v>
      </c>
      <c r="M54" s="40">
        <f>COUNTIF(Vertices[Closeness Centrality],"&gt;= "&amp;L54)-COUNTIF(Vertices[Closeness Centrality],"&gt;="&amp;L55)</f>
        <v>0</v>
      </c>
      <c r="N54" s="39">
        <f t="shared" si="15"/>
        <v>0.09460436363636361</v>
      </c>
      <c r="O54" s="40">
        <f>COUNTIF(Vertices[Eigenvector Centrality],"&gt;= "&amp;N54)-COUNTIF(Vertices[Eigenvector Centrality],"&gt;="&amp;N55)</f>
        <v>0</v>
      </c>
      <c r="P54" s="39">
        <f t="shared" si="16"/>
        <v>2.6382021818181807</v>
      </c>
      <c r="Q54" s="40">
        <f>COUNTIF(Vertices[PageRank],"&gt;= "&amp;P54)-COUNTIF(Vertices[PageRank],"&gt;="&amp;P55)</f>
        <v>1</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8.200000000000003</v>
      </c>
      <c r="G55" s="42">
        <f>COUNTIF(Vertices[In-Degree],"&gt;= "&amp;F55)-COUNTIF(Vertices[In-Degree],"&gt;="&amp;F56)</f>
        <v>0</v>
      </c>
      <c r="H55" s="41">
        <f t="shared" si="12"/>
        <v>3.7272727272727253</v>
      </c>
      <c r="I55" s="42">
        <f>COUNTIF(Vertices[Out-Degree],"&gt;= "&amp;H55)-COUNTIF(Vertices[Out-Degree],"&gt;="&amp;H56)</f>
        <v>0</v>
      </c>
      <c r="J55" s="41">
        <f t="shared" si="13"/>
        <v>167.62432918181813</v>
      </c>
      <c r="K55" s="42">
        <f>COUNTIF(Vertices[Betweenness Centrality],"&gt;= "&amp;J55)-COUNTIF(Vertices[Betweenness Centrality],"&gt;="&amp;J56)</f>
        <v>0</v>
      </c>
      <c r="L55" s="41">
        <f t="shared" si="14"/>
        <v>0.02329545454545455</v>
      </c>
      <c r="M55" s="42">
        <f>COUNTIF(Vertices[Closeness Centrality],"&gt;= "&amp;L55)-COUNTIF(Vertices[Closeness Centrality],"&gt;="&amp;L56)</f>
        <v>1</v>
      </c>
      <c r="N55" s="41">
        <f t="shared" si="15"/>
        <v>0.0969694727272727</v>
      </c>
      <c r="O55" s="42">
        <f>COUNTIF(Vertices[Eigenvector Centrality],"&gt;= "&amp;N55)-COUNTIF(Vertices[Eigenvector Centrality],"&gt;="&amp;N56)</f>
        <v>0</v>
      </c>
      <c r="P55" s="41">
        <f t="shared" si="16"/>
        <v>2.695107236363635</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8.400000000000002</v>
      </c>
      <c r="G56" s="40">
        <f>COUNTIF(Vertices[In-Degree],"&gt;= "&amp;F56)-COUNTIF(Vertices[In-Degree],"&gt;="&amp;F57)</f>
        <v>2</v>
      </c>
      <c r="H56" s="39">
        <f t="shared" si="12"/>
        <v>3.818181818181816</v>
      </c>
      <c r="I56" s="40">
        <f>COUNTIF(Vertices[Out-Degree],"&gt;= "&amp;H56)-COUNTIF(Vertices[Out-Degree],"&gt;="&amp;H57)</f>
        <v>5</v>
      </c>
      <c r="J56" s="39">
        <f t="shared" si="13"/>
        <v>171.7127274545454</v>
      </c>
      <c r="K56" s="40">
        <f>COUNTIF(Vertices[Betweenness Centrality],"&gt;= "&amp;J56)-COUNTIF(Vertices[Betweenness Centrality],"&gt;="&amp;J57)</f>
        <v>1</v>
      </c>
      <c r="L56" s="39">
        <f t="shared" si="14"/>
        <v>0.023863636363636368</v>
      </c>
      <c r="M56" s="40">
        <f>COUNTIF(Vertices[Closeness Centrality],"&gt;= "&amp;L56)-COUNTIF(Vertices[Closeness Centrality],"&gt;="&amp;L57)</f>
        <v>2</v>
      </c>
      <c r="N56" s="39">
        <f t="shared" si="15"/>
        <v>0.09933458181818179</v>
      </c>
      <c r="O56" s="40">
        <f>COUNTIF(Vertices[Eigenvector Centrality],"&gt;= "&amp;N56)-COUNTIF(Vertices[Eigenvector Centrality],"&gt;="&amp;N57)</f>
        <v>1</v>
      </c>
      <c r="P56" s="39">
        <f t="shared" si="16"/>
        <v>2.7520122909090894</v>
      </c>
      <c r="Q56" s="40">
        <f>COUNTIF(Vertices[PageRank],"&gt;= "&amp;P56)-COUNTIF(Vertices[PageRank],"&gt;="&amp;P57)</f>
        <v>0</v>
      </c>
      <c r="R56" s="39">
        <f t="shared" si="17"/>
        <v>0.3818181818181819</v>
      </c>
      <c r="S56" s="45">
        <f>COUNTIF(Vertices[Clustering Coefficient],"&gt;= "&amp;R56)-COUNTIF(Vertices[Clustering Coefficient],"&gt;="&amp;R57)</f>
        <v>2</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11</v>
      </c>
      <c r="G57" s="44">
        <f>COUNTIF(Vertices[In-Degree],"&gt;= "&amp;F57)-COUNTIF(Vertices[In-Degree],"&gt;="&amp;F58)</f>
        <v>1</v>
      </c>
      <c r="H57" s="43">
        <f>MAX(Vertices[Out-Degree])</f>
        <v>5</v>
      </c>
      <c r="I57" s="44">
        <f>COUNTIF(Vertices[Out-Degree],"&gt;= "&amp;H57)-COUNTIF(Vertices[Out-Degree],"&gt;="&amp;H58)</f>
        <v>1</v>
      </c>
      <c r="J57" s="43">
        <f>MAX(Vertices[Betweenness Centrality])</f>
        <v>224.861905</v>
      </c>
      <c r="K57" s="44">
        <f>COUNTIF(Vertices[Betweenness Centrality],"&gt;= "&amp;J57)-COUNTIF(Vertices[Betweenness Centrality],"&gt;="&amp;J58)</f>
        <v>1</v>
      </c>
      <c r="L57" s="43">
        <f>MAX(Vertices[Closeness Centrality])</f>
        <v>0.03125</v>
      </c>
      <c r="M57" s="44">
        <f>COUNTIF(Vertices[Closeness Centrality],"&gt;= "&amp;L57)-COUNTIF(Vertices[Closeness Centrality],"&gt;="&amp;L58)</f>
        <v>1</v>
      </c>
      <c r="N57" s="43">
        <f>MAX(Vertices[Eigenvector Centrality])</f>
        <v>0.130081</v>
      </c>
      <c r="O57" s="44">
        <f>COUNTIF(Vertices[Eigenvector Centrality],"&gt;= "&amp;N57)-COUNTIF(Vertices[Eigenvector Centrality],"&gt;="&amp;N58)</f>
        <v>1</v>
      </c>
      <c r="P57" s="43">
        <f>MAX(Vertices[PageRank])</f>
        <v>3.491778</v>
      </c>
      <c r="Q57" s="44">
        <f>COUNTIF(Vertices[PageRank],"&gt;= "&amp;P57)-COUNTIF(Vertices[PageRank],"&gt;="&amp;P58)</f>
        <v>1</v>
      </c>
      <c r="R57" s="43">
        <f>MAX(Vertices[Clustering Coefficient])</f>
        <v>0.5</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11</v>
      </c>
    </row>
    <row r="71" spans="1:2" ht="15">
      <c r="A71" s="35" t="s">
        <v>90</v>
      </c>
      <c r="B71" s="49">
        <f>_xlfn.IFERROR(AVERAGE(Vertices[In-Degree]),NoMetricMessage)</f>
        <v>1.7307692307692308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5</v>
      </c>
    </row>
    <row r="85" spans="1:2" ht="15">
      <c r="A85" s="35" t="s">
        <v>96</v>
      </c>
      <c r="B85" s="49">
        <f>_xlfn.IFERROR(AVERAGE(Vertices[Out-Degree]),NoMetricMessage)</f>
        <v>1.7307692307692308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224.861905</v>
      </c>
    </row>
    <row r="99" spans="1:2" ht="15">
      <c r="A99" s="35" t="s">
        <v>102</v>
      </c>
      <c r="B99" s="49">
        <f>_xlfn.IFERROR(AVERAGE(Vertices[Betweenness Centrality]),NoMetricMessage)</f>
        <v>26.38461534615385</v>
      </c>
    </row>
    <row r="100" spans="1:2" ht="15">
      <c r="A100" s="35" t="s">
        <v>103</v>
      </c>
      <c r="B100" s="49">
        <f>_xlfn.IFERROR(MEDIAN(Vertices[Betweenness Centrality]),NoMetricMessage)</f>
        <v>0.25</v>
      </c>
    </row>
    <row r="111" spans="1:2" ht="15">
      <c r="A111" s="35" t="s">
        <v>106</v>
      </c>
      <c r="B111" s="49">
        <f>IF(COUNT(Vertices[Closeness Centrality])&gt;0,L2,NoMetricMessage)</f>
        <v>0</v>
      </c>
    </row>
    <row r="112" spans="1:2" ht="15">
      <c r="A112" s="35" t="s">
        <v>107</v>
      </c>
      <c r="B112" s="49">
        <f>IF(COUNT(Vertices[Closeness Centrality])&gt;0,L57,NoMetricMessage)</f>
        <v>0.03125</v>
      </c>
    </row>
    <row r="113" spans="1:2" ht="15">
      <c r="A113" s="35" t="s">
        <v>108</v>
      </c>
      <c r="B113" s="49">
        <f>_xlfn.IFERROR(AVERAGE(Vertices[Closeness Centrality]),NoMetricMessage)</f>
        <v>0.017817115384615386</v>
      </c>
    </row>
    <row r="114" spans="1:2" ht="15">
      <c r="A114" s="35" t="s">
        <v>109</v>
      </c>
      <c r="B114" s="49">
        <f>_xlfn.IFERROR(MEDIAN(Vertices[Closeness Centrality]),NoMetricMessage)</f>
        <v>0.019608</v>
      </c>
    </row>
    <row r="125" spans="1:2" ht="15">
      <c r="A125" s="35" t="s">
        <v>112</v>
      </c>
      <c r="B125" s="49">
        <f>IF(COUNT(Vertices[Eigenvector Centrality])&gt;0,N2,NoMetricMessage)</f>
        <v>0</v>
      </c>
    </row>
    <row r="126" spans="1:2" ht="15">
      <c r="A126" s="35" t="s">
        <v>113</v>
      </c>
      <c r="B126" s="49">
        <f>IF(COUNT(Vertices[Eigenvector Centrality])&gt;0,N57,NoMetricMessage)</f>
        <v>0.130081</v>
      </c>
    </row>
    <row r="127" spans="1:2" ht="15">
      <c r="A127" s="35" t="s">
        <v>114</v>
      </c>
      <c r="B127" s="49">
        <f>_xlfn.IFERROR(AVERAGE(Vertices[Eigenvector Centrality]),NoMetricMessage)</f>
        <v>0.0384613076923077</v>
      </c>
    </row>
    <row r="128" spans="1:2" ht="15">
      <c r="A128" s="35" t="s">
        <v>115</v>
      </c>
      <c r="B128" s="49">
        <f>_xlfn.IFERROR(MEDIAN(Vertices[Eigenvector Centrality]),NoMetricMessage)</f>
        <v>0.0384435</v>
      </c>
    </row>
    <row r="139" spans="1:2" ht="15">
      <c r="A139" s="35" t="s">
        <v>140</v>
      </c>
      <c r="B139" s="49">
        <f>IF(COUNT(Vertices[PageRank])&gt;0,P2,NoMetricMessage)</f>
        <v>0.362</v>
      </c>
    </row>
    <row r="140" spans="1:2" ht="15">
      <c r="A140" s="35" t="s">
        <v>141</v>
      </c>
      <c r="B140" s="49">
        <f>IF(COUNT(Vertices[PageRank])&gt;0,P57,NoMetricMessage)</f>
        <v>3.491778</v>
      </c>
    </row>
    <row r="141" spans="1:2" ht="15">
      <c r="A141" s="35" t="s">
        <v>142</v>
      </c>
      <c r="B141" s="49">
        <f>_xlfn.IFERROR(AVERAGE(Vertices[PageRank]),NoMetricMessage)</f>
        <v>0.999978923076923</v>
      </c>
    </row>
    <row r="142" spans="1:2" ht="15">
      <c r="A142" s="35" t="s">
        <v>143</v>
      </c>
      <c r="B142" s="49">
        <f>_xlfn.IFERROR(MEDIAN(Vertices[PageRank]),NoMetricMessage)</f>
        <v>0.8176995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0.15626115337653795</v>
      </c>
    </row>
    <row r="156" spans="1:2" ht="15">
      <c r="A156" s="35" t="s">
        <v>121</v>
      </c>
      <c r="B156" s="49">
        <f>_xlfn.IFERROR(MEDIAN(Vertices[Clustering Coefficient]),NoMetricMessage)</f>
        <v>0.04861111111111111</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616</v>
      </c>
    </row>
    <row r="6" spans="1:18" ht="409.6">
      <c r="A6">
        <v>0</v>
      </c>
      <c r="B6" s="1" t="s">
        <v>136</v>
      </c>
      <c r="C6">
        <v>1</v>
      </c>
      <c r="D6" t="s">
        <v>59</v>
      </c>
      <c r="E6" t="s">
        <v>59</v>
      </c>
      <c r="F6">
        <v>0</v>
      </c>
      <c r="H6" t="s">
        <v>71</v>
      </c>
      <c r="J6" t="s">
        <v>173</v>
      </c>
      <c r="K6" s="13" t="s">
        <v>617</v>
      </c>
      <c r="R6" t="s">
        <v>129</v>
      </c>
    </row>
    <row r="7" spans="1:11" ht="409.6">
      <c r="A7">
        <v>2</v>
      </c>
      <c r="B7">
        <v>1</v>
      </c>
      <c r="C7">
        <v>0</v>
      </c>
      <c r="D7" t="s">
        <v>60</v>
      </c>
      <c r="E7" t="s">
        <v>60</v>
      </c>
      <c r="F7">
        <v>2</v>
      </c>
      <c r="H7" t="s">
        <v>72</v>
      </c>
      <c r="J7" t="s">
        <v>174</v>
      </c>
      <c r="K7" s="13" t="s">
        <v>957</v>
      </c>
    </row>
    <row r="8" spans="1:11" ht="409.6">
      <c r="A8"/>
      <c r="B8">
        <v>2</v>
      </c>
      <c r="C8">
        <v>2</v>
      </c>
      <c r="D8" t="s">
        <v>61</v>
      </c>
      <c r="E8" t="s">
        <v>61</v>
      </c>
      <c r="H8" t="s">
        <v>73</v>
      </c>
      <c r="J8" t="s">
        <v>175</v>
      </c>
      <c r="K8" s="13" t="s">
        <v>958</v>
      </c>
    </row>
    <row r="9" spans="1:11" ht="409.6">
      <c r="A9"/>
      <c r="B9">
        <v>3</v>
      </c>
      <c r="C9">
        <v>4</v>
      </c>
      <c r="D9" t="s">
        <v>62</v>
      </c>
      <c r="E9" t="s">
        <v>62</v>
      </c>
      <c r="H9" t="s">
        <v>74</v>
      </c>
      <c r="J9" t="s">
        <v>176</v>
      </c>
      <c r="K9" s="13" t="s">
        <v>959</v>
      </c>
    </row>
    <row r="10" spans="1:11" ht="15">
      <c r="A10"/>
      <c r="B10">
        <v>4</v>
      </c>
      <c r="D10" t="s">
        <v>63</v>
      </c>
      <c r="E10" t="s">
        <v>63</v>
      </c>
      <c r="H10" t="s">
        <v>75</v>
      </c>
      <c r="J10" t="s">
        <v>177</v>
      </c>
      <c r="K10" t="s">
        <v>960</v>
      </c>
    </row>
    <row r="11" spans="1:11" ht="15">
      <c r="A11"/>
      <c r="B11">
        <v>5</v>
      </c>
      <c r="D11" t="s">
        <v>46</v>
      </c>
      <c r="E11">
        <v>1</v>
      </c>
      <c r="H11" t="s">
        <v>76</v>
      </c>
      <c r="J11" t="s">
        <v>178</v>
      </c>
      <c r="K11" t="s">
        <v>961</v>
      </c>
    </row>
    <row r="12" spans="1:11" ht="15">
      <c r="A12"/>
      <c r="B12"/>
      <c r="D12" t="s">
        <v>64</v>
      </c>
      <c r="E12">
        <v>2</v>
      </c>
      <c r="H12">
        <v>0</v>
      </c>
      <c r="J12" t="s">
        <v>179</v>
      </c>
      <c r="K12" t="s">
        <v>962</v>
      </c>
    </row>
    <row r="13" spans="1:11" ht="15">
      <c r="A13"/>
      <c r="B13"/>
      <c r="D13">
        <v>1</v>
      </c>
      <c r="E13">
        <v>3</v>
      </c>
      <c r="H13">
        <v>1</v>
      </c>
      <c r="J13" t="s">
        <v>180</v>
      </c>
      <c r="K13" t="s">
        <v>963</v>
      </c>
    </row>
    <row r="14" spans="4:11" ht="15">
      <c r="D14">
        <v>2</v>
      </c>
      <c r="E14">
        <v>4</v>
      </c>
      <c r="H14">
        <v>2</v>
      </c>
      <c r="J14" t="s">
        <v>181</v>
      </c>
      <c r="K14" t="s">
        <v>964</v>
      </c>
    </row>
    <row r="15" spans="4:11" ht="15">
      <c r="D15">
        <v>3</v>
      </c>
      <c r="E15">
        <v>5</v>
      </c>
      <c r="H15">
        <v>3</v>
      </c>
      <c r="J15" t="s">
        <v>182</v>
      </c>
      <c r="K15" t="s">
        <v>965</v>
      </c>
    </row>
    <row r="16" spans="4:11" ht="15">
      <c r="D16">
        <v>4</v>
      </c>
      <c r="E16">
        <v>6</v>
      </c>
      <c r="H16">
        <v>4</v>
      </c>
      <c r="J16" t="s">
        <v>183</v>
      </c>
      <c r="K16" t="s">
        <v>966</v>
      </c>
    </row>
    <row r="17" spans="4:11" ht="15">
      <c r="D17">
        <v>5</v>
      </c>
      <c r="E17">
        <v>7</v>
      </c>
      <c r="H17">
        <v>5</v>
      </c>
      <c r="J17" t="s">
        <v>184</v>
      </c>
      <c r="K17" t="s">
        <v>967</v>
      </c>
    </row>
    <row r="18" spans="4:11" ht="15">
      <c r="D18">
        <v>6</v>
      </c>
      <c r="E18">
        <v>8</v>
      </c>
      <c r="H18">
        <v>6</v>
      </c>
      <c r="J18" t="s">
        <v>185</v>
      </c>
      <c r="K18" t="s">
        <v>968</v>
      </c>
    </row>
    <row r="19" spans="4:11" ht="15">
      <c r="D19">
        <v>7</v>
      </c>
      <c r="E19">
        <v>9</v>
      </c>
      <c r="H19">
        <v>7</v>
      </c>
      <c r="J19" t="s">
        <v>186</v>
      </c>
      <c r="K19" t="s">
        <v>969</v>
      </c>
    </row>
    <row r="20" spans="4:11" ht="409.6">
      <c r="D20">
        <v>8</v>
      </c>
      <c r="H20">
        <v>8</v>
      </c>
      <c r="J20" t="s">
        <v>187</v>
      </c>
      <c r="K20" s="13" t="s">
        <v>970</v>
      </c>
    </row>
    <row r="21" spans="4:11" ht="409.6">
      <c r="D21">
        <v>9</v>
      </c>
      <c r="H21">
        <v>9</v>
      </c>
      <c r="J21" t="s">
        <v>188</v>
      </c>
      <c r="K21" s="13" t="s">
        <v>971</v>
      </c>
    </row>
    <row r="22" spans="4:11" ht="409.6">
      <c r="D22">
        <v>10</v>
      </c>
      <c r="J22" t="s">
        <v>189</v>
      </c>
      <c r="K22" s="13" t="s">
        <v>972</v>
      </c>
    </row>
    <row r="23" spans="4:11" ht="15">
      <c r="D23">
        <v>11</v>
      </c>
      <c r="J23" t="s">
        <v>190</v>
      </c>
      <c r="K23">
        <v>18</v>
      </c>
    </row>
    <row r="24" spans="10:11" ht="15">
      <c r="J24" t="s">
        <v>192</v>
      </c>
      <c r="K24" t="s">
        <v>954</v>
      </c>
    </row>
    <row r="25" spans="10:11" ht="409.6">
      <c r="J25" t="s">
        <v>193</v>
      </c>
      <c r="K25" s="13" t="s">
        <v>956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063577-AC1A-44C6-B44B-26FD68D5A2D4}">
  <dimension ref="A1:N80"/>
  <sheetViews>
    <sheetView workbookViewId="0" topLeftCell="A1"/>
  </sheetViews>
  <sheetFormatPr defaultColWidth="9.140625" defaultRowHeight="15"/>
  <cols>
    <col min="1" max="1" width="39.57421875" style="0" customWidth="1"/>
    <col min="2" max="2" width="18.57421875" style="0" bestFit="1" customWidth="1"/>
    <col min="3" max="3" width="29.57421875" style="0" customWidth="1"/>
    <col min="4" max="4" width="10.57421875" style="0" bestFit="1" customWidth="1"/>
    <col min="5" max="5" width="29.57421875" style="0" customWidth="1"/>
    <col min="6" max="6" width="10.57421875" style="0" bestFit="1" customWidth="1"/>
    <col min="7" max="7" width="29.57421875" style="0" customWidth="1"/>
    <col min="8" max="8" width="10.57421875" style="0" bestFit="1" customWidth="1"/>
    <col min="9" max="9" width="29.57421875" style="0" customWidth="1"/>
    <col min="10" max="10" width="10.57421875" style="0" bestFit="1" customWidth="1"/>
    <col min="11" max="11" width="29.57421875" style="0" customWidth="1"/>
    <col min="12" max="12" width="10.57421875" style="0" bestFit="1" customWidth="1"/>
    <col min="13" max="13" width="29.57421875" style="0" customWidth="1"/>
    <col min="14" max="14" width="10.57421875" style="0" bestFit="1" customWidth="1"/>
  </cols>
  <sheetData>
    <row r="1" spans="1:14" ht="14.3" customHeight="1">
      <c r="A1" s="13" t="s">
        <v>635</v>
      </c>
      <c r="B1" s="13" t="s">
        <v>636</v>
      </c>
      <c r="C1" s="84" t="s">
        <v>637</v>
      </c>
      <c r="D1" s="84" t="s">
        <v>639</v>
      </c>
      <c r="E1" s="84" t="s">
        <v>638</v>
      </c>
      <c r="F1" s="84" t="s">
        <v>641</v>
      </c>
      <c r="G1" s="13" t="s">
        <v>640</v>
      </c>
      <c r="H1" s="13" t="s">
        <v>643</v>
      </c>
      <c r="I1" s="13" t="s">
        <v>642</v>
      </c>
      <c r="J1" s="13" t="s">
        <v>645</v>
      </c>
      <c r="K1" s="84" t="s">
        <v>644</v>
      </c>
      <c r="L1" s="84" t="s">
        <v>647</v>
      </c>
      <c r="M1" s="84" t="s">
        <v>646</v>
      </c>
      <c r="N1" s="84" t="s">
        <v>648</v>
      </c>
    </row>
    <row r="2" spans="1:14" ht="15">
      <c r="A2" s="89" t="s">
        <v>288</v>
      </c>
      <c r="B2" s="84">
        <v>1</v>
      </c>
      <c r="C2" s="84"/>
      <c r="D2" s="84"/>
      <c r="E2" s="84"/>
      <c r="F2" s="84"/>
      <c r="G2" s="89" t="s">
        <v>288</v>
      </c>
      <c r="H2" s="84">
        <v>1</v>
      </c>
      <c r="I2" s="89" t="s">
        <v>287</v>
      </c>
      <c r="J2" s="84">
        <v>1</v>
      </c>
      <c r="K2" s="84"/>
      <c r="L2" s="84"/>
      <c r="M2" s="84"/>
      <c r="N2" s="84"/>
    </row>
    <row r="3" spans="1:14" ht="15">
      <c r="A3" s="89" t="s">
        <v>287</v>
      </c>
      <c r="B3" s="84">
        <v>1</v>
      </c>
      <c r="C3" s="84"/>
      <c r="D3" s="84"/>
      <c r="E3" s="84"/>
      <c r="F3" s="84"/>
      <c r="G3" s="84"/>
      <c r="H3" s="84"/>
      <c r="I3" s="89" t="s">
        <v>286</v>
      </c>
      <c r="J3" s="84">
        <v>1</v>
      </c>
      <c r="K3" s="84"/>
      <c r="L3" s="84"/>
      <c r="M3" s="84"/>
      <c r="N3" s="84"/>
    </row>
    <row r="4" spans="1:14" ht="15">
      <c r="A4" s="89" t="s">
        <v>285</v>
      </c>
      <c r="B4" s="84">
        <v>1</v>
      </c>
      <c r="C4" s="84"/>
      <c r="D4" s="84"/>
      <c r="E4" s="84"/>
      <c r="F4" s="84"/>
      <c r="G4" s="84"/>
      <c r="H4" s="84"/>
      <c r="I4" s="89" t="s">
        <v>285</v>
      </c>
      <c r="J4" s="84">
        <v>1</v>
      </c>
      <c r="K4" s="84"/>
      <c r="L4" s="84"/>
      <c r="M4" s="84"/>
      <c r="N4" s="84"/>
    </row>
    <row r="5" spans="1:14" ht="15">
      <c r="A5" s="89" t="s">
        <v>286</v>
      </c>
      <c r="B5" s="84">
        <v>1</v>
      </c>
      <c r="C5" s="84"/>
      <c r="D5" s="84"/>
      <c r="E5" s="84"/>
      <c r="F5" s="84"/>
      <c r="G5" s="84"/>
      <c r="H5" s="84"/>
      <c r="I5" s="84"/>
      <c r="J5" s="84"/>
      <c r="K5" s="84"/>
      <c r="L5" s="84"/>
      <c r="M5" s="84"/>
      <c r="N5" s="84"/>
    </row>
    <row r="8" spans="1:14" ht="14.3" customHeight="1">
      <c r="A8" s="13" t="s">
        <v>651</v>
      </c>
      <c r="B8" s="13" t="s">
        <v>636</v>
      </c>
      <c r="C8" s="84" t="s">
        <v>652</v>
      </c>
      <c r="D8" s="84" t="s">
        <v>639</v>
      </c>
      <c r="E8" s="84" t="s">
        <v>653</v>
      </c>
      <c r="F8" s="84" t="s">
        <v>641</v>
      </c>
      <c r="G8" s="13" t="s">
        <v>654</v>
      </c>
      <c r="H8" s="13" t="s">
        <v>643</v>
      </c>
      <c r="I8" s="13" t="s">
        <v>655</v>
      </c>
      <c r="J8" s="13" t="s">
        <v>645</v>
      </c>
      <c r="K8" s="84" t="s">
        <v>656</v>
      </c>
      <c r="L8" s="84" t="s">
        <v>647</v>
      </c>
      <c r="M8" s="84" t="s">
        <v>657</v>
      </c>
      <c r="N8" s="84" t="s">
        <v>648</v>
      </c>
    </row>
    <row r="9" spans="1:14" ht="15">
      <c r="A9" s="84" t="s">
        <v>289</v>
      </c>
      <c r="B9" s="84">
        <v>4</v>
      </c>
      <c r="C9" s="84"/>
      <c r="D9" s="84"/>
      <c r="E9" s="84"/>
      <c r="F9" s="84"/>
      <c r="G9" s="84" t="s">
        <v>289</v>
      </c>
      <c r="H9" s="84">
        <v>1</v>
      </c>
      <c r="I9" s="84" t="s">
        <v>289</v>
      </c>
      <c r="J9" s="84">
        <v>3</v>
      </c>
      <c r="K9" s="84"/>
      <c r="L9" s="84"/>
      <c r="M9" s="84"/>
      <c r="N9" s="84"/>
    </row>
    <row r="12" spans="1:14" ht="14.3" customHeight="1">
      <c r="A12" s="13" t="s">
        <v>659</v>
      </c>
      <c r="B12" s="13" t="s">
        <v>636</v>
      </c>
      <c r="C12" s="13" t="s">
        <v>666</v>
      </c>
      <c r="D12" s="13" t="s">
        <v>639</v>
      </c>
      <c r="E12" s="13" t="s">
        <v>667</v>
      </c>
      <c r="F12" s="13" t="s">
        <v>641</v>
      </c>
      <c r="G12" s="13" t="s">
        <v>668</v>
      </c>
      <c r="H12" s="13" t="s">
        <v>643</v>
      </c>
      <c r="I12" s="13" t="s">
        <v>670</v>
      </c>
      <c r="J12" s="13" t="s">
        <v>645</v>
      </c>
      <c r="K12" s="13" t="s">
        <v>673</v>
      </c>
      <c r="L12" s="13" t="s">
        <v>647</v>
      </c>
      <c r="M12" s="84" t="s">
        <v>674</v>
      </c>
      <c r="N12" s="84" t="s">
        <v>648</v>
      </c>
    </row>
    <row r="13" spans="1:14" ht="15">
      <c r="A13" s="84" t="s">
        <v>241</v>
      </c>
      <c r="B13" s="84">
        <v>11</v>
      </c>
      <c r="C13" s="84" t="s">
        <v>294</v>
      </c>
      <c r="D13" s="84">
        <v>3</v>
      </c>
      <c r="E13" s="84" t="s">
        <v>241</v>
      </c>
      <c r="F13" s="84">
        <v>1</v>
      </c>
      <c r="G13" s="84" t="s">
        <v>241</v>
      </c>
      <c r="H13" s="84">
        <v>2</v>
      </c>
      <c r="I13" s="84" t="s">
        <v>660</v>
      </c>
      <c r="J13" s="84">
        <v>3</v>
      </c>
      <c r="K13" s="84" t="s">
        <v>241</v>
      </c>
      <c r="L13" s="84">
        <v>5</v>
      </c>
      <c r="M13" s="84"/>
      <c r="N13" s="84"/>
    </row>
    <row r="14" spans="1:14" ht="15">
      <c r="A14" s="84" t="s">
        <v>255</v>
      </c>
      <c r="B14" s="84">
        <v>3</v>
      </c>
      <c r="C14" s="84" t="s">
        <v>665</v>
      </c>
      <c r="D14" s="84">
        <v>1</v>
      </c>
      <c r="E14" s="84"/>
      <c r="F14" s="84"/>
      <c r="G14" s="84" t="s">
        <v>669</v>
      </c>
      <c r="H14" s="84">
        <v>1</v>
      </c>
      <c r="I14" s="84" t="s">
        <v>235</v>
      </c>
      <c r="J14" s="84">
        <v>3</v>
      </c>
      <c r="K14" s="84" t="s">
        <v>664</v>
      </c>
      <c r="L14" s="84">
        <v>1</v>
      </c>
      <c r="M14" s="84"/>
      <c r="N14" s="84"/>
    </row>
    <row r="15" spans="1:14" ht="15">
      <c r="A15" s="84" t="s">
        <v>294</v>
      </c>
      <c r="B15" s="84">
        <v>3</v>
      </c>
      <c r="C15" s="84" t="s">
        <v>255</v>
      </c>
      <c r="D15" s="84">
        <v>1</v>
      </c>
      <c r="E15" s="84"/>
      <c r="F15" s="84"/>
      <c r="G15" s="84"/>
      <c r="H15" s="84"/>
      <c r="I15" s="84" t="s">
        <v>241</v>
      </c>
      <c r="J15" s="84">
        <v>3</v>
      </c>
      <c r="K15" s="84"/>
      <c r="L15" s="84"/>
      <c r="M15" s="84"/>
      <c r="N15" s="84"/>
    </row>
    <row r="16" spans="1:14" ht="15">
      <c r="A16" s="84" t="s">
        <v>660</v>
      </c>
      <c r="B16" s="84">
        <v>3</v>
      </c>
      <c r="C16" s="84"/>
      <c r="D16" s="84"/>
      <c r="E16" s="84"/>
      <c r="F16" s="84"/>
      <c r="G16" s="84"/>
      <c r="H16" s="84"/>
      <c r="I16" s="84" t="s">
        <v>661</v>
      </c>
      <c r="J16" s="84">
        <v>2</v>
      </c>
      <c r="K16" s="84"/>
      <c r="L16" s="84"/>
      <c r="M16" s="84"/>
      <c r="N16" s="84"/>
    </row>
    <row r="17" spans="1:14" ht="15">
      <c r="A17" s="84" t="s">
        <v>235</v>
      </c>
      <c r="B17" s="84">
        <v>3</v>
      </c>
      <c r="C17" s="84"/>
      <c r="D17" s="84"/>
      <c r="E17" s="84"/>
      <c r="F17" s="84"/>
      <c r="G17" s="84"/>
      <c r="H17" s="84"/>
      <c r="I17" s="84" t="s">
        <v>255</v>
      </c>
      <c r="J17" s="84">
        <v>2</v>
      </c>
      <c r="K17" s="84"/>
      <c r="L17" s="84"/>
      <c r="M17" s="84"/>
      <c r="N17" s="84"/>
    </row>
    <row r="18" spans="1:14" ht="15">
      <c r="A18" s="84" t="s">
        <v>661</v>
      </c>
      <c r="B18" s="84">
        <v>2</v>
      </c>
      <c r="C18" s="84"/>
      <c r="D18" s="84"/>
      <c r="E18" s="84"/>
      <c r="F18" s="84"/>
      <c r="G18" s="84"/>
      <c r="H18" s="84"/>
      <c r="I18" s="84" t="s">
        <v>662</v>
      </c>
      <c r="J18" s="84">
        <v>2</v>
      </c>
      <c r="K18" s="84"/>
      <c r="L18" s="84"/>
      <c r="M18" s="84"/>
      <c r="N18" s="84"/>
    </row>
    <row r="19" spans="1:14" ht="15">
      <c r="A19" s="84" t="s">
        <v>662</v>
      </c>
      <c r="B19" s="84">
        <v>2</v>
      </c>
      <c r="C19" s="84"/>
      <c r="D19" s="84"/>
      <c r="E19" s="84"/>
      <c r="F19" s="84"/>
      <c r="G19" s="84"/>
      <c r="H19" s="84"/>
      <c r="I19" s="84" t="s">
        <v>663</v>
      </c>
      <c r="J19" s="84">
        <v>2</v>
      </c>
      <c r="K19" s="84"/>
      <c r="L19" s="84"/>
      <c r="M19" s="84"/>
      <c r="N19" s="84"/>
    </row>
    <row r="20" spans="1:14" ht="15">
      <c r="A20" s="84" t="s">
        <v>663</v>
      </c>
      <c r="B20" s="84">
        <v>2</v>
      </c>
      <c r="C20" s="84"/>
      <c r="D20" s="84"/>
      <c r="E20" s="84"/>
      <c r="F20" s="84"/>
      <c r="G20" s="84"/>
      <c r="H20" s="84"/>
      <c r="I20" s="84" t="s">
        <v>254</v>
      </c>
      <c r="J20" s="84">
        <v>1</v>
      </c>
      <c r="K20" s="84"/>
      <c r="L20" s="84"/>
      <c r="M20" s="84"/>
      <c r="N20" s="84"/>
    </row>
    <row r="21" spans="1:14" ht="15">
      <c r="A21" s="84" t="s">
        <v>664</v>
      </c>
      <c r="B21" s="84">
        <v>1</v>
      </c>
      <c r="C21" s="84"/>
      <c r="D21" s="84"/>
      <c r="E21" s="84"/>
      <c r="F21" s="84"/>
      <c r="G21" s="84"/>
      <c r="H21" s="84"/>
      <c r="I21" s="84" t="s">
        <v>671</v>
      </c>
      <c r="J21" s="84">
        <v>1</v>
      </c>
      <c r="K21" s="84"/>
      <c r="L21" s="84"/>
      <c r="M21" s="84"/>
      <c r="N21" s="84"/>
    </row>
    <row r="22" spans="1:14" ht="15">
      <c r="A22" s="84" t="s">
        <v>665</v>
      </c>
      <c r="B22" s="84">
        <v>1</v>
      </c>
      <c r="C22" s="84"/>
      <c r="D22" s="84"/>
      <c r="E22" s="84"/>
      <c r="F22" s="84"/>
      <c r="G22" s="84"/>
      <c r="H22" s="84"/>
      <c r="I22" s="84" t="s">
        <v>672</v>
      </c>
      <c r="J22" s="84">
        <v>1</v>
      </c>
      <c r="K22" s="84"/>
      <c r="L22" s="84"/>
      <c r="M22" s="84"/>
      <c r="N22" s="84"/>
    </row>
    <row r="25" spans="1:14" ht="14.3" customHeight="1">
      <c r="A25" s="13" t="s">
        <v>678</v>
      </c>
      <c r="B25" s="13" t="s">
        <v>636</v>
      </c>
      <c r="C25" s="13" t="s">
        <v>686</v>
      </c>
      <c r="D25" s="13" t="s">
        <v>639</v>
      </c>
      <c r="E25" s="13" t="s">
        <v>695</v>
      </c>
      <c r="F25" s="13" t="s">
        <v>641</v>
      </c>
      <c r="G25" s="13" t="s">
        <v>696</v>
      </c>
      <c r="H25" s="13" t="s">
        <v>643</v>
      </c>
      <c r="I25" s="13" t="s">
        <v>697</v>
      </c>
      <c r="J25" s="13" t="s">
        <v>645</v>
      </c>
      <c r="K25" s="13" t="s">
        <v>705</v>
      </c>
      <c r="L25" s="13" t="s">
        <v>647</v>
      </c>
      <c r="M25" s="84" t="s">
        <v>714</v>
      </c>
      <c r="N25" s="84" t="s">
        <v>648</v>
      </c>
    </row>
    <row r="26" spans="1:14" ht="15">
      <c r="A26" s="92" t="s">
        <v>679</v>
      </c>
      <c r="B26" s="92">
        <v>13</v>
      </c>
      <c r="C26" s="92" t="s">
        <v>257</v>
      </c>
      <c r="D26" s="92">
        <v>9</v>
      </c>
      <c r="E26" s="92" t="s">
        <v>257</v>
      </c>
      <c r="F26" s="92">
        <v>4</v>
      </c>
      <c r="G26" s="92" t="s">
        <v>255</v>
      </c>
      <c r="H26" s="92">
        <v>3</v>
      </c>
      <c r="I26" s="92" t="s">
        <v>698</v>
      </c>
      <c r="J26" s="92">
        <v>3</v>
      </c>
      <c r="K26" s="92" t="s">
        <v>684</v>
      </c>
      <c r="L26" s="92">
        <v>5</v>
      </c>
      <c r="M26" s="92"/>
      <c r="N26" s="92"/>
    </row>
    <row r="27" spans="1:14" ht="15">
      <c r="A27" s="92" t="s">
        <v>680</v>
      </c>
      <c r="B27" s="92">
        <v>6</v>
      </c>
      <c r="C27" s="92" t="s">
        <v>687</v>
      </c>
      <c r="D27" s="92">
        <v>7</v>
      </c>
      <c r="E27" s="92" t="s">
        <v>255</v>
      </c>
      <c r="F27" s="92">
        <v>3</v>
      </c>
      <c r="G27" s="92" t="s">
        <v>241</v>
      </c>
      <c r="H27" s="92">
        <v>2</v>
      </c>
      <c r="I27" s="92" t="s">
        <v>699</v>
      </c>
      <c r="J27" s="92">
        <v>3</v>
      </c>
      <c r="K27" s="92" t="s">
        <v>706</v>
      </c>
      <c r="L27" s="92">
        <v>4</v>
      </c>
      <c r="M27" s="92"/>
      <c r="N27" s="92"/>
    </row>
    <row r="28" spans="1:14" ht="15">
      <c r="A28" s="92" t="s">
        <v>681</v>
      </c>
      <c r="B28" s="92">
        <v>0</v>
      </c>
      <c r="C28" s="92" t="s">
        <v>685</v>
      </c>
      <c r="D28" s="92">
        <v>7</v>
      </c>
      <c r="E28" s="92" t="s">
        <v>258</v>
      </c>
      <c r="F28" s="92">
        <v>3</v>
      </c>
      <c r="G28" s="92" t="s">
        <v>257</v>
      </c>
      <c r="H28" s="92">
        <v>2</v>
      </c>
      <c r="I28" s="92" t="s">
        <v>684</v>
      </c>
      <c r="J28" s="92">
        <v>3</v>
      </c>
      <c r="K28" s="92" t="s">
        <v>707</v>
      </c>
      <c r="L28" s="92">
        <v>3</v>
      </c>
      <c r="M28" s="92"/>
      <c r="N28" s="92"/>
    </row>
    <row r="29" spans="1:14" ht="15">
      <c r="A29" s="92" t="s">
        <v>682</v>
      </c>
      <c r="B29" s="92">
        <v>445</v>
      </c>
      <c r="C29" s="92" t="s">
        <v>688</v>
      </c>
      <c r="D29" s="92">
        <v>5</v>
      </c>
      <c r="E29" s="92" t="s">
        <v>241</v>
      </c>
      <c r="F29" s="92">
        <v>2</v>
      </c>
      <c r="G29" s="92" t="s">
        <v>684</v>
      </c>
      <c r="H29" s="92">
        <v>2</v>
      </c>
      <c r="I29" s="92" t="s">
        <v>255</v>
      </c>
      <c r="J29" s="92">
        <v>2</v>
      </c>
      <c r="K29" s="92" t="s">
        <v>708</v>
      </c>
      <c r="L29" s="92">
        <v>3</v>
      </c>
      <c r="M29" s="92"/>
      <c r="N29" s="92"/>
    </row>
    <row r="30" spans="1:14" ht="15">
      <c r="A30" s="92" t="s">
        <v>683</v>
      </c>
      <c r="B30" s="92">
        <v>464</v>
      </c>
      <c r="C30" s="92" t="s">
        <v>689</v>
      </c>
      <c r="D30" s="92">
        <v>5</v>
      </c>
      <c r="E30" s="92" t="s">
        <v>259</v>
      </c>
      <c r="F30" s="92">
        <v>2</v>
      </c>
      <c r="G30" s="92"/>
      <c r="H30" s="92"/>
      <c r="I30" s="92" t="s">
        <v>700</v>
      </c>
      <c r="J30" s="92">
        <v>2</v>
      </c>
      <c r="K30" s="92" t="s">
        <v>709</v>
      </c>
      <c r="L30" s="92">
        <v>3</v>
      </c>
      <c r="M30" s="92"/>
      <c r="N30" s="92"/>
    </row>
    <row r="31" spans="1:14" ht="15">
      <c r="A31" s="92" t="s">
        <v>257</v>
      </c>
      <c r="B31" s="92">
        <v>15</v>
      </c>
      <c r="C31" s="92" t="s">
        <v>690</v>
      </c>
      <c r="D31" s="92">
        <v>5</v>
      </c>
      <c r="E31" s="92"/>
      <c r="F31" s="92"/>
      <c r="G31" s="92"/>
      <c r="H31" s="92"/>
      <c r="I31" s="92" t="s">
        <v>701</v>
      </c>
      <c r="J31" s="92">
        <v>2</v>
      </c>
      <c r="K31" s="92" t="s">
        <v>694</v>
      </c>
      <c r="L31" s="92">
        <v>3</v>
      </c>
      <c r="M31" s="92"/>
      <c r="N31" s="92"/>
    </row>
    <row r="32" spans="1:14" ht="15">
      <c r="A32" s="92" t="s">
        <v>684</v>
      </c>
      <c r="B32" s="92">
        <v>11</v>
      </c>
      <c r="C32" s="92" t="s">
        <v>691</v>
      </c>
      <c r="D32" s="92">
        <v>4</v>
      </c>
      <c r="E32" s="92"/>
      <c r="F32" s="92"/>
      <c r="G32" s="92"/>
      <c r="H32" s="92"/>
      <c r="I32" s="92" t="s">
        <v>702</v>
      </c>
      <c r="J32" s="92">
        <v>2</v>
      </c>
      <c r="K32" s="92" t="s">
        <v>710</v>
      </c>
      <c r="L32" s="92">
        <v>2</v>
      </c>
      <c r="M32" s="92"/>
      <c r="N32" s="92"/>
    </row>
    <row r="33" spans="1:14" ht="15">
      <c r="A33" s="92" t="s">
        <v>255</v>
      </c>
      <c r="B33" s="92">
        <v>11</v>
      </c>
      <c r="C33" s="92" t="s">
        <v>692</v>
      </c>
      <c r="D33" s="92">
        <v>4</v>
      </c>
      <c r="E33" s="92"/>
      <c r="F33" s="92"/>
      <c r="G33" s="92"/>
      <c r="H33" s="92"/>
      <c r="I33" s="92" t="s">
        <v>703</v>
      </c>
      <c r="J33" s="92">
        <v>2</v>
      </c>
      <c r="K33" s="92" t="s">
        <v>711</v>
      </c>
      <c r="L33" s="92">
        <v>2</v>
      </c>
      <c r="M33" s="92"/>
      <c r="N33" s="92"/>
    </row>
    <row r="34" spans="1:14" ht="15">
      <c r="A34" s="92" t="s">
        <v>685</v>
      </c>
      <c r="B34" s="92">
        <v>10</v>
      </c>
      <c r="C34" s="92" t="s">
        <v>693</v>
      </c>
      <c r="D34" s="92">
        <v>3</v>
      </c>
      <c r="E34" s="92"/>
      <c r="F34" s="92"/>
      <c r="G34" s="92"/>
      <c r="H34" s="92"/>
      <c r="I34" s="92" t="s">
        <v>254</v>
      </c>
      <c r="J34" s="92">
        <v>2</v>
      </c>
      <c r="K34" s="92" t="s">
        <v>712</v>
      </c>
      <c r="L34" s="92">
        <v>2</v>
      </c>
      <c r="M34" s="92"/>
      <c r="N34" s="92"/>
    </row>
    <row r="35" spans="1:14" ht="15">
      <c r="A35" s="92" t="s">
        <v>241</v>
      </c>
      <c r="B35" s="92">
        <v>9</v>
      </c>
      <c r="C35" s="92" t="s">
        <v>694</v>
      </c>
      <c r="D35" s="92">
        <v>3</v>
      </c>
      <c r="E35" s="92"/>
      <c r="F35" s="92"/>
      <c r="G35" s="92"/>
      <c r="H35" s="92"/>
      <c r="I35" s="92" t="s">
        <v>704</v>
      </c>
      <c r="J35" s="92">
        <v>2</v>
      </c>
      <c r="K35" s="92" t="s">
        <v>713</v>
      </c>
      <c r="L35" s="92">
        <v>2</v>
      </c>
      <c r="M35" s="92"/>
      <c r="N35" s="92"/>
    </row>
    <row r="38" spans="1:14" ht="14.3" customHeight="1">
      <c r="A38" s="13" t="s">
        <v>721</v>
      </c>
      <c r="B38" s="13" t="s">
        <v>636</v>
      </c>
      <c r="C38" s="13" t="s">
        <v>732</v>
      </c>
      <c r="D38" s="13" t="s">
        <v>639</v>
      </c>
      <c r="E38" s="13" t="s">
        <v>741</v>
      </c>
      <c r="F38" s="13" t="s">
        <v>641</v>
      </c>
      <c r="G38" s="84" t="s">
        <v>744</v>
      </c>
      <c r="H38" s="84" t="s">
        <v>643</v>
      </c>
      <c r="I38" s="13" t="s">
        <v>745</v>
      </c>
      <c r="J38" s="13" t="s">
        <v>645</v>
      </c>
      <c r="K38" s="13" t="s">
        <v>748</v>
      </c>
      <c r="L38" s="13" t="s">
        <v>647</v>
      </c>
      <c r="M38" s="84" t="s">
        <v>755</v>
      </c>
      <c r="N38" s="84" t="s">
        <v>648</v>
      </c>
    </row>
    <row r="39" spans="1:14" ht="15">
      <c r="A39" s="92" t="s">
        <v>722</v>
      </c>
      <c r="B39" s="92">
        <v>5</v>
      </c>
      <c r="C39" s="92" t="s">
        <v>722</v>
      </c>
      <c r="D39" s="92">
        <v>5</v>
      </c>
      <c r="E39" s="92" t="s">
        <v>725</v>
      </c>
      <c r="F39" s="92">
        <v>3</v>
      </c>
      <c r="G39" s="92"/>
      <c r="H39" s="92"/>
      <c r="I39" s="92" t="s">
        <v>746</v>
      </c>
      <c r="J39" s="92">
        <v>3</v>
      </c>
      <c r="K39" s="92" t="s">
        <v>727</v>
      </c>
      <c r="L39" s="92">
        <v>3</v>
      </c>
      <c r="M39" s="92"/>
      <c r="N39" s="92"/>
    </row>
    <row r="40" spans="1:14" ht="15">
      <c r="A40" s="92" t="s">
        <v>723</v>
      </c>
      <c r="B40" s="92">
        <v>4</v>
      </c>
      <c r="C40" s="92" t="s">
        <v>723</v>
      </c>
      <c r="D40" s="92">
        <v>4</v>
      </c>
      <c r="E40" s="92" t="s">
        <v>724</v>
      </c>
      <c r="F40" s="92">
        <v>2</v>
      </c>
      <c r="G40" s="92"/>
      <c r="H40" s="92"/>
      <c r="I40" s="92" t="s">
        <v>747</v>
      </c>
      <c r="J40" s="92">
        <v>2</v>
      </c>
      <c r="K40" s="92" t="s">
        <v>728</v>
      </c>
      <c r="L40" s="92">
        <v>3</v>
      </c>
      <c r="M40" s="92"/>
      <c r="N40" s="92"/>
    </row>
    <row r="41" spans="1:14" ht="15">
      <c r="A41" s="92" t="s">
        <v>724</v>
      </c>
      <c r="B41" s="92">
        <v>3</v>
      </c>
      <c r="C41" s="92" t="s">
        <v>733</v>
      </c>
      <c r="D41" s="92">
        <v>3</v>
      </c>
      <c r="E41" s="92" t="s">
        <v>742</v>
      </c>
      <c r="F41" s="92">
        <v>2</v>
      </c>
      <c r="G41" s="92"/>
      <c r="H41" s="92"/>
      <c r="I41" s="92"/>
      <c r="J41" s="92"/>
      <c r="K41" s="92" t="s">
        <v>729</v>
      </c>
      <c r="L41" s="92">
        <v>3</v>
      </c>
      <c r="M41" s="92"/>
      <c r="N41" s="92"/>
    </row>
    <row r="42" spans="1:14" ht="15">
      <c r="A42" s="92" t="s">
        <v>725</v>
      </c>
      <c r="B42" s="92">
        <v>3</v>
      </c>
      <c r="C42" s="92" t="s">
        <v>734</v>
      </c>
      <c r="D42" s="92">
        <v>3</v>
      </c>
      <c r="E42" s="92" t="s">
        <v>743</v>
      </c>
      <c r="F42" s="92">
        <v>2</v>
      </c>
      <c r="G42" s="92"/>
      <c r="H42" s="92"/>
      <c r="I42" s="92"/>
      <c r="J42" s="92"/>
      <c r="K42" s="92" t="s">
        <v>730</v>
      </c>
      <c r="L42" s="92">
        <v>3</v>
      </c>
      <c r="M42" s="92"/>
      <c r="N42" s="92"/>
    </row>
    <row r="43" spans="1:14" ht="15">
      <c r="A43" s="92" t="s">
        <v>726</v>
      </c>
      <c r="B43" s="92">
        <v>3</v>
      </c>
      <c r="C43" s="92" t="s">
        <v>735</v>
      </c>
      <c r="D43" s="92">
        <v>3</v>
      </c>
      <c r="E43" s="92"/>
      <c r="F43" s="92"/>
      <c r="G43" s="92"/>
      <c r="H43" s="92"/>
      <c r="I43" s="92"/>
      <c r="J43" s="92"/>
      <c r="K43" s="92" t="s">
        <v>749</v>
      </c>
      <c r="L43" s="92">
        <v>2</v>
      </c>
      <c r="M43" s="92"/>
      <c r="N43" s="92"/>
    </row>
    <row r="44" spans="1:14" ht="15">
      <c r="A44" s="92" t="s">
        <v>727</v>
      </c>
      <c r="B44" s="92">
        <v>3</v>
      </c>
      <c r="C44" s="92" t="s">
        <v>736</v>
      </c>
      <c r="D44" s="92">
        <v>3</v>
      </c>
      <c r="E44" s="92"/>
      <c r="F44" s="92"/>
      <c r="G44" s="92"/>
      <c r="H44" s="92"/>
      <c r="I44" s="92"/>
      <c r="J44" s="92"/>
      <c r="K44" s="92" t="s">
        <v>750</v>
      </c>
      <c r="L44" s="92">
        <v>2</v>
      </c>
      <c r="M44" s="92"/>
      <c r="N44" s="92"/>
    </row>
    <row r="45" spans="1:14" ht="15">
      <c r="A45" s="92" t="s">
        <v>728</v>
      </c>
      <c r="B45" s="92">
        <v>3</v>
      </c>
      <c r="C45" s="92" t="s">
        <v>737</v>
      </c>
      <c r="D45" s="92">
        <v>3</v>
      </c>
      <c r="E45" s="92"/>
      <c r="F45" s="92"/>
      <c r="G45" s="92"/>
      <c r="H45" s="92"/>
      <c r="I45" s="92"/>
      <c r="J45" s="92"/>
      <c r="K45" s="92" t="s">
        <v>751</v>
      </c>
      <c r="L45" s="92">
        <v>2</v>
      </c>
      <c r="M45" s="92"/>
      <c r="N45" s="92"/>
    </row>
    <row r="46" spans="1:14" ht="15">
      <c r="A46" s="92" t="s">
        <v>729</v>
      </c>
      <c r="B46" s="92">
        <v>3</v>
      </c>
      <c r="C46" s="92" t="s">
        <v>738</v>
      </c>
      <c r="D46" s="92">
        <v>3</v>
      </c>
      <c r="E46" s="92"/>
      <c r="F46" s="92"/>
      <c r="G46" s="92"/>
      <c r="H46" s="92"/>
      <c r="I46" s="92"/>
      <c r="J46" s="92"/>
      <c r="K46" s="92" t="s">
        <v>752</v>
      </c>
      <c r="L46" s="92">
        <v>2</v>
      </c>
      <c r="M46" s="92"/>
      <c r="N46" s="92"/>
    </row>
    <row r="47" spans="1:14" ht="15">
      <c r="A47" s="92" t="s">
        <v>730</v>
      </c>
      <c r="B47" s="92">
        <v>3</v>
      </c>
      <c r="C47" s="92" t="s">
        <v>739</v>
      </c>
      <c r="D47" s="92">
        <v>3</v>
      </c>
      <c r="E47" s="92"/>
      <c r="F47" s="92"/>
      <c r="G47" s="92"/>
      <c r="H47" s="92"/>
      <c r="I47" s="92"/>
      <c r="J47" s="92"/>
      <c r="K47" s="92" t="s">
        <v>753</v>
      </c>
      <c r="L47" s="92">
        <v>2</v>
      </c>
      <c r="M47" s="92"/>
      <c r="N47" s="92"/>
    </row>
    <row r="48" spans="1:14" ht="15">
      <c r="A48" s="92" t="s">
        <v>731</v>
      </c>
      <c r="B48" s="92">
        <v>3</v>
      </c>
      <c r="C48" s="92" t="s">
        <v>740</v>
      </c>
      <c r="D48" s="92">
        <v>3</v>
      </c>
      <c r="E48" s="92"/>
      <c r="F48" s="92"/>
      <c r="G48" s="92"/>
      <c r="H48" s="92"/>
      <c r="I48" s="92"/>
      <c r="J48" s="92"/>
      <c r="K48" s="92" t="s">
        <v>754</v>
      </c>
      <c r="L48" s="92">
        <v>2</v>
      </c>
      <c r="M48" s="92"/>
      <c r="N48" s="92"/>
    </row>
    <row r="51" spans="1:14" ht="14.3" customHeight="1">
      <c r="A51" s="13" t="s">
        <v>761</v>
      </c>
      <c r="B51" s="13" t="s">
        <v>636</v>
      </c>
      <c r="C51" s="13" t="s">
        <v>763</v>
      </c>
      <c r="D51" s="13" t="s">
        <v>639</v>
      </c>
      <c r="E51" s="13" t="s">
        <v>764</v>
      </c>
      <c r="F51" s="13" t="s">
        <v>641</v>
      </c>
      <c r="G51" s="13" t="s">
        <v>767</v>
      </c>
      <c r="H51" s="13" t="s">
        <v>643</v>
      </c>
      <c r="I51" s="84" t="s">
        <v>769</v>
      </c>
      <c r="J51" s="84" t="s">
        <v>645</v>
      </c>
      <c r="K51" s="84" t="s">
        <v>771</v>
      </c>
      <c r="L51" s="84" t="s">
        <v>647</v>
      </c>
      <c r="M51" s="13" t="s">
        <v>773</v>
      </c>
      <c r="N51" s="13" t="s">
        <v>648</v>
      </c>
    </row>
    <row r="52" spans="1:14" ht="15">
      <c r="A52" s="84" t="s">
        <v>241</v>
      </c>
      <c r="B52" s="84">
        <v>3</v>
      </c>
      <c r="C52" s="84" t="s">
        <v>241</v>
      </c>
      <c r="D52" s="84">
        <v>2</v>
      </c>
      <c r="E52" s="84" t="s">
        <v>258</v>
      </c>
      <c r="F52" s="84">
        <v>1</v>
      </c>
      <c r="G52" s="84" t="s">
        <v>245</v>
      </c>
      <c r="H52" s="84">
        <v>1</v>
      </c>
      <c r="I52" s="84"/>
      <c r="J52" s="84"/>
      <c r="K52" s="84"/>
      <c r="L52" s="84"/>
      <c r="M52" s="84" t="s">
        <v>241</v>
      </c>
      <c r="N52" s="84">
        <v>1</v>
      </c>
    </row>
    <row r="53" spans="1:14" ht="15">
      <c r="A53" s="84" t="s">
        <v>245</v>
      </c>
      <c r="B53" s="84">
        <v>1</v>
      </c>
      <c r="C53" s="84"/>
      <c r="D53" s="84"/>
      <c r="E53" s="84"/>
      <c r="F53" s="84"/>
      <c r="G53" s="84"/>
      <c r="H53" s="84"/>
      <c r="I53" s="84"/>
      <c r="J53" s="84"/>
      <c r="K53" s="84"/>
      <c r="L53" s="84"/>
      <c r="M53" s="84"/>
      <c r="N53" s="84"/>
    </row>
    <row r="54" spans="1:14" ht="15">
      <c r="A54" s="84" t="s">
        <v>258</v>
      </c>
      <c r="B54" s="84">
        <v>1</v>
      </c>
      <c r="C54" s="84"/>
      <c r="D54" s="84"/>
      <c r="E54" s="84"/>
      <c r="F54" s="84"/>
      <c r="G54" s="84"/>
      <c r="H54" s="84"/>
      <c r="I54" s="84"/>
      <c r="J54" s="84"/>
      <c r="K54" s="84"/>
      <c r="L54" s="84"/>
      <c r="M54" s="84"/>
      <c r="N54" s="84"/>
    </row>
    <row r="57" spans="1:14" ht="14.3" customHeight="1">
      <c r="A57" s="13" t="s">
        <v>762</v>
      </c>
      <c r="B57" s="13" t="s">
        <v>636</v>
      </c>
      <c r="C57" s="13" t="s">
        <v>765</v>
      </c>
      <c r="D57" s="13" t="s">
        <v>639</v>
      </c>
      <c r="E57" s="13" t="s">
        <v>766</v>
      </c>
      <c r="F57" s="13" t="s">
        <v>641</v>
      </c>
      <c r="G57" s="13" t="s">
        <v>768</v>
      </c>
      <c r="H57" s="13" t="s">
        <v>643</v>
      </c>
      <c r="I57" s="13" t="s">
        <v>770</v>
      </c>
      <c r="J57" s="13" t="s">
        <v>645</v>
      </c>
      <c r="K57" s="84" t="s">
        <v>772</v>
      </c>
      <c r="L57" s="84" t="s">
        <v>647</v>
      </c>
      <c r="M57" s="13" t="s">
        <v>774</v>
      </c>
      <c r="N57" s="13" t="s">
        <v>648</v>
      </c>
    </row>
    <row r="58" spans="1:14" ht="15">
      <c r="A58" s="84" t="s">
        <v>257</v>
      </c>
      <c r="B58" s="84">
        <v>14</v>
      </c>
      <c r="C58" s="84" t="s">
        <v>257</v>
      </c>
      <c r="D58" s="84">
        <v>9</v>
      </c>
      <c r="E58" s="84" t="s">
        <v>255</v>
      </c>
      <c r="F58" s="84">
        <v>3</v>
      </c>
      <c r="G58" s="84" t="s">
        <v>255</v>
      </c>
      <c r="H58" s="84">
        <v>3</v>
      </c>
      <c r="I58" s="84" t="s">
        <v>255</v>
      </c>
      <c r="J58" s="84">
        <v>2</v>
      </c>
      <c r="K58" s="84"/>
      <c r="L58" s="84"/>
      <c r="M58" s="84" t="s">
        <v>252</v>
      </c>
      <c r="N58" s="84">
        <v>1</v>
      </c>
    </row>
    <row r="59" spans="1:14" ht="15">
      <c r="A59" s="84" t="s">
        <v>255</v>
      </c>
      <c r="B59" s="84">
        <v>11</v>
      </c>
      <c r="C59" s="84" t="s">
        <v>255</v>
      </c>
      <c r="D59" s="84">
        <v>3</v>
      </c>
      <c r="E59" s="84" t="s">
        <v>257</v>
      </c>
      <c r="F59" s="84">
        <v>3</v>
      </c>
      <c r="G59" s="84" t="s">
        <v>241</v>
      </c>
      <c r="H59" s="84">
        <v>2</v>
      </c>
      <c r="I59" s="84" t="s">
        <v>254</v>
      </c>
      <c r="J59" s="84">
        <v>2</v>
      </c>
      <c r="K59" s="84"/>
      <c r="L59" s="84"/>
      <c r="M59" s="84"/>
      <c r="N59" s="84"/>
    </row>
    <row r="60" spans="1:14" ht="15">
      <c r="A60" s="84" t="s">
        <v>241</v>
      </c>
      <c r="B60" s="84">
        <v>5</v>
      </c>
      <c r="C60" s="84" t="s">
        <v>256</v>
      </c>
      <c r="D60" s="84">
        <v>3</v>
      </c>
      <c r="E60" s="84" t="s">
        <v>241</v>
      </c>
      <c r="F60" s="84">
        <v>2</v>
      </c>
      <c r="G60" s="84" t="s">
        <v>257</v>
      </c>
      <c r="H60" s="84">
        <v>2</v>
      </c>
      <c r="I60" s="84" t="s">
        <v>253</v>
      </c>
      <c r="J60" s="84">
        <v>2</v>
      </c>
      <c r="K60" s="84"/>
      <c r="L60" s="84"/>
      <c r="M60" s="84"/>
      <c r="N60" s="84"/>
    </row>
    <row r="61" spans="1:14" ht="15">
      <c r="A61" s="84" t="s">
        <v>256</v>
      </c>
      <c r="B61" s="84">
        <v>3</v>
      </c>
      <c r="C61" s="84" t="s">
        <v>241</v>
      </c>
      <c r="D61" s="84">
        <v>1</v>
      </c>
      <c r="E61" s="84" t="s">
        <v>258</v>
      </c>
      <c r="F61" s="84">
        <v>2</v>
      </c>
      <c r="G61" s="84" t="s">
        <v>246</v>
      </c>
      <c r="H61" s="84">
        <v>1</v>
      </c>
      <c r="I61" s="84"/>
      <c r="J61" s="84"/>
      <c r="K61" s="84"/>
      <c r="L61" s="84"/>
      <c r="M61" s="84"/>
      <c r="N61" s="84"/>
    </row>
    <row r="62" spans="1:14" ht="15">
      <c r="A62" s="84" t="s">
        <v>258</v>
      </c>
      <c r="B62" s="84">
        <v>2</v>
      </c>
      <c r="C62" s="84"/>
      <c r="D62" s="84"/>
      <c r="E62" s="84" t="s">
        <v>259</v>
      </c>
      <c r="F62" s="84">
        <v>2</v>
      </c>
      <c r="G62" s="84"/>
      <c r="H62" s="84"/>
      <c r="I62" s="84"/>
      <c r="J62" s="84"/>
      <c r="K62" s="84"/>
      <c r="L62" s="84"/>
      <c r="M62" s="84"/>
      <c r="N62" s="84"/>
    </row>
    <row r="63" spans="1:14" ht="15">
      <c r="A63" s="84" t="s">
        <v>259</v>
      </c>
      <c r="B63" s="84">
        <v>2</v>
      </c>
      <c r="C63" s="84"/>
      <c r="D63" s="84"/>
      <c r="E63" s="84"/>
      <c r="F63" s="84"/>
      <c r="G63" s="84"/>
      <c r="H63" s="84"/>
      <c r="I63" s="84"/>
      <c r="J63" s="84"/>
      <c r="K63" s="84"/>
      <c r="L63" s="84"/>
      <c r="M63" s="84"/>
      <c r="N63" s="84"/>
    </row>
    <row r="64" spans="1:14" ht="15">
      <c r="A64" s="84" t="s">
        <v>254</v>
      </c>
      <c r="B64" s="84">
        <v>2</v>
      </c>
      <c r="C64" s="84"/>
      <c r="D64" s="84"/>
      <c r="E64" s="84"/>
      <c r="F64" s="84"/>
      <c r="G64" s="84"/>
      <c r="H64" s="84"/>
      <c r="I64" s="84"/>
      <c r="J64" s="84"/>
      <c r="K64" s="84"/>
      <c r="L64" s="84"/>
      <c r="M64" s="84"/>
      <c r="N64" s="84"/>
    </row>
    <row r="65" spans="1:14" ht="15">
      <c r="A65" s="84" t="s">
        <v>253</v>
      </c>
      <c r="B65" s="84">
        <v>2</v>
      </c>
      <c r="C65" s="84"/>
      <c r="D65" s="84"/>
      <c r="E65" s="84"/>
      <c r="F65" s="84"/>
      <c r="G65" s="84"/>
      <c r="H65" s="84"/>
      <c r="I65" s="84"/>
      <c r="J65" s="84"/>
      <c r="K65" s="84"/>
      <c r="L65" s="84"/>
      <c r="M65" s="84"/>
      <c r="N65" s="84"/>
    </row>
    <row r="66" spans="1:14" ht="15">
      <c r="A66" s="84" t="s">
        <v>246</v>
      </c>
      <c r="B66" s="84">
        <v>1</v>
      </c>
      <c r="C66" s="84"/>
      <c r="D66" s="84"/>
      <c r="E66" s="84"/>
      <c r="F66" s="84"/>
      <c r="G66" s="84"/>
      <c r="H66" s="84"/>
      <c r="I66" s="84"/>
      <c r="J66" s="84"/>
      <c r="K66" s="84"/>
      <c r="L66" s="84"/>
      <c r="M66" s="84"/>
      <c r="N66" s="84"/>
    </row>
    <row r="67" spans="1:14" ht="15">
      <c r="A67" s="84" t="s">
        <v>252</v>
      </c>
      <c r="B67" s="84">
        <v>1</v>
      </c>
      <c r="C67" s="84"/>
      <c r="D67" s="84"/>
      <c r="E67" s="84"/>
      <c r="F67" s="84"/>
      <c r="G67" s="84"/>
      <c r="H67" s="84"/>
      <c r="I67" s="84"/>
      <c r="J67" s="84"/>
      <c r="K67" s="84"/>
      <c r="L67" s="84"/>
      <c r="M67" s="84"/>
      <c r="N67" s="84"/>
    </row>
    <row r="70" spans="1:14" ht="14.3" customHeight="1">
      <c r="A70" s="13" t="s">
        <v>781</v>
      </c>
      <c r="B70" s="13" t="s">
        <v>636</v>
      </c>
      <c r="C70" s="13" t="s">
        <v>782</v>
      </c>
      <c r="D70" s="13" t="s">
        <v>639</v>
      </c>
      <c r="E70" s="13" t="s">
        <v>783</v>
      </c>
      <c r="F70" s="13" t="s">
        <v>641</v>
      </c>
      <c r="G70" s="13" t="s">
        <v>784</v>
      </c>
      <c r="H70" s="13" t="s">
        <v>643</v>
      </c>
      <c r="I70" s="13" t="s">
        <v>785</v>
      </c>
      <c r="J70" s="13" t="s">
        <v>645</v>
      </c>
      <c r="K70" s="13" t="s">
        <v>786</v>
      </c>
      <c r="L70" s="13" t="s">
        <v>647</v>
      </c>
      <c r="M70" s="13" t="s">
        <v>787</v>
      </c>
      <c r="N70" s="13" t="s">
        <v>648</v>
      </c>
    </row>
    <row r="71" spans="1:14" ht="15">
      <c r="A71" s="122" t="s">
        <v>255</v>
      </c>
      <c r="B71" s="84">
        <v>144385</v>
      </c>
      <c r="C71" s="122" t="s">
        <v>256</v>
      </c>
      <c r="D71" s="84">
        <v>21885</v>
      </c>
      <c r="E71" s="122" t="s">
        <v>259</v>
      </c>
      <c r="F71" s="84">
        <v>36641</v>
      </c>
      <c r="G71" s="122" t="s">
        <v>255</v>
      </c>
      <c r="H71" s="84">
        <v>144385</v>
      </c>
      <c r="I71" s="122" t="s">
        <v>235</v>
      </c>
      <c r="J71" s="84">
        <v>6874</v>
      </c>
      <c r="K71" s="122" t="s">
        <v>251</v>
      </c>
      <c r="L71" s="84">
        <v>4752</v>
      </c>
      <c r="M71" s="122" t="s">
        <v>252</v>
      </c>
      <c r="N71" s="84">
        <v>3325</v>
      </c>
    </row>
    <row r="72" spans="1:14" ht="15">
      <c r="A72" s="122" t="s">
        <v>259</v>
      </c>
      <c r="B72" s="84">
        <v>36641</v>
      </c>
      <c r="C72" s="122" t="s">
        <v>257</v>
      </c>
      <c r="D72" s="84">
        <v>18213</v>
      </c>
      <c r="E72" s="122" t="s">
        <v>258</v>
      </c>
      <c r="F72" s="84">
        <v>14883</v>
      </c>
      <c r="G72" s="122" t="s">
        <v>246</v>
      </c>
      <c r="H72" s="84">
        <v>11518</v>
      </c>
      <c r="I72" s="122" t="s">
        <v>254</v>
      </c>
      <c r="J72" s="84">
        <v>3272</v>
      </c>
      <c r="K72" s="122" t="s">
        <v>243</v>
      </c>
      <c r="L72" s="84">
        <v>639</v>
      </c>
      <c r="M72" s="122" t="s">
        <v>234</v>
      </c>
      <c r="N72" s="84">
        <v>115</v>
      </c>
    </row>
    <row r="73" spans="1:14" ht="15">
      <c r="A73" s="122" t="s">
        <v>256</v>
      </c>
      <c r="B73" s="84">
        <v>21885</v>
      </c>
      <c r="C73" s="122" t="s">
        <v>242</v>
      </c>
      <c r="D73" s="84">
        <v>14579</v>
      </c>
      <c r="E73" s="122" t="s">
        <v>240</v>
      </c>
      <c r="F73" s="84">
        <v>1047</v>
      </c>
      <c r="G73" s="122" t="s">
        <v>245</v>
      </c>
      <c r="H73" s="84">
        <v>3186</v>
      </c>
      <c r="I73" s="122" t="s">
        <v>253</v>
      </c>
      <c r="J73" s="84">
        <v>1774</v>
      </c>
      <c r="K73" s="122" t="s">
        <v>248</v>
      </c>
      <c r="L73" s="84">
        <v>14</v>
      </c>
      <c r="M73" s="122"/>
      <c r="N73" s="84"/>
    </row>
    <row r="74" spans="1:14" ht="15">
      <c r="A74" s="122" t="s">
        <v>257</v>
      </c>
      <c r="B74" s="84">
        <v>18213</v>
      </c>
      <c r="C74" s="122" t="s">
        <v>236</v>
      </c>
      <c r="D74" s="84">
        <v>8622</v>
      </c>
      <c r="E74" s="122" t="s">
        <v>250</v>
      </c>
      <c r="F74" s="84">
        <v>10</v>
      </c>
      <c r="G74" s="122" t="s">
        <v>237</v>
      </c>
      <c r="H74" s="84">
        <v>2167</v>
      </c>
      <c r="I74" s="122"/>
      <c r="J74" s="84"/>
      <c r="K74" s="122"/>
      <c r="L74" s="84"/>
      <c r="M74" s="122"/>
      <c r="N74" s="84"/>
    </row>
    <row r="75" spans="1:14" ht="15">
      <c r="A75" s="122" t="s">
        <v>258</v>
      </c>
      <c r="B75" s="84">
        <v>14883</v>
      </c>
      <c r="C75" s="122" t="s">
        <v>249</v>
      </c>
      <c r="D75" s="84">
        <v>5336</v>
      </c>
      <c r="E75" s="122"/>
      <c r="F75" s="84"/>
      <c r="G75" s="122"/>
      <c r="H75" s="84"/>
      <c r="I75" s="122"/>
      <c r="J75" s="84"/>
      <c r="K75" s="122"/>
      <c r="L75" s="84"/>
      <c r="M75" s="122"/>
      <c r="N75" s="84"/>
    </row>
    <row r="76" spans="1:14" ht="15">
      <c r="A76" s="122" t="s">
        <v>242</v>
      </c>
      <c r="B76" s="84">
        <v>14579</v>
      </c>
      <c r="C76" s="122" t="s">
        <v>238</v>
      </c>
      <c r="D76" s="84">
        <v>2179</v>
      </c>
      <c r="E76" s="122"/>
      <c r="F76" s="84"/>
      <c r="G76" s="122"/>
      <c r="H76" s="84"/>
      <c r="I76" s="122"/>
      <c r="J76" s="84"/>
      <c r="K76" s="122"/>
      <c r="L76" s="84"/>
      <c r="M76" s="122"/>
      <c r="N76" s="84"/>
    </row>
    <row r="77" spans="1:14" ht="15">
      <c r="A77" s="122" t="s">
        <v>246</v>
      </c>
      <c r="B77" s="84">
        <v>11518</v>
      </c>
      <c r="C77" s="122" t="s">
        <v>244</v>
      </c>
      <c r="D77" s="84">
        <v>1818</v>
      </c>
      <c r="E77" s="122"/>
      <c r="F77" s="84"/>
      <c r="G77" s="122"/>
      <c r="H77" s="84"/>
      <c r="I77" s="122"/>
      <c r="J77" s="84"/>
      <c r="K77" s="122"/>
      <c r="L77" s="84"/>
      <c r="M77" s="122"/>
      <c r="N77" s="84"/>
    </row>
    <row r="78" spans="1:14" ht="15">
      <c r="A78" s="122" t="s">
        <v>236</v>
      </c>
      <c r="B78" s="84">
        <v>8622</v>
      </c>
      <c r="C78" s="122" t="s">
        <v>241</v>
      </c>
      <c r="D78" s="84">
        <v>252</v>
      </c>
      <c r="E78" s="122"/>
      <c r="F78" s="84"/>
      <c r="G78" s="122"/>
      <c r="H78" s="84"/>
      <c r="I78" s="122"/>
      <c r="J78" s="84"/>
      <c r="K78" s="122"/>
      <c r="L78" s="84"/>
      <c r="M78" s="122"/>
      <c r="N78" s="84"/>
    </row>
    <row r="79" spans="1:14" ht="15">
      <c r="A79" s="122" t="s">
        <v>235</v>
      </c>
      <c r="B79" s="84">
        <v>6874</v>
      </c>
      <c r="C79" s="122" t="s">
        <v>239</v>
      </c>
      <c r="D79" s="84">
        <v>117</v>
      </c>
      <c r="E79" s="122"/>
      <c r="F79" s="84"/>
      <c r="G79" s="122"/>
      <c r="H79" s="84"/>
      <c r="I79" s="122"/>
      <c r="J79" s="84"/>
      <c r="K79" s="122"/>
      <c r="L79" s="84"/>
      <c r="M79" s="122"/>
      <c r="N79" s="84"/>
    </row>
    <row r="80" spans="1:14" ht="15">
      <c r="A80" s="122" t="s">
        <v>249</v>
      </c>
      <c r="B80" s="84">
        <v>5336</v>
      </c>
      <c r="C80" s="122" t="s">
        <v>247</v>
      </c>
      <c r="D80" s="84">
        <v>1</v>
      </c>
      <c r="E80" s="122"/>
      <c r="F80" s="84"/>
      <c r="G80" s="122"/>
      <c r="H80" s="84"/>
      <c r="I80" s="122"/>
      <c r="J80" s="84"/>
      <c r="K80" s="122"/>
      <c r="L80" s="84"/>
      <c r="M80" s="122"/>
      <c r="N80" s="84"/>
    </row>
  </sheetData>
  <hyperlinks>
    <hyperlink ref="A2" r:id="rId1" display="https://www.instagram.com/p/B16OdlfA1x2/?igshid=1pdleom25xmam"/>
    <hyperlink ref="A3" r:id="rId2" display="https://www.instagram.com/p/B11DSWIgdy_/?igshid=1sbohb5tpb2f7"/>
    <hyperlink ref="A4" r:id="rId3" display="https://www.instagram.com/p/B102VLCAO_q/?igshid=95y2eaorigyc"/>
    <hyperlink ref="A5" r:id="rId4" display="https://www.instagram.com/p/B11R2wMAydr/?igshid=f62wx5pgtesu"/>
    <hyperlink ref="G2" r:id="rId5" display="https://www.instagram.com/p/B16OdlfA1x2/?igshid=1pdleom25xmam"/>
    <hyperlink ref="I2" r:id="rId6" display="https://www.instagram.com/p/B11DSWIgdy_/?igshid=1sbohb5tpb2f7"/>
    <hyperlink ref="I3" r:id="rId7" display="https://www.instagram.com/p/B11R2wMAydr/?igshid=f62wx5pgtesu"/>
    <hyperlink ref="I4" r:id="rId8" display="https://www.instagram.com/p/B102VLCAO_q/?igshid=95y2eaorigyc"/>
  </hyperlinks>
  <printOptions/>
  <pageMargins left="0.7" right="0.7" top="0.75" bottom="0.75" header="0.3" footer="0.3"/>
  <pageSetup orientation="portrait" paperSize="9"/>
  <tableParts>
    <tablePart r:id="rId15"/>
    <tablePart r:id="rId12"/>
    <tablePart r:id="rId13"/>
    <tablePart r:id="rId16"/>
    <tablePart r:id="rId11"/>
    <tablePart r:id="rId9"/>
    <tablePart r:id="rId10"/>
    <tablePart r:id="rId1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6B98D-33F3-48B6-9134-A6EA7926E8E0}">
  <dimension ref="A1:G167"/>
  <sheetViews>
    <sheetView workbookViewId="0" topLeftCell="A1"/>
  </sheetViews>
  <sheetFormatPr defaultColWidth="9.140625" defaultRowHeight="15"/>
  <cols>
    <col min="1" max="1" width="7.421875" style="0" bestFit="1" customWidth="1"/>
    <col min="2" max="2" width="7.8515625" style="0" bestFit="1" customWidth="1"/>
    <col min="3" max="3" width="9.8515625" style="0" bestFit="1" customWidth="1"/>
    <col min="4" max="4" width="8.00390625" style="0" bestFit="1" customWidth="1"/>
    <col min="5" max="5" width="32.421875" style="0" bestFit="1" customWidth="1"/>
    <col min="6" max="6" width="33.421875" style="0" bestFit="1" customWidth="1"/>
    <col min="7" max="7" width="37.421875" style="0" bestFit="1" customWidth="1"/>
  </cols>
  <sheetData>
    <row r="1" spans="1:7" ht="14.3" customHeight="1">
      <c r="A1" s="13" t="s">
        <v>850</v>
      </c>
      <c r="B1" s="13" t="s">
        <v>896</v>
      </c>
      <c r="C1" s="13" t="s">
        <v>897</v>
      </c>
      <c r="D1" s="13" t="s">
        <v>144</v>
      </c>
      <c r="E1" s="13" t="s">
        <v>899</v>
      </c>
      <c r="F1" s="13" t="s">
        <v>900</v>
      </c>
      <c r="G1" s="13" t="s">
        <v>901</v>
      </c>
    </row>
    <row r="2" spans="1:7" ht="15">
      <c r="A2" s="84" t="s">
        <v>679</v>
      </c>
      <c r="B2" s="84">
        <v>13</v>
      </c>
      <c r="C2" s="127">
        <v>0.028017241379310345</v>
      </c>
      <c r="D2" s="84" t="s">
        <v>898</v>
      </c>
      <c r="E2" s="84"/>
      <c r="F2" s="84"/>
      <c r="G2" s="84"/>
    </row>
    <row r="3" spans="1:7" ht="15">
      <c r="A3" s="84" t="s">
        <v>680</v>
      </c>
      <c r="B3" s="84">
        <v>6</v>
      </c>
      <c r="C3" s="127">
        <v>0.01293103448275862</v>
      </c>
      <c r="D3" s="84" t="s">
        <v>898</v>
      </c>
      <c r="E3" s="84"/>
      <c r="F3" s="84"/>
      <c r="G3" s="84"/>
    </row>
    <row r="4" spans="1:7" ht="15">
      <c r="A4" s="84" t="s">
        <v>681</v>
      </c>
      <c r="B4" s="84">
        <v>0</v>
      </c>
      <c r="C4" s="127">
        <v>0</v>
      </c>
      <c r="D4" s="84" t="s">
        <v>898</v>
      </c>
      <c r="E4" s="84"/>
      <c r="F4" s="84"/>
      <c r="G4" s="84"/>
    </row>
    <row r="5" spans="1:7" ht="15">
      <c r="A5" s="84" t="s">
        <v>682</v>
      </c>
      <c r="B5" s="84">
        <v>445</v>
      </c>
      <c r="C5" s="127">
        <v>0.959051724137931</v>
      </c>
      <c r="D5" s="84" t="s">
        <v>898</v>
      </c>
      <c r="E5" s="84"/>
      <c r="F5" s="84"/>
      <c r="G5" s="84"/>
    </row>
    <row r="6" spans="1:7" ht="15">
      <c r="A6" s="84" t="s">
        <v>683</v>
      </c>
      <c r="B6" s="84">
        <v>464</v>
      </c>
      <c r="C6" s="127">
        <v>1</v>
      </c>
      <c r="D6" s="84" t="s">
        <v>898</v>
      </c>
      <c r="E6" s="84"/>
      <c r="F6" s="84"/>
      <c r="G6" s="84"/>
    </row>
    <row r="7" spans="1:7" ht="15">
      <c r="A7" s="92" t="s">
        <v>257</v>
      </c>
      <c r="B7" s="92">
        <v>15</v>
      </c>
      <c r="C7" s="128">
        <v>0.012220241467844544</v>
      </c>
      <c r="D7" s="92" t="s">
        <v>898</v>
      </c>
      <c r="E7" s="92" t="b">
        <v>0</v>
      </c>
      <c r="F7" s="92" t="b">
        <v>0</v>
      </c>
      <c r="G7" s="92" t="b">
        <v>0</v>
      </c>
    </row>
    <row r="8" spans="1:7" ht="15">
      <c r="A8" s="92" t="s">
        <v>684</v>
      </c>
      <c r="B8" s="92">
        <v>11</v>
      </c>
      <c r="C8" s="128">
        <v>0.012452688760419765</v>
      </c>
      <c r="D8" s="92" t="s">
        <v>898</v>
      </c>
      <c r="E8" s="92" t="b">
        <v>0</v>
      </c>
      <c r="F8" s="92" t="b">
        <v>0</v>
      </c>
      <c r="G8" s="92" t="b">
        <v>0</v>
      </c>
    </row>
    <row r="9" spans="1:7" ht="15">
      <c r="A9" s="92" t="s">
        <v>255</v>
      </c>
      <c r="B9" s="92">
        <v>11</v>
      </c>
      <c r="C9" s="128">
        <v>0.012452688760419765</v>
      </c>
      <c r="D9" s="92" t="s">
        <v>898</v>
      </c>
      <c r="E9" s="92" t="b">
        <v>0</v>
      </c>
      <c r="F9" s="92" t="b">
        <v>0</v>
      </c>
      <c r="G9" s="92" t="b">
        <v>0</v>
      </c>
    </row>
    <row r="10" spans="1:7" ht="15">
      <c r="A10" s="92" t="s">
        <v>685</v>
      </c>
      <c r="B10" s="92">
        <v>10</v>
      </c>
      <c r="C10" s="128">
        <v>0.013961540561560397</v>
      </c>
      <c r="D10" s="92" t="s">
        <v>898</v>
      </c>
      <c r="E10" s="92" t="b">
        <v>0</v>
      </c>
      <c r="F10" s="92" t="b">
        <v>0</v>
      </c>
      <c r="G10" s="92" t="b">
        <v>0</v>
      </c>
    </row>
    <row r="11" spans="1:7" ht="15">
      <c r="A11" s="92" t="s">
        <v>241</v>
      </c>
      <c r="B11" s="92">
        <v>9</v>
      </c>
      <c r="C11" s="128">
        <v>0.012565386505404357</v>
      </c>
      <c r="D11" s="92" t="s">
        <v>898</v>
      </c>
      <c r="E11" s="92" t="b">
        <v>0</v>
      </c>
      <c r="F11" s="92" t="b">
        <v>0</v>
      </c>
      <c r="G11" s="92" t="b">
        <v>0</v>
      </c>
    </row>
    <row r="12" spans="1:7" ht="15">
      <c r="A12" s="92" t="s">
        <v>687</v>
      </c>
      <c r="B12" s="92">
        <v>9</v>
      </c>
      <c r="C12" s="128">
        <v>0.015542053853360759</v>
      </c>
      <c r="D12" s="92" t="s">
        <v>898</v>
      </c>
      <c r="E12" s="92" t="b">
        <v>0</v>
      </c>
      <c r="F12" s="92" t="b">
        <v>0</v>
      </c>
      <c r="G12" s="92" t="b">
        <v>0</v>
      </c>
    </row>
    <row r="13" spans="1:7" ht="15">
      <c r="A13" s="92" t="s">
        <v>694</v>
      </c>
      <c r="B13" s="92">
        <v>6</v>
      </c>
      <c r="C13" s="128">
        <v>0.011578583592494078</v>
      </c>
      <c r="D13" s="92" t="s">
        <v>898</v>
      </c>
      <c r="E13" s="92" t="b">
        <v>0</v>
      </c>
      <c r="F13" s="92" t="b">
        <v>0</v>
      </c>
      <c r="G13" s="92" t="b">
        <v>0</v>
      </c>
    </row>
    <row r="14" spans="1:7" ht="15">
      <c r="A14" s="92" t="s">
        <v>706</v>
      </c>
      <c r="B14" s="92">
        <v>5</v>
      </c>
      <c r="C14" s="128">
        <v>0.014209880200775083</v>
      </c>
      <c r="D14" s="92" t="s">
        <v>898</v>
      </c>
      <c r="E14" s="92" t="b">
        <v>0</v>
      </c>
      <c r="F14" s="92" t="b">
        <v>0</v>
      </c>
      <c r="G14" s="92" t="b">
        <v>0</v>
      </c>
    </row>
    <row r="15" spans="1:7" ht="15">
      <c r="A15" s="92" t="s">
        <v>688</v>
      </c>
      <c r="B15" s="92">
        <v>5</v>
      </c>
      <c r="C15" s="128">
        <v>0.01084853550961817</v>
      </c>
      <c r="D15" s="92" t="s">
        <v>898</v>
      </c>
      <c r="E15" s="92" t="b">
        <v>0</v>
      </c>
      <c r="F15" s="92" t="b">
        <v>0</v>
      </c>
      <c r="G15" s="92" t="b">
        <v>0</v>
      </c>
    </row>
    <row r="16" spans="1:7" ht="15">
      <c r="A16" s="92" t="s">
        <v>689</v>
      </c>
      <c r="B16" s="92">
        <v>5</v>
      </c>
      <c r="C16" s="128">
        <v>0.01084853550961817</v>
      </c>
      <c r="D16" s="92" t="s">
        <v>898</v>
      </c>
      <c r="E16" s="92" t="b">
        <v>0</v>
      </c>
      <c r="F16" s="92" t="b">
        <v>0</v>
      </c>
      <c r="G16" s="92" t="b">
        <v>0</v>
      </c>
    </row>
    <row r="17" spans="1:7" ht="15">
      <c r="A17" s="92" t="s">
        <v>690</v>
      </c>
      <c r="B17" s="92">
        <v>5</v>
      </c>
      <c r="C17" s="128">
        <v>0.01084853550961817</v>
      </c>
      <c r="D17" s="92" t="s">
        <v>898</v>
      </c>
      <c r="E17" s="92" t="b">
        <v>0</v>
      </c>
      <c r="F17" s="92" t="b">
        <v>0</v>
      </c>
      <c r="G17" s="92" t="b">
        <v>0</v>
      </c>
    </row>
    <row r="18" spans="1:7" ht="15">
      <c r="A18" s="92" t="s">
        <v>692</v>
      </c>
      <c r="B18" s="92">
        <v>5</v>
      </c>
      <c r="C18" s="128">
        <v>0.01084853550961817</v>
      </c>
      <c r="D18" s="92" t="s">
        <v>898</v>
      </c>
      <c r="E18" s="92" t="b">
        <v>0</v>
      </c>
      <c r="F18" s="92" t="b">
        <v>0</v>
      </c>
      <c r="G18" s="92" t="b">
        <v>0</v>
      </c>
    </row>
    <row r="19" spans="1:7" ht="15">
      <c r="A19" s="92" t="s">
        <v>851</v>
      </c>
      <c r="B19" s="92">
        <v>4</v>
      </c>
      <c r="C19" s="128">
        <v>0.009853495232034612</v>
      </c>
      <c r="D19" s="92" t="s">
        <v>898</v>
      </c>
      <c r="E19" s="92" t="b">
        <v>0</v>
      </c>
      <c r="F19" s="92" t="b">
        <v>0</v>
      </c>
      <c r="G19" s="92" t="b">
        <v>0</v>
      </c>
    </row>
    <row r="20" spans="1:7" ht="15">
      <c r="A20" s="92" t="s">
        <v>693</v>
      </c>
      <c r="B20" s="92">
        <v>4</v>
      </c>
      <c r="C20" s="128">
        <v>0.009853495232034612</v>
      </c>
      <c r="D20" s="92" t="s">
        <v>898</v>
      </c>
      <c r="E20" s="92" t="b">
        <v>1</v>
      </c>
      <c r="F20" s="92" t="b">
        <v>0</v>
      </c>
      <c r="G20" s="92" t="b">
        <v>0</v>
      </c>
    </row>
    <row r="21" spans="1:7" ht="15">
      <c r="A21" s="92" t="s">
        <v>691</v>
      </c>
      <c r="B21" s="92">
        <v>4</v>
      </c>
      <c r="C21" s="128">
        <v>0.009853495232034612</v>
      </c>
      <c r="D21" s="92" t="s">
        <v>898</v>
      </c>
      <c r="E21" s="92" t="b">
        <v>0</v>
      </c>
      <c r="F21" s="92" t="b">
        <v>0</v>
      </c>
      <c r="G21" s="92" t="b">
        <v>0</v>
      </c>
    </row>
    <row r="22" spans="1:7" ht="15">
      <c r="A22" s="92" t="s">
        <v>258</v>
      </c>
      <c r="B22" s="92">
        <v>3</v>
      </c>
      <c r="C22" s="128">
        <v>0.00852592812046505</v>
      </c>
      <c r="D22" s="92" t="s">
        <v>898</v>
      </c>
      <c r="E22" s="92" t="b">
        <v>0</v>
      </c>
      <c r="F22" s="92" t="b">
        <v>0</v>
      </c>
      <c r="G22" s="92" t="b">
        <v>0</v>
      </c>
    </row>
    <row r="23" spans="1:7" ht="15">
      <c r="A23" s="92" t="s">
        <v>701</v>
      </c>
      <c r="B23" s="92">
        <v>3</v>
      </c>
      <c r="C23" s="128">
        <v>0.00852592812046505</v>
      </c>
      <c r="D23" s="92" t="s">
        <v>898</v>
      </c>
      <c r="E23" s="92" t="b">
        <v>0</v>
      </c>
      <c r="F23" s="92" t="b">
        <v>0</v>
      </c>
      <c r="G23" s="92" t="b">
        <v>0</v>
      </c>
    </row>
    <row r="24" spans="1:7" ht="15">
      <c r="A24" s="92" t="s">
        <v>707</v>
      </c>
      <c r="B24" s="92">
        <v>3</v>
      </c>
      <c r="C24" s="128">
        <v>0.00852592812046505</v>
      </c>
      <c r="D24" s="92" t="s">
        <v>898</v>
      </c>
      <c r="E24" s="92" t="b">
        <v>0</v>
      </c>
      <c r="F24" s="92" t="b">
        <v>0</v>
      </c>
      <c r="G24" s="92" t="b">
        <v>0</v>
      </c>
    </row>
    <row r="25" spans="1:7" ht="15">
      <c r="A25" s="92" t="s">
        <v>708</v>
      </c>
      <c r="B25" s="92">
        <v>3</v>
      </c>
      <c r="C25" s="128">
        <v>0.00852592812046505</v>
      </c>
      <c r="D25" s="92" t="s">
        <v>898</v>
      </c>
      <c r="E25" s="92" t="b">
        <v>0</v>
      </c>
      <c r="F25" s="92" t="b">
        <v>0</v>
      </c>
      <c r="G25" s="92" t="b">
        <v>0</v>
      </c>
    </row>
    <row r="26" spans="1:7" ht="15">
      <c r="A26" s="92" t="s">
        <v>709</v>
      </c>
      <c r="B26" s="92">
        <v>3</v>
      </c>
      <c r="C26" s="128">
        <v>0.00852592812046505</v>
      </c>
      <c r="D26" s="92" t="s">
        <v>898</v>
      </c>
      <c r="E26" s="92" t="b">
        <v>0</v>
      </c>
      <c r="F26" s="92" t="b">
        <v>0</v>
      </c>
      <c r="G26" s="92" t="b">
        <v>0</v>
      </c>
    </row>
    <row r="27" spans="1:7" ht="15">
      <c r="A27" s="92" t="s">
        <v>852</v>
      </c>
      <c r="B27" s="92">
        <v>3</v>
      </c>
      <c r="C27" s="128">
        <v>0.00852592812046505</v>
      </c>
      <c r="D27" s="92" t="s">
        <v>898</v>
      </c>
      <c r="E27" s="92" t="b">
        <v>0</v>
      </c>
      <c r="F27" s="92" t="b">
        <v>0</v>
      </c>
      <c r="G27" s="92" t="b">
        <v>0</v>
      </c>
    </row>
    <row r="28" spans="1:7" ht="15">
      <c r="A28" s="92" t="s">
        <v>853</v>
      </c>
      <c r="B28" s="92">
        <v>3</v>
      </c>
      <c r="C28" s="128">
        <v>0.00852592812046505</v>
      </c>
      <c r="D28" s="92" t="s">
        <v>898</v>
      </c>
      <c r="E28" s="92" t="b">
        <v>0</v>
      </c>
      <c r="F28" s="92" t="b">
        <v>0</v>
      </c>
      <c r="G28" s="92" t="b">
        <v>0</v>
      </c>
    </row>
    <row r="29" spans="1:7" ht="15">
      <c r="A29" s="92" t="s">
        <v>854</v>
      </c>
      <c r="B29" s="92">
        <v>3</v>
      </c>
      <c r="C29" s="128">
        <v>0.00852592812046505</v>
      </c>
      <c r="D29" s="92" t="s">
        <v>898</v>
      </c>
      <c r="E29" s="92" t="b">
        <v>0</v>
      </c>
      <c r="F29" s="92" t="b">
        <v>0</v>
      </c>
      <c r="G29" s="92" t="b">
        <v>0</v>
      </c>
    </row>
    <row r="30" spans="1:7" ht="15">
      <c r="A30" s="92" t="s">
        <v>855</v>
      </c>
      <c r="B30" s="92">
        <v>3</v>
      </c>
      <c r="C30" s="128">
        <v>0.00852592812046505</v>
      </c>
      <c r="D30" s="92" t="s">
        <v>898</v>
      </c>
      <c r="E30" s="92" t="b">
        <v>0</v>
      </c>
      <c r="F30" s="92" t="b">
        <v>0</v>
      </c>
      <c r="G30" s="92" t="b">
        <v>0</v>
      </c>
    </row>
    <row r="31" spans="1:7" ht="15">
      <c r="A31" s="92" t="s">
        <v>856</v>
      </c>
      <c r="B31" s="92">
        <v>3</v>
      </c>
      <c r="C31" s="128">
        <v>0.00852592812046505</v>
      </c>
      <c r="D31" s="92" t="s">
        <v>898</v>
      </c>
      <c r="E31" s="92" t="b">
        <v>0</v>
      </c>
      <c r="F31" s="92" t="b">
        <v>0</v>
      </c>
      <c r="G31" s="92" t="b">
        <v>0</v>
      </c>
    </row>
    <row r="32" spans="1:7" ht="15">
      <c r="A32" s="92" t="s">
        <v>857</v>
      </c>
      <c r="B32" s="92">
        <v>3</v>
      </c>
      <c r="C32" s="128">
        <v>0.00852592812046505</v>
      </c>
      <c r="D32" s="92" t="s">
        <v>898</v>
      </c>
      <c r="E32" s="92" t="b">
        <v>0</v>
      </c>
      <c r="F32" s="92" t="b">
        <v>1</v>
      </c>
      <c r="G32" s="92" t="b">
        <v>0</v>
      </c>
    </row>
    <row r="33" spans="1:7" ht="15">
      <c r="A33" s="92" t="s">
        <v>858</v>
      </c>
      <c r="B33" s="92">
        <v>3</v>
      </c>
      <c r="C33" s="128">
        <v>0.00852592812046505</v>
      </c>
      <c r="D33" s="92" t="s">
        <v>898</v>
      </c>
      <c r="E33" s="92" t="b">
        <v>0</v>
      </c>
      <c r="F33" s="92" t="b">
        <v>0</v>
      </c>
      <c r="G33" s="92" t="b">
        <v>0</v>
      </c>
    </row>
    <row r="34" spans="1:7" ht="15">
      <c r="A34" s="92" t="s">
        <v>859</v>
      </c>
      <c r="B34" s="92">
        <v>3</v>
      </c>
      <c r="C34" s="128">
        <v>0.00852592812046505</v>
      </c>
      <c r="D34" s="92" t="s">
        <v>898</v>
      </c>
      <c r="E34" s="92" t="b">
        <v>0</v>
      </c>
      <c r="F34" s="92" t="b">
        <v>0</v>
      </c>
      <c r="G34" s="92" t="b">
        <v>0</v>
      </c>
    </row>
    <row r="35" spans="1:7" ht="15">
      <c r="A35" s="92" t="s">
        <v>860</v>
      </c>
      <c r="B35" s="92">
        <v>3</v>
      </c>
      <c r="C35" s="128">
        <v>0.00852592812046505</v>
      </c>
      <c r="D35" s="92" t="s">
        <v>898</v>
      </c>
      <c r="E35" s="92" t="b">
        <v>0</v>
      </c>
      <c r="F35" s="92" t="b">
        <v>0</v>
      </c>
      <c r="G35" s="92" t="b">
        <v>0</v>
      </c>
    </row>
    <row r="36" spans="1:7" ht="15">
      <c r="A36" s="92" t="s">
        <v>861</v>
      </c>
      <c r="B36" s="92">
        <v>3</v>
      </c>
      <c r="C36" s="128">
        <v>0.00852592812046505</v>
      </c>
      <c r="D36" s="92" t="s">
        <v>898</v>
      </c>
      <c r="E36" s="92" t="b">
        <v>0</v>
      </c>
      <c r="F36" s="92" t="b">
        <v>0</v>
      </c>
      <c r="G36" s="92" t="b">
        <v>0</v>
      </c>
    </row>
    <row r="37" spans="1:7" ht="15">
      <c r="A37" s="92" t="s">
        <v>862</v>
      </c>
      <c r="B37" s="92">
        <v>3</v>
      </c>
      <c r="C37" s="128">
        <v>0.00852592812046505</v>
      </c>
      <c r="D37" s="92" t="s">
        <v>898</v>
      </c>
      <c r="E37" s="92" t="b">
        <v>0</v>
      </c>
      <c r="F37" s="92" t="b">
        <v>0</v>
      </c>
      <c r="G37" s="92" t="b">
        <v>0</v>
      </c>
    </row>
    <row r="38" spans="1:7" ht="15">
      <c r="A38" s="92" t="s">
        <v>256</v>
      </c>
      <c r="B38" s="92">
        <v>3</v>
      </c>
      <c r="C38" s="128">
        <v>0.00852592812046505</v>
      </c>
      <c r="D38" s="92" t="s">
        <v>898</v>
      </c>
      <c r="E38" s="92" t="b">
        <v>0</v>
      </c>
      <c r="F38" s="92" t="b">
        <v>0</v>
      </c>
      <c r="G38" s="92" t="b">
        <v>0</v>
      </c>
    </row>
    <row r="39" spans="1:7" ht="15">
      <c r="A39" s="92" t="s">
        <v>698</v>
      </c>
      <c r="B39" s="92">
        <v>3</v>
      </c>
      <c r="C39" s="128">
        <v>0.00852592812046505</v>
      </c>
      <c r="D39" s="92" t="s">
        <v>898</v>
      </c>
      <c r="E39" s="92" t="b">
        <v>0</v>
      </c>
      <c r="F39" s="92" t="b">
        <v>0</v>
      </c>
      <c r="G39" s="92" t="b">
        <v>0</v>
      </c>
    </row>
    <row r="40" spans="1:7" ht="15">
      <c r="A40" s="92" t="s">
        <v>699</v>
      </c>
      <c r="B40" s="92">
        <v>3</v>
      </c>
      <c r="C40" s="128">
        <v>0.00852592812046505</v>
      </c>
      <c r="D40" s="92" t="s">
        <v>898</v>
      </c>
      <c r="E40" s="92" t="b">
        <v>0</v>
      </c>
      <c r="F40" s="92" t="b">
        <v>0</v>
      </c>
      <c r="G40" s="92" t="b">
        <v>0</v>
      </c>
    </row>
    <row r="41" spans="1:7" ht="15">
      <c r="A41" s="92" t="s">
        <v>710</v>
      </c>
      <c r="B41" s="92">
        <v>2</v>
      </c>
      <c r="C41" s="128">
        <v>0.006751171832162647</v>
      </c>
      <c r="D41" s="92" t="s">
        <v>898</v>
      </c>
      <c r="E41" s="92" t="b">
        <v>0</v>
      </c>
      <c r="F41" s="92" t="b">
        <v>1</v>
      </c>
      <c r="G41" s="92" t="b">
        <v>0</v>
      </c>
    </row>
    <row r="42" spans="1:7" ht="15">
      <c r="A42" s="92" t="s">
        <v>711</v>
      </c>
      <c r="B42" s="92">
        <v>2</v>
      </c>
      <c r="C42" s="128">
        <v>0.006751171832162647</v>
      </c>
      <c r="D42" s="92" t="s">
        <v>898</v>
      </c>
      <c r="E42" s="92" t="b">
        <v>0</v>
      </c>
      <c r="F42" s="92" t="b">
        <v>0</v>
      </c>
      <c r="G42" s="92" t="b">
        <v>0</v>
      </c>
    </row>
    <row r="43" spans="1:7" ht="15">
      <c r="A43" s="92" t="s">
        <v>712</v>
      </c>
      <c r="B43" s="92">
        <v>2</v>
      </c>
      <c r="C43" s="128">
        <v>0.006751171832162647</v>
      </c>
      <c r="D43" s="92" t="s">
        <v>898</v>
      </c>
      <c r="E43" s="92" t="b">
        <v>0</v>
      </c>
      <c r="F43" s="92" t="b">
        <v>0</v>
      </c>
      <c r="G43" s="92" t="b">
        <v>0</v>
      </c>
    </row>
    <row r="44" spans="1:7" ht="15">
      <c r="A44" s="92" t="s">
        <v>713</v>
      </c>
      <c r="B44" s="92">
        <v>2</v>
      </c>
      <c r="C44" s="128">
        <v>0.006751171832162647</v>
      </c>
      <c r="D44" s="92" t="s">
        <v>898</v>
      </c>
      <c r="E44" s="92" t="b">
        <v>0</v>
      </c>
      <c r="F44" s="92" t="b">
        <v>0</v>
      </c>
      <c r="G44" s="92" t="b">
        <v>0</v>
      </c>
    </row>
    <row r="45" spans="1:7" ht="15">
      <c r="A45" s="92" t="s">
        <v>863</v>
      </c>
      <c r="B45" s="92">
        <v>2</v>
      </c>
      <c r="C45" s="128">
        <v>0.006751171832162647</v>
      </c>
      <c r="D45" s="92" t="s">
        <v>898</v>
      </c>
      <c r="E45" s="92" t="b">
        <v>0</v>
      </c>
      <c r="F45" s="92" t="b">
        <v>0</v>
      </c>
      <c r="G45" s="92" t="b">
        <v>0</v>
      </c>
    </row>
    <row r="46" spans="1:7" ht="15">
      <c r="A46" s="92" t="s">
        <v>864</v>
      </c>
      <c r="B46" s="92">
        <v>2</v>
      </c>
      <c r="C46" s="128">
        <v>0.006751171832162647</v>
      </c>
      <c r="D46" s="92" t="s">
        <v>898</v>
      </c>
      <c r="E46" s="92" t="b">
        <v>0</v>
      </c>
      <c r="F46" s="92" t="b">
        <v>0</v>
      </c>
      <c r="G46" s="92" t="b">
        <v>0</v>
      </c>
    </row>
    <row r="47" spans="1:7" ht="15">
      <c r="A47" s="92" t="s">
        <v>865</v>
      </c>
      <c r="B47" s="92">
        <v>2</v>
      </c>
      <c r="C47" s="128">
        <v>0.006751171832162647</v>
      </c>
      <c r="D47" s="92" t="s">
        <v>898</v>
      </c>
      <c r="E47" s="92" t="b">
        <v>0</v>
      </c>
      <c r="F47" s="92" t="b">
        <v>0</v>
      </c>
      <c r="G47" s="92" t="b">
        <v>0</v>
      </c>
    </row>
    <row r="48" spans="1:7" ht="15">
      <c r="A48" s="92" t="s">
        <v>866</v>
      </c>
      <c r="B48" s="92">
        <v>2</v>
      </c>
      <c r="C48" s="128">
        <v>0.006751171832162647</v>
      </c>
      <c r="D48" s="92" t="s">
        <v>898</v>
      </c>
      <c r="E48" s="92" t="b">
        <v>0</v>
      </c>
      <c r="F48" s="92" t="b">
        <v>0</v>
      </c>
      <c r="G48" s="92" t="b">
        <v>0</v>
      </c>
    </row>
    <row r="49" spans="1:7" ht="15">
      <c r="A49" s="92" t="s">
        <v>867</v>
      </c>
      <c r="B49" s="92">
        <v>2</v>
      </c>
      <c r="C49" s="128">
        <v>0.006751171832162647</v>
      </c>
      <c r="D49" s="92" t="s">
        <v>898</v>
      </c>
      <c r="E49" s="92" t="b">
        <v>0</v>
      </c>
      <c r="F49" s="92" t="b">
        <v>0</v>
      </c>
      <c r="G49" s="92" t="b">
        <v>0</v>
      </c>
    </row>
    <row r="50" spans="1:7" ht="15">
      <c r="A50" s="92" t="s">
        <v>868</v>
      </c>
      <c r="B50" s="92">
        <v>2</v>
      </c>
      <c r="C50" s="128">
        <v>0.006751171832162647</v>
      </c>
      <c r="D50" s="92" t="s">
        <v>898</v>
      </c>
      <c r="E50" s="92" t="b">
        <v>0</v>
      </c>
      <c r="F50" s="92" t="b">
        <v>0</v>
      </c>
      <c r="G50" s="92" t="b">
        <v>0</v>
      </c>
    </row>
    <row r="51" spans="1:7" ht="15">
      <c r="A51" s="92" t="s">
        <v>869</v>
      </c>
      <c r="B51" s="92">
        <v>2</v>
      </c>
      <c r="C51" s="128">
        <v>0.006751171832162647</v>
      </c>
      <c r="D51" s="92" t="s">
        <v>898</v>
      </c>
      <c r="E51" s="92" t="b">
        <v>0</v>
      </c>
      <c r="F51" s="92" t="b">
        <v>0</v>
      </c>
      <c r="G51" s="92" t="b">
        <v>0</v>
      </c>
    </row>
    <row r="52" spans="1:7" ht="15">
      <c r="A52" s="92" t="s">
        <v>870</v>
      </c>
      <c r="B52" s="92">
        <v>2</v>
      </c>
      <c r="C52" s="128">
        <v>0.006751171832162647</v>
      </c>
      <c r="D52" s="92" t="s">
        <v>898</v>
      </c>
      <c r="E52" s="92" t="b">
        <v>0</v>
      </c>
      <c r="F52" s="92" t="b">
        <v>0</v>
      </c>
      <c r="G52" s="92" t="b">
        <v>0</v>
      </c>
    </row>
    <row r="53" spans="1:7" ht="15">
      <c r="A53" s="92" t="s">
        <v>871</v>
      </c>
      <c r="B53" s="92">
        <v>2</v>
      </c>
      <c r="C53" s="128">
        <v>0.006751171832162647</v>
      </c>
      <c r="D53" s="92" t="s">
        <v>898</v>
      </c>
      <c r="E53" s="92" t="b">
        <v>0</v>
      </c>
      <c r="F53" s="92" t="b">
        <v>0</v>
      </c>
      <c r="G53" s="92" t="b">
        <v>0</v>
      </c>
    </row>
    <row r="54" spans="1:7" ht="15">
      <c r="A54" s="92" t="s">
        <v>872</v>
      </c>
      <c r="B54" s="92">
        <v>2</v>
      </c>
      <c r="C54" s="128">
        <v>0.006751171832162647</v>
      </c>
      <c r="D54" s="92" t="s">
        <v>898</v>
      </c>
      <c r="E54" s="92" t="b">
        <v>0</v>
      </c>
      <c r="F54" s="92" t="b">
        <v>0</v>
      </c>
      <c r="G54" s="92" t="b">
        <v>0</v>
      </c>
    </row>
    <row r="55" spans="1:7" ht="15">
      <c r="A55" s="92" t="s">
        <v>873</v>
      </c>
      <c r="B55" s="92">
        <v>2</v>
      </c>
      <c r="C55" s="128">
        <v>0.006751171832162647</v>
      </c>
      <c r="D55" s="92" t="s">
        <v>898</v>
      </c>
      <c r="E55" s="92" t="b">
        <v>0</v>
      </c>
      <c r="F55" s="92" t="b">
        <v>0</v>
      </c>
      <c r="G55" s="92" t="b">
        <v>0</v>
      </c>
    </row>
    <row r="56" spans="1:7" ht="15">
      <c r="A56" s="92" t="s">
        <v>874</v>
      </c>
      <c r="B56" s="92">
        <v>2</v>
      </c>
      <c r="C56" s="128">
        <v>0.006751171832162647</v>
      </c>
      <c r="D56" s="92" t="s">
        <v>898</v>
      </c>
      <c r="E56" s="92" t="b">
        <v>0</v>
      </c>
      <c r="F56" s="92" t="b">
        <v>0</v>
      </c>
      <c r="G56" s="92" t="b">
        <v>0</v>
      </c>
    </row>
    <row r="57" spans="1:7" ht="15">
      <c r="A57" s="92" t="s">
        <v>875</v>
      </c>
      <c r="B57" s="92">
        <v>2</v>
      </c>
      <c r="C57" s="128">
        <v>0.006751171832162647</v>
      </c>
      <c r="D57" s="92" t="s">
        <v>898</v>
      </c>
      <c r="E57" s="92" t="b">
        <v>0</v>
      </c>
      <c r="F57" s="92" t="b">
        <v>0</v>
      </c>
      <c r="G57" s="92" t="b">
        <v>0</v>
      </c>
    </row>
    <row r="58" spans="1:7" ht="15">
      <c r="A58" s="92" t="s">
        <v>876</v>
      </c>
      <c r="B58" s="92">
        <v>2</v>
      </c>
      <c r="C58" s="128">
        <v>0.006751171832162647</v>
      </c>
      <c r="D58" s="92" t="s">
        <v>898</v>
      </c>
      <c r="E58" s="92" t="b">
        <v>1</v>
      </c>
      <c r="F58" s="92" t="b">
        <v>0</v>
      </c>
      <c r="G58" s="92" t="b">
        <v>0</v>
      </c>
    </row>
    <row r="59" spans="1:7" ht="15">
      <c r="A59" s="92" t="s">
        <v>877</v>
      </c>
      <c r="B59" s="92">
        <v>2</v>
      </c>
      <c r="C59" s="128">
        <v>0.006751171832162647</v>
      </c>
      <c r="D59" s="92" t="s">
        <v>898</v>
      </c>
      <c r="E59" s="92" t="b">
        <v>0</v>
      </c>
      <c r="F59" s="92" t="b">
        <v>0</v>
      </c>
      <c r="G59" s="92" t="b">
        <v>0</v>
      </c>
    </row>
    <row r="60" spans="1:7" ht="15">
      <c r="A60" s="92" t="s">
        <v>878</v>
      </c>
      <c r="B60" s="92">
        <v>2</v>
      </c>
      <c r="C60" s="128">
        <v>0.006751171832162647</v>
      </c>
      <c r="D60" s="92" t="s">
        <v>898</v>
      </c>
      <c r="E60" s="92" t="b">
        <v>0</v>
      </c>
      <c r="F60" s="92" t="b">
        <v>0</v>
      </c>
      <c r="G60" s="92" t="b">
        <v>0</v>
      </c>
    </row>
    <row r="61" spans="1:7" ht="15">
      <c r="A61" s="92" t="s">
        <v>879</v>
      </c>
      <c r="B61" s="92">
        <v>2</v>
      </c>
      <c r="C61" s="128">
        <v>0.006751171832162647</v>
      </c>
      <c r="D61" s="92" t="s">
        <v>898</v>
      </c>
      <c r="E61" s="92" t="b">
        <v>0</v>
      </c>
      <c r="F61" s="92" t="b">
        <v>0</v>
      </c>
      <c r="G61" s="92" t="b">
        <v>0</v>
      </c>
    </row>
    <row r="62" spans="1:7" ht="15">
      <c r="A62" s="92" t="s">
        <v>880</v>
      </c>
      <c r="B62" s="92">
        <v>2</v>
      </c>
      <c r="C62" s="128">
        <v>0.006751171832162647</v>
      </c>
      <c r="D62" s="92" t="s">
        <v>898</v>
      </c>
      <c r="E62" s="92" t="b">
        <v>0</v>
      </c>
      <c r="F62" s="92" t="b">
        <v>0</v>
      </c>
      <c r="G62" s="92" t="b">
        <v>0</v>
      </c>
    </row>
    <row r="63" spans="1:7" ht="15">
      <c r="A63" s="92" t="s">
        <v>881</v>
      </c>
      <c r="B63" s="92">
        <v>2</v>
      </c>
      <c r="C63" s="128">
        <v>0.006751171832162647</v>
      </c>
      <c r="D63" s="92" t="s">
        <v>898</v>
      </c>
      <c r="E63" s="92" t="b">
        <v>0</v>
      </c>
      <c r="F63" s="92" t="b">
        <v>0</v>
      </c>
      <c r="G63" s="92" t="b">
        <v>0</v>
      </c>
    </row>
    <row r="64" spans="1:7" ht="15">
      <c r="A64" s="92" t="s">
        <v>259</v>
      </c>
      <c r="B64" s="92">
        <v>2</v>
      </c>
      <c r="C64" s="128">
        <v>0.006751171832162647</v>
      </c>
      <c r="D64" s="92" t="s">
        <v>898</v>
      </c>
      <c r="E64" s="92" t="b">
        <v>0</v>
      </c>
      <c r="F64" s="92" t="b">
        <v>0</v>
      </c>
      <c r="G64" s="92" t="b">
        <v>0</v>
      </c>
    </row>
    <row r="65" spans="1:7" ht="15">
      <c r="A65" s="92" t="s">
        <v>882</v>
      </c>
      <c r="B65" s="92">
        <v>2</v>
      </c>
      <c r="C65" s="128">
        <v>0.006751171832162647</v>
      </c>
      <c r="D65" s="92" t="s">
        <v>898</v>
      </c>
      <c r="E65" s="92" t="b">
        <v>0</v>
      </c>
      <c r="F65" s="92" t="b">
        <v>0</v>
      </c>
      <c r="G65" s="92" t="b">
        <v>0</v>
      </c>
    </row>
    <row r="66" spans="1:7" ht="15">
      <c r="A66" s="92" t="s">
        <v>883</v>
      </c>
      <c r="B66" s="92">
        <v>2</v>
      </c>
      <c r="C66" s="128">
        <v>0.006751171832162647</v>
      </c>
      <c r="D66" s="92" t="s">
        <v>898</v>
      </c>
      <c r="E66" s="92" t="b">
        <v>0</v>
      </c>
      <c r="F66" s="92" t="b">
        <v>0</v>
      </c>
      <c r="G66" s="92" t="b">
        <v>0</v>
      </c>
    </row>
    <row r="67" spans="1:7" ht="15">
      <c r="A67" s="92" t="s">
        <v>884</v>
      </c>
      <c r="B67" s="92">
        <v>2</v>
      </c>
      <c r="C67" s="128">
        <v>0.006751171832162647</v>
      </c>
      <c r="D67" s="92" t="s">
        <v>898</v>
      </c>
      <c r="E67" s="92" t="b">
        <v>0</v>
      </c>
      <c r="F67" s="92" t="b">
        <v>0</v>
      </c>
      <c r="G67" s="92" t="b">
        <v>0</v>
      </c>
    </row>
    <row r="68" spans="1:7" ht="15">
      <c r="A68" s="92" t="s">
        <v>885</v>
      </c>
      <c r="B68" s="92">
        <v>2</v>
      </c>
      <c r="C68" s="128">
        <v>0.006751171832162647</v>
      </c>
      <c r="D68" s="92" t="s">
        <v>898</v>
      </c>
      <c r="E68" s="92" t="b">
        <v>0</v>
      </c>
      <c r="F68" s="92" t="b">
        <v>0</v>
      </c>
      <c r="G68" s="92" t="b">
        <v>0</v>
      </c>
    </row>
    <row r="69" spans="1:7" ht="15">
      <c r="A69" s="92" t="s">
        <v>886</v>
      </c>
      <c r="B69" s="92">
        <v>2</v>
      </c>
      <c r="C69" s="128">
        <v>0.006751171832162647</v>
      </c>
      <c r="D69" s="92" t="s">
        <v>898</v>
      </c>
      <c r="E69" s="92" t="b">
        <v>1</v>
      </c>
      <c r="F69" s="92" t="b">
        <v>0</v>
      </c>
      <c r="G69" s="92" t="b">
        <v>0</v>
      </c>
    </row>
    <row r="70" spans="1:7" ht="15">
      <c r="A70" s="92" t="s">
        <v>887</v>
      </c>
      <c r="B70" s="92">
        <v>2</v>
      </c>
      <c r="C70" s="128">
        <v>0.006751171832162647</v>
      </c>
      <c r="D70" s="92" t="s">
        <v>898</v>
      </c>
      <c r="E70" s="92" t="b">
        <v>0</v>
      </c>
      <c r="F70" s="92" t="b">
        <v>0</v>
      </c>
      <c r="G70" s="92" t="b">
        <v>0</v>
      </c>
    </row>
    <row r="71" spans="1:7" ht="15">
      <c r="A71" s="92" t="s">
        <v>888</v>
      </c>
      <c r="B71" s="92">
        <v>2</v>
      </c>
      <c r="C71" s="128">
        <v>0.006751171832162647</v>
      </c>
      <c r="D71" s="92" t="s">
        <v>898</v>
      </c>
      <c r="E71" s="92" t="b">
        <v>0</v>
      </c>
      <c r="F71" s="92" t="b">
        <v>0</v>
      </c>
      <c r="G71" s="92" t="b">
        <v>0</v>
      </c>
    </row>
    <row r="72" spans="1:7" ht="15">
      <c r="A72" s="92" t="s">
        <v>889</v>
      </c>
      <c r="B72" s="92">
        <v>2</v>
      </c>
      <c r="C72" s="128">
        <v>0.006751171832162647</v>
      </c>
      <c r="D72" s="92" t="s">
        <v>898</v>
      </c>
      <c r="E72" s="92" t="b">
        <v>0</v>
      </c>
      <c r="F72" s="92" t="b">
        <v>0</v>
      </c>
      <c r="G72" s="92" t="b">
        <v>0</v>
      </c>
    </row>
    <row r="73" spans="1:7" ht="15">
      <c r="A73" s="92" t="s">
        <v>890</v>
      </c>
      <c r="B73" s="92">
        <v>2</v>
      </c>
      <c r="C73" s="128">
        <v>0.006751171832162647</v>
      </c>
      <c r="D73" s="92" t="s">
        <v>898</v>
      </c>
      <c r="E73" s="92" t="b">
        <v>0</v>
      </c>
      <c r="F73" s="92" t="b">
        <v>0</v>
      </c>
      <c r="G73" s="92" t="b">
        <v>0</v>
      </c>
    </row>
    <row r="74" spans="1:7" ht="15">
      <c r="A74" s="92" t="s">
        <v>891</v>
      </c>
      <c r="B74" s="92">
        <v>2</v>
      </c>
      <c r="C74" s="128">
        <v>0.006751171832162647</v>
      </c>
      <c r="D74" s="92" t="s">
        <v>898</v>
      </c>
      <c r="E74" s="92" t="b">
        <v>0</v>
      </c>
      <c r="F74" s="92" t="b">
        <v>0</v>
      </c>
      <c r="G74" s="92" t="b">
        <v>0</v>
      </c>
    </row>
    <row r="75" spans="1:7" ht="15">
      <c r="A75" s="92" t="s">
        <v>892</v>
      </c>
      <c r="B75" s="92">
        <v>2</v>
      </c>
      <c r="C75" s="128">
        <v>0.006751171832162647</v>
      </c>
      <c r="D75" s="92" t="s">
        <v>898</v>
      </c>
      <c r="E75" s="92" t="b">
        <v>0</v>
      </c>
      <c r="F75" s="92" t="b">
        <v>0</v>
      </c>
      <c r="G75" s="92" t="b">
        <v>0</v>
      </c>
    </row>
    <row r="76" spans="1:7" ht="15">
      <c r="A76" s="92" t="s">
        <v>893</v>
      </c>
      <c r="B76" s="92">
        <v>2</v>
      </c>
      <c r="C76" s="128">
        <v>0.006751171832162647</v>
      </c>
      <c r="D76" s="92" t="s">
        <v>898</v>
      </c>
      <c r="E76" s="92" t="b">
        <v>0</v>
      </c>
      <c r="F76" s="92" t="b">
        <v>0</v>
      </c>
      <c r="G76" s="92" t="b">
        <v>0</v>
      </c>
    </row>
    <row r="77" spans="1:7" ht="15">
      <c r="A77" s="92" t="s">
        <v>252</v>
      </c>
      <c r="B77" s="92">
        <v>2</v>
      </c>
      <c r="C77" s="128">
        <v>0.006751171832162647</v>
      </c>
      <c r="D77" s="92" t="s">
        <v>898</v>
      </c>
      <c r="E77" s="92" t="b">
        <v>0</v>
      </c>
      <c r="F77" s="92" t="b">
        <v>0</v>
      </c>
      <c r="G77" s="92" t="b">
        <v>0</v>
      </c>
    </row>
    <row r="78" spans="1:7" ht="15">
      <c r="A78" s="92" t="s">
        <v>894</v>
      </c>
      <c r="B78" s="92">
        <v>2</v>
      </c>
      <c r="C78" s="128">
        <v>0.006751171832162647</v>
      </c>
      <c r="D78" s="92" t="s">
        <v>898</v>
      </c>
      <c r="E78" s="92" t="b">
        <v>0</v>
      </c>
      <c r="F78" s="92" t="b">
        <v>0</v>
      </c>
      <c r="G78" s="92" t="b">
        <v>0</v>
      </c>
    </row>
    <row r="79" spans="1:7" ht="15">
      <c r="A79" s="92" t="s">
        <v>700</v>
      </c>
      <c r="B79" s="92">
        <v>2</v>
      </c>
      <c r="C79" s="128">
        <v>0.006751171832162647</v>
      </c>
      <c r="D79" s="92" t="s">
        <v>898</v>
      </c>
      <c r="E79" s="92" t="b">
        <v>0</v>
      </c>
      <c r="F79" s="92" t="b">
        <v>0</v>
      </c>
      <c r="G79" s="92" t="b">
        <v>0</v>
      </c>
    </row>
    <row r="80" spans="1:7" ht="15">
      <c r="A80" s="92" t="s">
        <v>702</v>
      </c>
      <c r="B80" s="92">
        <v>2</v>
      </c>
      <c r="C80" s="128">
        <v>0.006751171832162647</v>
      </c>
      <c r="D80" s="92" t="s">
        <v>898</v>
      </c>
      <c r="E80" s="92" t="b">
        <v>0</v>
      </c>
      <c r="F80" s="92" t="b">
        <v>0</v>
      </c>
      <c r="G80" s="92" t="b">
        <v>0</v>
      </c>
    </row>
    <row r="81" spans="1:7" ht="15">
      <c r="A81" s="92" t="s">
        <v>703</v>
      </c>
      <c r="B81" s="92">
        <v>2</v>
      </c>
      <c r="C81" s="128">
        <v>0.006751171832162647</v>
      </c>
      <c r="D81" s="92" t="s">
        <v>898</v>
      </c>
      <c r="E81" s="92" t="b">
        <v>0</v>
      </c>
      <c r="F81" s="92" t="b">
        <v>0</v>
      </c>
      <c r="G81" s="92" t="b">
        <v>0</v>
      </c>
    </row>
    <row r="82" spans="1:7" ht="15">
      <c r="A82" s="92" t="s">
        <v>704</v>
      </c>
      <c r="B82" s="92">
        <v>2</v>
      </c>
      <c r="C82" s="128">
        <v>0.006751171832162647</v>
      </c>
      <c r="D82" s="92" t="s">
        <v>898</v>
      </c>
      <c r="E82" s="92" t="b">
        <v>0</v>
      </c>
      <c r="F82" s="92" t="b">
        <v>0</v>
      </c>
      <c r="G82" s="92" t="b">
        <v>0</v>
      </c>
    </row>
    <row r="83" spans="1:7" ht="15">
      <c r="A83" s="92" t="s">
        <v>254</v>
      </c>
      <c r="B83" s="92">
        <v>2</v>
      </c>
      <c r="C83" s="128">
        <v>0.006751171832162647</v>
      </c>
      <c r="D83" s="92" t="s">
        <v>898</v>
      </c>
      <c r="E83" s="92" t="b">
        <v>0</v>
      </c>
      <c r="F83" s="92" t="b">
        <v>0</v>
      </c>
      <c r="G83" s="92" t="b">
        <v>0</v>
      </c>
    </row>
    <row r="84" spans="1:7" ht="15">
      <c r="A84" s="92" t="s">
        <v>253</v>
      </c>
      <c r="B84" s="92">
        <v>2</v>
      </c>
      <c r="C84" s="128">
        <v>0.006751171832162647</v>
      </c>
      <c r="D84" s="92" t="s">
        <v>898</v>
      </c>
      <c r="E84" s="92" t="b">
        <v>0</v>
      </c>
      <c r="F84" s="92" t="b">
        <v>0</v>
      </c>
      <c r="G84" s="92" t="b">
        <v>0</v>
      </c>
    </row>
    <row r="85" spans="1:7" ht="15">
      <c r="A85" s="92" t="s">
        <v>895</v>
      </c>
      <c r="B85" s="92">
        <v>2</v>
      </c>
      <c r="C85" s="128">
        <v>0.006751171832162647</v>
      </c>
      <c r="D85" s="92" t="s">
        <v>898</v>
      </c>
      <c r="E85" s="92" t="b">
        <v>0</v>
      </c>
      <c r="F85" s="92" t="b">
        <v>0</v>
      </c>
      <c r="G85" s="92" t="b">
        <v>0</v>
      </c>
    </row>
    <row r="86" spans="1:7" ht="15">
      <c r="A86" s="92" t="s">
        <v>257</v>
      </c>
      <c r="B86" s="92">
        <v>9</v>
      </c>
      <c r="C86" s="128">
        <v>0.003217323555047471</v>
      </c>
      <c r="D86" s="92" t="s">
        <v>619</v>
      </c>
      <c r="E86" s="92" t="b">
        <v>0</v>
      </c>
      <c r="F86" s="92" t="b">
        <v>0</v>
      </c>
      <c r="G86" s="92" t="b">
        <v>0</v>
      </c>
    </row>
    <row r="87" spans="1:7" ht="15">
      <c r="A87" s="92" t="s">
        <v>687</v>
      </c>
      <c r="B87" s="92">
        <v>7</v>
      </c>
      <c r="C87" s="128">
        <v>0.01646257788787397</v>
      </c>
      <c r="D87" s="92" t="s">
        <v>619</v>
      </c>
      <c r="E87" s="92" t="b">
        <v>0</v>
      </c>
      <c r="F87" s="92" t="b">
        <v>0</v>
      </c>
      <c r="G87" s="92" t="b">
        <v>0</v>
      </c>
    </row>
    <row r="88" spans="1:7" ht="15">
      <c r="A88" s="92" t="s">
        <v>685</v>
      </c>
      <c r="B88" s="92">
        <v>7</v>
      </c>
      <c r="C88" s="128">
        <v>0.01213235349464449</v>
      </c>
      <c r="D88" s="92" t="s">
        <v>619</v>
      </c>
      <c r="E88" s="92" t="b">
        <v>0</v>
      </c>
      <c r="F88" s="92" t="b">
        <v>0</v>
      </c>
      <c r="G88" s="92" t="b">
        <v>0</v>
      </c>
    </row>
    <row r="89" spans="1:7" ht="15">
      <c r="A89" s="92" t="s">
        <v>688</v>
      </c>
      <c r="B89" s="92">
        <v>5</v>
      </c>
      <c r="C89" s="128">
        <v>0.011758984205624266</v>
      </c>
      <c r="D89" s="92" t="s">
        <v>619</v>
      </c>
      <c r="E89" s="92" t="b">
        <v>0</v>
      </c>
      <c r="F89" s="92" t="b">
        <v>0</v>
      </c>
      <c r="G89" s="92" t="b">
        <v>0</v>
      </c>
    </row>
    <row r="90" spans="1:7" ht="15">
      <c r="A90" s="92" t="s">
        <v>689</v>
      </c>
      <c r="B90" s="92">
        <v>5</v>
      </c>
      <c r="C90" s="128">
        <v>0.011758984205624266</v>
      </c>
      <c r="D90" s="92" t="s">
        <v>619</v>
      </c>
      <c r="E90" s="92" t="b">
        <v>0</v>
      </c>
      <c r="F90" s="92" t="b">
        <v>0</v>
      </c>
      <c r="G90" s="92" t="b">
        <v>0</v>
      </c>
    </row>
    <row r="91" spans="1:7" ht="15">
      <c r="A91" s="92" t="s">
        <v>690</v>
      </c>
      <c r="B91" s="92">
        <v>5</v>
      </c>
      <c r="C91" s="128">
        <v>0.011758984205624266</v>
      </c>
      <c r="D91" s="92" t="s">
        <v>619</v>
      </c>
      <c r="E91" s="92" t="b">
        <v>0</v>
      </c>
      <c r="F91" s="92" t="b">
        <v>0</v>
      </c>
      <c r="G91" s="92" t="b">
        <v>0</v>
      </c>
    </row>
    <row r="92" spans="1:7" ht="15">
      <c r="A92" s="92" t="s">
        <v>691</v>
      </c>
      <c r="B92" s="92">
        <v>4</v>
      </c>
      <c r="C92" s="128">
        <v>0.012435625271001175</v>
      </c>
      <c r="D92" s="92" t="s">
        <v>619</v>
      </c>
      <c r="E92" s="92" t="b">
        <v>0</v>
      </c>
      <c r="F92" s="92" t="b">
        <v>0</v>
      </c>
      <c r="G92" s="92" t="b">
        <v>0</v>
      </c>
    </row>
    <row r="93" spans="1:7" ht="15">
      <c r="A93" s="92" t="s">
        <v>692</v>
      </c>
      <c r="B93" s="92">
        <v>4</v>
      </c>
      <c r="C93" s="128">
        <v>0.012435625271001175</v>
      </c>
      <c r="D93" s="92" t="s">
        <v>619</v>
      </c>
      <c r="E93" s="92" t="b">
        <v>0</v>
      </c>
      <c r="F93" s="92" t="b">
        <v>0</v>
      </c>
      <c r="G93" s="92" t="b">
        <v>0</v>
      </c>
    </row>
    <row r="94" spans="1:7" ht="15">
      <c r="A94" s="92" t="s">
        <v>693</v>
      </c>
      <c r="B94" s="92">
        <v>3</v>
      </c>
      <c r="C94" s="128">
        <v>0.012254970592507913</v>
      </c>
      <c r="D94" s="92" t="s">
        <v>619</v>
      </c>
      <c r="E94" s="92" t="b">
        <v>1</v>
      </c>
      <c r="F94" s="92" t="b">
        <v>0</v>
      </c>
      <c r="G94" s="92" t="b">
        <v>0</v>
      </c>
    </row>
    <row r="95" spans="1:7" ht="15">
      <c r="A95" s="92" t="s">
        <v>694</v>
      </c>
      <c r="B95" s="92">
        <v>3</v>
      </c>
      <c r="C95" s="128">
        <v>0.012254970592507913</v>
      </c>
      <c r="D95" s="92" t="s">
        <v>619</v>
      </c>
      <c r="E95" s="92" t="b">
        <v>0</v>
      </c>
      <c r="F95" s="92" t="b">
        <v>0</v>
      </c>
      <c r="G95" s="92" t="b">
        <v>0</v>
      </c>
    </row>
    <row r="96" spans="1:7" ht="15">
      <c r="A96" s="92" t="s">
        <v>852</v>
      </c>
      <c r="B96" s="92">
        <v>3</v>
      </c>
      <c r="C96" s="128">
        <v>0.012254970592507913</v>
      </c>
      <c r="D96" s="92" t="s">
        <v>619</v>
      </c>
      <c r="E96" s="92" t="b">
        <v>0</v>
      </c>
      <c r="F96" s="92" t="b">
        <v>0</v>
      </c>
      <c r="G96" s="92" t="b">
        <v>0</v>
      </c>
    </row>
    <row r="97" spans="1:7" ht="15">
      <c r="A97" s="92" t="s">
        <v>853</v>
      </c>
      <c r="B97" s="92">
        <v>3</v>
      </c>
      <c r="C97" s="128">
        <v>0.012254970592507913</v>
      </c>
      <c r="D97" s="92" t="s">
        <v>619</v>
      </c>
      <c r="E97" s="92" t="b">
        <v>0</v>
      </c>
      <c r="F97" s="92" t="b">
        <v>0</v>
      </c>
      <c r="G97" s="92" t="b">
        <v>0</v>
      </c>
    </row>
    <row r="98" spans="1:7" ht="15">
      <c r="A98" s="92" t="s">
        <v>854</v>
      </c>
      <c r="B98" s="92">
        <v>3</v>
      </c>
      <c r="C98" s="128">
        <v>0.012254970592507913</v>
      </c>
      <c r="D98" s="92" t="s">
        <v>619</v>
      </c>
      <c r="E98" s="92" t="b">
        <v>0</v>
      </c>
      <c r="F98" s="92" t="b">
        <v>0</v>
      </c>
      <c r="G98" s="92" t="b">
        <v>0</v>
      </c>
    </row>
    <row r="99" spans="1:7" ht="15">
      <c r="A99" s="92" t="s">
        <v>855</v>
      </c>
      <c r="B99" s="92">
        <v>3</v>
      </c>
      <c r="C99" s="128">
        <v>0.012254970592507913</v>
      </c>
      <c r="D99" s="92" t="s">
        <v>619</v>
      </c>
      <c r="E99" s="92" t="b">
        <v>0</v>
      </c>
      <c r="F99" s="92" t="b">
        <v>0</v>
      </c>
      <c r="G99" s="92" t="b">
        <v>0</v>
      </c>
    </row>
    <row r="100" spans="1:7" ht="15">
      <c r="A100" s="92" t="s">
        <v>856</v>
      </c>
      <c r="B100" s="92">
        <v>3</v>
      </c>
      <c r="C100" s="128">
        <v>0.012254970592507913</v>
      </c>
      <c r="D100" s="92" t="s">
        <v>619</v>
      </c>
      <c r="E100" s="92" t="b">
        <v>0</v>
      </c>
      <c r="F100" s="92" t="b">
        <v>0</v>
      </c>
      <c r="G100" s="92" t="b">
        <v>0</v>
      </c>
    </row>
    <row r="101" spans="1:7" ht="15">
      <c r="A101" s="92" t="s">
        <v>857</v>
      </c>
      <c r="B101" s="92">
        <v>3</v>
      </c>
      <c r="C101" s="128">
        <v>0.012254970592507913</v>
      </c>
      <c r="D101" s="92" t="s">
        <v>619</v>
      </c>
      <c r="E101" s="92" t="b">
        <v>0</v>
      </c>
      <c r="F101" s="92" t="b">
        <v>1</v>
      </c>
      <c r="G101" s="92" t="b">
        <v>0</v>
      </c>
    </row>
    <row r="102" spans="1:7" ht="15">
      <c r="A102" s="92" t="s">
        <v>858</v>
      </c>
      <c r="B102" s="92">
        <v>3</v>
      </c>
      <c r="C102" s="128">
        <v>0.012254970592507913</v>
      </c>
      <c r="D102" s="92" t="s">
        <v>619</v>
      </c>
      <c r="E102" s="92" t="b">
        <v>0</v>
      </c>
      <c r="F102" s="92" t="b">
        <v>0</v>
      </c>
      <c r="G102" s="92" t="b">
        <v>0</v>
      </c>
    </row>
    <row r="103" spans="1:7" ht="15">
      <c r="A103" s="92" t="s">
        <v>859</v>
      </c>
      <c r="B103" s="92">
        <v>3</v>
      </c>
      <c r="C103" s="128">
        <v>0.012254970592507913</v>
      </c>
      <c r="D103" s="92" t="s">
        <v>619</v>
      </c>
      <c r="E103" s="92" t="b">
        <v>0</v>
      </c>
      <c r="F103" s="92" t="b">
        <v>0</v>
      </c>
      <c r="G103" s="92" t="b">
        <v>0</v>
      </c>
    </row>
    <row r="104" spans="1:7" ht="15">
      <c r="A104" s="92" t="s">
        <v>255</v>
      </c>
      <c r="B104" s="92">
        <v>3</v>
      </c>
      <c r="C104" s="128">
        <v>0.012254970592507913</v>
      </c>
      <c r="D104" s="92" t="s">
        <v>619</v>
      </c>
      <c r="E104" s="92" t="b">
        <v>0</v>
      </c>
      <c r="F104" s="92" t="b">
        <v>0</v>
      </c>
      <c r="G104" s="92" t="b">
        <v>0</v>
      </c>
    </row>
    <row r="105" spans="1:7" ht="15">
      <c r="A105" s="92" t="s">
        <v>860</v>
      </c>
      <c r="B105" s="92">
        <v>3</v>
      </c>
      <c r="C105" s="128">
        <v>0.012254970592507913</v>
      </c>
      <c r="D105" s="92" t="s">
        <v>619</v>
      </c>
      <c r="E105" s="92" t="b">
        <v>0</v>
      </c>
      <c r="F105" s="92" t="b">
        <v>0</v>
      </c>
      <c r="G105" s="92" t="b">
        <v>0</v>
      </c>
    </row>
    <row r="106" spans="1:7" ht="15">
      <c r="A106" s="92" t="s">
        <v>861</v>
      </c>
      <c r="B106" s="92">
        <v>3</v>
      </c>
      <c r="C106" s="128">
        <v>0.012254970592507913</v>
      </c>
      <c r="D106" s="92" t="s">
        <v>619</v>
      </c>
      <c r="E106" s="92" t="b">
        <v>0</v>
      </c>
      <c r="F106" s="92" t="b">
        <v>0</v>
      </c>
      <c r="G106" s="92" t="b">
        <v>0</v>
      </c>
    </row>
    <row r="107" spans="1:7" ht="15">
      <c r="A107" s="92" t="s">
        <v>862</v>
      </c>
      <c r="B107" s="92">
        <v>3</v>
      </c>
      <c r="C107" s="128">
        <v>0.012254970592507913</v>
      </c>
      <c r="D107" s="92" t="s">
        <v>619</v>
      </c>
      <c r="E107" s="92" t="b">
        <v>0</v>
      </c>
      <c r="F107" s="92" t="b">
        <v>0</v>
      </c>
      <c r="G107" s="92" t="b">
        <v>0</v>
      </c>
    </row>
    <row r="108" spans="1:7" ht="15">
      <c r="A108" s="92" t="s">
        <v>256</v>
      </c>
      <c r="B108" s="92">
        <v>3</v>
      </c>
      <c r="C108" s="128">
        <v>0.012254970592507913</v>
      </c>
      <c r="D108" s="92" t="s">
        <v>619</v>
      </c>
      <c r="E108" s="92" t="b">
        <v>0</v>
      </c>
      <c r="F108" s="92" t="b">
        <v>0</v>
      </c>
      <c r="G108" s="92" t="b">
        <v>0</v>
      </c>
    </row>
    <row r="109" spans="1:7" ht="15">
      <c r="A109" s="92" t="s">
        <v>241</v>
      </c>
      <c r="B109" s="92">
        <v>3</v>
      </c>
      <c r="C109" s="128">
        <v>0.012254970592507913</v>
      </c>
      <c r="D109" s="92" t="s">
        <v>619</v>
      </c>
      <c r="E109" s="92" t="b">
        <v>0</v>
      </c>
      <c r="F109" s="92" t="b">
        <v>0</v>
      </c>
      <c r="G109" s="92" t="b">
        <v>0</v>
      </c>
    </row>
    <row r="110" spans="1:7" ht="15">
      <c r="A110" s="92" t="s">
        <v>887</v>
      </c>
      <c r="B110" s="92">
        <v>2</v>
      </c>
      <c r="C110" s="128">
        <v>0.010921406317750295</v>
      </c>
      <c r="D110" s="92" t="s">
        <v>619</v>
      </c>
      <c r="E110" s="92" t="b">
        <v>0</v>
      </c>
      <c r="F110" s="92" t="b">
        <v>0</v>
      </c>
      <c r="G110" s="92" t="b">
        <v>0</v>
      </c>
    </row>
    <row r="111" spans="1:7" ht="15">
      <c r="A111" s="92" t="s">
        <v>888</v>
      </c>
      <c r="B111" s="92">
        <v>2</v>
      </c>
      <c r="C111" s="128">
        <v>0.010921406317750295</v>
      </c>
      <c r="D111" s="92" t="s">
        <v>619</v>
      </c>
      <c r="E111" s="92" t="b">
        <v>0</v>
      </c>
      <c r="F111" s="92" t="b">
        <v>0</v>
      </c>
      <c r="G111" s="92" t="b">
        <v>0</v>
      </c>
    </row>
    <row r="112" spans="1:7" ht="15">
      <c r="A112" s="92" t="s">
        <v>889</v>
      </c>
      <c r="B112" s="92">
        <v>2</v>
      </c>
      <c r="C112" s="128">
        <v>0.010921406317750295</v>
      </c>
      <c r="D112" s="92" t="s">
        <v>619</v>
      </c>
      <c r="E112" s="92" t="b">
        <v>0</v>
      </c>
      <c r="F112" s="92" t="b">
        <v>0</v>
      </c>
      <c r="G112" s="92" t="b">
        <v>0</v>
      </c>
    </row>
    <row r="113" spans="1:7" ht="15">
      <c r="A113" s="92" t="s">
        <v>890</v>
      </c>
      <c r="B113" s="92">
        <v>2</v>
      </c>
      <c r="C113" s="128">
        <v>0.010921406317750295</v>
      </c>
      <c r="D113" s="92" t="s">
        <v>619</v>
      </c>
      <c r="E113" s="92" t="b">
        <v>0</v>
      </c>
      <c r="F113" s="92" t="b">
        <v>0</v>
      </c>
      <c r="G113" s="92" t="b">
        <v>0</v>
      </c>
    </row>
    <row r="114" spans="1:7" ht="15">
      <c r="A114" s="92" t="s">
        <v>891</v>
      </c>
      <c r="B114" s="92">
        <v>2</v>
      </c>
      <c r="C114" s="128">
        <v>0.010921406317750295</v>
      </c>
      <c r="D114" s="92" t="s">
        <v>619</v>
      </c>
      <c r="E114" s="92" t="b">
        <v>0</v>
      </c>
      <c r="F114" s="92" t="b">
        <v>0</v>
      </c>
      <c r="G114" s="92" t="b">
        <v>0</v>
      </c>
    </row>
    <row r="115" spans="1:7" ht="15">
      <c r="A115" s="92" t="s">
        <v>892</v>
      </c>
      <c r="B115" s="92">
        <v>2</v>
      </c>
      <c r="C115" s="128">
        <v>0.010921406317750295</v>
      </c>
      <c r="D115" s="92" t="s">
        <v>619</v>
      </c>
      <c r="E115" s="92" t="b">
        <v>0</v>
      </c>
      <c r="F115" s="92" t="b">
        <v>0</v>
      </c>
      <c r="G115" s="92" t="b">
        <v>0</v>
      </c>
    </row>
    <row r="116" spans="1:7" ht="15">
      <c r="A116" s="92" t="s">
        <v>851</v>
      </c>
      <c r="B116" s="92">
        <v>2</v>
      </c>
      <c r="C116" s="128">
        <v>0.010921406317750295</v>
      </c>
      <c r="D116" s="92" t="s">
        <v>619</v>
      </c>
      <c r="E116" s="92" t="b">
        <v>0</v>
      </c>
      <c r="F116" s="92" t="b">
        <v>0</v>
      </c>
      <c r="G116" s="92" t="b">
        <v>0</v>
      </c>
    </row>
    <row r="117" spans="1:7" ht="15">
      <c r="A117" s="92" t="s">
        <v>893</v>
      </c>
      <c r="B117" s="92">
        <v>2</v>
      </c>
      <c r="C117" s="128">
        <v>0.010921406317750295</v>
      </c>
      <c r="D117" s="92" t="s">
        <v>619</v>
      </c>
      <c r="E117" s="92" t="b">
        <v>0</v>
      </c>
      <c r="F117" s="92" t="b">
        <v>0</v>
      </c>
      <c r="G117" s="92" t="b">
        <v>0</v>
      </c>
    </row>
    <row r="118" spans="1:7" ht="15">
      <c r="A118" s="92" t="s">
        <v>257</v>
      </c>
      <c r="B118" s="92">
        <v>4</v>
      </c>
      <c r="C118" s="128">
        <v>0</v>
      </c>
      <c r="D118" s="92" t="s">
        <v>620</v>
      </c>
      <c r="E118" s="92" t="b">
        <v>0</v>
      </c>
      <c r="F118" s="92" t="b">
        <v>0</v>
      </c>
      <c r="G118" s="92" t="b">
        <v>0</v>
      </c>
    </row>
    <row r="119" spans="1:7" ht="15">
      <c r="A119" s="92" t="s">
        <v>255</v>
      </c>
      <c r="B119" s="92">
        <v>3</v>
      </c>
      <c r="C119" s="128">
        <v>0</v>
      </c>
      <c r="D119" s="92" t="s">
        <v>620</v>
      </c>
      <c r="E119" s="92" t="b">
        <v>0</v>
      </c>
      <c r="F119" s="92" t="b">
        <v>0</v>
      </c>
      <c r="G119" s="92" t="b">
        <v>0</v>
      </c>
    </row>
    <row r="120" spans="1:7" ht="15">
      <c r="A120" s="92" t="s">
        <v>258</v>
      </c>
      <c r="B120" s="92">
        <v>3</v>
      </c>
      <c r="C120" s="128">
        <v>0</v>
      </c>
      <c r="D120" s="92" t="s">
        <v>620</v>
      </c>
      <c r="E120" s="92" t="b">
        <v>0</v>
      </c>
      <c r="F120" s="92" t="b">
        <v>0</v>
      </c>
      <c r="G120" s="92" t="b">
        <v>0</v>
      </c>
    </row>
    <row r="121" spans="1:7" ht="15">
      <c r="A121" s="92" t="s">
        <v>241</v>
      </c>
      <c r="B121" s="92">
        <v>2</v>
      </c>
      <c r="C121" s="128">
        <v>0.009782847725315624</v>
      </c>
      <c r="D121" s="92" t="s">
        <v>620</v>
      </c>
      <c r="E121" s="92" t="b">
        <v>0</v>
      </c>
      <c r="F121" s="92" t="b">
        <v>0</v>
      </c>
      <c r="G121" s="92" t="b">
        <v>0</v>
      </c>
    </row>
    <row r="122" spans="1:7" ht="15">
      <c r="A122" s="92" t="s">
        <v>259</v>
      </c>
      <c r="B122" s="92">
        <v>2</v>
      </c>
      <c r="C122" s="128">
        <v>0.009782847725315624</v>
      </c>
      <c r="D122" s="92" t="s">
        <v>620</v>
      </c>
      <c r="E122" s="92" t="b">
        <v>0</v>
      </c>
      <c r="F122" s="92" t="b">
        <v>0</v>
      </c>
      <c r="G122" s="92" t="b">
        <v>0</v>
      </c>
    </row>
    <row r="123" spans="1:7" ht="15">
      <c r="A123" s="92" t="s">
        <v>255</v>
      </c>
      <c r="B123" s="92">
        <v>3</v>
      </c>
      <c r="C123" s="128">
        <v>0</v>
      </c>
      <c r="D123" s="92" t="s">
        <v>621</v>
      </c>
      <c r="E123" s="92" t="b">
        <v>0</v>
      </c>
      <c r="F123" s="92" t="b">
        <v>0</v>
      </c>
      <c r="G123" s="92" t="b">
        <v>0</v>
      </c>
    </row>
    <row r="124" spans="1:7" ht="15">
      <c r="A124" s="92" t="s">
        <v>241</v>
      </c>
      <c r="B124" s="92">
        <v>2</v>
      </c>
      <c r="C124" s="128">
        <v>0.013545481465821635</v>
      </c>
      <c r="D124" s="92" t="s">
        <v>621</v>
      </c>
      <c r="E124" s="92" t="b">
        <v>0</v>
      </c>
      <c r="F124" s="92" t="b">
        <v>0</v>
      </c>
      <c r="G124" s="92" t="b">
        <v>0</v>
      </c>
    </row>
    <row r="125" spans="1:7" ht="15">
      <c r="A125" s="92" t="s">
        <v>257</v>
      </c>
      <c r="B125" s="92">
        <v>2</v>
      </c>
      <c r="C125" s="128">
        <v>0.013545481465821635</v>
      </c>
      <c r="D125" s="92" t="s">
        <v>621</v>
      </c>
      <c r="E125" s="92" t="b">
        <v>0</v>
      </c>
      <c r="F125" s="92" t="b">
        <v>0</v>
      </c>
      <c r="G125" s="92" t="b">
        <v>0</v>
      </c>
    </row>
    <row r="126" spans="1:7" ht="15">
      <c r="A126" s="92" t="s">
        <v>684</v>
      </c>
      <c r="B126" s="92">
        <v>2</v>
      </c>
      <c r="C126" s="128">
        <v>0.013545481465821635</v>
      </c>
      <c r="D126" s="92" t="s">
        <v>621</v>
      </c>
      <c r="E126" s="92" t="b">
        <v>0</v>
      </c>
      <c r="F126" s="92" t="b">
        <v>0</v>
      </c>
      <c r="G126" s="92" t="b">
        <v>0</v>
      </c>
    </row>
    <row r="127" spans="1:7" ht="15">
      <c r="A127" s="92" t="s">
        <v>698</v>
      </c>
      <c r="B127" s="92">
        <v>3</v>
      </c>
      <c r="C127" s="128">
        <v>0</v>
      </c>
      <c r="D127" s="92" t="s">
        <v>622</v>
      </c>
      <c r="E127" s="92" t="b">
        <v>0</v>
      </c>
      <c r="F127" s="92" t="b">
        <v>0</v>
      </c>
      <c r="G127" s="92" t="b">
        <v>0</v>
      </c>
    </row>
    <row r="128" spans="1:7" ht="15">
      <c r="A128" s="92" t="s">
        <v>699</v>
      </c>
      <c r="B128" s="92">
        <v>3</v>
      </c>
      <c r="C128" s="128">
        <v>0</v>
      </c>
      <c r="D128" s="92" t="s">
        <v>622</v>
      </c>
      <c r="E128" s="92" t="b">
        <v>0</v>
      </c>
      <c r="F128" s="92" t="b">
        <v>0</v>
      </c>
      <c r="G128" s="92" t="b">
        <v>0</v>
      </c>
    </row>
    <row r="129" spans="1:7" ht="15">
      <c r="A129" s="92" t="s">
        <v>684</v>
      </c>
      <c r="B129" s="92">
        <v>3</v>
      </c>
      <c r="C129" s="128">
        <v>0</v>
      </c>
      <c r="D129" s="92" t="s">
        <v>622</v>
      </c>
      <c r="E129" s="92" t="b">
        <v>0</v>
      </c>
      <c r="F129" s="92" t="b">
        <v>0</v>
      </c>
      <c r="G129" s="92" t="b">
        <v>0</v>
      </c>
    </row>
    <row r="130" spans="1:7" ht="15">
      <c r="A130" s="92" t="s">
        <v>255</v>
      </c>
      <c r="B130" s="92">
        <v>2</v>
      </c>
      <c r="C130" s="128">
        <v>0.006772740732910817</v>
      </c>
      <c r="D130" s="92" t="s">
        <v>622</v>
      </c>
      <c r="E130" s="92" t="b">
        <v>0</v>
      </c>
      <c r="F130" s="92" t="b">
        <v>0</v>
      </c>
      <c r="G130" s="92" t="b">
        <v>0</v>
      </c>
    </row>
    <row r="131" spans="1:7" ht="15">
      <c r="A131" s="92" t="s">
        <v>700</v>
      </c>
      <c r="B131" s="92">
        <v>2</v>
      </c>
      <c r="C131" s="128">
        <v>0.006772740732910817</v>
      </c>
      <c r="D131" s="92" t="s">
        <v>622</v>
      </c>
      <c r="E131" s="92" t="b">
        <v>0</v>
      </c>
      <c r="F131" s="92" t="b">
        <v>0</v>
      </c>
      <c r="G131" s="92" t="b">
        <v>0</v>
      </c>
    </row>
    <row r="132" spans="1:7" ht="15">
      <c r="A132" s="92" t="s">
        <v>701</v>
      </c>
      <c r="B132" s="92">
        <v>2</v>
      </c>
      <c r="C132" s="128">
        <v>0.006772740732910817</v>
      </c>
      <c r="D132" s="92" t="s">
        <v>622</v>
      </c>
      <c r="E132" s="92" t="b">
        <v>0</v>
      </c>
      <c r="F132" s="92" t="b">
        <v>0</v>
      </c>
      <c r="G132" s="92" t="b">
        <v>0</v>
      </c>
    </row>
    <row r="133" spans="1:7" ht="15">
      <c r="A133" s="92" t="s">
        <v>702</v>
      </c>
      <c r="B133" s="92">
        <v>2</v>
      </c>
      <c r="C133" s="128">
        <v>0.006772740732910817</v>
      </c>
      <c r="D133" s="92" t="s">
        <v>622</v>
      </c>
      <c r="E133" s="92" t="b">
        <v>0</v>
      </c>
      <c r="F133" s="92" t="b">
        <v>0</v>
      </c>
      <c r="G133" s="92" t="b">
        <v>0</v>
      </c>
    </row>
    <row r="134" spans="1:7" ht="15">
      <c r="A134" s="92" t="s">
        <v>703</v>
      </c>
      <c r="B134" s="92">
        <v>2</v>
      </c>
      <c r="C134" s="128">
        <v>0.006772740732910817</v>
      </c>
      <c r="D134" s="92" t="s">
        <v>622</v>
      </c>
      <c r="E134" s="92" t="b">
        <v>0</v>
      </c>
      <c r="F134" s="92" t="b">
        <v>0</v>
      </c>
      <c r="G134" s="92" t="b">
        <v>0</v>
      </c>
    </row>
    <row r="135" spans="1:7" ht="15">
      <c r="A135" s="92" t="s">
        <v>254</v>
      </c>
      <c r="B135" s="92">
        <v>2</v>
      </c>
      <c r="C135" s="128">
        <v>0.006772740732910817</v>
      </c>
      <c r="D135" s="92" t="s">
        <v>622</v>
      </c>
      <c r="E135" s="92" t="b">
        <v>0</v>
      </c>
      <c r="F135" s="92" t="b">
        <v>0</v>
      </c>
      <c r="G135" s="92" t="b">
        <v>0</v>
      </c>
    </row>
    <row r="136" spans="1:7" ht="15">
      <c r="A136" s="92" t="s">
        <v>704</v>
      </c>
      <c r="B136" s="92">
        <v>2</v>
      </c>
      <c r="C136" s="128">
        <v>0.006772740732910817</v>
      </c>
      <c r="D136" s="92" t="s">
        <v>622</v>
      </c>
      <c r="E136" s="92" t="b">
        <v>0</v>
      </c>
      <c r="F136" s="92" t="b">
        <v>0</v>
      </c>
      <c r="G136" s="92" t="b">
        <v>0</v>
      </c>
    </row>
    <row r="137" spans="1:7" ht="15">
      <c r="A137" s="92" t="s">
        <v>253</v>
      </c>
      <c r="B137" s="92">
        <v>2</v>
      </c>
      <c r="C137" s="128">
        <v>0.006772740732910817</v>
      </c>
      <c r="D137" s="92" t="s">
        <v>622</v>
      </c>
      <c r="E137" s="92" t="b">
        <v>0</v>
      </c>
      <c r="F137" s="92" t="b">
        <v>0</v>
      </c>
      <c r="G137" s="92" t="b">
        <v>0</v>
      </c>
    </row>
    <row r="138" spans="1:7" ht="15">
      <c r="A138" s="92" t="s">
        <v>895</v>
      </c>
      <c r="B138" s="92">
        <v>2</v>
      </c>
      <c r="C138" s="128">
        <v>0.006772740732910817</v>
      </c>
      <c r="D138" s="92" t="s">
        <v>622</v>
      </c>
      <c r="E138" s="92" t="b">
        <v>0</v>
      </c>
      <c r="F138" s="92" t="b">
        <v>0</v>
      </c>
      <c r="G138" s="92" t="b">
        <v>0</v>
      </c>
    </row>
    <row r="139" spans="1:7" ht="15">
      <c r="A139" s="92" t="s">
        <v>684</v>
      </c>
      <c r="B139" s="92">
        <v>5</v>
      </c>
      <c r="C139" s="128">
        <v>0.0054233730169606035</v>
      </c>
      <c r="D139" s="92" t="s">
        <v>623</v>
      </c>
      <c r="E139" s="92" t="b">
        <v>0</v>
      </c>
      <c r="F139" s="92" t="b">
        <v>0</v>
      </c>
      <c r="G139" s="92" t="b">
        <v>0</v>
      </c>
    </row>
    <row r="140" spans="1:7" ht="15">
      <c r="A140" s="92" t="s">
        <v>706</v>
      </c>
      <c r="B140" s="92">
        <v>4</v>
      </c>
      <c r="C140" s="128">
        <v>0.02614363039559794</v>
      </c>
      <c r="D140" s="92" t="s">
        <v>623</v>
      </c>
      <c r="E140" s="92" t="b">
        <v>0</v>
      </c>
      <c r="F140" s="92" t="b">
        <v>0</v>
      </c>
      <c r="G140" s="92" t="b">
        <v>0</v>
      </c>
    </row>
    <row r="141" spans="1:7" ht="15">
      <c r="A141" s="92" t="s">
        <v>707</v>
      </c>
      <c r="B141" s="92">
        <v>3</v>
      </c>
      <c r="C141" s="128">
        <v>0.012371095712218404</v>
      </c>
      <c r="D141" s="92" t="s">
        <v>623</v>
      </c>
      <c r="E141" s="92" t="b">
        <v>0</v>
      </c>
      <c r="F141" s="92" t="b">
        <v>0</v>
      </c>
      <c r="G141" s="92" t="b">
        <v>0</v>
      </c>
    </row>
    <row r="142" spans="1:7" ht="15">
      <c r="A142" s="92" t="s">
        <v>708</v>
      </c>
      <c r="B142" s="92">
        <v>3</v>
      </c>
      <c r="C142" s="128">
        <v>0.012371095712218404</v>
      </c>
      <c r="D142" s="92" t="s">
        <v>623</v>
      </c>
      <c r="E142" s="92" t="b">
        <v>0</v>
      </c>
      <c r="F142" s="92" t="b">
        <v>0</v>
      </c>
      <c r="G142" s="92" t="b">
        <v>0</v>
      </c>
    </row>
    <row r="143" spans="1:7" ht="15">
      <c r="A143" s="92" t="s">
        <v>709</v>
      </c>
      <c r="B143" s="92">
        <v>3</v>
      </c>
      <c r="C143" s="128">
        <v>0.012371095712218404</v>
      </c>
      <c r="D143" s="92" t="s">
        <v>623</v>
      </c>
      <c r="E143" s="92" t="b">
        <v>0</v>
      </c>
      <c r="F143" s="92" t="b">
        <v>0</v>
      </c>
      <c r="G143" s="92" t="b">
        <v>0</v>
      </c>
    </row>
    <row r="144" spans="1:7" ht="15">
      <c r="A144" s="92" t="s">
        <v>694</v>
      </c>
      <c r="B144" s="92">
        <v>3</v>
      </c>
      <c r="C144" s="128">
        <v>0.012371095712218404</v>
      </c>
      <c r="D144" s="92" t="s">
        <v>623</v>
      </c>
      <c r="E144" s="92" t="b">
        <v>0</v>
      </c>
      <c r="F144" s="92" t="b">
        <v>0</v>
      </c>
      <c r="G144" s="92" t="b">
        <v>0</v>
      </c>
    </row>
    <row r="145" spans="1:7" ht="15">
      <c r="A145" s="92" t="s">
        <v>710</v>
      </c>
      <c r="B145" s="92">
        <v>2</v>
      </c>
      <c r="C145" s="128">
        <v>0.01307181519779897</v>
      </c>
      <c r="D145" s="92" t="s">
        <v>623</v>
      </c>
      <c r="E145" s="92" t="b">
        <v>0</v>
      </c>
      <c r="F145" s="92" t="b">
        <v>1</v>
      </c>
      <c r="G145" s="92" t="b">
        <v>0</v>
      </c>
    </row>
    <row r="146" spans="1:7" ht="15">
      <c r="A146" s="92" t="s">
        <v>711</v>
      </c>
      <c r="B146" s="92">
        <v>2</v>
      </c>
      <c r="C146" s="128">
        <v>0.01307181519779897</v>
      </c>
      <c r="D146" s="92" t="s">
        <v>623</v>
      </c>
      <c r="E146" s="92" t="b">
        <v>0</v>
      </c>
      <c r="F146" s="92" t="b">
        <v>0</v>
      </c>
      <c r="G146" s="92" t="b">
        <v>0</v>
      </c>
    </row>
    <row r="147" spans="1:7" ht="15">
      <c r="A147" s="92" t="s">
        <v>712</v>
      </c>
      <c r="B147" s="92">
        <v>2</v>
      </c>
      <c r="C147" s="128">
        <v>0.01307181519779897</v>
      </c>
      <c r="D147" s="92" t="s">
        <v>623</v>
      </c>
      <c r="E147" s="92" t="b">
        <v>0</v>
      </c>
      <c r="F147" s="92" t="b">
        <v>0</v>
      </c>
      <c r="G147" s="92" t="b">
        <v>0</v>
      </c>
    </row>
    <row r="148" spans="1:7" ht="15">
      <c r="A148" s="92" t="s">
        <v>713</v>
      </c>
      <c r="B148" s="92">
        <v>2</v>
      </c>
      <c r="C148" s="128">
        <v>0.01307181519779897</v>
      </c>
      <c r="D148" s="92" t="s">
        <v>623</v>
      </c>
      <c r="E148" s="92" t="b">
        <v>0</v>
      </c>
      <c r="F148" s="92" t="b">
        <v>0</v>
      </c>
      <c r="G148" s="92" t="b">
        <v>0</v>
      </c>
    </row>
    <row r="149" spans="1:7" ht="15">
      <c r="A149" s="92" t="s">
        <v>863</v>
      </c>
      <c r="B149" s="92">
        <v>2</v>
      </c>
      <c r="C149" s="128">
        <v>0.01307181519779897</v>
      </c>
      <c r="D149" s="92" t="s">
        <v>623</v>
      </c>
      <c r="E149" s="92" t="b">
        <v>0</v>
      </c>
      <c r="F149" s="92" t="b">
        <v>0</v>
      </c>
      <c r="G149" s="92" t="b">
        <v>0</v>
      </c>
    </row>
    <row r="150" spans="1:7" ht="15">
      <c r="A150" s="92" t="s">
        <v>864</v>
      </c>
      <c r="B150" s="92">
        <v>2</v>
      </c>
      <c r="C150" s="128">
        <v>0.01307181519779897</v>
      </c>
      <c r="D150" s="92" t="s">
        <v>623</v>
      </c>
      <c r="E150" s="92" t="b">
        <v>0</v>
      </c>
      <c r="F150" s="92" t="b">
        <v>0</v>
      </c>
      <c r="G150" s="92" t="b">
        <v>0</v>
      </c>
    </row>
    <row r="151" spans="1:7" ht="15">
      <c r="A151" s="92" t="s">
        <v>865</v>
      </c>
      <c r="B151" s="92">
        <v>2</v>
      </c>
      <c r="C151" s="128">
        <v>0.01307181519779897</v>
      </c>
      <c r="D151" s="92" t="s">
        <v>623</v>
      </c>
      <c r="E151" s="92" t="b">
        <v>0</v>
      </c>
      <c r="F151" s="92" t="b">
        <v>0</v>
      </c>
      <c r="G151" s="92" t="b">
        <v>0</v>
      </c>
    </row>
    <row r="152" spans="1:7" ht="15">
      <c r="A152" s="92" t="s">
        <v>866</v>
      </c>
      <c r="B152" s="92">
        <v>2</v>
      </c>
      <c r="C152" s="128">
        <v>0.01307181519779897</v>
      </c>
      <c r="D152" s="92" t="s">
        <v>623</v>
      </c>
      <c r="E152" s="92" t="b">
        <v>0</v>
      </c>
      <c r="F152" s="92" t="b">
        <v>0</v>
      </c>
      <c r="G152" s="92" t="b">
        <v>0</v>
      </c>
    </row>
    <row r="153" spans="1:7" ht="15">
      <c r="A153" s="92" t="s">
        <v>685</v>
      </c>
      <c r="B153" s="92">
        <v>2</v>
      </c>
      <c r="C153" s="128">
        <v>0.01307181519779897</v>
      </c>
      <c r="D153" s="92" t="s">
        <v>623</v>
      </c>
      <c r="E153" s="92" t="b">
        <v>0</v>
      </c>
      <c r="F153" s="92" t="b">
        <v>0</v>
      </c>
      <c r="G153" s="92" t="b">
        <v>0</v>
      </c>
    </row>
    <row r="154" spans="1:7" ht="15">
      <c r="A154" s="92" t="s">
        <v>867</v>
      </c>
      <c r="B154" s="92">
        <v>2</v>
      </c>
      <c r="C154" s="128">
        <v>0.01307181519779897</v>
      </c>
      <c r="D154" s="92" t="s">
        <v>623</v>
      </c>
      <c r="E154" s="92" t="b">
        <v>0</v>
      </c>
      <c r="F154" s="92" t="b">
        <v>0</v>
      </c>
      <c r="G154" s="92" t="b">
        <v>0</v>
      </c>
    </row>
    <row r="155" spans="1:7" ht="15">
      <c r="A155" s="92" t="s">
        <v>868</v>
      </c>
      <c r="B155" s="92">
        <v>2</v>
      </c>
      <c r="C155" s="128">
        <v>0.01307181519779897</v>
      </c>
      <c r="D155" s="92" t="s">
        <v>623</v>
      </c>
      <c r="E155" s="92" t="b">
        <v>0</v>
      </c>
      <c r="F155" s="92" t="b">
        <v>0</v>
      </c>
      <c r="G155" s="92" t="b">
        <v>0</v>
      </c>
    </row>
    <row r="156" spans="1:7" ht="15">
      <c r="A156" s="92" t="s">
        <v>869</v>
      </c>
      <c r="B156" s="92">
        <v>2</v>
      </c>
      <c r="C156" s="128">
        <v>0.01307181519779897</v>
      </c>
      <c r="D156" s="92" t="s">
        <v>623</v>
      </c>
      <c r="E156" s="92" t="b">
        <v>0</v>
      </c>
      <c r="F156" s="92" t="b">
        <v>0</v>
      </c>
      <c r="G156" s="92" t="b">
        <v>0</v>
      </c>
    </row>
    <row r="157" spans="1:7" ht="15">
      <c r="A157" s="92" t="s">
        <v>870</v>
      </c>
      <c r="B157" s="92">
        <v>2</v>
      </c>
      <c r="C157" s="128">
        <v>0.01307181519779897</v>
      </c>
      <c r="D157" s="92" t="s">
        <v>623</v>
      </c>
      <c r="E157" s="92" t="b">
        <v>0</v>
      </c>
      <c r="F157" s="92" t="b">
        <v>0</v>
      </c>
      <c r="G157" s="92" t="b">
        <v>0</v>
      </c>
    </row>
    <row r="158" spans="1:7" ht="15">
      <c r="A158" s="92" t="s">
        <v>871</v>
      </c>
      <c r="B158" s="92">
        <v>2</v>
      </c>
      <c r="C158" s="128">
        <v>0.01307181519779897</v>
      </c>
      <c r="D158" s="92" t="s">
        <v>623</v>
      </c>
      <c r="E158" s="92" t="b">
        <v>0</v>
      </c>
      <c r="F158" s="92" t="b">
        <v>0</v>
      </c>
      <c r="G158" s="92" t="b">
        <v>0</v>
      </c>
    </row>
    <row r="159" spans="1:7" ht="15">
      <c r="A159" s="92" t="s">
        <v>872</v>
      </c>
      <c r="B159" s="92">
        <v>2</v>
      </c>
      <c r="C159" s="128">
        <v>0.01307181519779897</v>
      </c>
      <c r="D159" s="92" t="s">
        <v>623</v>
      </c>
      <c r="E159" s="92" t="b">
        <v>0</v>
      </c>
      <c r="F159" s="92" t="b">
        <v>0</v>
      </c>
      <c r="G159" s="92" t="b">
        <v>0</v>
      </c>
    </row>
    <row r="160" spans="1:7" ht="15">
      <c r="A160" s="92" t="s">
        <v>873</v>
      </c>
      <c r="B160" s="92">
        <v>2</v>
      </c>
      <c r="C160" s="128">
        <v>0.01307181519779897</v>
      </c>
      <c r="D160" s="92" t="s">
        <v>623</v>
      </c>
      <c r="E160" s="92" t="b">
        <v>0</v>
      </c>
      <c r="F160" s="92" t="b">
        <v>0</v>
      </c>
      <c r="G160" s="92" t="b">
        <v>0</v>
      </c>
    </row>
    <row r="161" spans="1:7" ht="15">
      <c r="A161" s="92" t="s">
        <v>874</v>
      </c>
      <c r="B161" s="92">
        <v>2</v>
      </c>
      <c r="C161" s="128">
        <v>0.01307181519779897</v>
      </c>
      <c r="D161" s="92" t="s">
        <v>623</v>
      </c>
      <c r="E161" s="92" t="b">
        <v>0</v>
      </c>
      <c r="F161" s="92" t="b">
        <v>0</v>
      </c>
      <c r="G161" s="92" t="b">
        <v>0</v>
      </c>
    </row>
    <row r="162" spans="1:7" ht="15">
      <c r="A162" s="92" t="s">
        <v>875</v>
      </c>
      <c r="B162" s="92">
        <v>2</v>
      </c>
      <c r="C162" s="128">
        <v>0.01307181519779897</v>
      </c>
      <c r="D162" s="92" t="s">
        <v>623</v>
      </c>
      <c r="E162" s="92" t="b">
        <v>0</v>
      </c>
      <c r="F162" s="92" t="b">
        <v>0</v>
      </c>
      <c r="G162" s="92" t="b">
        <v>0</v>
      </c>
    </row>
    <row r="163" spans="1:7" ht="15">
      <c r="A163" s="92" t="s">
        <v>876</v>
      </c>
      <c r="B163" s="92">
        <v>2</v>
      </c>
      <c r="C163" s="128">
        <v>0.01307181519779897</v>
      </c>
      <c r="D163" s="92" t="s">
        <v>623</v>
      </c>
      <c r="E163" s="92" t="b">
        <v>1</v>
      </c>
      <c r="F163" s="92" t="b">
        <v>0</v>
      </c>
      <c r="G163" s="92" t="b">
        <v>0</v>
      </c>
    </row>
    <row r="164" spans="1:7" ht="15">
      <c r="A164" s="92" t="s">
        <v>877</v>
      </c>
      <c r="B164" s="92">
        <v>2</v>
      </c>
      <c r="C164" s="128">
        <v>0.01307181519779897</v>
      </c>
      <c r="D164" s="92" t="s">
        <v>623</v>
      </c>
      <c r="E164" s="92" t="b">
        <v>0</v>
      </c>
      <c r="F164" s="92" t="b">
        <v>0</v>
      </c>
      <c r="G164" s="92" t="b">
        <v>0</v>
      </c>
    </row>
    <row r="165" spans="1:7" ht="15">
      <c r="A165" s="92" t="s">
        <v>878</v>
      </c>
      <c r="B165" s="92">
        <v>2</v>
      </c>
      <c r="C165" s="128">
        <v>0.01307181519779897</v>
      </c>
      <c r="D165" s="92" t="s">
        <v>623</v>
      </c>
      <c r="E165" s="92" t="b">
        <v>0</v>
      </c>
      <c r="F165" s="92" t="b">
        <v>0</v>
      </c>
      <c r="G165" s="92" t="b">
        <v>0</v>
      </c>
    </row>
    <row r="166" spans="1:7" ht="15">
      <c r="A166" s="92" t="s">
        <v>879</v>
      </c>
      <c r="B166" s="92">
        <v>2</v>
      </c>
      <c r="C166" s="128">
        <v>0.01307181519779897</v>
      </c>
      <c r="D166" s="92" t="s">
        <v>623</v>
      </c>
      <c r="E166" s="92" t="b">
        <v>0</v>
      </c>
      <c r="F166" s="92" t="b">
        <v>0</v>
      </c>
      <c r="G166" s="92" t="b">
        <v>0</v>
      </c>
    </row>
    <row r="167" spans="1:7" ht="15">
      <c r="A167" s="92" t="s">
        <v>880</v>
      </c>
      <c r="B167" s="92">
        <v>2</v>
      </c>
      <c r="C167" s="128">
        <v>0.01307181519779897</v>
      </c>
      <c r="D167" s="92" t="s">
        <v>623</v>
      </c>
      <c r="E167" s="92" t="b">
        <v>0</v>
      </c>
      <c r="F167" s="92" t="b">
        <v>0</v>
      </c>
      <c r="G167"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D44D47F-BBED-4B53-8DEC-98F1C64565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Doc Assar</dc:creator>
  <cp:keywords/>
  <dc:description/>
  <cp:lastModifiedBy>Doc Assar</cp:lastModifiedBy>
  <dcterms:created xsi:type="dcterms:W3CDTF">2008-01-30T00:41:58Z</dcterms:created>
  <dcterms:modified xsi:type="dcterms:W3CDTF">2019-09-09T12:23:48Z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