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<sst xmlns="http://schemas.openxmlformats.org/spreadsheetml/2006/main" count="739" uniqueCount="419">
  <si>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</si>
  <si>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</si>
  <si>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</si>
  <si>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</si>
  <si>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</si>
  <si>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</si>
  <si>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</si>
  <si>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</si>
  <si>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</si>
  <si>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</si>
  <si>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</si>
  <si>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</si>
  <si>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</si>
  <si>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</si>
  <si>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</si>
  <si>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</si>
  <si>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</si>
  <si>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</si>
  <si>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</si>
  <si>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</si>
  <si>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</si>
  <si>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</si>
  <si>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</si>
  <si>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</si>
  <si>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</si>
  <si>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</si>
  <si>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</si>
  <si>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</si>
  <si>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</si>
  <si>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</si>
  <si>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</si>
  <si>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</si>
  <si>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</si>
  <si>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</si>
  <si>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</si>
  <si>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</si>
  <si>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</si>
  <si>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</si>
  <si>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</si>
  <si>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</si>
  <si>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</si>
  <si>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</si>
  <si>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</si>
  <si>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</si>
  <si>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</si>
  <si>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</si>
  <si>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</si>
  <si>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</si>
  <si>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</si>
  <si>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</si>
  <si>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</si>
  <si>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</si>
  <si>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</si>
  <si>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</si>
  <si>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</si>
  <si>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</si>
  <si>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</si>
  <si>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</si>
  <si>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</si>
  <si>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</si>
  <si>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</si>
  <si>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</si>
  <si>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</si>
  <si>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</si>
  <si>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</si>
  <si>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</si>
  <si>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</si>
  <si>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</si>
  <si>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</si>
  <si>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</si>
  <si>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</si>
  <si>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</si>
  <si>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</si>
  <si>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</si>
  <si>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</si>
  <si>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</si>
  <si>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</si>
  <si>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</si>
  <si>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</si>
  <si>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</si>
  <si>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</si>
  <si>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</si>
  <si>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</si>
  <si>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</si>
  <si>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</si>
  <si>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</si>
  <si>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</si>
  <si>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</si>
  <si>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</si>
  <si>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</si>
  <si>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</si>
  <si>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</si>
  <si>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</si>
  <si>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</si>
  <si>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</si>
  <si>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</si>
  <si>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</si>
  <si>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</si>
  <si>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</si>
  <si>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</si>
  <si>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</si>
  <si>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</si>
  <si>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</si>
  <si>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</si>
  <si>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</si>
  <si>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</si>
  <si>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</si>
  <si>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</si>
  <si>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</si>
  <si>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</si>
  <si>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</si>
  <si>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</si>
  <si>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</si>
  <si>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</si>
  <si>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</si>
  <si>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</si>
  <si>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</si>
  <si>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</si>
  <si>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</si>
  <si>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</si>
  <si>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</si>
  <si>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</si>
  <si>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</si>
  <si>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</si>
  <si>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</si>
  <si>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</si>
  <si>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</si>
  <si>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</si>
  <si>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</si>
  <si>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</si>
  <si>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</si>
  <si>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</si>
  <si>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</si>
  <si>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</si>
  <si>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</si>
  <si>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</si>
  <si>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</si>
  <si>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</si>
  <si>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</si>
  <si>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</si>
  <si>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</si>
  <si>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</si>
  <si>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</si>
  <si>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</si>
  <si>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</si>
  <si>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</si>
  <si>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</si>
  <si>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</si>
  <si>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</si>
  <si>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</si>
  <si>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</si>
  <si>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</si>
  <si>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</si>
  <si>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</si>
  <si>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</si>
  <si>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</si>
  <si>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</si>
  <si>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</si>
  <si>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</si>
  <si>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</si>
  <si>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</si>
  <si>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</si>
  <si>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</si>
  <si>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</si>
  <si>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</si>
  <si>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</si>
  <si>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</si>
  <si>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</si>
  <si>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</si>
  <si>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</si>
  <si>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</si>
  <si>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</si>
  <si>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</si>
  <si>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</si>
  <si>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</si>
  <si>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</si>
  <si>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</si>
  <si>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</si>
  <si>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</si>
  <si>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</si>
  <si>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</si>
  <si>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</si>
  <si>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</si>
  <si>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</si>
  <si>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</si>
  <si>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</si>
  <si>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</si>
  <si>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</si>
  <si>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</si>
  <si>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</si>
  <si>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</si>
  <si>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</si>
  <si>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</si>
  <si>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</si>
  <si>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</si>
  <si>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</si>
  <si>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</si>
  <si>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</si>
  <si>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</si>
  <si>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</si>
  <si>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</si>
  <si>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</si>
  <si>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</si>
  <si>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</si>
  <si>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</si>
  <si>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</si>
  <si>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</si>
  <si>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</si>
  <si>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</si>
  <si>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</si>
  <si>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</si>
  <si>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</si>
  <si>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hijazi2009</t>
  </si>
  <si>
    <t>#من_العاصمة | قبيل عيد الأضحى .. أسواق القدس القديمة تشهد حركة تسوق بسيطة
#تقديم نوال حجازي
https://t.co/rCiSA4NXkc</t>
  </si>
  <si>
    <t>#من_العاصمة | أجواء استقبال عيد الأضحى في المسجد الأقصى ما بين فرح وألم 
#تقديم | نوال حجازي 
#قناة_الكوفية
https://t.co/dOs4xGD9hR</t>
  </si>
  <si>
    <t>https://www.youtube.com/watch?v=VSMwVYXivcM&amp;feature=youtu.be</t>
  </si>
  <si>
    <t>https://www.youtube.com/watch?v=754Ph_demiw&amp;feature=youtu.be</t>
  </si>
  <si>
    <t>youtube.com</t>
  </si>
  <si>
    <t>من_العاصمة تقديم</t>
  </si>
  <si>
    <t>من_العاصمة تقديم قناة_الكوفية</t>
  </si>
  <si>
    <t>http://pbs.twimg.com/profile_images/879313175623204865/3kXcaMYm_normal.jpg</t>
  </si>
  <si>
    <t>https://twitter.com/#!/hijazi2009/status/1159923484480458752</t>
  </si>
  <si>
    <t>https://twitter.com/#!/hijazi2009/status/1160980619058470912</t>
  </si>
  <si>
    <t>1159923484480458752</t>
  </si>
  <si>
    <t>1160980619058470912</t>
  </si>
  <si>
    <t/>
  </si>
  <si>
    <t>ar</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</si>
  <si>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</si>
  <si>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</si>
  <si>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</si>
  <si>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</si>
  <si>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</si>
  <si>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</si>
  <si>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</si>
  <si>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</si>
  <si>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</si>
  <si>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</si>
  <si>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</si>
  <si>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</si>
  <si>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</si>
  <si>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</si>
  <si>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</si>
  <si>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</si>
  <si>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</si>
  <si>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</si>
  <si>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</si>
  <si>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</si>
  <si>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</si>
  <si>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</si>
  <si>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nawal hijazi</t>
  </si>
  <si>
    <t>‏‏‏Artist
‏إعلامية ومراسلة قناة الكوفية الفضائية وممثلة فلسطينية للمتابعة على صفحة الفيس بوك الخاصة   
https://www.facebook.com/nawal.hijazi.5</t>
  </si>
  <si>
    <t xml:space="preserve">فلسطين </t>
  </si>
  <si>
    <t>https://pbs.twimg.com/profile_banners/718792417/1440578948</t>
  </si>
  <si>
    <t>http://abs.twimg.com/images/themes/theme1/bg.png</t>
  </si>
  <si>
    <t>Open Twitter Page for This Person</t>
  </si>
  <si>
    <t>https://twitter.com/hijazi2009</t>
  </si>
  <si>
    <t>hijazi2009
#من_العاصمة | أجواء استقبال عيد
الأضحى في المسجد الأقصى ما بين
فرح وألم #تقديم | نوال حجازي #قناة_الكوفية
https://t.co/dOs4xGD9hR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</si>
  <si>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</si>
  <si>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</si>
  <si>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</si>
  <si>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</si>
  <si>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</si>
  <si>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</si>
  <si>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</si>
  <si>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</si>
  <si>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</si>
  <si>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</si>
  <si>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</si>
  <si>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</si>
  <si>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</si>
  <si>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</si>
  <si>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</si>
  <si>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</si>
  <si>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</si>
  <si>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</si>
  <si>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</si>
  <si>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</si>
  <si>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</si>
  <si>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</si>
  <si>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</si>
  <si>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</si>
  <si>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</si>
  <si>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</si>
  <si>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</si>
  <si>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</si>
  <si>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</si>
  <si>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</si>
  <si>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</si>
  <si>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</si>
  <si>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</si>
  <si>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</si>
  <si>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</si>
  <si>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</si>
  <si>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</si>
  <si>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</si>
  <si>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</si>
  <si>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</si>
  <si>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</si>
  <si>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</si>
  <si>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</si>
  <si>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</si>
  <si>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Not Applicable</t>
  </si>
  <si>
    <t>Top URLs in Tweet in Entire Graph</t>
  </si>
  <si>
    <t>Entire Graph Count</t>
  </si>
  <si>
    <t>Top URLs in Tweet in G1</t>
  </si>
  <si>
    <t>G1 Count</t>
  </si>
  <si>
    <t>Top URLs in Tweet</t>
  </si>
  <si>
    <t>https://www.youtube.com/watch?v=754Ph_demiw&amp;feature=youtu.be https://www.youtube.com/watch?v=VSMwVYXivcM&amp;feature=youtu.be</t>
  </si>
  <si>
    <t>Top Domains in Tweet in Entire Graph</t>
  </si>
  <si>
    <t>Top Domains in Tweet in G1</t>
  </si>
  <si>
    <t>Top Domains in Tweet</t>
  </si>
  <si>
    <t>Top Hashtags in Tweet in Entire Graph</t>
  </si>
  <si>
    <t>من_العاصمة</t>
  </si>
  <si>
    <t>تقديم</t>
  </si>
  <si>
    <t>قناة_الكوفية</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</si>
  <si>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</si>
  <si>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</si>
  <si>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</si>
  <si>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</si>
  <si>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</si>
  <si>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</si>
  <si>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</si>
  <si>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</si>
  <si>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#من_العاصمة</t>
  </si>
  <si>
    <t>عيد</t>
  </si>
  <si>
    <t>الأضحى</t>
  </si>
  <si>
    <t>#تقديم</t>
  </si>
  <si>
    <t>نوال</t>
  </si>
  <si>
    <t>Top Words in Tweet in G1</t>
  </si>
  <si>
    <t>حجازي</t>
  </si>
  <si>
    <t>Top Words in Tweet</t>
  </si>
  <si>
    <t>#من_العاصمة عيد الأضحى #تقديم نوال حجازي</t>
  </si>
  <si>
    <t>Top Word Pairs in Tweet in Entire Graph</t>
  </si>
  <si>
    <t>عيد,الأضحى</t>
  </si>
  <si>
    <t>#تقديم,نوال</t>
  </si>
  <si>
    <t>نوال,حجازي</t>
  </si>
  <si>
    <t>Top Word Pairs in Tweet in G1</t>
  </si>
  <si>
    <t>Top Word Pairs in Tweet</t>
  </si>
  <si>
    <t>عيد,الأضحى  #تقديم,نوال  نوال,حجازي</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</si>
  <si>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</si>
  <si>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</si>
  <si>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</si>
  <si>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</si>
  <si>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</si>
  <si>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</si>
  <si>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</si>
  <si>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</si>
  <si>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</si>
  <si>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Top URLs in Tweet by Count</t>
  </si>
  <si>
    <t>Top URLs in Tweet by Salience</t>
  </si>
  <si>
    <t>Top Domains in Tweet by Count</t>
  </si>
  <si>
    <t>Top Domains in Tweet by Salience</t>
  </si>
  <si>
    <t>Top Hashtags in Tweet by Count</t>
  </si>
  <si>
    <t>Top Hashtags in Tweet by Salience</t>
  </si>
  <si>
    <t>قناة_الكوفية من_العاصمة تقديم</t>
  </si>
  <si>
    <t>Top Words in Tweet by Count</t>
  </si>
  <si>
    <t>#من_العاصمة عيد الأضحى #تقديم نوال حجازي أجواء استقبال في المسجد</t>
  </si>
  <si>
    <t>Top Words in Tweet by Salience</t>
  </si>
  <si>
    <t>أجواء استقبال في المسجد الأقصى ما بين فرح وألم #قناة_الكوفية</t>
  </si>
  <si>
    <t>Top Word Pairs in Tweet by Count</t>
  </si>
  <si>
    <t>عيد,الأضحى  #تقديم,نوال  نوال,حجازي  #من_العاصمة,أجواء  أجواء,استقبال  استقبال,عيد  الأضحى,في  في,المسجد  المسجد,الأقصى  الأقصى,ما</t>
  </si>
  <si>
    <t>Top Word Pairs in Tweet by Salience</t>
  </si>
  <si>
    <t>#من_العاصمة,أجواء  أجواء,استقبال  استقبال,عيد  الأضحى,في  في,المسجد  المسجد,الأقصى  الأقصى,ما  ما,بين  بين,فرح  فرح,وألم</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</si>
  <si>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</si>
  <si>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</si>
  <si>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</si>
  <si>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</si>
  <si>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</si>
  <si>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</si>
  <si>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</si>
  <si>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</si>
  <si>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</si>
  <si>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</si>
  <si>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</si>
  <si>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</si>
  <si>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</si>
  <si>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</si>
  <si>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</si>
  <si>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</si>
  <si>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</si>
  <si>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</si>
  <si>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</si>
  <si>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</si>
  <si>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</si>
  <si>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</si>
  <si>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</si>
  <si>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</si>
  <si>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</si>
  <si>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</si>
  <si>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</si>
  <si>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</si>
  <si>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</si>
  <si>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</si>
  <si>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</si>
  <si>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</si>
  <si>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</si>
  <si>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</si>
  <si>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</si>
  <si>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</si>
  <si>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</si>
  <si>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</si>
  <si>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</si>
  <si>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</si>
  <si>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</si>
  <si>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</si>
  <si>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</si>
  <si>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</si>
  <si>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</si>
  <si>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</si>
  <si>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</si>
  <si>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</si>
  <si>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</si>
  <si>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</si>
  <si>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</si>
  <si>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</si>
  <si>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#من_العاصمة عيد الأضحى #تقديم نوال حجازي</t>
  </si>
  <si>
    <t>Autofill Workbook Results</t>
  </si>
  <si>
    <t>Edge Weight▓2▓2▓0▓True▓Gray▓Red▓▓Edge Weight▓2▓2▓0▓3▓10▓False▓Edge Weight▓2▓2▓0▓35▓12▓False▓▓0▓0▓0▓True▓Black▓Black▓▓Followers▓242▓242▓0▓162▓1000▓False▓▓0▓0▓0▓0▓0▓False▓▓0▓0▓0▓0▓0▓False▓▓0▓0▓0▓0▓0▓False</t>
  </si>
  <si>
    <t>GraphSource░GraphServerTwitterSearch▓GraphTerm░من_العاصمة▓ImportDescription░The graph represents a network of 1 Twitter user whose tweets in the requested range contained "من_العاصمة", or who was replied to or mentioned in those tweets.  The network was obtained from the NodeXL Graph Server on Thursday, 15 August 2019 at 23:36 UTC.
The requested start date was Wednesday, 14 August 2019 at 00:01 UTC and the maximum number of days (going backward) was 14.
The maximum number of tweets collected was 5,000.
The tweets in the network were tweeted over the 2-day, 22-hour, 0-minute period from Friday, 09 August 2019 at 20:24 UTC to Monday, 12 August 2019 at 18:25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</si>
</sst>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5"/>
      <tableStyleElement type="headerRow" dxfId="354"/>
    </tableStyle>
    <tableStyle name="NodeXL Table" pivot="0" count="1">
      <tableStyleElement type="headerRow" dxfId="3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5362999"/>
        <c:axId val="28504944"/>
      </c:barChart>
      <c:catAx>
        <c:axId val="553629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504944"/>
        <c:crosses val="autoZero"/>
        <c:auto val="1"/>
        <c:lblOffset val="100"/>
        <c:noMultiLvlLbl val="0"/>
      </c:catAx>
      <c:valAx>
        <c:axId val="28504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629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من_العاصمة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8/9/2019 20:24</c:v>
                </c:pt>
                <c:pt idx="1">
                  <c:v>8/12/2019 18:25</c:v>
                </c:pt>
              </c:strCache>
            </c:strRef>
          </c:cat>
          <c:val>
            <c:numRef>
              <c:f>'Time Series'!$B$26:$B$28</c:f>
              <c:numCache>
                <c:formatCode>General</c:formatCode>
                <c:ptCount val="2"/>
                <c:pt idx="0">
                  <c:v>1</c:v>
                </c:pt>
                <c:pt idx="1">
                  <c:v>1</c:v>
                </c:pt>
              </c:numCache>
            </c:numRef>
          </c:val>
        </c:ser>
        <c:axId val="28454209"/>
        <c:axId val="54761290"/>
      </c:barChart>
      <c:catAx>
        <c:axId val="28454209"/>
        <c:scaling>
          <c:orientation val="minMax"/>
        </c:scaling>
        <c:axPos val="b"/>
        <c:delete val="0"/>
        <c:numFmt formatCode="General" sourceLinked="1"/>
        <c:majorTickMark val="out"/>
        <c:minorTickMark val="none"/>
        <c:tickLblPos val="nextTo"/>
        <c:crossAx val="54761290"/>
        <c:crosses val="autoZero"/>
        <c:auto val="1"/>
        <c:lblOffset val="100"/>
        <c:noMultiLvlLbl val="0"/>
      </c:catAx>
      <c:valAx>
        <c:axId val="54761290"/>
        <c:scaling>
          <c:orientation val="minMax"/>
        </c:scaling>
        <c:axPos val="l"/>
        <c:majorGridlines/>
        <c:delete val="0"/>
        <c:numFmt formatCode="General" sourceLinked="1"/>
        <c:majorTickMark val="out"/>
        <c:minorTickMark val="none"/>
        <c:tickLblPos val="nextTo"/>
        <c:crossAx val="284542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5217905"/>
        <c:axId val="27199098"/>
      </c:barChart>
      <c:catAx>
        <c:axId val="552179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199098"/>
        <c:crosses val="autoZero"/>
        <c:auto val="1"/>
        <c:lblOffset val="100"/>
        <c:noMultiLvlLbl val="0"/>
      </c:catAx>
      <c:valAx>
        <c:axId val="271990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179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3465291"/>
        <c:axId val="55643300"/>
      </c:barChart>
      <c:catAx>
        <c:axId val="434652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643300"/>
        <c:crosses val="autoZero"/>
        <c:auto val="1"/>
        <c:lblOffset val="100"/>
        <c:noMultiLvlLbl val="0"/>
      </c:catAx>
      <c:valAx>
        <c:axId val="55643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652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1027653"/>
        <c:axId val="10813422"/>
      </c:barChart>
      <c:catAx>
        <c:axId val="310276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813422"/>
        <c:crosses val="autoZero"/>
        <c:auto val="1"/>
        <c:lblOffset val="100"/>
        <c:noMultiLvlLbl val="0"/>
      </c:catAx>
      <c:valAx>
        <c:axId val="10813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27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0211935"/>
        <c:axId val="3471960"/>
      </c:barChart>
      <c:catAx>
        <c:axId val="302119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71960"/>
        <c:crosses val="autoZero"/>
        <c:auto val="1"/>
        <c:lblOffset val="100"/>
        <c:noMultiLvlLbl val="0"/>
      </c:catAx>
      <c:valAx>
        <c:axId val="3471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11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1247641"/>
        <c:axId val="12793314"/>
      </c:barChart>
      <c:catAx>
        <c:axId val="312476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793314"/>
        <c:crosses val="autoZero"/>
        <c:auto val="1"/>
        <c:lblOffset val="100"/>
        <c:noMultiLvlLbl val="0"/>
      </c:catAx>
      <c:valAx>
        <c:axId val="12793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476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8030963"/>
        <c:axId val="29625484"/>
      </c:barChart>
      <c:catAx>
        <c:axId val="480309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625484"/>
        <c:crosses val="autoZero"/>
        <c:auto val="1"/>
        <c:lblOffset val="100"/>
        <c:noMultiLvlLbl val="0"/>
      </c:catAx>
      <c:valAx>
        <c:axId val="29625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30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5302765"/>
        <c:axId val="50853974"/>
      </c:barChart>
      <c:catAx>
        <c:axId val="653027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853974"/>
        <c:crosses val="autoZero"/>
        <c:auto val="1"/>
        <c:lblOffset val="100"/>
        <c:noMultiLvlLbl val="0"/>
      </c:catAx>
      <c:valAx>
        <c:axId val="50853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02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5032583"/>
        <c:axId val="25531200"/>
      </c:barChart>
      <c:catAx>
        <c:axId val="55032583"/>
        <c:scaling>
          <c:orientation val="minMax"/>
        </c:scaling>
        <c:axPos val="b"/>
        <c:delete val="1"/>
        <c:majorTickMark val="out"/>
        <c:minorTickMark val="none"/>
        <c:tickLblPos val="none"/>
        <c:crossAx val="25531200"/>
        <c:crosses val="autoZero"/>
        <c:auto val="1"/>
        <c:lblOffset val="100"/>
        <c:noMultiLvlLbl val="0"/>
      </c:catAx>
      <c:valAx>
        <c:axId val="25531200"/>
        <c:scaling>
          <c:orientation val="minMax"/>
        </c:scaling>
        <c:axPos val="l"/>
        <c:delete val="1"/>
        <c:majorTickMark val="out"/>
        <c:minorTickMark val="none"/>
        <c:tickLblPos val="none"/>
        <c:crossAx val="550325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Smith" refreshedVersion="5">
  <cacheSource type="worksheet">
    <worksheetSource ref="A2:BL4"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2">
        <s v="من_العاصمة تقديم"/>
        <s v="من_العاصمة تقديم قناة_الكوفية"/>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19-08-09T20:24:43.000"/>
        <d v="2019-08-12T18:25:24.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hijazi2009"/>
    <s v="hijazi2009"/>
    <m/>
    <m/>
    <m/>
    <m/>
    <m/>
    <m/>
    <m/>
    <m/>
    <s v="No"/>
    <n v="3"/>
    <m/>
    <m/>
    <x v="0"/>
    <d v="2019-08-09T20:24:43.000"/>
    <s v="#من_العاصمة | قبيل عيد الأضحى .. أسواق القدس القديمة تشهد حركة تسوق بسيطة_x000a__x000a_#تقديم نوال حجازي_x000a__x000a_https://t.co/rCiSA4NXkc"/>
    <s v="https://www.youtube.com/watch?v=VSMwVYXivcM&amp;feature=youtu.be"/>
    <s v="youtube.com"/>
    <x v="0"/>
    <m/>
    <s v="http://pbs.twimg.com/profile_images/879313175623204865/3kXcaMYm_normal.jpg"/>
    <x v="0"/>
    <s v="https://twitter.com/#!/hijazi2009/status/1159923484480458752"/>
    <m/>
    <m/>
    <s v="1159923484480458752"/>
    <m/>
    <b v="0"/>
    <n v="0"/>
    <s v=""/>
    <b v="0"/>
    <s v="ar"/>
    <m/>
    <s v=""/>
    <b v="0"/>
    <n v="0"/>
    <s v=""/>
    <s v="Twitter for Android"/>
    <b v="0"/>
    <s v="1159923484480458752"/>
    <s v="Tweet"/>
    <n v="0"/>
    <n v="0"/>
    <m/>
    <m/>
    <m/>
    <m/>
    <m/>
    <m/>
    <m/>
    <m/>
    <n v="2"/>
    <s v="1"/>
    <s v="1"/>
    <n v="0"/>
    <n v="0"/>
    <n v="0"/>
    <n v="0"/>
    <n v="0"/>
    <n v="0"/>
    <n v="14"/>
    <n v="100"/>
    <n v="14"/>
  </r>
  <r>
    <s v="hijazi2009"/>
    <s v="hijazi2009"/>
    <m/>
    <m/>
    <m/>
    <m/>
    <m/>
    <m/>
    <m/>
    <m/>
    <s v="No"/>
    <n v="4"/>
    <m/>
    <m/>
    <x v="0"/>
    <d v="2019-08-12T18:25:24.000"/>
    <s v="#من_العاصمة | أجواء استقبال عيد الأضحى في المسجد الأقصى ما بين فرح وألم _x000a__x000a_#تقديم | نوال حجازي _x000a_#قناة_الكوفية_x000a__x000a_https://t.co/dOs4xGD9hR"/>
    <s v="https://www.youtube.com/watch?v=754Ph_demiw&amp;feature=youtu.be"/>
    <s v="youtube.com"/>
    <x v="1"/>
    <m/>
    <s v="http://pbs.twimg.com/profile_images/879313175623204865/3kXcaMYm_normal.jpg"/>
    <x v="1"/>
    <s v="https://twitter.com/#!/hijazi2009/status/1160980619058470912"/>
    <m/>
    <m/>
    <s v="1160980619058470912"/>
    <m/>
    <b v="0"/>
    <n v="0"/>
    <s v=""/>
    <b v="0"/>
    <s v="ar"/>
    <m/>
    <s v=""/>
    <b v="0"/>
    <n v="0"/>
    <s v=""/>
    <s v="Twitter for Android"/>
    <b v="0"/>
    <s v="1160980619058470912"/>
    <s v="Tweet"/>
    <n v="0"/>
    <n v="0"/>
    <m/>
    <m/>
    <m/>
    <m/>
    <m/>
    <m/>
    <m/>
    <m/>
    <n v="2"/>
    <s v="1"/>
    <s v="1"/>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 totalsRowShown="0" headerRowDxfId="352" dataDxfId="351">
  <autoFilter ref="A2:BL4"/>
  <tableColumns count="64">
    <tableColumn id="1" name="Vertex 1" dataDxfId="350"/>
    <tableColumn id="2" name="Vertex 2" dataDxfId="349"/>
    <tableColumn id="3" name="Color" dataDxfId="348"/>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208"/>
    <tableColumn id="7" name="ID" dataDxfId="340"/>
    <tableColumn id="9" name="Dynamic Filter" dataDxfId="339"/>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Twitter Page for Tweet" dataDxfId="328"/>
    <tableColumn id="25" name="Latitude" dataDxfId="327"/>
    <tableColumn id="26" name="Longitude" dataDxfId="326"/>
    <tableColumn id="27" name="Imported ID" dataDxfId="325"/>
    <tableColumn id="28" name="In-Reply-To Tweet ID" dataDxfId="324"/>
    <tableColumn id="29" name="Favorited" dataDxfId="323"/>
    <tableColumn id="30" name="Favorite Count" dataDxfId="322"/>
    <tableColumn id="31" name="In-Reply-To User ID" dataDxfId="321"/>
    <tableColumn id="32" name="Is Quote Status" dataDxfId="320"/>
    <tableColumn id="33" name="Language" dataDxfId="319"/>
    <tableColumn id="34" name="Possibly Sensitive" dataDxfId="318"/>
    <tableColumn id="35" name="Quoted Status ID" dataDxfId="317"/>
    <tableColumn id="36" name="Retweeted" dataDxfId="316"/>
    <tableColumn id="37" name="Retweet Count" dataDxfId="315"/>
    <tableColumn id="38" name="Retweet ID" dataDxfId="314"/>
    <tableColumn id="39" name="Source" dataDxfId="313"/>
    <tableColumn id="40" name="Truncated" dataDxfId="312"/>
    <tableColumn id="41" name="Unified Twitter ID" dataDxfId="311"/>
    <tableColumn id="42" name="Imported Tweet Type" dataDxfId="310"/>
    <tableColumn id="43" name="Added By Extended Analysis" dataDxfId="309"/>
    <tableColumn id="44" name="Corrected By Extended Analysis" dataDxfId="308"/>
    <tableColumn id="45" name="Place Bounding Box" dataDxfId="307"/>
    <tableColumn id="46" name="Place Country" dataDxfId="306"/>
    <tableColumn id="47" name="Place Country Code" dataDxfId="305"/>
    <tableColumn id="48" name="Place Full Name" dataDxfId="304"/>
    <tableColumn id="49" name="Place ID" dataDxfId="303"/>
    <tableColumn id="50" name="Place Name" dataDxfId="302"/>
    <tableColumn id="51" name="Place Type" dataDxfId="301"/>
    <tableColumn id="52" name="Place URL" dataDxfId="300"/>
    <tableColumn id="53" name="Edge Weight"/>
    <tableColumn id="54" name="Vertex 1 Group" dataDxfId="22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3" totalsRowShown="0" headerRowDxfId="207" dataDxfId="206">
  <autoFilter ref="A1:D3"/>
  <tableColumns count="4">
    <tableColumn id="1" name="Top URLs in Tweet in Entire Graph" dataDxfId="205"/>
    <tableColumn id="2" name="Entire Graph Count" dataDxfId="204"/>
    <tableColumn id="3" name="Top URLs in Tweet in G1" dataDxfId="203"/>
    <tableColumn id="4" name="G1 Count" dataDxfId="20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6:D7" totalsRowShown="0" headerRowDxfId="200" dataDxfId="199">
  <autoFilter ref="A6:D7"/>
  <tableColumns count="4">
    <tableColumn id="1" name="Top Domains in Tweet in Entire Graph" dataDxfId="198"/>
    <tableColumn id="2" name="Entire Graph Count" dataDxfId="197"/>
    <tableColumn id="3" name="Top Domains in Tweet in G1" dataDxfId="196"/>
    <tableColumn id="4" name="G1 Count" dataDxfId="19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0:D13" totalsRowShown="0" headerRowDxfId="193" dataDxfId="192">
  <autoFilter ref="A10:D13"/>
  <tableColumns count="4">
    <tableColumn id="1" name="Top Hashtags in Tweet in Entire Graph" dataDxfId="191"/>
    <tableColumn id="2" name="Entire Graph Count" dataDxfId="190"/>
    <tableColumn id="3" name="Top Hashtags in Tweet in G1" dataDxfId="189"/>
    <tableColumn id="4" name="G1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6:D26" totalsRowShown="0" headerRowDxfId="186" dataDxfId="185">
  <autoFilter ref="A16:D26"/>
  <tableColumns count="4">
    <tableColumn id="1" name="Top Words in Tweet in Entire Graph" dataDxfId="184"/>
    <tableColumn id="2" name="Entire Graph Count" dataDxfId="183"/>
    <tableColumn id="3" name="Top Words in Tweet in G1" dataDxfId="182"/>
    <tableColumn id="4" name="G1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9:D32" totalsRowShown="0" headerRowDxfId="179" dataDxfId="178">
  <autoFilter ref="A29:D32"/>
  <tableColumns count="4">
    <tableColumn id="1" name="Top Word Pairs in Tweet in Entire Graph" dataDxfId="177"/>
    <tableColumn id="2" name="Entire Graph Count" dataDxfId="176"/>
    <tableColumn id="3" name="Top Word Pairs in Tweet in G1" dataDxfId="175"/>
    <tableColumn id="4" name="G1 Count" dataDxfId="17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35:D36" totalsRowShown="0" headerRowDxfId="172" dataDxfId="171">
  <autoFilter ref="A35:D36"/>
  <tableColumns count="4">
    <tableColumn id="1" name="Top Replied-To in Entire Graph" dataDxfId="170"/>
    <tableColumn id="2" name="Entire Graph Count" dataDxfId="166"/>
    <tableColumn id="3" name="Top Replied-To in G1" dataDxfId="165"/>
    <tableColumn id="4" name="G1 Count" dataDxfId="16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38:D39" totalsRowShown="0" headerRowDxfId="169" dataDxfId="168">
  <autoFilter ref="A38:D39"/>
  <tableColumns count="4">
    <tableColumn id="1" name="Top Mentioned in Entire Graph" dataDxfId="167"/>
    <tableColumn id="2" name="Entire Graph Count" dataDxfId="163"/>
    <tableColumn id="3" name="Top Mentioned in G1" dataDxfId="162"/>
    <tableColumn id="4" name="G1 Count" dataDxfId="16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1:D42" totalsRowShown="0" headerRowDxfId="158" dataDxfId="157">
  <autoFilter ref="A41:D42"/>
  <tableColumns count="4">
    <tableColumn id="1" name="Top Tweeters in Entire Graph" dataDxfId="156"/>
    <tableColumn id="2" name="Entire Graph Count" dataDxfId="155"/>
    <tableColumn id="3" name="Top Tweeters in G1" dataDxfId="154"/>
    <tableColumn id="4" name="G1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8" totalsRowShown="0" headerRowDxfId="141" dataDxfId="140">
  <autoFilter ref="A1:G1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9" dataDxfId="298">
  <autoFilter ref="A2:BS3"/>
  <tableColumns count="71">
    <tableColumn id="1" name="Vertex" dataDxfId="297"/>
    <tableColumn id="2" name="Color" dataDxfId="296"/>
    <tableColumn id="5" name="Shape" dataDxfId="295"/>
    <tableColumn id="6" name="Size" dataDxfId="294"/>
    <tableColumn id="4" name="Opacity" dataDxfId="293"/>
    <tableColumn id="7" name="Image File" dataDxfId="292"/>
    <tableColumn id="3" name="Visibility" dataDxfId="291"/>
    <tableColumn id="10" name="Label" dataDxfId="290"/>
    <tableColumn id="16" name="Label Fill Color" dataDxfId="289"/>
    <tableColumn id="9" name="Label Position" dataDxfId="288"/>
    <tableColumn id="8" name="Tooltip" dataDxfId="287"/>
    <tableColumn id="18" name="Layout Order" dataDxfId="286"/>
    <tableColumn id="13" name="X" dataDxfId="285"/>
    <tableColumn id="14" name="Y" dataDxfId="284"/>
    <tableColumn id="12" name="Locked?" dataDxfId="283"/>
    <tableColumn id="19" name="Polar R" dataDxfId="282"/>
    <tableColumn id="20" name="Polar Angle" dataDxfId="28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80"/>
    <tableColumn id="28" name="Dynamic Filter" dataDxfId="279"/>
    <tableColumn id="17" name="Add Your Own Columns Here" dataDxfId="278"/>
    <tableColumn id="30" name="Name" dataDxfId="277"/>
    <tableColumn id="31" name="Followed" dataDxfId="276"/>
    <tableColumn id="32" name="Followers" dataDxfId="275"/>
    <tableColumn id="33" name="Tweets" dataDxfId="274"/>
    <tableColumn id="34" name="Favorites" dataDxfId="273"/>
    <tableColumn id="35" name="Time Zone UTC Offset (Seconds)" dataDxfId="272"/>
    <tableColumn id="36" name="Description" dataDxfId="271"/>
    <tableColumn id="37" name="Location" dataDxfId="270"/>
    <tableColumn id="38" name="Web" dataDxfId="269"/>
    <tableColumn id="39" name="Time Zone" dataDxfId="268"/>
    <tableColumn id="40" name="Joined Twitter Date (UTC)" dataDxfId="267"/>
    <tableColumn id="41" name="Profile Banner Url" dataDxfId="266"/>
    <tableColumn id="42" name="Default Profile" dataDxfId="265"/>
    <tableColumn id="43" name="Default Profile Image" dataDxfId="264"/>
    <tableColumn id="44" name="Geo Enabled" dataDxfId="263"/>
    <tableColumn id="45" name="Language" dataDxfId="262"/>
    <tableColumn id="46" name="Listed Count" dataDxfId="261"/>
    <tableColumn id="47" name="Profile Background Image Url" dataDxfId="260"/>
    <tableColumn id="48" name="Verified" dataDxfId="259"/>
    <tableColumn id="49" name="Custom Menu Item Text" dataDxfId="258"/>
    <tableColumn id="50" name="Custom Menu Item Action" dataDxfId="257"/>
    <tableColumn id="51" name="Tweeted Search Term?" dataDxfId="22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 totalsRowShown="0" headerRowDxfId="132" dataDxfId="131">
  <autoFilter ref="A1:L7"/>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88" dataDxfId="87">
  <autoFilter ref="A2:C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4" totalsRowShown="0" headerRowDxfId="64" dataDxfId="63">
  <autoFilter ref="A2:BL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6">
  <autoFilter ref="A2:AO3"/>
  <tableColumns count="41">
    <tableColumn id="1" name="Group" dataDxfId="231"/>
    <tableColumn id="2" name="Vertex Color" dataDxfId="230"/>
    <tableColumn id="3" name="Vertex Shape" dataDxfId="228"/>
    <tableColumn id="22" name="Visibility" dataDxfId="229"/>
    <tableColumn id="4" name="Collapsed?"/>
    <tableColumn id="18" name="Label" dataDxfId="255"/>
    <tableColumn id="20" name="Collapsed X"/>
    <tableColumn id="21" name="Collapsed Y"/>
    <tableColumn id="6" name="ID" dataDxfId="254"/>
    <tableColumn id="19" name="Collapsed Properties" dataDxfId="222"/>
    <tableColumn id="5" name="Vertices" dataDxfId="221"/>
    <tableColumn id="7" name="Unique Edges" dataDxfId="220"/>
    <tableColumn id="8" name="Edges With Duplicates" dataDxfId="219"/>
    <tableColumn id="9" name="Total Edges" dataDxfId="218"/>
    <tableColumn id="10" name="Self-Loops" dataDxfId="217"/>
    <tableColumn id="24" name="Reciprocated Vertex Pair Ratio" dataDxfId="216"/>
    <tableColumn id="25" name="Reciprocated Edge Ratio" dataDxfId="215"/>
    <tableColumn id="11" name="Connected Components" dataDxfId="214"/>
    <tableColumn id="12" name="Single-Vertex Connected Components" dataDxfId="213"/>
    <tableColumn id="13" name="Maximum Vertices in a Connected Component" dataDxfId="212"/>
    <tableColumn id="14" name="Maximum Edges in a Connected Component" dataDxfId="211"/>
    <tableColumn id="15" name="Maximum Geodesic Distance (Diameter)" dataDxfId="210"/>
    <tableColumn id="16" name="Average Geodesic Distance" dataDxfId="209"/>
    <tableColumn id="17" name="Graph Density" dataDxfId="201"/>
    <tableColumn id="23" name="Top URLs in Tweet" dataDxfId="194"/>
    <tableColumn id="26" name="Top Domains in Tweet" dataDxfId="187"/>
    <tableColumn id="27" name="Top Hashtags in Tweet" dataDxfId="180"/>
    <tableColumn id="28" name="Top Words in Tweet" dataDxfId="173"/>
    <tableColumn id="29" name="Top Word Pairs in Tweet" dataDxfId="160"/>
    <tableColumn id="30" name="Top Replied-To in Tweet" dataDxfId="15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53" dataDxfId="252">
  <autoFilter ref="A1:C2"/>
  <tableColumns count="3">
    <tableColumn id="1" name="Group" dataDxfId="227"/>
    <tableColumn id="2" name="Vertex" dataDxfId="226"/>
    <tableColumn id="3" name="Vertex ID" dataDxfId="2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1"/>
    <tableColumn id="2" name="Degree Frequency" dataDxfId="250">
      <calculatedColumnFormula>COUNTIF(Vertices[Degree], "&gt;= " &amp; D2) - COUNTIF(Vertices[Degree], "&gt;=" &amp; D3)</calculatedColumnFormula>
    </tableColumn>
    <tableColumn id="3" name="In-Degree Bin" dataDxfId="249"/>
    <tableColumn id="4" name="In-Degree Frequency" dataDxfId="248">
      <calculatedColumnFormula>COUNTIF(Vertices[In-Degree], "&gt;= " &amp; F2) - COUNTIF(Vertices[In-Degree], "&gt;=" &amp; F3)</calculatedColumnFormula>
    </tableColumn>
    <tableColumn id="5" name="Out-Degree Bin" dataDxfId="247"/>
    <tableColumn id="6" name="Out-Degree Frequency" dataDxfId="246">
      <calculatedColumnFormula>COUNTIF(Vertices[Out-Degree], "&gt;= " &amp; H2) - COUNTIF(Vertices[Out-Degree], "&gt;=" &amp; H3)</calculatedColumnFormula>
    </tableColumn>
    <tableColumn id="7" name="Betweenness Centrality Bin" dataDxfId="245"/>
    <tableColumn id="8" name="Betweenness Centrality Frequency" dataDxfId="244">
      <calculatedColumnFormula>COUNTIF(Vertices[Betweenness Centrality], "&gt;= " &amp; J2) - COUNTIF(Vertices[Betweenness Centrality], "&gt;=" &amp; J3)</calculatedColumnFormula>
    </tableColumn>
    <tableColumn id="9" name="Closeness Centrality Bin" dataDxfId="243"/>
    <tableColumn id="10" name="Closeness Centrality Frequency" dataDxfId="242">
      <calculatedColumnFormula>COUNTIF(Vertices[Closeness Centrality], "&gt;= " &amp; L2) - COUNTIF(Vertices[Closeness Centrality], "&gt;=" &amp; L3)</calculatedColumnFormula>
    </tableColumn>
    <tableColumn id="11" name="Eigenvector Centrality Bin" dataDxfId="241"/>
    <tableColumn id="12" name="Eigenvector Centrality Frequency" dataDxfId="240">
      <calculatedColumnFormula>COUNTIF(Vertices[Eigenvector Centrality], "&gt;= " &amp; N2) - COUNTIF(Vertices[Eigenvector Centrality], "&gt;=" &amp; N3)</calculatedColumnFormula>
    </tableColumn>
    <tableColumn id="18" name="PageRank Bin" dataDxfId="239"/>
    <tableColumn id="17" name="PageRank Frequency" dataDxfId="238">
      <calculatedColumnFormula>COUNTIF(Vertices[Eigenvector Centrality], "&gt;= " &amp; P2) - COUNTIF(Vertices[Eigenvector Centrality], "&gt;=" &amp; P3)</calculatedColumnFormula>
    </tableColumn>
    <tableColumn id="13" name="Clustering Coefficient Bin" dataDxfId="237"/>
    <tableColumn id="14" name="Clustering Coefficient Frequency" dataDxfId="236">
      <calculatedColumnFormula>COUNTIF(Vertices[Clustering Coefficient], "&gt;= " &amp; R2) - COUNTIF(Vertices[Clustering Coefficient], "&gt;=" &amp; R3)</calculatedColumnFormula>
    </tableColumn>
    <tableColumn id="15" name="Dynamic Filter Bin" dataDxfId="235"/>
    <tableColumn id="16" name="Dynamic Filter Frequency" dataDxfId="2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VSMwVYXivcM&amp;feature=youtu.be" TargetMode="External" /><Relationship Id="rId2" Type="http://schemas.openxmlformats.org/officeDocument/2006/relationships/hyperlink" Target="https://www.youtube.com/watch?v=754Ph_demiw&amp;feature=youtu.be" TargetMode="External" /><Relationship Id="rId3" Type="http://schemas.openxmlformats.org/officeDocument/2006/relationships/hyperlink" Target="http://pbs.twimg.com/profile_images/879313175623204865/3kXcaMYm_normal.jpg" TargetMode="External" /><Relationship Id="rId4" Type="http://schemas.openxmlformats.org/officeDocument/2006/relationships/hyperlink" Target="http://pbs.twimg.com/profile_images/879313175623204865/3kXcaMYm_normal.jpg" TargetMode="External" /><Relationship Id="rId5" Type="http://schemas.openxmlformats.org/officeDocument/2006/relationships/hyperlink" Target="https://twitter.com/#!/hijazi2009/status/1159923484480458752" TargetMode="External" /><Relationship Id="rId6" Type="http://schemas.openxmlformats.org/officeDocument/2006/relationships/hyperlink" Target="https://twitter.com/#!/hijazi2009/status/1160980619058470912"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table" Target="../tables/table1.xml" /><Relationship Id="rId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youtube.com/watch?v=VSMwVYXivcM&amp;feature=youtu.be" TargetMode="External" /><Relationship Id="rId2" Type="http://schemas.openxmlformats.org/officeDocument/2006/relationships/hyperlink" Target="https://www.youtube.com/watch?v=754Ph_demiw&amp;feature=youtu.be" TargetMode="External" /><Relationship Id="rId3" Type="http://schemas.openxmlformats.org/officeDocument/2006/relationships/hyperlink" Target="http://pbs.twimg.com/profile_images/879313175623204865/3kXcaMYm_normal.jpg" TargetMode="External" /><Relationship Id="rId4" Type="http://schemas.openxmlformats.org/officeDocument/2006/relationships/hyperlink" Target="http://pbs.twimg.com/profile_images/879313175623204865/3kXcaMYm_normal.jpg" TargetMode="External" /><Relationship Id="rId5" Type="http://schemas.openxmlformats.org/officeDocument/2006/relationships/hyperlink" Target="https://twitter.com/#!/hijazi2009/status/1159923484480458752" TargetMode="External" /><Relationship Id="rId6" Type="http://schemas.openxmlformats.org/officeDocument/2006/relationships/hyperlink" Target="https://twitter.com/#!/hijazi2009/status/1160980619058470912" TargetMode="External" /><Relationship Id="rId7" Type="http://schemas.openxmlformats.org/officeDocument/2006/relationships/comments" Target="../comments13.xml" /><Relationship Id="rId8" Type="http://schemas.openxmlformats.org/officeDocument/2006/relationships/vmlDrawing" Target="../drawings/vmlDrawing6.vml" /><Relationship Id="rId9" Type="http://schemas.openxmlformats.org/officeDocument/2006/relationships/table" Target="../tables/table23.xml" /><Relationship Id="rId1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banners/718792417/1440578948" TargetMode="External" /><Relationship Id="rId2" Type="http://schemas.openxmlformats.org/officeDocument/2006/relationships/hyperlink" Target="http://abs.twimg.com/images/themes/theme1/bg.png" TargetMode="External" /><Relationship Id="rId3" Type="http://schemas.openxmlformats.org/officeDocument/2006/relationships/hyperlink" Target="http://pbs.twimg.com/profile_images/879313175623204865/3kXcaMYm_normal.jpg" TargetMode="External" /><Relationship Id="rId4" Type="http://schemas.openxmlformats.org/officeDocument/2006/relationships/hyperlink" Target="https://twitter.com/hijazi2009" TargetMode="External" /><Relationship Id="rId5" Type="http://schemas.openxmlformats.org/officeDocument/2006/relationships/comments" Target="../comments2.xml" /><Relationship Id="rId6" Type="http://schemas.openxmlformats.org/officeDocument/2006/relationships/vmlDrawing" Target="../drawings/vmlDrawing2.vml" /><Relationship Id="rId7" Type="http://schemas.openxmlformats.org/officeDocument/2006/relationships/table" Target="../tables/table2.x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youtube.com/watch?v=754Ph_demiw&amp;feature=youtu.be" TargetMode="External" /><Relationship Id="rId2" Type="http://schemas.openxmlformats.org/officeDocument/2006/relationships/hyperlink" Target="https://www.youtube.com/watch?v=VSMwVYXivcM&amp;feature=youtu.be" TargetMode="External" /><Relationship Id="rId3" Type="http://schemas.openxmlformats.org/officeDocument/2006/relationships/hyperlink" Target="https://www.youtube.com/watch?v=754Ph_demiw&amp;feature=youtu.be" TargetMode="External" /><Relationship Id="rId4" Type="http://schemas.openxmlformats.org/officeDocument/2006/relationships/hyperlink" Target="https://www.youtube.com/watch?v=VSMwVYXivcM&amp;feature=youtu.be" TargetMode="External" /><Relationship Id="rId5" Type="http://schemas.openxmlformats.org/officeDocument/2006/relationships/table" Target="../tables/table11.xml" /><Relationship Id="rId6" Type="http://schemas.openxmlformats.org/officeDocument/2006/relationships/table" Target="../tables/table12.xml" /><Relationship Id="rId7" Type="http://schemas.openxmlformats.org/officeDocument/2006/relationships/table" Target="../tables/table13.xml" /><Relationship Id="rId8" Type="http://schemas.openxmlformats.org/officeDocument/2006/relationships/table" Target="../tables/table14.xml" /><Relationship Id="rId9" Type="http://schemas.openxmlformats.org/officeDocument/2006/relationships/table" Target="../tables/table15.xml" /><Relationship Id="rId10" Type="http://schemas.openxmlformats.org/officeDocument/2006/relationships/table" Target="../tables/table16.xml" /><Relationship Id="rId11" Type="http://schemas.openxmlformats.org/officeDocument/2006/relationships/table" Target="../tables/table17.xml" /><Relationship Id="rId1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295</v>
      </c>
      <c r="BB2" s="13" t="s">
        <v>299</v>
      </c>
      <c r="BC2" s="13" t="s">
        <v>300</v>
      </c>
      <c r="BD2" s="67" t="s">
        <v>379</v>
      </c>
      <c r="BE2" s="67" t="s">
        <v>380</v>
      </c>
      <c r="BF2" s="67" t="s">
        <v>381</v>
      </c>
      <c r="BG2" s="67" t="s">
        <v>382</v>
      </c>
      <c r="BH2" s="67" t="s">
        <v>383</v>
      </c>
      <c r="BI2" s="67" t="s">
        <v>384</v>
      </c>
      <c r="BJ2" s="67" t="s">
        <v>385</v>
      </c>
      <c r="BK2" s="67" t="s">
        <v>386</v>
      </c>
      <c r="BL2" s="67" t="s">
        <v>387</v>
      </c>
    </row>
    <row r="3" spans="1:64" ht="15" customHeight="1">
      <c r="A3" s="82" t="s">
        <v>212</v>
      </c>
      <c r="B3" s="82" t="s">
        <v>212</v>
      </c>
      <c r="C3" s="52" t="s">
        <v>414</v>
      </c>
      <c r="D3" s="53">
        <v>3</v>
      </c>
      <c r="E3" s="65" t="s">
        <v>136</v>
      </c>
      <c r="F3" s="54">
        <v>35</v>
      </c>
      <c r="G3" s="52"/>
      <c r="H3" s="56"/>
      <c r="I3" s="55"/>
      <c r="J3" s="55"/>
      <c r="K3" s="35" t="s">
        <v>65</v>
      </c>
      <c r="L3" s="61">
        <v>3</v>
      </c>
      <c r="M3" s="61"/>
      <c r="N3" s="62"/>
      <c r="O3" s="83" t="s">
        <v>176</v>
      </c>
      <c r="P3" s="85">
        <v>43686.850497685184</v>
      </c>
      <c r="Q3" s="83" t="s">
        <v>213</v>
      </c>
      <c r="R3" s="87" t="s">
        <v>215</v>
      </c>
      <c r="S3" s="83" t="s">
        <v>217</v>
      </c>
      <c r="T3" s="83" t="s">
        <v>218</v>
      </c>
      <c r="U3" s="83"/>
      <c r="V3" s="87" t="s">
        <v>220</v>
      </c>
      <c r="W3" s="85">
        <v>43686.850497685184</v>
      </c>
      <c r="X3" s="87" t="s">
        <v>221</v>
      </c>
      <c r="Y3" s="83"/>
      <c r="Z3" s="83"/>
      <c r="AA3" s="89" t="s">
        <v>223</v>
      </c>
      <c r="AB3" s="83"/>
      <c r="AC3" s="83" t="b">
        <v>0</v>
      </c>
      <c r="AD3" s="83">
        <v>0</v>
      </c>
      <c r="AE3" s="89" t="s">
        <v>225</v>
      </c>
      <c r="AF3" s="83" t="b">
        <v>0</v>
      </c>
      <c r="AG3" s="83" t="s">
        <v>226</v>
      </c>
      <c r="AH3" s="83"/>
      <c r="AI3" s="89" t="s">
        <v>225</v>
      </c>
      <c r="AJ3" s="83" t="b">
        <v>0</v>
      </c>
      <c r="AK3" s="83">
        <v>0</v>
      </c>
      <c r="AL3" s="89" t="s">
        <v>225</v>
      </c>
      <c r="AM3" s="83" t="s">
        <v>227</v>
      </c>
      <c r="AN3" s="83" t="b">
        <v>0</v>
      </c>
      <c r="AO3" s="89" t="s">
        <v>223</v>
      </c>
      <c r="AP3" s="83" t="s">
        <v>176</v>
      </c>
      <c r="AQ3" s="83">
        <v>0</v>
      </c>
      <c r="AR3" s="83">
        <v>0</v>
      </c>
      <c r="AS3" s="83"/>
      <c r="AT3" s="83"/>
      <c r="AU3" s="83"/>
      <c r="AV3" s="83"/>
      <c r="AW3" s="83"/>
      <c r="AX3" s="83"/>
      <c r="AY3" s="83"/>
      <c r="AZ3" s="83"/>
      <c r="BA3">
        <v>2</v>
      </c>
      <c r="BB3" s="83" t="str">
        <f>REPLACE(INDEX(GroupVertices[Group],MATCH(Edges[[#This Row],[Vertex 1]],GroupVertices[Vertex],0)),1,1,"")</f>
        <v>1</v>
      </c>
      <c r="BC3" s="83" t="str">
        <f>REPLACE(INDEX(GroupVertices[Group],MATCH(Edges[[#This Row],[Vertex 2]],GroupVertices[Vertex],0)),1,1,"")</f>
        <v>1</v>
      </c>
      <c r="BD3" s="50">
        <v>0</v>
      </c>
      <c r="BE3" s="51">
        <v>0</v>
      </c>
      <c r="BF3" s="50">
        <v>0</v>
      </c>
      <c r="BG3" s="51">
        <v>0</v>
      </c>
      <c r="BH3" s="50">
        <v>0</v>
      </c>
      <c r="BI3" s="51">
        <v>0</v>
      </c>
      <c r="BJ3" s="50">
        <v>14</v>
      </c>
      <c r="BK3" s="51">
        <v>100</v>
      </c>
      <c r="BL3" s="50">
        <v>14</v>
      </c>
    </row>
    <row r="4" spans="1:64" ht="15" customHeight="1">
      <c r="A4" s="82" t="s">
        <v>212</v>
      </c>
      <c r="B4" s="82" t="s">
        <v>212</v>
      </c>
      <c r="C4" s="52" t="s">
        <v>414</v>
      </c>
      <c r="D4" s="53">
        <v>3</v>
      </c>
      <c r="E4" s="65" t="s">
        <v>136</v>
      </c>
      <c r="F4" s="54">
        <v>35</v>
      </c>
      <c r="G4" s="52"/>
      <c r="H4" s="56"/>
      <c r="I4" s="55"/>
      <c r="J4" s="55"/>
      <c r="K4" s="35" t="s">
        <v>65</v>
      </c>
      <c r="L4" s="81">
        <v>4</v>
      </c>
      <c r="M4" s="81"/>
      <c r="N4" s="62"/>
      <c r="O4" s="84" t="s">
        <v>176</v>
      </c>
      <c r="P4" s="86">
        <v>43689.76763888889</v>
      </c>
      <c r="Q4" s="84" t="s">
        <v>214</v>
      </c>
      <c r="R4" s="88" t="s">
        <v>216</v>
      </c>
      <c r="S4" s="84" t="s">
        <v>217</v>
      </c>
      <c r="T4" s="84" t="s">
        <v>219</v>
      </c>
      <c r="U4" s="84"/>
      <c r="V4" s="88" t="s">
        <v>220</v>
      </c>
      <c r="W4" s="86">
        <v>43689.76763888889</v>
      </c>
      <c r="X4" s="88" t="s">
        <v>222</v>
      </c>
      <c r="Y4" s="84"/>
      <c r="Z4" s="84"/>
      <c r="AA4" s="90" t="s">
        <v>224</v>
      </c>
      <c r="AB4" s="84"/>
      <c r="AC4" s="84" t="b">
        <v>0</v>
      </c>
      <c r="AD4" s="84">
        <v>0</v>
      </c>
      <c r="AE4" s="90" t="s">
        <v>225</v>
      </c>
      <c r="AF4" s="84" t="b">
        <v>0</v>
      </c>
      <c r="AG4" s="84" t="s">
        <v>226</v>
      </c>
      <c r="AH4" s="84"/>
      <c r="AI4" s="90" t="s">
        <v>225</v>
      </c>
      <c r="AJ4" s="84" t="b">
        <v>0</v>
      </c>
      <c r="AK4" s="84">
        <v>0</v>
      </c>
      <c r="AL4" s="90" t="s">
        <v>225</v>
      </c>
      <c r="AM4" s="84" t="s">
        <v>227</v>
      </c>
      <c r="AN4" s="84" t="b">
        <v>0</v>
      </c>
      <c r="AO4" s="90" t="s">
        <v>224</v>
      </c>
      <c r="AP4" s="84" t="s">
        <v>176</v>
      </c>
      <c r="AQ4" s="84">
        <v>0</v>
      </c>
      <c r="AR4" s="84">
        <v>0</v>
      </c>
      <c r="AS4" s="84"/>
      <c r="AT4" s="84"/>
      <c r="AU4" s="84"/>
      <c r="AV4" s="84"/>
      <c r="AW4" s="84"/>
      <c r="AX4" s="84"/>
      <c r="AY4" s="84"/>
      <c r="AZ4" s="84"/>
      <c r="BA4">
        <v>2</v>
      </c>
      <c r="BB4" s="83" t="str">
        <f>REPLACE(INDEX(GroupVertices[Group],MATCH(Edges[[#This Row],[Vertex 1]],GroupVertices[Vertex],0)),1,1,"")</f>
        <v>1</v>
      </c>
      <c r="BC4" s="83" t="str">
        <f>REPLACE(INDEX(GroupVertices[Group],MATCH(Edges[[#This Row],[Vertex 2]],GroupVertices[Vertex],0)),1,1,"")</f>
        <v>1</v>
      </c>
      <c r="BD4" s="50">
        <v>0</v>
      </c>
      <c r="BE4" s="51">
        <v>0</v>
      </c>
      <c r="BF4" s="50">
        <v>0</v>
      </c>
      <c r="BG4" s="51">
        <v>0</v>
      </c>
      <c r="BH4" s="50">
        <v>0</v>
      </c>
      <c r="BI4" s="51">
        <v>0</v>
      </c>
      <c r="BJ4" s="50">
        <v>16</v>
      </c>
      <c r="BK4" s="51">
        <v>100</v>
      </c>
      <c r="BL4" s="50">
        <v>16</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hyperlinks>
    <hyperlink ref="R3" r:id="rId1" display="https://www.youtube.com/watch?v=VSMwVYXivcM&amp;feature=youtu.be"/>
    <hyperlink ref="R4" r:id="rId2" display="https://www.youtube.com/watch?v=754Ph_demiw&amp;feature=youtu.be"/>
    <hyperlink ref="V3" r:id="rId3" display="http://pbs.twimg.com/profile_images/879313175623204865/3kXcaMYm_normal.jpg"/>
    <hyperlink ref="V4" r:id="rId4" display="http://pbs.twimg.com/profile_images/879313175623204865/3kXcaMYm_normal.jpg"/>
    <hyperlink ref="X3" r:id="rId5" display="https://twitter.com/#!/hijazi2009/status/1159923484480458752"/>
    <hyperlink ref="X4" r:id="rId6" display="https://twitter.com/#!/hijazi2009/status/1160980619058470912"/>
  </hyperlinks>
  <printOptions/>
  <pageMargins left="0.7" right="0.7" top="0.75" bottom="0.75" header="0.3" footer="0.3"/>
  <pageSetup horizontalDpi="600" verticalDpi="600" orientation="portrait" r:id="rId10"/>
  <legacyDrawing r:id="rId8"/>
  <tableParts>
    <tablePart r:id="rId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370</v>
      </c>
      <c r="B1" s="13" t="s">
        <v>371</v>
      </c>
      <c r="C1" s="13" t="s">
        <v>364</v>
      </c>
      <c r="D1" s="13" t="s">
        <v>365</v>
      </c>
      <c r="E1" s="13" t="s">
        <v>372</v>
      </c>
      <c r="F1" s="13" t="s">
        <v>144</v>
      </c>
      <c r="G1" s="13" t="s">
        <v>373</v>
      </c>
      <c r="H1" s="13" t="s">
        <v>374</v>
      </c>
      <c r="I1" s="13" t="s">
        <v>375</v>
      </c>
      <c r="J1" s="13" t="s">
        <v>376</v>
      </c>
      <c r="K1" s="13" t="s">
        <v>377</v>
      </c>
      <c r="L1" s="13" t="s">
        <v>378</v>
      </c>
    </row>
    <row r="2" spans="1:12" ht="15">
      <c r="A2" s="89" t="s">
        <v>324</v>
      </c>
      <c r="B2" s="89" t="s">
        <v>325</v>
      </c>
      <c r="C2" s="89">
        <v>2</v>
      </c>
      <c r="D2" s="98">
        <v>0</v>
      </c>
      <c r="E2" s="98">
        <v>1.146128035678238</v>
      </c>
      <c r="F2" s="89" t="s">
        <v>366</v>
      </c>
      <c r="G2" s="89" t="b">
        <v>0</v>
      </c>
      <c r="H2" s="89" t="b">
        <v>0</v>
      </c>
      <c r="I2" s="89" t="b">
        <v>0</v>
      </c>
      <c r="J2" s="89" t="b">
        <v>0</v>
      </c>
      <c r="K2" s="89" t="b">
        <v>0</v>
      </c>
      <c r="L2" s="89" t="b">
        <v>0</v>
      </c>
    </row>
    <row r="3" spans="1:12" ht="15">
      <c r="A3" s="89" t="s">
        <v>326</v>
      </c>
      <c r="B3" s="89" t="s">
        <v>327</v>
      </c>
      <c r="C3" s="89">
        <v>2</v>
      </c>
      <c r="D3" s="98">
        <v>0</v>
      </c>
      <c r="E3" s="98">
        <v>1.146128035678238</v>
      </c>
      <c r="F3" s="89" t="s">
        <v>366</v>
      </c>
      <c r="G3" s="89" t="b">
        <v>0</v>
      </c>
      <c r="H3" s="89" t="b">
        <v>0</v>
      </c>
      <c r="I3" s="89" t="b">
        <v>0</v>
      </c>
      <c r="J3" s="89" t="b">
        <v>0</v>
      </c>
      <c r="K3" s="89" t="b">
        <v>0</v>
      </c>
      <c r="L3" s="89" t="b">
        <v>0</v>
      </c>
    </row>
    <row r="4" spans="1:12" ht="15">
      <c r="A4" s="89" t="s">
        <v>327</v>
      </c>
      <c r="B4" s="89" t="s">
        <v>329</v>
      </c>
      <c r="C4" s="89">
        <v>2</v>
      </c>
      <c r="D4" s="98">
        <v>0</v>
      </c>
      <c r="E4" s="98">
        <v>1.146128035678238</v>
      </c>
      <c r="F4" s="89" t="s">
        <v>366</v>
      </c>
      <c r="G4" s="89" t="b">
        <v>0</v>
      </c>
      <c r="H4" s="89" t="b">
        <v>0</v>
      </c>
      <c r="I4" s="89" t="b">
        <v>0</v>
      </c>
      <c r="J4" s="89" t="b">
        <v>0</v>
      </c>
      <c r="K4" s="89" t="b">
        <v>0</v>
      </c>
      <c r="L4" s="89" t="b">
        <v>0</v>
      </c>
    </row>
    <row r="5" spans="1:12" ht="15">
      <c r="A5" s="89" t="s">
        <v>324</v>
      </c>
      <c r="B5" s="89" t="s">
        <v>325</v>
      </c>
      <c r="C5" s="89">
        <v>2</v>
      </c>
      <c r="D5" s="98">
        <v>0</v>
      </c>
      <c r="E5" s="98">
        <v>1.146128035678238</v>
      </c>
      <c r="F5" s="89" t="s">
        <v>296</v>
      </c>
      <c r="G5" s="89" t="b">
        <v>0</v>
      </c>
      <c r="H5" s="89" t="b">
        <v>0</v>
      </c>
      <c r="I5" s="89" t="b">
        <v>0</v>
      </c>
      <c r="J5" s="89" t="b">
        <v>0</v>
      </c>
      <c r="K5" s="89" t="b">
        <v>0</v>
      </c>
      <c r="L5" s="89" t="b">
        <v>0</v>
      </c>
    </row>
    <row r="6" spans="1:12" ht="15">
      <c r="A6" s="89" t="s">
        <v>326</v>
      </c>
      <c r="B6" s="89" t="s">
        <v>327</v>
      </c>
      <c r="C6" s="89">
        <v>2</v>
      </c>
      <c r="D6" s="98">
        <v>0</v>
      </c>
      <c r="E6" s="98">
        <v>1.146128035678238</v>
      </c>
      <c r="F6" s="89" t="s">
        <v>296</v>
      </c>
      <c r="G6" s="89" t="b">
        <v>0</v>
      </c>
      <c r="H6" s="89" t="b">
        <v>0</v>
      </c>
      <c r="I6" s="89" t="b">
        <v>0</v>
      </c>
      <c r="J6" s="89" t="b">
        <v>0</v>
      </c>
      <c r="K6" s="89" t="b">
        <v>0</v>
      </c>
      <c r="L6" s="89" t="b">
        <v>0</v>
      </c>
    </row>
    <row r="7" spans="1:12" ht="15">
      <c r="A7" s="89" t="s">
        <v>327</v>
      </c>
      <c r="B7" s="89" t="s">
        <v>329</v>
      </c>
      <c r="C7" s="89">
        <v>2</v>
      </c>
      <c r="D7" s="98">
        <v>0</v>
      </c>
      <c r="E7" s="98">
        <v>1.146128035678238</v>
      </c>
      <c r="F7" s="89" t="s">
        <v>296</v>
      </c>
      <c r="G7" s="89" t="b">
        <v>0</v>
      </c>
      <c r="H7" s="89" t="b">
        <v>0</v>
      </c>
      <c r="I7" s="89" t="b">
        <v>0</v>
      </c>
      <c r="J7" s="89" t="b">
        <v>0</v>
      </c>
      <c r="K7" s="89" t="b">
        <v>0</v>
      </c>
      <c r="L7" s="89"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390</v>
      </c>
      <c r="B2" s="101" t="s">
        <v>391</v>
      </c>
      <c r="C2" s="67" t="s">
        <v>392</v>
      </c>
    </row>
    <row r="3" spans="1:3" ht="15">
      <c r="A3" s="100" t="s">
        <v>296</v>
      </c>
      <c r="B3" s="100" t="s">
        <v>296</v>
      </c>
      <c r="C3" s="35">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398</v>
      </c>
      <c r="B1" s="13" t="s">
        <v>17</v>
      </c>
    </row>
    <row r="2" spans="1:2" ht="15">
      <c r="A2" s="83" t="s">
        <v>399</v>
      </c>
      <c r="B2" s="83" t="s">
        <v>405</v>
      </c>
    </row>
    <row r="3" spans="1:2" ht="15">
      <c r="A3" s="83" t="s">
        <v>400</v>
      </c>
      <c r="B3" s="83" t="s">
        <v>406</v>
      </c>
    </row>
    <row r="4" spans="1:2" ht="15">
      <c r="A4" s="83" t="s">
        <v>401</v>
      </c>
      <c r="B4" s="83" t="s">
        <v>407</v>
      </c>
    </row>
    <row r="5" spans="1:2" ht="15">
      <c r="A5" s="83" t="s">
        <v>402</v>
      </c>
      <c r="B5" s="83" t="s">
        <v>408</v>
      </c>
    </row>
    <row r="6" spans="1:2" ht="15">
      <c r="A6" s="83" t="s">
        <v>403</v>
      </c>
      <c r="B6" s="83" t="s">
        <v>409</v>
      </c>
    </row>
    <row r="7" spans="1:2" ht="15">
      <c r="A7" s="83" t="s">
        <v>404</v>
      </c>
      <c r="B7" s="83" t="s">
        <v>406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295</v>
      </c>
      <c r="BB2" s="13" t="s">
        <v>299</v>
      </c>
      <c r="BC2" s="13" t="s">
        <v>300</v>
      </c>
      <c r="BD2" s="67" t="s">
        <v>379</v>
      </c>
      <c r="BE2" s="67" t="s">
        <v>380</v>
      </c>
      <c r="BF2" s="67" t="s">
        <v>381</v>
      </c>
      <c r="BG2" s="67" t="s">
        <v>382</v>
      </c>
      <c r="BH2" s="67" t="s">
        <v>383</v>
      </c>
      <c r="BI2" s="67" t="s">
        <v>384</v>
      </c>
      <c r="BJ2" s="67" t="s">
        <v>385</v>
      </c>
      <c r="BK2" s="67" t="s">
        <v>386</v>
      </c>
      <c r="BL2" s="67" t="s">
        <v>387</v>
      </c>
    </row>
    <row r="3" spans="1:64" ht="15" customHeight="1">
      <c r="A3" s="82" t="s">
        <v>212</v>
      </c>
      <c r="B3" s="82" t="s">
        <v>212</v>
      </c>
      <c r="C3" s="52"/>
      <c r="D3" s="53"/>
      <c r="E3" s="65"/>
      <c r="F3" s="54"/>
      <c r="G3" s="52"/>
      <c r="H3" s="56"/>
      <c r="I3" s="55"/>
      <c r="J3" s="55"/>
      <c r="K3" s="35" t="s">
        <v>65</v>
      </c>
      <c r="L3" s="61">
        <v>3</v>
      </c>
      <c r="M3" s="61"/>
      <c r="N3" s="62"/>
      <c r="O3" s="83" t="s">
        <v>176</v>
      </c>
      <c r="P3" s="85">
        <v>43686.850497685184</v>
      </c>
      <c r="Q3" s="83" t="s">
        <v>213</v>
      </c>
      <c r="R3" s="87" t="s">
        <v>215</v>
      </c>
      <c r="S3" s="83" t="s">
        <v>217</v>
      </c>
      <c r="T3" s="83" t="s">
        <v>218</v>
      </c>
      <c r="U3" s="83"/>
      <c r="V3" s="87" t="s">
        <v>220</v>
      </c>
      <c r="W3" s="85">
        <v>43686.850497685184</v>
      </c>
      <c r="X3" s="87" t="s">
        <v>221</v>
      </c>
      <c r="Y3" s="83"/>
      <c r="Z3" s="83"/>
      <c r="AA3" s="89" t="s">
        <v>223</v>
      </c>
      <c r="AB3" s="83"/>
      <c r="AC3" s="83" t="b">
        <v>0</v>
      </c>
      <c r="AD3" s="83">
        <v>0</v>
      </c>
      <c r="AE3" s="89" t="s">
        <v>225</v>
      </c>
      <c r="AF3" s="83" t="b">
        <v>0</v>
      </c>
      <c r="AG3" s="83" t="s">
        <v>226</v>
      </c>
      <c r="AH3" s="83"/>
      <c r="AI3" s="89" t="s">
        <v>225</v>
      </c>
      <c r="AJ3" s="83" t="b">
        <v>0</v>
      </c>
      <c r="AK3" s="83">
        <v>0</v>
      </c>
      <c r="AL3" s="89" t="s">
        <v>225</v>
      </c>
      <c r="AM3" s="83" t="s">
        <v>227</v>
      </c>
      <c r="AN3" s="83" t="b">
        <v>0</v>
      </c>
      <c r="AO3" s="89" t="s">
        <v>223</v>
      </c>
      <c r="AP3" s="83" t="s">
        <v>176</v>
      </c>
      <c r="AQ3" s="83">
        <v>0</v>
      </c>
      <c r="AR3" s="83">
        <v>0</v>
      </c>
      <c r="AS3" s="83"/>
      <c r="AT3" s="83"/>
      <c r="AU3" s="83"/>
      <c r="AV3" s="83"/>
      <c r="AW3" s="83"/>
      <c r="AX3" s="83"/>
      <c r="AY3" s="83"/>
      <c r="AZ3" s="83"/>
      <c r="BA3">
        <v>2</v>
      </c>
      <c r="BB3" s="83" t="str">
        <f>REPLACE(INDEX(GroupVertices[Group],MATCH(Edges25[[#This Row],[Vertex 1]],GroupVertices[Vertex],0)),1,1,"")</f>
        <v>1</v>
      </c>
      <c r="BC3" s="83" t="str">
        <f>REPLACE(INDEX(GroupVertices[Group],MATCH(Edges25[[#This Row],[Vertex 2]],GroupVertices[Vertex],0)),1,1,"")</f>
        <v>1</v>
      </c>
      <c r="BD3" s="50">
        <v>0</v>
      </c>
      <c r="BE3" s="51">
        <v>0</v>
      </c>
      <c r="BF3" s="50">
        <v>0</v>
      </c>
      <c r="BG3" s="51">
        <v>0</v>
      </c>
      <c r="BH3" s="50">
        <v>0</v>
      </c>
      <c r="BI3" s="51">
        <v>0</v>
      </c>
      <c r="BJ3" s="50">
        <v>14</v>
      </c>
      <c r="BK3" s="51">
        <v>100</v>
      </c>
      <c r="BL3" s="50">
        <v>14</v>
      </c>
    </row>
    <row r="4" spans="1:64" ht="15" customHeight="1">
      <c r="A4" s="82" t="s">
        <v>212</v>
      </c>
      <c r="B4" s="82" t="s">
        <v>212</v>
      </c>
      <c r="C4" s="52"/>
      <c r="D4" s="53"/>
      <c r="E4" s="65"/>
      <c r="F4" s="54"/>
      <c r="G4" s="52"/>
      <c r="H4" s="56"/>
      <c r="I4" s="55"/>
      <c r="J4" s="55"/>
      <c r="K4" s="35" t="s">
        <v>65</v>
      </c>
      <c r="L4" s="81">
        <v>4</v>
      </c>
      <c r="M4" s="81"/>
      <c r="N4" s="62"/>
      <c r="O4" s="84" t="s">
        <v>176</v>
      </c>
      <c r="P4" s="86">
        <v>43689.76763888889</v>
      </c>
      <c r="Q4" s="84" t="s">
        <v>214</v>
      </c>
      <c r="R4" s="88" t="s">
        <v>216</v>
      </c>
      <c r="S4" s="84" t="s">
        <v>217</v>
      </c>
      <c r="T4" s="84" t="s">
        <v>219</v>
      </c>
      <c r="U4" s="84"/>
      <c r="V4" s="88" t="s">
        <v>220</v>
      </c>
      <c r="W4" s="86">
        <v>43689.76763888889</v>
      </c>
      <c r="X4" s="88" t="s">
        <v>222</v>
      </c>
      <c r="Y4" s="84"/>
      <c r="Z4" s="84"/>
      <c r="AA4" s="90" t="s">
        <v>224</v>
      </c>
      <c r="AB4" s="84"/>
      <c r="AC4" s="84" t="b">
        <v>0</v>
      </c>
      <c r="AD4" s="84">
        <v>0</v>
      </c>
      <c r="AE4" s="90" t="s">
        <v>225</v>
      </c>
      <c r="AF4" s="84" t="b">
        <v>0</v>
      </c>
      <c r="AG4" s="84" t="s">
        <v>226</v>
      </c>
      <c r="AH4" s="84"/>
      <c r="AI4" s="90" t="s">
        <v>225</v>
      </c>
      <c r="AJ4" s="84" t="b">
        <v>0</v>
      </c>
      <c r="AK4" s="84">
        <v>0</v>
      </c>
      <c r="AL4" s="90" t="s">
        <v>225</v>
      </c>
      <c r="AM4" s="84" t="s">
        <v>227</v>
      </c>
      <c r="AN4" s="84" t="b">
        <v>0</v>
      </c>
      <c r="AO4" s="90" t="s">
        <v>224</v>
      </c>
      <c r="AP4" s="84" t="s">
        <v>176</v>
      </c>
      <c r="AQ4" s="84">
        <v>0</v>
      </c>
      <c r="AR4" s="84">
        <v>0</v>
      </c>
      <c r="AS4" s="84"/>
      <c r="AT4" s="84"/>
      <c r="AU4" s="84"/>
      <c r="AV4" s="84"/>
      <c r="AW4" s="84"/>
      <c r="AX4" s="84"/>
      <c r="AY4" s="84"/>
      <c r="AZ4" s="84"/>
      <c r="BA4">
        <v>2</v>
      </c>
      <c r="BB4" s="83" t="str">
        <f>REPLACE(INDEX(GroupVertices[Group],MATCH(Edges25[[#This Row],[Vertex 1]],GroupVertices[Vertex],0)),1,1,"")</f>
        <v>1</v>
      </c>
      <c r="BC4" s="83" t="str">
        <f>REPLACE(INDEX(GroupVertices[Group],MATCH(Edges25[[#This Row],[Vertex 2]],GroupVertices[Vertex],0)),1,1,"")</f>
        <v>1</v>
      </c>
      <c r="BD4" s="50">
        <v>0</v>
      </c>
      <c r="BE4" s="51">
        <v>0</v>
      </c>
      <c r="BF4" s="50">
        <v>0</v>
      </c>
      <c r="BG4" s="51">
        <v>0</v>
      </c>
      <c r="BH4" s="50">
        <v>0</v>
      </c>
      <c r="BI4" s="51">
        <v>0</v>
      </c>
      <c r="BJ4" s="50">
        <v>16</v>
      </c>
      <c r="BK4" s="51">
        <v>100</v>
      </c>
      <c r="BL4" s="50">
        <v>16</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hyperlinks>
    <hyperlink ref="R3" r:id="rId1" display="https://www.youtube.com/watch?v=VSMwVYXivcM&amp;feature=youtu.be"/>
    <hyperlink ref="R4" r:id="rId2" display="https://www.youtube.com/watch?v=754Ph_demiw&amp;feature=youtu.be"/>
    <hyperlink ref="V3" r:id="rId3" display="http://pbs.twimg.com/profile_images/879313175623204865/3kXcaMYm_normal.jpg"/>
    <hyperlink ref="V4" r:id="rId4" display="http://pbs.twimg.com/profile_images/879313175623204865/3kXcaMYm_normal.jpg"/>
    <hyperlink ref="X3" r:id="rId5" display="https://twitter.com/#!/hijazi2009/status/1159923484480458752"/>
    <hyperlink ref="X4" r:id="rId6" display="https://twitter.com/#!/hijazi2009/status/1160980619058470912"/>
  </hyperlinks>
  <printOptions/>
  <pageMargins left="0.7" right="0.7" top="0.75" bottom="0.75" header="0.3" footer="0.3"/>
  <pageSetup horizontalDpi="600" verticalDpi="600" orientation="portrait" r:id="rId10"/>
  <legacyDrawing r:id="rId8"/>
  <tableParts>
    <tablePart r:id="rId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410</v>
      </c>
      <c r="B1" s="13" t="s">
        <v>34</v>
      </c>
    </row>
    <row r="2" spans="1:2" ht="15">
      <c r="A2" s="93" t="s">
        <v>212</v>
      </c>
      <c r="B2"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03" t="s">
        <v>412</v>
      </c>
      <c r="B25" t="s">
        <v>411</v>
      </c>
    </row>
    <row r="26" spans="1:2" ht="15">
      <c r="A26" s="104">
        <v>43686.850497685184</v>
      </c>
      <c r="B26" s="3">
        <v>1</v>
      </c>
    </row>
    <row r="27" spans="1:2" ht="15">
      <c r="A27" s="104">
        <v>43689.76763888889</v>
      </c>
      <c r="B27" s="3">
        <v>1</v>
      </c>
    </row>
    <row r="28" spans="1:2" ht="15">
      <c r="A28" s="104" t="s">
        <v>413</v>
      </c>
      <c r="B28"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228</v>
      </c>
      <c r="AE2" s="13" t="s">
        <v>229</v>
      </c>
      <c r="AF2" s="13" t="s">
        <v>230</v>
      </c>
      <c r="AG2" s="13" t="s">
        <v>231</v>
      </c>
      <c r="AH2" s="13" t="s">
        <v>232</v>
      </c>
      <c r="AI2" s="13" t="s">
        <v>233</v>
      </c>
      <c r="AJ2" s="13" t="s">
        <v>234</v>
      </c>
      <c r="AK2" s="13" t="s">
        <v>235</v>
      </c>
      <c r="AL2" s="13" t="s">
        <v>236</v>
      </c>
      <c r="AM2" s="13" t="s">
        <v>237</v>
      </c>
      <c r="AN2" s="13" t="s">
        <v>238</v>
      </c>
      <c r="AO2" s="13" t="s">
        <v>239</v>
      </c>
      <c r="AP2" s="13" t="s">
        <v>240</v>
      </c>
      <c r="AQ2" s="13" t="s">
        <v>241</v>
      </c>
      <c r="AR2" s="13" t="s">
        <v>242</v>
      </c>
      <c r="AS2" s="13" t="s">
        <v>192</v>
      </c>
      <c r="AT2" s="13" t="s">
        <v>243</v>
      </c>
      <c r="AU2" s="13" t="s">
        <v>244</v>
      </c>
      <c r="AV2" s="13" t="s">
        <v>245</v>
      </c>
      <c r="AW2" s="13" t="s">
        <v>246</v>
      </c>
      <c r="AX2" s="13" t="s">
        <v>247</v>
      </c>
      <c r="AY2" s="13" t="s">
        <v>248</v>
      </c>
      <c r="AZ2" s="13" t="s">
        <v>298</v>
      </c>
      <c r="BA2" s="95" t="s">
        <v>348</v>
      </c>
      <c r="BB2" s="95" t="s">
        <v>349</v>
      </c>
      <c r="BC2" s="95" t="s">
        <v>350</v>
      </c>
      <c r="BD2" s="95" t="s">
        <v>351</v>
      </c>
      <c r="BE2" s="95" t="s">
        <v>352</v>
      </c>
      <c r="BF2" s="95" t="s">
        <v>353</v>
      </c>
      <c r="BG2" s="95" t="s">
        <v>355</v>
      </c>
      <c r="BH2" s="95" t="s">
        <v>357</v>
      </c>
      <c r="BI2" s="95" t="s">
        <v>359</v>
      </c>
      <c r="BJ2" s="95" t="s">
        <v>361</v>
      </c>
      <c r="BK2" s="95" t="s">
        <v>379</v>
      </c>
      <c r="BL2" s="95" t="s">
        <v>380</v>
      </c>
      <c r="BM2" s="95" t="s">
        <v>381</v>
      </c>
      <c r="BN2" s="95" t="s">
        <v>382</v>
      </c>
      <c r="BO2" s="95" t="s">
        <v>383</v>
      </c>
      <c r="BP2" s="95" t="s">
        <v>384</v>
      </c>
      <c r="BQ2" s="95" t="s">
        <v>385</v>
      </c>
      <c r="BR2" s="95" t="s">
        <v>386</v>
      </c>
      <c r="BS2" s="95" t="s">
        <v>388</v>
      </c>
      <c r="BT2" s="3"/>
      <c r="BU2" s="3"/>
    </row>
    <row r="3" spans="1:73" ht="15" customHeight="1">
      <c r="A3" s="49" t="s">
        <v>212</v>
      </c>
      <c r="B3" s="52"/>
      <c r="C3" s="52" t="s">
        <v>64</v>
      </c>
      <c r="D3" s="53">
        <v>162</v>
      </c>
      <c r="E3" s="54"/>
      <c r="F3" s="91" t="s">
        <v>220</v>
      </c>
      <c r="G3" s="52"/>
      <c r="H3" s="56" t="s">
        <v>212</v>
      </c>
      <c r="I3" s="55"/>
      <c r="J3" s="55"/>
      <c r="K3" s="92" t="s">
        <v>256</v>
      </c>
      <c r="L3" s="58">
        <v>1</v>
      </c>
      <c r="M3" s="59">
        <v>4999.5</v>
      </c>
      <c r="N3" s="59">
        <v>4999.5</v>
      </c>
      <c r="O3" s="57"/>
      <c r="P3" s="60"/>
      <c r="Q3" s="60"/>
      <c r="R3" s="50"/>
      <c r="S3" s="50">
        <v>1</v>
      </c>
      <c r="T3" s="50">
        <v>1</v>
      </c>
      <c r="U3" s="51">
        <v>0</v>
      </c>
      <c r="V3" s="51">
        <v>0</v>
      </c>
      <c r="W3" s="51">
        <v>1</v>
      </c>
      <c r="X3" s="51">
        <v>1</v>
      </c>
      <c r="Y3" s="51">
        <v>0</v>
      </c>
      <c r="Z3" s="51" t="s">
        <v>301</v>
      </c>
      <c r="AA3" s="61">
        <v>3</v>
      </c>
      <c r="AB3" s="61"/>
      <c r="AC3" s="62"/>
      <c r="AD3" s="83" t="s">
        <v>249</v>
      </c>
      <c r="AE3" s="83">
        <v>177</v>
      </c>
      <c r="AF3" s="83">
        <v>242</v>
      </c>
      <c r="AG3" s="83">
        <v>676</v>
      </c>
      <c r="AH3" s="83">
        <v>43</v>
      </c>
      <c r="AI3" s="83"/>
      <c r="AJ3" s="83" t="s">
        <v>250</v>
      </c>
      <c r="AK3" s="83" t="s">
        <v>251</v>
      </c>
      <c r="AL3" s="83"/>
      <c r="AM3" s="83"/>
      <c r="AN3" s="85">
        <v>41116.890601851854</v>
      </c>
      <c r="AO3" s="87" t="s">
        <v>252</v>
      </c>
      <c r="AP3" s="83" t="b">
        <v>1</v>
      </c>
      <c r="AQ3" s="83" t="b">
        <v>0</v>
      </c>
      <c r="AR3" s="83" t="b">
        <v>1</v>
      </c>
      <c r="AS3" s="83"/>
      <c r="AT3" s="83">
        <v>4</v>
      </c>
      <c r="AU3" s="87" t="s">
        <v>253</v>
      </c>
      <c r="AV3" s="83" t="b">
        <v>0</v>
      </c>
      <c r="AW3" s="83" t="s">
        <v>254</v>
      </c>
      <c r="AX3" s="87" t="s">
        <v>255</v>
      </c>
      <c r="AY3" s="83" t="s">
        <v>66</v>
      </c>
      <c r="AZ3" s="83" t="str">
        <f>REPLACE(INDEX(GroupVertices[Group],MATCH(Vertices[[#This Row],[Vertex]],GroupVertices[Vertex],0)),1,1,"")</f>
        <v>1</v>
      </c>
      <c r="BA3" s="50" t="s">
        <v>307</v>
      </c>
      <c r="BB3" s="50" t="s">
        <v>307</v>
      </c>
      <c r="BC3" s="50" t="s">
        <v>217</v>
      </c>
      <c r="BD3" s="50" t="s">
        <v>217</v>
      </c>
      <c r="BE3" s="50" t="s">
        <v>219</v>
      </c>
      <c r="BF3" s="50" t="s">
        <v>354</v>
      </c>
      <c r="BG3" s="96" t="s">
        <v>356</v>
      </c>
      <c r="BH3" s="96" t="s">
        <v>358</v>
      </c>
      <c r="BI3" s="96" t="s">
        <v>360</v>
      </c>
      <c r="BJ3" s="96" t="s">
        <v>362</v>
      </c>
      <c r="BK3" s="96">
        <v>0</v>
      </c>
      <c r="BL3" s="99">
        <v>0</v>
      </c>
      <c r="BM3" s="96">
        <v>0</v>
      </c>
      <c r="BN3" s="99">
        <v>0</v>
      </c>
      <c r="BO3" s="96">
        <v>0</v>
      </c>
      <c r="BP3" s="99">
        <v>0</v>
      </c>
      <c r="BQ3" s="96">
        <v>30</v>
      </c>
      <c r="BR3" s="99">
        <v>100</v>
      </c>
      <c r="BS3" s="96">
        <v>30</v>
      </c>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hyperlinks>
    <hyperlink ref="AO3" r:id="rId1" display="https://pbs.twimg.com/profile_banners/718792417/1440578948"/>
    <hyperlink ref="AU3" r:id="rId2" display="http://abs.twimg.com/images/themes/theme1/bg.png"/>
    <hyperlink ref="F3" r:id="rId3" display="http://pbs.twimg.com/profile_images/879313175623204865/3kXcaMYm_normal.jpg"/>
    <hyperlink ref="AX3" r:id="rId4" display="https://twitter.com/hijazi2009"/>
  </hyperlinks>
  <printOptions/>
  <pageMargins left="0.7" right="0.7" top="0.75" bottom="0.75" header="0.3" footer="0.3"/>
  <pageSetup horizontalDpi="600" verticalDpi="600" orientation="portrait" r:id="rId8"/>
  <legacyDrawing r:id="rId6"/>
  <tableParts>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306</v>
      </c>
      <c r="Z2" s="13" t="s">
        <v>310</v>
      </c>
      <c r="AA2" s="13" t="s">
        <v>316</v>
      </c>
      <c r="AB2" s="13" t="s">
        <v>330</v>
      </c>
      <c r="AC2" s="13" t="s">
        <v>337</v>
      </c>
      <c r="AD2" s="13" t="s">
        <v>343</v>
      </c>
      <c r="AE2" s="13" t="s">
        <v>344</v>
      </c>
      <c r="AF2" s="13" t="s">
        <v>347</v>
      </c>
      <c r="AG2" s="67" t="s">
        <v>379</v>
      </c>
      <c r="AH2" s="67" t="s">
        <v>380</v>
      </c>
      <c r="AI2" s="67" t="s">
        <v>381</v>
      </c>
      <c r="AJ2" s="67" t="s">
        <v>382</v>
      </c>
      <c r="AK2" s="67" t="s">
        <v>383</v>
      </c>
      <c r="AL2" s="67" t="s">
        <v>384</v>
      </c>
      <c r="AM2" s="67" t="s">
        <v>385</v>
      </c>
      <c r="AN2" s="67" t="s">
        <v>386</v>
      </c>
      <c r="AO2" s="67" t="s">
        <v>389</v>
      </c>
    </row>
    <row r="3" spans="1:41" ht="15">
      <c r="A3" s="82" t="s">
        <v>296</v>
      </c>
      <c r="B3" s="94" t="s">
        <v>297</v>
      </c>
      <c r="C3" s="94" t="s">
        <v>56</v>
      </c>
      <c r="D3" s="14"/>
      <c r="E3" s="14"/>
      <c r="F3" s="15" t="s">
        <v>415</v>
      </c>
      <c r="G3" s="77"/>
      <c r="H3" s="77"/>
      <c r="I3" s="63">
        <v>3</v>
      </c>
      <c r="J3" s="63"/>
      <c r="K3" s="50">
        <v>1</v>
      </c>
      <c r="L3" s="50">
        <v>0</v>
      </c>
      <c r="M3" s="50">
        <v>2</v>
      </c>
      <c r="N3" s="50">
        <v>2</v>
      </c>
      <c r="O3" s="50">
        <v>2</v>
      </c>
      <c r="P3" s="51" t="s">
        <v>301</v>
      </c>
      <c r="Q3" s="51" t="s">
        <v>301</v>
      </c>
      <c r="R3" s="50">
        <v>1</v>
      </c>
      <c r="S3" s="50">
        <v>1</v>
      </c>
      <c r="T3" s="50">
        <v>1</v>
      </c>
      <c r="U3" s="50">
        <v>2</v>
      </c>
      <c r="V3" s="50">
        <v>0</v>
      </c>
      <c r="W3" s="51">
        <v>0</v>
      </c>
      <c r="X3" s="51" t="s">
        <v>301</v>
      </c>
      <c r="Y3" s="83" t="s">
        <v>307</v>
      </c>
      <c r="Z3" s="83" t="s">
        <v>217</v>
      </c>
      <c r="AA3" s="83" t="s">
        <v>219</v>
      </c>
      <c r="AB3" s="89" t="s">
        <v>331</v>
      </c>
      <c r="AC3" s="89" t="s">
        <v>338</v>
      </c>
      <c r="AD3" s="89"/>
      <c r="AE3" s="89"/>
      <c r="AF3" s="89" t="s">
        <v>212</v>
      </c>
      <c r="AG3" s="96">
        <v>0</v>
      </c>
      <c r="AH3" s="99">
        <v>0</v>
      </c>
      <c r="AI3" s="96">
        <v>0</v>
      </c>
      <c r="AJ3" s="99">
        <v>0</v>
      </c>
      <c r="AK3" s="96">
        <v>0</v>
      </c>
      <c r="AL3" s="99">
        <v>0</v>
      </c>
      <c r="AM3" s="96">
        <v>30</v>
      </c>
      <c r="AN3" s="99">
        <v>100</v>
      </c>
      <c r="AO3" s="96">
        <v>30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296</v>
      </c>
      <c r="B2" s="89" t="s">
        <v>212</v>
      </c>
      <c r="C2" s="83">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393</v>
      </c>
      <c r="B2" s="35" t="s">
        <v>257</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102"/>
      <c r="B3" s="102"/>
      <c r="D3" s="33">
        <f aca="true" t="shared" si="1" ref="D3:D26">D2+($D$57-$D$2)/BinDivisor</f>
        <v>0</v>
      </c>
      <c r="E3" s="3">
        <f>COUNTIF(Vertices[Degree],"&gt;= "&amp;D3)-COUNTIF(Vertices[Degree],"&gt;="&amp;D4)</f>
        <v>0</v>
      </c>
      <c r="F3" s="40">
        <f aca="true" t="shared" si="2" ref="F3:F26">F2+($F$57-$F$2)/BinDivisor</f>
        <v>1</v>
      </c>
      <c r="G3" s="41">
        <f>COUNTIF(Vertices[In-Degree],"&gt;= "&amp;F3)-COUNTIF(Vertices[In-Degree],"&gt;="&amp;F4)</f>
        <v>0</v>
      </c>
      <c r="H3" s="40">
        <f aca="true" t="shared" si="3" ref="H3:H26">H2+($H$57-$H$2)/BinDivisor</f>
        <v>1</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1</v>
      </c>
      <c r="O3" s="41">
        <f>COUNTIF(Vertices[Eigenvector Centrality],"&gt;= "&amp;N3)-COUNTIF(Vertices[Eigenvector Centrality],"&gt;="&amp;N4)</f>
        <v>0</v>
      </c>
      <c r="P3" s="40">
        <f aca="true" t="shared" si="7" ref="P3:P26">P2+($P$57-$P$2)/BinDivisor</f>
        <v>1</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02"/>
      <c r="B5" s="102"/>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2</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2</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02"/>
      <c r="B9" s="102"/>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394</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02"/>
      <c r="B11" s="102"/>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2</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102"/>
      <c r="B13" s="102"/>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2</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02"/>
      <c r="B15" s="102"/>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301</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301</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02"/>
      <c r="B18" s="102"/>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2</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102"/>
      <c r="B23" s="102"/>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102"/>
      <c r="B26" s="102"/>
      <c r="D26" s="33">
        <f t="shared" si="1"/>
        <v>0</v>
      </c>
      <c r="E26" s="3">
        <f>COUNTIF(Vertices[Degree],"&gt;= "&amp;D26)-COUNTIF(Vertices[Degree],"&gt;="&amp;D28)</f>
        <v>0</v>
      </c>
      <c r="F26" s="38">
        <f t="shared" si="2"/>
        <v>1</v>
      </c>
      <c r="G26" s="39">
        <f>COUNTIF(Vertices[In-Degree],"&gt;= "&amp;F26)-COUNTIF(Vertices[In-Degree],"&gt;="&amp;F28)</f>
        <v>0</v>
      </c>
      <c r="H26" s="38">
        <f t="shared" si="3"/>
        <v>1</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1</v>
      </c>
      <c r="O26" s="39">
        <f>COUNTIF(Vertices[Eigenvector Centrality],"&gt;= "&amp;N26)-COUNTIF(Vertices[Eigenvector Centrality],"&gt;="&amp;N28)</f>
        <v>0</v>
      </c>
      <c r="P26" s="38">
        <f t="shared" si="7"/>
        <v>1</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35" t="s">
        <v>158</v>
      </c>
      <c r="B27" s="35" t="s">
        <v>301</v>
      </c>
      <c r="D27" s="33"/>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-1</v>
      </c>
      <c r="R27" s="78"/>
      <c r="S27" s="80">
        <f>COUNTIF(Vertices[Clustering Coefficient],"&gt;= "&amp;R27)-COUNTIF(Vertices[Clustering Coefficient],"&gt;="&amp;R28)</f>
        <v>-1</v>
      </c>
      <c r="T27" s="78"/>
      <c r="U27" s="79">
        <f ca="1">COUNTIF(Vertices[Clustering Coefficient],"&gt;= "&amp;T27)-COUNTIF(Vertices[Clustering Coefficient],"&gt;="&amp;T28)</f>
        <v>0</v>
      </c>
    </row>
    <row r="28" spans="1:21" ht="15">
      <c r="A28" s="35" t="s">
        <v>395</v>
      </c>
      <c r="B28" s="35">
        <v>0.1875</v>
      </c>
      <c r="D28" s="33">
        <f>D26+($D$57-$D$2)/BinDivisor</f>
        <v>0</v>
      </c>
      <c r="E28" s="3">
        <f>COUNTIF(Vertices[Degree],"&gt;= "&amp;D28)-COUNTIF(Vertices[Degree],"&gt;="&amp;D40)</f>
        <v>0</v>
      </c>
      <c r="F28" s="40">
        <f>F26+($F$57-$F$2)/BinDivisor</f>
        <v>1</v>
      </c>
      <c r="G28" s="41">
        <f>COUNTIF(Vertices[In-Degree],"&gt;= "&amp;F28)-COUNTIF(Vertices[In-Degree],"&gt;="&amp;F40)</f>
        <v>0</v>
      </c>
      <c r="H28" s="40">
        <f>H26+($H$57-$H$2)/BinDivisor</f>
        <v>1</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1</v>
      </c>
      <c r="O28" s="41">
        <f>COUNTIF(Vertices[Eigenvector Centrality],"&gt;= "&amp;N28)-COUNTIF(Vertices[Eigenvector Centrality],"&gt;="&amp;N40)</f>
        <v>0</v>
      </c>
      <c r="P28" s="40">
        <f>P26+($P$57-$P$2)/BinDivisor</f>
        <v>1</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102"/>
      <c r="B29" s="102"/>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396</v>
      </c>
      <c r="B30" s="35" t="s">
        <v>397</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-1</v>
      </c>
      <c r="N38" s="78"/>
      <c r="O38" s="79">
        <f>COUNTIF(Vertices[Eigenvector Centrality],"&gt;= "&amp;N38)-COUNTIF(Vertices[Eigenvector Centrality],"&gt;="&amp;N40)</f>
        <v>-1</v>
      </c>
      <c r="P38" s="78"/>
      <c r="Q38" s="79">
        <f>COUNTIF(Vertices[Eigenvector Centrality],"&gt;= "&amp;P38)-COUNTIF(Vertices[Eigenvector Centrality],"&gt;="&amp;P40)</f>
        <v>-1</v>
      </c>
      <c r="R38" s="78"/>
      <c r="S38" s="80">
        <f>COUNTIF(Vertices[Clustering Coefficient],"&gt;= "&amp;R38)-COUNTIF(Vertices[Clustering Coefficient],"&gt;="&amp;R40)</f>
        <v>-1</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-1</v>
      </c>
      <c r="N39" s="78"/>
      <c r="O39" s="79">
        <f>COUNTIF(Vertices[Eigenvector Centrality],"&gt;= "&amp;N39)-COUNTIF(Vertices[Eigenvector Centrality],"&gt;="&amp;N40)</f>
        <v>-1</v>
      </c>
      <c r="P39" s="78"/>
      <c r="Q39" s="79">
        <f>COUNTIF(Vertices[Eigenvector Centrality],"&gt;= "&amp;P39)-COUNTIF(Vertices[Eigenvector Centrality],"&gt;="&amp;P40)</f>
        <v>-1</v>
      </c>
      <c r="R39" s="78"/>
      <c r="S39" s="80">
        <f>COUNTIF(Vertices[Clustering Coefficient],"&gt;= "&amp;R39)-COUNTIF(Vertices[Clustering Coefficient],"&gt;="&amp;R40)</f>
        <v>-1</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1</v>
      </c>
      <c r="G40" s="39">
        <f>COUNTIF(Vertices[In-Degree],"&gt;= "&amp;F40)-COUNTIF(Vertices[In-Degree],"&gt;="&amp;F41)</f>
        <v>0</v>
      </c>
      <c r="H40" s="38">
        <f>H28+($H$57-$H$2)/BinDivisor</f>
        <v>1</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1</v>
      </c>
      <c r="O40" s="39">
        <f>COUNTIF(Vertices[Eigenvector Centrality],"&gt;= "&amp;N40)-COUNTIF(Vertices[Eigenvector Centrality],"&gt;="&amp;N41)</f>
        <v>0</v>
      </c>
      <c r="P40" s="38">
        <f>P28+($P$57-$P$2)/BinDivisor</f>
        <v>1</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1</v>
      </c>
      <c r="G41" s="41">
        <f>COUNTIF(Vertices[In-Degree],"&gt;= "&amp;F41)-COUNTIF(Vertices[In-Degree],"&gt;="&amp;F42)</f>
        <v>0</v>
      </c>
      <c r="H41" s="40">
        <f aca="true" t="shared" si="12" ref="H41:H56">H40+($H$57-$H$2)/BinDivisor</f>
        <v>1</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1</v>
      </c>
      <c r="O41" s="41">
        <f>COUNTIF(Vertices[Eigenvector Centrality],"&gt;= "&amp;N41)-COUNTIF(Vertices[Eigenvector Centrality],"&gt;="&amp;N42)</f>
        <v>0</v>
      </c>
      <c r="P41" s="40">
        <f aca="true" t="shared" si="16" ref="P41:P56">P40+($P$57-$P$2)/BinDivisor</f>
        <v>1</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1</v>
      </c>
      <c r="G42" s="39">
        <f>COUNTIF(Vertices[In-Degree],"&gt;= "&amp;F42)-COUNTIF(Vertices[In-Degree],"&gt;="&amp;F43)</f>
        <v>0</v>
      </c>
      <c r="H42" s="38">
        <f t="shared" si="12"/>
        <v>1</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1</v>
      </c>
      <c r="O42" s="39">
        <f>COUNTIF(Vertices[Eigenvector Centrality],"&gt;= "&amp;N42)-COUNTIF(Vertices[Eigenvector Centrality],"&gt;="&amp;N43)</f>
        <v>0</v>
      </c>
      <c r="P42" s="38">
        <f t="shared" si="16"/>
        <v>1</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1</v>
      </c>
      <c r="G43" s="41">
        <f>COUNTIF(Vertices[In-Degree],"&gt;= "&amp;F43)-COUNTIF(Vertices[In-Degree],"&gt;="&amp;F44)</f>
        <v>0</v>
      </c>
      <c r="H43" s="40">
        <f t="shared" si="12"/>
        <v>1</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1</v>
      </c>
      <c r="O43" s="41">
        <f>COUNTIF(Vertices[Eigenvector Centrality],"&gt;= "&amp;N43)-COUNTIF(Vertices[Eigenvector Centrality],"&gt;="&amp;N44)</f>
        <v>0</v>
      </c>
      <c r="P43" s="40">
        <f t="shared" si="16"/>
        <v>1</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1</v>
      </c>
      <c r="G44" s="39">
        <f>COUNTIF(Vertices[In-Degree],"&gt;= "&amp;F44)-COUNTIF(Vertices[In-Degree],"&gt;="&amp;F45)</f>
        <v>0</v>
      </c>
      <c r="H44" s="38">
        <f t="shared" si="12"/>
        <v>1</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1</v>
      </c>
      <c r="O44" s="39">
        <f>COUNTIF(Vertices[Eigenvector Centrality],"&gt;= "&amp;N44)-COUNTIF(Vertices[Eigenvector Centrality],"&gt;="&amp;N45)</f>
        <v>0</v>
      </c>
      <c r="P44" s="38">
        <f t="shared" si="16"/>
        <v>1</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1</v>
      </c>
      <c r="G45" s="41">
        <f>COUNTIF(Vertices[In-Degree],"&gt;= "&amp;F45)-COUNTIF(Vertices[In-Degree],"&gt;="&amp;F46)</f>
        <v>0</v>
      </c>
      <c r="H45" s="40">
        <f t="shared" si="12"/>
        <v>1</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1</v>
      </c>
      <c r="O45" s="41">
        <f>COUNTIF(Vertices[Eigenvector Centrality],"&gt;= "&amp;N45)-COUNTIF(Vertices[Eigenvector Centrality],"&gt;="&amp;N46)</f>
        <v>0</v>
      </c>
      <c r="P45" s="40">
        <f t="shared" si="16"/>
        <v>1</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1</v>
      </c>
      <c r="G46" s="39">
        <f>COUNTIF(Vertices[In-Degree],"&gt;= "&amp;F46)-COUNTIF(Vertices[In-Degree],"&gt;="&amp;F47)</f>
        <v>0</v>
      </c>
      <c r="H46" s="38">
        <f t="shared" si="12"/>
        <v>1</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1</v>
      </c>
      <c r="O46" s="39">
        <f>COUNTIF(Vertices[Eigenvector Centrality],"&gt;= "&amp;N46)-COUNTIF(Vertices[Eigenvector Centrality],"&gt;="&amp;N47)</f>
        <v>0</v>
      </c>
      <c r="P46" s="38">
        <f t="shared" si="16"/>
        <v>1</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1</v>
      </c>
      <c r="G47" s="41">
        <f>COUNTIF(Vertices[In-Degree],"&gt;= "&amp;F47)-COUNTIF(Vertices[In-Degree],"&gt;="&amp;F48)</f>
        <v>0</v>
      </c>
      <c r="H47" s="40">
        <f t="shared" si="12"/>
        <v>1</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1</v>
      </c>
      <c r="O47" s="41">
        <f>COUNTIF(Vertices[Eigenvector Centrality],"&gt;= "&amp;N47)-COUNTIF(Vertices[Eigenvector Centrality],"&gt;="&amp;N48)</f>
        <v>0</v>
      </c>
      <c r="P47" s="40">
        <f t="shared" si="16"/>
        <v>1</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1</v>
      </c>
      <c r="G48" s="39">
        <f>COUNTIF(Vertices[In-Degree],"&gt;= "&amp;F48)-COUNTIF(Vertices[In-Degree],"&gt;="&amp;F49)</f>
        <v>0</v>
      </c>
      <c r="H48" s="38">
        <f t="shared" si="12"/>
        <v>1</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1</v>
      </c>
      <c r="O48" s="39">
        <f>COUNTIF(Vertices[Eigenvector Centrality],"&gt;= "&amp;N48)-COUNTIF(Vertices[Eigenvector Centrality],"&gt;="&amp;N49)</f>
        <v>0</v>
      </c>
      <c r="P48" s="38">
        <f t="shared" si="16"/>
        <v>1</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1</v>
      </c>
      <c r="G49" s="41">
        <f>COUNTIF(Vertices[In-Degree],"&gt;= "&amp;F49)-COUNTIF(Vertices[In-Degree],"&gt;="&amp;F50)</f>
        <v>0</v>
      </c>
      <c r="H49" s="40">
        <f t="shared" si="12"/>
        <v>1</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1</v>
      </c>
      <c r="O49" s="41">
        <f>COUNTIF(Vertices[Eigenvector Centrality],"&gt;= "&amp;N49)-COUNTIF(Vertices[Eigenvector Centrality],"&gt;="&amp;N50)</f>
        <v>0</v>
      </c>
      <c r="P49" s="40">
        <f t="shared" si="16"/>
        <v>1</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1</v>
      </c>
      <c r="G50" s="39">
        <f>COUNTIF(Vertices[In-Degree],"&gt;= "&amp;F50)-COUNTIF(Vertices[In-Degree],"&gt;="&amp;F51)</f>
        <v>0</v>
      </c>
      <c r="H50" s="38">
        <f t="shared" si="12"/>
        <v>1</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1</v>
      </c>
      <c r="O50" s="39">
        <f>COUNTIF(Vertices[Eigenvector Centrality],"&gt;= "&amp;N50)-COUNTIF(Vertices[Eigenvector Centrality],"&gt;="&amp;N51)</f>
        <v>0</v>
      </c>
      <c r="P50" s="38">
        <f t="shared" si="16"/>
        <v>1</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1</v>
      </c>
      <c r="G51" s="41">
        <f>COUNTIF(Vertices[In-Degree],"&gt;= "&amp;F51)-COUNTIF(Vertices[In-Degree],"&gt;="&amp;F52)</f>
        <v>0</v>
      </c>
      <c r="H51" s="40">
        <f t="shared" si="12"/>
        <v>1</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1</v>
      </c>
      <c r="O51" s="41">
        <f>COUNTIF(Vertices[Eigenvector Centrality],"&gt;= "&amp;N51)-COUNTIF(Vertices[Eigenvector Centrality],"&gt;="&amp;N52)</f>
        <v>0</v>
      </c>
      <c r="P51" s="40">
        <f t="shared" si="16"/>
        <v>1</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1</v>
      </c>
      <c r="G52" s="39">
        <f>COUNTIF(Vertices[In-Degree],"&gt;= "&amp;F52)-COUNTIF(Vertices[In-Degree],"&gt;="&amp;F53)</f>
        <v>0</v>
      </c>
      <c r="H52" s="38">
        <f t="shared" si="12"/>
        <v>1</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1</v>
      </c>
      <c r="O52" s="39">
        <f>COUNTIF(Vertices[Eigenvector Centrality],"&gt;= "&amp;N52)-COUNTIF(Vertices[Eigenvector Centrality],"&gt;="&amp;N53)</f>
        <v>0</v>
      </c>
      <c r="P52" s="38">
        <f t="shared" si="16"/>
        <v>1</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1</v>
      </c>
      <c r="G53" s="41">
        <f>COUNTIF(Vertices[In-Degree],"&gt;= "&amp;F53)-COUNTIF(Vertices[In-Degree],"&gt;="&amp;F54)</f>
        <v>0</v>
      </c>
      <c r="H53" s="40">
        <f t="shared" si="12"/>
        <v>1</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1</v>
      </c>
      <c r="O53" s="41">
        <f>COUNTIF(Vertices[Eigenvector Centrality],"&gt;= "&amp;N53)-COUNTIF(Vertices[Eigenvector Centrality],"&gt;="&amp;N54)</f>
        <v>0</v>
      </c>
      <c r="P53" s="40">
        <f t="shared" si="16"/>
        <v>1</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1</v>
      </c>
      <c r="G54" s="39">
        <f>COUNTIF(Vertices[In-Degree],"&gt;= "&amp;F54)-COUNTIF(Vertices[In-Degree],"&gt;="&amp;F55)</f>
        <v>0</v>
      </c>
      <c r="H54" s="38">
        <f t="shared" si="12"/>
        <v>1</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1</v>
      </c>
      <c r="O54" s="39">
        <f>COUNTIF(Vertices[Eigenvector Centrality],"&gt;= "&amp;N54)-COUNTIF(Vertices[Eigenvector Centrality],"&gt;="&amp;N55)</f>
        <v>0</v>
      </c>
      <c r="P54" s="38">
        <f t="shared" si="16"/>
        <v>1</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1</v>
      </c>
      <c r="G55" s="41">
        <f>COUNTIF(Vertices[In-Degree],"&gt;= "&amp;F55)-COUNTIF(Vertices[In-Degree],"&gt;="&amp;F56)</f>
        <v>0</v>
      </c>
      <c r="H55" s="40">
        <f t="shared" si="12"/>
        <v>1</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1</v>
      </c>
      <c r="O55" s="41">
        <f>COUNTIF(Vertices[Eigenvector Centrality],"&gt;= "&amp;N55)-COUNTIF(Vertices[Eigenvector Centrality],"&gt;="&amp;N56)</f>
        <v>0</v>
      </c>
      <c r="P55" s="40">
        <f t="shared" si="16"/>
        <v>1</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1</v>
      </c>
      <c r="G56" s="39">
        <f>COUNTIF(Vertices[In-Degree],"&gt;= "&amp;F56)-COUNTIF(Vertices[In-Degree],"&gt;="&amp;F57)</f>
        <v>0</v>
      </c>
      <c r="H56" s="38">
        <f t="shared" si="12"/>
        <v>1</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1</v>
      </c>
      <c r="O56" s="39">
        <f>COUNTIF(Vertices[Eigenvector Centrality],"&gt;= "&amp;N56)-COUNTIF(Vertices[Eigenvector Centrality],"&gt;="&amp;N57)</f>
        <v>0</v>
      </c>
      <c r="P56" s="38">
        <f t="shared" si="16"/>
        <v>1</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1</v>
      </c>
      <c r="G57" s="43">
        <f>COUNTIF(Vertices[In-Degree],"&gt;= "&amp;F57)-COUNTIF(Vertices[In-Degree],"&gt;="&amp;F58)</f>
        <v>1</v>
      </c>
      <c r="H57" s="42">
        <f>MAX(Vertices[Out-Degree])</f>
        <v>1</v>
      </c>
      <c r="I57" s="43">
        <f>COUNTIF(Vertices[Out-Degree],"&gt;= "&amp;H57)-COUNTIF(Vertices[Out-Degree],"&gt;="&amp;H58)</f>
        <v>1</v>
      </c>
      <c r="J57" s="42">
        <f>MAX(Vertices[Betweenness Centrality])</f>
        <v>0</v>
      </c>
      <c r="K57" s="43">
        <f>COUNTIF(Vertices[Betweenness Centrality],"&gt;= "&amp;J57)-COUNTIF(Vertices[Betweenness Centrality],"&gt;="&amp;J58)</f>
        <v>1</v>
      </c>
      <c r="L57" s="42">
        <f>MAX(Vertices[Closeness Centrality])</f>
        <v>0</v>
      </c>
      <c r="M57" s="43">
        <f>COUNTIF(Vertices[Closeness Centrality],"&gt;= "&amp;L57)-COUNTIF(Vertices[Closeness Centrality],"&gt;="&amp;L58)</f>
        <v>1</v>
      </c>
      <c r="N57" s="42">
        <f>MAX(Vertices[Eigenvector Centrality])</f>
        <v>1</v>
      </c>
      <c r="O57" s="43">
        <f>COUNTIF(Vertices[Eigenvector Centrality],"&gt;= "&amp;N57)-COUNTIF(Vertices[Eigenvector Centrality],"&gt;="&amp;N58)</f>
        <v>1</v>
      </c>
      <c r="P57" s="42">
        <f>MAX(Vertices[PageRank])</f>
        <v>1</v>
      </c>
      <c r="Q57" s="43">
        <f>COUNTIF(Vertices[PageRank],"&gt;= "&amp;P57)-COUNTIF(Vertices[PageRank],"&gt;="&amp;P58)</f>
        <v>1</v>
      </c>
      <c r="R57" s="42">
        <f>MAX(Vertices[Clustering Coefficient])</f>
        <v>0</v>
      </c>
      <c r="S57" s="46">
        <f>COUNTIF(Vertices[Clustering Coefficient],"&gt;= "&amp;R57)-COUNTIF(Vertices[Clustering Coefficient],"&gt;="&amp;R58)</f>
        <v>1</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f>IF(COUNT(Vertices[In-Degree])&gt;0,F2,NoMetricMessage)</f>
        <v>1</v>
      </c>
    </row>
    <row r="70" spans="1:2" ht="15">
      <c r="A70" s="34" t="s">
        <v>89</v>
      </c>
      <c r="B70" s="47">
        <f>IF(COUNT(Vertices[In-Degree])&gt;0,F57,NoMetricMessage)</f>
        <v>1</v>
      </c>
    </row>
    <row r="71" spans="1:2" ht="15">
      <c r="A71" s="34" t="s">
        <v>90</v>
      </c>
      <c r="B71" s="48">
        <f>_xlfn.IFERROR(AVERAGE(Vertices[In-Degree]),NoMetricMessage)</f>
        <v>1</v>
      </c>
    </row>
    <row r="72" spans="1:2" ht="15">
      <c r="A72" s="34" t="s">
        <v>91</v>
      </c>
      <c r="B72" s="48">
        <f>_xlfn.IFERROR(MEDIAN(Vertices[In-Degree]),NoMetricMessage)</f>
        <v>1</v>
      </c>
    </row>
    <row r="83" spans="1:2" ht="15">
      <c r="A83" s="34" t="s">
        <v>94</v>
      </c>
      <c r="B83" s="47">
        <f>IF(COUNT(Vertices[Out-Degree])&gt;0,H2,NoMetricMessage)</f>
        <v>1</v>
      </c>
    </row>
    <row r="84" spans="1:2" ht="15">
      <c r="A84" s="34" t="s">
        <v>95</v>
      </c>
      <c r="B84" s="47">
        <f>IF(COUNT(Vertices[Out-Degree])&gt;0,H57,NoMetricMessage)</f>
        <v>1</v>
      </c>
    </row>
    <row r="85" spans="1:2" ht="15">
      <c r="A85" s="34" t="s">
        <v>96</v>
      </c>
      <c r="B85" s="48">
        <f>_xlfn.IFERROR(AVERAGE(Vertices[Out-Degree]),NoMetricMessage)</f>
        <v>1</v>
      </c>
    </row>
    <row r="86" spans="1:2" ht="15">
      <c r="A86" s="34" t="s">
        <v>97</v>
      </c>
      <c r="B86" s="48">
        <f>_xlfn.IFERROR(MEDIAN(Vertices[Out-Degree]),NoMetricMessage)</f>
        <v>1</v>
      </c>
    </row>
    <row r="97" spans="1:2" ht="15">
      <c r="A97" s="34" t="s">
        <v>100</v>
      </c>
      <c r="B97" s="48">
        <f>IF(COUNT(Vertices[Betweenness Centrality])&gt;0,J2,NoMetricMessage)</f>
        <v>0</v>
      </c>
    </row>
    <row r="98" spans="1:2" ht="15">
      <c r="A98" s="34" t="s">
        <v>101</v>
      </c>
      <c r="B98" s="48">
        <f>IF(COUNT(Vertices[Betweenness Centrality])&gt;0,J57,NoMetricMessage)</f>
        <v>0</v>
      </c>
    </row>
    <row r="99" spans="1:2" ht="15">
      <c r="A99" s="34" t="s">
        <v>102</v>
      </c>
      <c r="B99" s="48">
        <f>_xlfn.IFERROR(AVERAGE(Vertices[Betweenness Centrality]),NoMetricMessage)</f>
        <v>0</v>
      </c>
    </row>
    <row r="100" spans="1:2" ht="15">
      <c r="A100" s="34" t="s">
        <v>103</v>
      </c>
      <c r="B100" s="48">
        <f>_xlfn.IFERROR(MEDIAN(Vertices[Betweenness Centrality]),NoMetricMessage)</f>
        <v>0</v>
      </c>
    </row>
    <row r="111" spans="1:2" ht="15">
      <c r="A111" s="34" t="s">
        <v>106</v>
      </c>
      <c r="B111" s="48">
        <f>IF(COUNT(Vertices[Closeness Centrality])&gt;0,L2,NoMetricMessage)</f>
        <v>0</v>
      </c>
    </row>
    <row r="112" spans="1:2" ht="15">
      <c r="A112" s="34" t="s">
        <v>107</v>
      </c>
      <c r="B112" s="48">
        <f>IF(COUNT(Vertices[Closeness Centrality])&gt;0,L57,NoMetricMessage)</f>
        <v>0</v>
      </c>
    </row>
    <row r="113" spans="1:2" ht="15">
      <c r="A113" s="34" t="s">
        <v>108</v>
      </c>
      <c r="B113" s="48">
        <f>_xlfn.IFERROR(AVERAGE(Vertices[Closeness Centrality]),NoMetricMessage)</f>
        <v>0</v>
      </c>
    </row>
    <row r="114" spans="1:2" ht="15">
      <c r="A114" s="34" t="s">
        <v>109</v>
      </c>
      <c r="B114" s="48">
        <f>_xlfn.IFERROR(MEDIAN(Vertices[Closeness Centrality]),NoMetricMessage)</f>
        <v>0</v>
      </c>
    </row>
    <row r="125" spans="1:2" ht="15">
      <c r="A125" s="34" t="s">
        <v>112</v>
      </c>
      <c r="B125" s="48">
        <f>IF(COUNT(Vertices[Eigenvector Centrality])&gt;0,N2,NoMetricMessage)</f>
        <v>1</v>
      </c>
    </row>
    <row r="126" spans="1:2" ht="15">
      <c r="A126" s="34" t="s">
        <v>113</v>
      </c>
      <c r="B126" s="48">
        <f>IF(COUNT(Vertices[Eigenvector Centrality])&gt;0,N57,NoMetricMessage)</f>
        <v>1</v>
      </c>
    </row>
    <row r="127" spans="1:2" ht="15">
      <c r="A127" s="34" t="s">
        <v>114</v>
      </c>
      <c r="B127" s="48">
        <f>_xlfn.IFERROR(AVERAGE(Vertices[Eigenvector Centrality]),NoMetricMessage)</f>
        <v>1</v>
      </c>
    </row>
    <row r="128" spans="1:2" ht="15">
      <c r="A128" s="34" t="s">
        <v>115</v>
      </c>
      <c r="B128" s="48">
        <f>_xlfn.IFERROR(MEDIAN(Vertices[Eigenvector Centrality]),NoMetricMessage)</f>
        <v>1</v>
      </c>
    </row>
    <row r="139" spans="1:2" ht="15">
      <c r="A139" s="34" t="s">
        <v>140</v>
      </c>
      <c r="B139" s="48">
        <f>IF(COUNT(Vertices[PageRank])&gt;0,P2,NoMetricMessage)</f>
        <v>1</v>
      </c>
    </row>
    <row r="140" spans="1:2" ht="15">
      <c r="A140" s="34" t="s">
        <v>141</v>
      </c>
      <c r="B140" s="48">
        <f>IF(COUNT(Vertices[PageRank])&gt;0,P57,NoMetricMessage)</f>
        <v>1</v>
      </c>
    </row>
    <row r="141" spans="1:2" ht="15">
      <c r="A141" s="34" t="s">
        <v>142</v>
      </c>
      <c r="B141" s="48">
        <f>_xlfn.IFERROR(AVERAGE(Vertices[PageRank]),NoMetricMessage)</f>
        <v>1</v>
      </c>
    </row>
    <row r="142" spans="1:2" ht="15">
      <c r="A142" s="34" t="s">
        <v>143</v>
      </c>
      <c r="B142" s="48">
        <f>_xlfn.IFERROR(MEDIAN(Vertices[PageRank]),NoMetricMessage)</f>
        <v>1</v>
      </c>
    </row>
    <row r="153" spans="1:2" ht="15">
      <c r="A153" s="34" t="s">
        <v>118</v>
      </c>
      <c r="B153" s="48">
        <f>IF(COUNT(Vertices[Clustering Coefficient])&gt;0,R2,NoMetricMessage)</f>
        <v>0</v>
      </c>
    </row>
    <row r="154" spans="1:2" ht="15">
      <c r="A154" s="34" t="s">
        <v>119</v>
      </c>
      <c r="B154" s="48">
        <f>IF(COUNT(Vertices[Clustering Coefficient])&gt;0,R57,NoMetricMessage)</f>
        <v>0</v>
      </c>
    </row>
    <row r="155" spans="1:2" ht="15">
      <c r="A155" s="34" t="s">
        <v>120</v>
      </c>
      <c r="B155" s="48">
        <f>_xlfn.IFERROR(AVERAGE(Vertices[Clustering Coefficient]),NoMetricMessage)</f>
        <v>0</v>
      </c>
    </row>
    <row r="156" spans="1:2" ht="15">
      <c r="A156" s="34" t="s">
        <v>121</v>
      </c>
      <c r="B156"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259</v>
      </c>
      <c r="K7" s="13" t="s">
        <v>260</v>
      </c>
    </row>
    <row r="8" spans="1:11" ht="409.5">
      <c r="A8"/>
      <c r="B8">
        <v>2</v>
      </c>
      <c r="C8">
        <v>2</v>
      </c>
      <c r="D8" t="s">
        <v>61</v>
      </c>
      <c r="E8" t="s">
        <v>61</v>
      </c>
      <c r="H8" t="s">
        <v>73</v>
      </c>
      <c r="J8" t="s">
        <v>261</v>
      </c>
      <c r="K8" s="13" t="s">
        <v>262</v>
      </c>
    </row>
    <row r="9" spans="1:11" ht="409.5">
      <c r="A9"/>
      <c r="B9">
        <v>3</v>
      </c>
      <c r="C9">
        <v>4</v>
      </c>
      <c r="D9" t="s">
        <v>62</v>
      </c>
      <c r="E9" t="s">
        <v>62</v>
      </c>
      <c r="H9" t="s">
        <v>74</v>
      </c>
      <c r="J9" t="s">
        <v>263</v>
      </c>
      <c r="K9" s="13" t="s">
        <v>264</v>
      </c>
    </row>
    <row r="10" spans="1:11" ht="409.5">
      <c r="A10"/>
      <c r="B10">
        <v>4</v>
      </c>
      <c r="D10" t="s">
        <v>63</v>
      </c>
      <c r="E10" t="s">
        <v>63</v>
      </c>
      <c r="H10" t="s">
        <v>75</v>
      </c>
      <c r="J10" t="s">
        <v>265</v>
      </c>
      <c r="K10" s="13" t="s">
        <v>266</v>
      </c>
    </row>
    <row r="11" spans="1:11" ht="15">
      <c r="A11"/>
      <c r="B11">
        <v>5</v>
      </c>
      <c r="D11" t="s">
        <v>46</v>
      </c>
      <c r="E11">
        <v>1</v>
      </c>
      <c r="H11" t="s">
        <v>76</v>
      </c>
      <c r="J11" t="s">
        <v>267</v>
      </c>
      <c r="K11" t="s">
        <v>268</v>
      </c>
    </row>
    <row r="12" spans="1:11" ht="15">
      <c r="A12"/>
      <c r="B12"/>
      <c r="D12" t="s">
        <v>64</v>
      </c>
      <c r="E12">
        <v>2</v>
      </c>
      <c r="H12">
        <v>0</v>
      </c>
      <c r="J12" t="s">
        <v>269</v>
      </c>
      <c r="K12" t="s">
        <v>270</v>
      </c>
    </row>
    <row r="13" spans="1:11" ht="15">
      <c r="A13"/>
      <c r="B13"/>
      <c r="D13">
        <v>1</v>
      </c>
      <c r="E13">
        <v>3</v>
      </c>
      <c r="H13">
        <v>1</v>
      </c>
      <c r="J13" t="s">
        <v>271</v>
      </c>
      <c r="K13" t="s">
        <v>272</v>
      </c>
    </row>
    <row r="14" spans="4:11" ht="15">
      <c r="D14">
        <v>2</v>
      </c>
      <c r="E14">
        <v>4</v>
      </c>
      <c r="H14">
        <v>2</v>
      </c>
      <c r="J14" t="s">
        <v>273</v>
      </c>
      <c r="K14" t="s">
        <v>274</v>
      </c>
    </row>
    <row r="15" spans="4:11" ht="15">
      <c r="D15">
        <v>3</v>
      </c>
      <c r="E15">
        <v>5</v>
      </c>
      <c r="H15">
        <v>3</v>
      </c>
      <c r="J15" t="s">
        <v>275</v>
      </c>
      <c r="K15" t="s">
        <v>276</v>
      </c>
    </row>
    <row r="16" spans="4:11" ht="15">
      <c r="D16">
        <v>4</v>
      </c>
      <c r="E16">
        <v>6</v>
      </c>
      <c r="H16">
        <v>4</v>
      </c>
      <c r="J16" t="s">
        <v>277</v>
      </c>
      <c r="K16" t="s">
        <v>278</v>
      </c>
    </row>
    <row r="17" spans="4:11" ht="15">
      <c r="D17">
        <v>5</v>
      </c>
      <c r="E17">
        <v>7</v>
      </c>
      <c r="H17">
        <v>5</v>
      </c>
      <c r="J17" t="s">
        <v>279</v>
      </c>
      <c r="K17" t="s">
        <v>280</v>
      </c>
    </row>
    <row r="18" spans="4:11" ht="15">
      <c r="D18">
        <v>6</v>
      </c>
      <c r="E18">
        <v>8</v>
      </c>
      <c r="H18">
        <v>6</v>
      </c>
      <c r="J18" t="s">
        <v>281</v>
      </c>
      <c r="K18" t="s">
        <v>282</v>
      </c>
    </row>
    <row r="19" spans="4:11" ht="15">
      <c r="D19">
        <v>7</v>
      </c>
      <c r="E19">
        <v>9</v>
      </c>
      <c r="H19">
        <v>7</v>
      </c>
      <c r="J19" t="s">
        <v>283</v>
      </c>
      <c r="K19" t="s">
        <v>284</v>
      </c>
    </row>
    <row r="20" spans="4:11" ht="15">
      <c r="D20">
        <v>8</v>
      </c>
      <c r="H20">
        <v>8</v>
      </c>
      <c r="J20" t="s">
        <v>285</v>
      </c>
      <c r="K20" t="s">
        <v>286</v>
      </c>
    </row>
    <row r="21" spans="4:11" ht="409.5">
      <c r="D21">
        <v>9</v>
      </c>
      <c r="H21">
        <v>9</v>
      </c>
      <c r="J21" t="s">
        <v>287</v>
      </c>
      <c r="K21" s="13" t="s">
        <v>288</v>
      </c>
    </row>
    <row r="22" spans="4:11" ht="409.5">
      <c r="D22">
        <v>10</v>
      </c>
      <c r="J22" t="s">
        <v>289</v>
      </c>
      <c r="K22" s="13" t="s">
        <v>290</v>
      </c>
    </row>
    <row r="23" spans="4:11" ht="409.5">
      <c r="D23">
        <v>11</v>
      </c>
      <c r="J23" t="s">
        <v>291</v>
      </c>
      <c r="K23" s="13" t="s">
        <v>292</v>
      </c>
    </row>
    <row r="24" spans="10:11" ht="409.5">
      <c r="J24" t="s">
        <v>293</v>
      </c>
      <c r="K24" s="13" t="s">
        <v>418</v>
      </c>
    </row>
    <row r="25" spans="10:11" ht="15">
      <c r="J25" t="s">
        <v>294</v>
      </c>
      <c r="K25" t="b">
        <v>0</v>
      </c>
    </row>
    <row r="26" spans="10:11" ht="15">
      <c r="J26" t="s">
        <v>416</v>
      </c>
      <c r="K26" t="s">
        <v>417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302</v>
      </c>
      <c r="B1" s="13" t="s">
        <v>303</v>
      </c>
      <c r="C1" s="13" t="s">
        <v>304</v>
      </c>
      <c r="D1" s="13" t="s">
        <v>305</v>
      </c>
    </row>
    <row r="2" spans="1:4" ht="15">
      <c r="A2" s="87" t="s">
        <v>216</v>
      </c>
      <c r="B2" s="83">
        <v>1</v>
      </c>
      <c r="C2" s="87" t="s">
        <v>216</v>
      </c>
      <c r="D2" s="83">
        <v>1</v>
      </c>
    </row>
    <row r="3" spans="1:4" ht="15">
      <c r="A3" s="87" t="s">
        <v>215</v>
      </c>
      <c r="B3" s="83">
        <v>1</v>
      </c>
      <c r="C3" s="87" t="s">
        <v>215</v>
      </c>
      <c r="D3" s="83">
        <v>1</v>
      </c>
    </row>
    <row r="6" spans="1:4" ht="15" customHeight="1">
      <c r="A6" s="13" t="s">
        <v>308</v>
      </c>
      <c r="B6" s="13" t="s">
        <v>303</v>
      </c>
      <c r="C6" s="13" t="s">
        <v>309</v>
      </c>
      <c r="D6" s="13" t="s">
        <v>305</v>
      </c>
    </row>
    <row r="7" spans="1:4" ht="15">
      <c r="A7" s="83" t="s">
        <v>217</v>
      </c>
      <c r="B7" s="83">
        <v>2</v>
      </c>
      <c r="C7" s="83" t="s">
        <v>217</v>
      </c>
      <c r="D7" s="83">
        <v>2</v>
      </c>
    </row>
    <row r="10" spans="1:4" ht="15" customHeight="1">
      <c r="A10" s="13" t="s">
        <v>311</v>
      </c>
      <c r="B10" s="13" t="s">
        <v>303</v>
      </c>
      <c r="C10" s="13" t="s">
        <v>315</v>
      </c>
      <c r="D10" s="13" t="s">
        <v>305</v>
      </c>
    </row>
    <row r="11" spans="1:4" ht="15">
      <c r="A11" s="83" t="s">
        <v>312</v>
      </c>
      <c r="B11" s="83">
        <v>2</v>
      </c>
      <c r="C11" s="83" t="s">
        <v>312</v>
      </c>
      <c r="D11" s="83">
        <v>2</v>
      </c>
    </row>
    <row r="12" spans="1:4" ht="15">
      <c r="A12" s="83" t="s">
        <v>313</v>
      </c>
      <c r="B12" s="83">
        <v>2</v>
      </c>
      <c r="C12" s="83" t="s">
        <v>313</v>
      </c>
      <c r="D12" s="83">
        <v>2</v>
      </c>
    </row>
    <row r="13" spans="1:4" ht="15">
      <c r="A13" s="83" t="s">
        <v>314</v>
      </c>
      <c r="B13" s="83">
        <v>1</v>
      </c>
      <c r="C13" s="83" t="s">
        <v>314</v>
      </c>
      <c r="D13" s="83">
        <v>1</v>
      </c>
    </row>
    <row r="16" spans="1:4" ht="15" customHeight="1">
      <c r="A16" s="13" t="s">
        <v>317</v>
      </c>
      <c r="B16" s="13" t="s">
        <v>303</v>
      </c>
      <c r="C16" s="13" t="s">
        <v>328</v>
      </c>
      <c r="D16" s="13" t="s">
        <v>305</v>
      </c>
    </row>
    <row r="17" spans="1:4" ht="15">
      <c r="A17" s="89" t="s">
        <v>318</v>
      </c>
      <c r="B17" s="89">
        <v>0</v>
      </c>
      <c r="C17" s="89" t="s">
        <v>323</v>
      </c>
      <c r="D17" s="89">
        <v>2</v>
      </c>
    </row>
    <row r="18" spans="1:4" ht="15">
      <c r="A18" s="89" t="s">
        <v>319</v>
      </c>
      <c r="B18" s="89">
        <v>0</v>
      </c>
      <c r="C18" s="89" t="s">
        <v>324</v>
      </c>
      <c r="D18" s="89">
        <v>2</v>
      </c>
    </row>
    <row r="19" spans="1:4" ht="15">
      <c r="A19" s="89" t="s">
        <v>320</v>
      </c>
      <c r="B19" s="89">
        <v>0</v>
      </c>
      <c r="C19" s="89" t="s">
        <v>325</v>
      </c>
      <c r="D19" s="89">
        <v>2</v>
      </c>
    </row>
    <row r="20" spans="1:4" ht="15">
      <c r="A20" s="89" t="s">
        <v>321</v>
      </c>
      <c r="B20" s="89">
        <v>30</v>
      </c>
      <c r="C20" s="89" t="s">
        <v>326</v>
      </c>
      <c r="D20" s="89">
        <v>2</v>
      </c>
    </row>
    <row r="21" spans="1:4" ht="15">
      <c r="A21" s="89" t="s">
        <v>322</v>
      </c>
      <c r="B21" s="89">
        <v>30</v>
      </c>
      <c r="C21" s="89" t="s">
        <v>327</v>
      </c>
      <c r="D21" s="89">
        <v>2</v>
      </c>
    </row>
    <row r="22" spans="1:4" ht="15">
      <c r="A22" s="89" t="s">
        <v>323</v>
      </c>
      <c r="B22" s="89">
        <v>2</v>
      </c>
      <c r="C22" s="89" t="s">
        <v>329</v>
      </c>
      <c r="D22" s="89">
        <v>2</v>
      </c>
    </row>
    <row r="23" spans="1:4" ht="15">
      <c r="A23" s="89" t="s">
        <v>324</v>
      </c>
      <c r="B23" s="89">
        <v>2</v>
      </c>
      <c r="C23" s="89"/>
      <c r="D23" s="89"/>
    </row>
    <row r="24" spans="1:4" ht="15">
      <c r="A24" s="89" t="s">
        <v>325</v>
      </c>
      <c r="B24" s="89">
        <v>2</v>
      </c>
      <c r="C24" s="89"/>
      <c r="D24" s="89"/>
    </row>
    <row r="25" spans="1:4" ht="15">
      <c r="A25" s="89" t="s">
        <v>326</v>
      </c>
      <c r="B25" s="89">
        <v>2</v>
      </c>
      <c r="C25" s="89"/>
      <c r="D25" s="89"/>
    </row>
    <row r="26" spans="1:4" ht="15">
      <c r="A26" s="89" t="s">
        <v>327</v>
      </c>
      <c r="B26" s="89">
        <v>2</v>
      </c>
      <c r="C26" s="89"/>
      <c r="D26" s="89"/>
    </row>
    <row r="29" spans="1:4" ht="15" customHeight="1">
      <c r="A29" s="13" t="s">
        <v>332</v>
      </c>
      <c r="B29" s="13" t="s">
        <v>303</v>
      </c>
      <c r="C29" s="13" t="s">
        <v>336</v>
      </c>
      <c r="D29" s="13" t="s">
        <v>305</v>
      </c>
    </row>
    <row r="30" spans="1:4" ht="15">
      <c r="A30" s="89" t="s">
        <v>333</v>
      </c>
      <c r="B30" s="89">
        <v>2</v>
      </c>
      <c r="C30" s="89" t="s">
        <v>333</v>
      </c>
      <c r="D30" s="89">
        <v>2</v>
      </c>
    </row>
    <row r="31" spans="1:4" ht="15">
      <c r="A31" s="89" t="s">
        <v>334</v>
      </c>
      <c r="B31" s="89">
        <v>2</v>
      </c>
      <c r="C31" s="89" t="s">
        <v>334</v>
      </c>
      <c r="D31" s="89">
        <v>2</v>
      </c>
    </row>
    <row r="32" spans="1:4" ht="15">
      <c r="A32" s="89" t="s">
        <v>335</v>
      </c>
      <c r="B32" s="89">
        <v>2</v>
      </c>
      <c r="C32" s="89" t="s">
        <v>335</v>
      </c>
      <c r="D32" s="89">
        <v>2</v>
      </c>
    </row>
    <row r="35" spans="1:4" ht="15" customHeight="1">
      <c r="A35" s="83" t="s">
        <v>339</v>
      </c>
      <c r="B35" s="83" t="s">
        <v>303</v>
      </c>
      <c r="C35" s="83" t="s">
        <v>341</v>
      </c>
      <c r="D35" s="83" t="s">
        <v>305</v>
      </c>
    </row>
    <row r="36" spans="1:4" ht="15">
      <c r="A36" s="83"/>
      <c r="B36" s="83"/>
      <c r="C36" s="83"/>
      <c r="D36" s="83"/>
    </row>
    <row r="38" spans="1:4" ht="15" customHeight="1">
      <c r="A38" s="83" t="s">
        <v>340</v>
      </c>
      <c r="B38" s="83" t="s">
        <v>303</v>
      </c>
      <c r="C38" s="83" t="s">
        <v>342</v>
      </c>
      <c r="D38" s="83" t="s">
        <v>305</v>
      </c>
    </row>
    <row r="39" spans="1:4" ht="15">
      <c r="A39" s="83"/>
      <c r="B39" s="83"/>
      <c r="C39" s="83"/>
      <c r="D39" s="83"/>
    </row>
    <row r="41" spans="1:4" ht="15" customHeight="1">
      <c r="A41" s="13" t="s">
        <v>345</v>
      </c>
      <c r="B41" s="13" t="s">
        <v>303</v>
      </c>
      <c r="C41" s="13" t="s">
        <v>346</v>
      </c>
      <c r="D41" s="13" t="s">
        <v>305</v>
      </c>
    </row>
    <row r="42" spans="1:4" ht="15">
      <c r="A42" s="93" t="s">
        <v>212</v>
      </c>
      <c r="B42" s="83">
        <v>676</v>
      </c>
      <c r="C42" s="93" t="s">
        <v>212</v>
      </c>
      <c r="D42" s="83">
        <v>676</v>
      </c>
    </row>
  </sheetData>
  <hyperlinks>
    <hyperlink ref="A2" r:id="rId1" display="https://www.youtube.com/watch?v=754Ph_demiw&amp;feature=youtu.be"/>
    <hyperlink ref="A3" r:id="rId2" display="https://www.youtube.com/watch?v=VSMwVYXivcM&amp;feature=youtu.be"/>
    <hyperlink ref="C2" r:id="rId3" display="https://www.youtube.com/watch?v=754Ph_demiw&amp;feature=youtu.be"/>
    <hyperlink ref="C3" r:id="rId4" display="https://www.youtube.com/watch?v=VSMwVYXivcM&amp;feature=youtu.be"/>
  </hyperlinks>
  <printOptions/>
  <pageMargins left="0.7" right="0.7" top="0.75" bottom="0.75" header="0.3" footer="0.3"/>
  <pageSetup orientation="portrait" paperSize="9"/>
  <tableParts>
    <tablePart r:id="rId10"/>
    <tablePart r:id="rId6"/>
    <tablePart r:id="rId11"/>
    <tablePart r:id="rId5"/>
    <tablePart r:id="rId12"/>
    <tablePart r:id="rId8"/>
    <tablePart r:id="rId9"/>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363</v>
      </c>
      <c r="B1" s="13" t="s">
        <v>364</v>
      </c>
      <c r="C1" s="13" t="s">
        <v>365</v>
      </c>
      <c r="D1" s="13" t="s">
        <v>144</v>
      </c>
      <c r="E1" s="13" t="s">
        <v>367</v>
      </c>
      <c r="F1" s="13" t="s">
        <v>368</v>
      </c>
      <c r="G1" s="13" t="s">
        <v>369</v>
      </c>
    </row>
    <row r="2" spans="1:7" ht="15">
      <c r="A2" s="83" t="s">
        <v>318</v>
      </c>
      <c r="B2" s="83">
        <v>0</v>
      </c>
      <c r="C2" s="97">
        <v>0</v>
      </c>
      <c r="D2" s="83" t="s">
        <v>366</v>
      </c>
      <c r="E2" s="83"/>
      <c r="F2" s="83"/>
      <c r="G2" s="83"/>
    </row>
    <row r="3" spans="1:7" ht="15">
      <c r="A3" s="83" t="s">
        <v>319</v>
      </c>
      <c r="B3" s="83">
        <v>0</v>
      </c>
      <c r="C3" s="97">
        <v>0</v>
      </c>
      <c r="D3" s="83" t="s">
        <v>366</v>
      </c>
      <c r="E3" s="83"/>
      <c r="F3" s="83"/>
      <c r="G3" s="83"/>
    </row>
    <row r="4" spans="1:7" ht="15">
      <c r="A4" s="83" t="s">
        <v>320</v>
      </c>
      <c r="B4" s="83">
        <v>0</v>
      </c>
      <c r="C4" s="97">
        <v>0</v>
      </c>
      <c r="D4" s="83" t="s">
        <v>366</v>
      </c>
      <c r="E4" s="83"/>
      <c r="F4" s="83"/>
      <c r="G4" s="83"/>
    </row>
    <row r="5" spans="1:7" ht="15">
      <c r="A5" s="83" t="s">
        <v>321</v>
      </c>
      <c r="B5" s="83">
        <v>30</v>
      </c>
      <c r="C5" s="97">
        <v>1</v>
      </c>
      <c r="D5" s="83" t="s">
        <v>366</v>
      </c>
      <c r="E5" s="83"/>
      <c r="F5" s="83"/>
      <c r="G5" s="83"/>
    </row>
    <row r="6" spans="1:7" ht="15">
      <c r="A6" s="83" t="s">
        <v>322</v>
      </c>
      <c r="B6" s="83">
        <v>30</v>
      </c>
      <c r="C6" s="97">
        <v>1</v>
      </c>
      <c r="D6" s="83" t="s">
        <v>366</v>
      </c>
      <c r="E6" s="83"/>
      <c r="F6" s="83"/>
      <c r="G6" s="83"/>
    </row>
    <row r="7" spans="1:7" ht="15">
      <c r="A7" s="89" t="s">
        <v>323</v>
      </c>
      <c r="B7" s="89">
        <v>2</v>
      </c>
      <c r="C7" s="98">
        <v>0</v>
      </c>
      <c r="D7" s="89" t="s">
        <v>366</v>
      </c>
      <c r="E7" s="89" t="b">
        <v>0</v>
      </c>
      <c r="F7" s="89" t="b">
        <v>0</v>
      </c>
      <c r="G7" s="89" t="b">
        <v>0</v>
      </c>
    </row>
    <row r="8" spans="1:7" ht="15">
      <c r="A8" s="89" t="s">
        <v>324</v>
      </c>
      <c r="B8" s="89">
        <v>2</v>
      </c>
      <c r="C8" s="98">
        <v>0</v>
      </c>
      <c r="D8" s="89" t="s">
        <v>366</v>
      </c>
      <c r="E8" s="89" t="b">
        <v>0</v>
      </c>
      <c r="F8" s="89" t="b">
        <v>0</v>
      </c>
      <c r="G8" s="89" t="b">
        <v>0</v>
      </c>
    </row>
    <row r="9" spans="1:7" ht="15">
      <c r="A9" s="89" t="s">
        <v>325</v>
      </c>
      <c r="B9" s="89">
        <v>2</v>
      </c>
      <c r="C9" s="98">
        <v>0</v>
      </c>
      <c r="D9" s="89" t="s">
        <v>366</v>
      </c>
      <c r="E9" s="89" t="b">
        <v>0</v>
      </c>
      <c r="F9" s="89" t="b">
        <v>0</v>
      </c>
      <c r="G9" s="89" t="b">
        <v>0</v>
      </c>
    </row>
    <row r="10" spans="1:7" ht="15">
      <c r="A10" s="89" t="s">
        <v>326</v>
      </c>
      <c r="B10" s="89">
        <v>2</v>
      </c>
      <c r="C10" s="98">
        <v>0</v>
      </c>
      <c r="D10" s="89" t="s">
        <v>366</v>
      </c>
      <c r="E10" s="89" t="b">
        <v>0</v>
      </c>
      <c r="F10" s="89" t="b">
        <v>0</v>
      </c>
      <c r="G10" s="89" t="b">
        <v>0</v>
      </c>
    </row>
    <row r="11" spans="1:7" ht="15">
      <c r="A11" s="89" t="s">
        <v>327</v>
      </c>
      <c r="B11" s="89">
        <v>2</v>
      </c>
      <c r="C11" s="98">
        <v>0</v>
      </c>
      <c r="D11" s="89" t="s">
        <v>366</v>
      </c>
      <c r="E11" s="89" t="b">
        <v>0</v>
      </c>
      <c r="F11" s="89" t="b">
        <v>0</v>
      </c>
      <c r="G11" s="89" t="b">
        <v>0</v>
      </c>
    </row>
    <row r="12" spans="1:7" ht="15">
      <c r="A12" s="89" t="s">
        <v>329</v>
      </c>
      <c r="B12" s="89">
        <v>2</v>
      </c>
      <c r="C12" s="98">
        <v>0</v>
      </c>
      <c r="D12" s="89" t="s">
        <v>366</v>
      </c>
      <c r="E12" s="89" t="b">
        <v>0</v>
      </c>
      <c r="F12" s="89" t="b">
        <v>0</v>
      </c>
      <c r="G12" s="89" t="b">
        <v>0</v>
      </c>
    </row>
    <row r="13" spans="1:7" ht="15">
      <c r="A13" s="89" t="s">
        <v>323</v>
      </c>
      <c r="B13" s="89">
        <v>2</v>
      </c>
      <c r="C13" s="98">
        <v>0</v>
      </c>
      <c r="D13" s="89" t="s">
        <v>296</v>
      </c>
      <c r="E13" s="89" t="b">
        <v>0</v>
      </c>
      <c r="F13" s="89" t="b">
        <v>0</v>
      </c>
      <c r="G13" s="89" t="b">
        <v>0</v>
      </c>
    </row>
    <row r="14" spans="1:7" ht="15">
      <c r="A14" s="89" t="s">
        <v>324</v>
      </c>
      <c r="B14" s="89">
        <v>2</v>
      </c>
      <c r="C14" s="98">
        <v>0</v>
      </c>
      <c r="D14" s="89" t="s">
        <v>296</v>
      </c>
      <c r="E14" s="89" t="b">
        <v>0</v>
      </c>
      <c r="F14" s="89" t="b">
        <v>0</v>
      </c>
      <c r="G14" s="89" t="b">
        <v>0</v>
      </c>
    </row>
    <row r="15" spans="1:7" ht="15">
      <c r="A15" s="89" t="s">
        <v>325</v>
      </c>
      <c r="B15" s="89">
        <v>2</v>
      </c>
      <c r="C15" s="98">
        <v>0</v>
      </c>
      <c r="D15" s="89" t="s">
        <v>296</v>
      </c>
      <c r="E15" s="89" t="b">
        <v>0</v>
      </c>
      <c r="F15" s="89" t="b">
        <v>0</v>
      </c>
      <c r="G15" s="89" t="b">
        <v>0</v>
      </c>
    </row>
    <row r="16" spans="1:7" ht="15">
      <c r="A16" s="89" t="s">
        <v>326</v>
      </c>
      <c r="B16" s="89">
        <v>2</v>
      </c>
      <c r="C16" s="98">
        <v>0</v>
      </c>
      <c r="D16" s="89" t="s">
        <v>296</v>
      </c>
      <c r="E16" s="89" t="b">
        <v>0</v>
      </c>
      <c r="F16" s="89" t="b">
        <v>0</v>
      </c>
      <c r="G16" s="89" t="b">
        <v>0</v>
      </c>
    </row>
    <row r="17" spans="1:7" ht="15">
      <c r="A17" s="89" t="s">
        <v>327</v>
      </c>
      <c r="B17" s="89">
        <v>2</v>
      </c>
      <c r="C17" s="98">
        <v>0</v>
      </c>
      <c r="D17" s="89" t="s">
        <v>296</v>
      </c>
      <c r="E17" s="89" t="b">
        <v>0</v>
      </c>
      <c r="F17" s="89" t="b">
        <v>0</v>
      </c>
      <c r="G17" s="89" t="b">
        <v>0</v>
      </c>
    </row>
    <row r="18" spans="1:7" ht="15">
      <c r="A18" s="89" t="s">
        <v>329</v>
      </c>
      <c r="B18" s="89">
        <v>2</v>
      </c>
      <c r="C18" s="98">
        <v>0</v>
      </c>
      <c r="D18" s="89" t="s">
        <v>296</v>
      </c>
      <c r="E18" s="89" t="b">
        <v>0</v>
      </c>
      <c r="F18" s="89" t="b">
        <v>0</v>
      </c>
      <c r="G1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2019-08-16T14:20:27Z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