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<sst xmlns="http://schemas.openxmlformats.org/spreadsheetml/2006/main" count="2752" uniqueCount="829">
  <si>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</si>
  <si>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</si>
  <si>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</si>
  <si>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</si>
  <si>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</si>
  <si>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</si>
  <si>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</si>
  <si>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</si>
  <si>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</si>
  <si>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</si>
  <si>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</si>
  <si>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</si>
  <si>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</si>
  <si>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</si>
  <si>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</si>
  <si>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</si>
  <si>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</si>
  <si>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</si>
  <si>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</si>
  <si>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</si>
  <si>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</si>
  <si>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</si>
  <si>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</si>
  <si>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</si>
  <si>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</si>
  <si>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</si>
  <si>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</si>
  <si>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</si>
  <si>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</si>
  <si>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</si>
  <si>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</si>
  <si>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</si>
  <si>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</si>
  <si>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</si>
  <si>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</si>
  <si>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</si>
  <si>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</si>
  <si>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</si>
  <si>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</si>
  <si>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</si>
  <si>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</si>
  <si>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</si>
  <si>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</si>
  <si>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</si>
  <si>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</si>
  <si>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</si>
  <si>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</si>
  <si>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</si>
  <si>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</si>
  <si>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</si>
  <si>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</si>
  <si>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</si>
  <si>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</si>
  <si>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</si>
  <si>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</si>
  <si>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</si>
  <si>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</si>
  <si>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</si>
  <si>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</si>
  <si>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</si>
  <si>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</si>
  <si>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</si>
  <si>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</si>
  <si>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</si>
  <si>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</si>
  <si>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</si>
  <si>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</si>
  <si>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</si>
  <si>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</si>
  <si>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</si>
  <si>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</si>
  <si>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</si>
  <si>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</si>
  <si>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</si>
  <si>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</si>
  <si>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</si>
  <si>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</si>
  <si>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</si>
  <si>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</si>
  <si>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</si>
  <si>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</si>
  <si>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</si>
  <si>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</si>
  <si>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</si>
  <si>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</si>
  <si>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</si>
  <si>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</si>
  <si>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</si>
  <si>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</si>
  <si>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</si>
  <si>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</si>
  <si>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</si>
  <si>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</si>
  <si>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</si>
  <si>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</si>
  <si>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</si>
  <si>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</si>
  <si>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</si>
  <si>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</si>
  <si>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</si>
  <si>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</si>
  <si>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</si>
  <si>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</si>
  <si>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</si>
  <si>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</si>
  <si>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</si>
  <si>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</si>
  <si>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</si>
  <si>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</si>
  <si>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</si>
  <si>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</si>
  <si>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</si>
  <si>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</si>
  <si>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</si>
  <si>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</si>
  <si>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</si>
  <si>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</si>
  <si>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</si>
  <si>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</si>
  <si>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</si>
  <si>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</si>
  <si>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</si>
  <si>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</si>
  <si>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</si>
  <si>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</si>
  <si>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</si>
  <si>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</si>
  <si>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</si>
  <si>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</si>
  <si>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</si>
  <si>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</si>
  <si>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</si>
  <si>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</si>
  <si>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</si>
  <si>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</si>
  <si>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</si>
  <si>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</si>
  <si>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</si>
  <si>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</si>
  <si>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</si>
  <si>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</si>
  <si>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</si>
  <si>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</si>
  <si>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</si>
  <si>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</si>
  <si>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</si>
  <si>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</si>
  <si>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</si>
  <si>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</si>
  <si>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</si>
  <si>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</si>
  <si>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</si>
  <si>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</si>
  <si>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</si>
  <si>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</si>
  <si>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</si>
  <si>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</si>
  <si>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</si>
  <si>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</si>
  <si>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</si>
  <si>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</si>
  <si>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</si>
  <si>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</si>
  <si>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</si>
  <si>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</si>
  <si>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</si>
  <si>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</si>
  <si>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</si>
  <si>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</si>
  <si>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</si>
  <si>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</si>
  <si>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</si>
  <si>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</si>
  <si>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</si>
  <si>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</si>
  <si>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</si>
  <si>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</si>
  <si>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</si>
  <si>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</si>
  <si>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</si>
  <si>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</si>
  <si>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</si>
  <si>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</si>
  <si>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</si>
  <si>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</si>
  <si>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</si>
  <si>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</si>
  <si>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</si>
  <si>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</si>
  <si>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</si>
  <si>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</si>
  <si>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</si>
  <si>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</si>
  <si>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</si>
  <si>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</si>
  <si>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</si>
  <si>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</si>
  <si>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</si>
  <si>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</si>
  <si>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</si>
  <si>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</si>
  <si>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</si>
  <si>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</si>
  <si>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</si>
  <si>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</si>
  <si>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</si>
  <si>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</si>
  <si>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</si>
  <si>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</si>
  <si>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</si>
  <si>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</si>
  <si>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</si>
  <si>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healthangel999</t>
  </si>
  <si>
    <t>siachie81</t>
  </si>
  <si>
    <t>winanda76250708</t>
  </si>
  <si>
    <t>stavridisj</t>
  </si>
  <si>
    <t>shape_nato</t>
  </si>
  <si>
    <t>nationaldefense</t>
  </si>
  <si>
    <t>military1source</t>
  </si>
  <si>
    <t>airforcenyc</t>
  </si>
  <si>
    <t>breakingdefense</t>
  </si>
  <si>
    <t>secpritzker</t>
  </si>
  <si>
    <t>jjgreenwtop</t>
  </si>
  <si>
    <t>defenseintel</t>
  </si>
  <si>
    <t>15thsma</t>
  </si>
  <si>
    <t>airnatlguard</t>
  </si>
  <si>
    <t>jimsciutto</t>
  </si>
  <si>
    <t>israeltaipei</t>
  </si>
  <si>
    <t>benjaminbland</t>
  </si>
  <si>
    <t>financialtimes</t>
  </si>
  <si>
    <t>bbcworld</t>
  </si>
  <si>
    <t>mattferchen</t>
  </si>
  <si>
    <t>battelle</t>
  </si>
  <si>
    <t>charlierose</t>
  </si>
  <si>
    <t>aviationweek</t>
  </si>
  <si>
    <t>ausofficetpe</t>
  </si>
  <si>
    <t>darrellissa</t>
  </si>
  <si>
    <t>publici</t>
  </si>
  <si>
    <t>cironline</t>
  </si>
  <si>
    <t>tvietor08</t>
  </si>
  <si>
    <t>abramowitz</t>
  </si>
  <si>
    <t>cbsnews</t>
  </si>
  <si>
    <t>buckeyeinternet</t>
  </si>
  <si>
    <t>charlieroseshow</t>
  </si>
  <si>
    <t>facesofpacom</t>
  </si>
  <si>
    <t>stripespublishr</t>
  </si>
  <si>
    <t>rachelsmolkin</t>
  </si>
  <si>
    <t>bradkimberly</t>
  </si>
  <si>
    <t>uspresstracker</t>
  </si>
  <si>
    <t>camanpour</t>
  </si>
  <si>
    <t>thestudyofwar</t>
  </si>
  <si>
    <t>petehoekstra</t>
  </si>
  <si>
    <t>realclearworld</t>
  </si>
  <si>
    <t>warrendavidson</t>
  </si>
  <si>
    <t>bbggov</t>
  </si>
  <si>
    <t>usembassyjkt</t>
  </si>
  <si>
    <t>Mentions</t>
  </si>
  <si>
    <t>Replies to</t>
  </si>
  <si>
    <t>@AirNatlGuard @15thSMA @DefenseIntel @JJGreenWTOP @SecPritzker @BreakingDefense 
@AirForceNYC @Military1Source @NationalDefense 
@SHAPE_NATO @stavridisj @BBGgov @camanpour @uspresstracker @BradKimberly @RachelSmolkin @StripesPublishr @FacesofPACOM https://t.co/OEylWmrsUC</t>
  </si>
  <si>
    <t>@DarrellIssa @AusOfficeTPE @AviationWeek @charlierose @Battelle @MattFerchen @BBCWorld @FinancialTimes @BBGgov @camanpour @uspresstracker @BradKimberly @RachelSmolkin @StripesPublishr @FacesofPACOM @CharlieRoseShow @benjaminbland @IsraelTaipei @jimsciutto https://t.co/bbhMRYgfTg</t>
  </si>
  <si>
    <t>@WarrenDavidson @RealClearWorld @petehoekstra 
@TheStudyofWar @BBGgov @camanpour @uspresstracker @BradKimberly @RachelSmolkin @StripesPublishr @FacesofPACOM @CharlieRoseShow @BuckeyeInternet @CBSNews @abramowitz  @TVietor08 @CIRonline @Publici https://t.co/BrbZoKtJ9m</t>
  </si>
  <si>
    <t>they need radios #SaveVOAIndonesianRadio | @BBGgov | @usembassyjkt</t>
  </si>
  <si>
    <t>RT @siachie81: they need radios #SaveVOAIndonesianRadio | @BBGgov | @usembassyjkt</t>
  </si>
  <si>
    <t>https://twitter.com/HealthAngel999/status/1156977138811179008</t>
  </si>
  <si>
    <t>https://twitter.com/HealthAngel999/status/1157290327046332416</t>
  </si>
  <si>
    <t>https://twitter.com/HealthAngel999/status/1159483182724632577</t>
  </si>
  <si>
    <t>twitter.com</t>
  </si>
  <si>
    <t>savevoaindonesianradio</t>
  </si>
  <si>
    <t>http://pbs.twimg.com/profile_images/999852887713898496/0rVAtEA9_normal.jpg</t>
  </si>
  <si>
    <t>http://pbs.twimg.com/profile_images/1281543565/g_normal.JPG</t>
  </si>
  <si>
    <t>http://pbs.twimg.com/profile_images/1158937616042958850/lwtn_8rO_normal.jpg</t>
  </si>
  <si>
    <t>https://twitter.com/#!/healthangel999/status/1156998772964114434</t>
  </si>
  <si>
    <t>https://twitter.com/#!/healthangel999/status/1157294228940230657</t>
  </si>
  <si>
    <t>https://twitter.com/#!/healthangel999/status/1159497233315913728</t>
  </si>
  <si>
    <t>https://twitter.com/#!/siachie81/status/579156110529032192</t>
  </si>
  <si>
    <t>https://twitter.com/#!/winanda76250708/status/1159671286685028353</t>
  </si>
  <si>
    <t>1156998772964114434</t>
  </si>
  <si>
    <t>1157294228940230657</t>
  </si>
  <si>
    <t>1159497233315913728</t>
  </si>
  <si>
    <t>579156110529032192</t>
  </si>
  <si>
    <t>1159671286685028353</t>
  </si>
  <si>
    <t>32007916</t>
  </si>
  <si>
    <t>22509548</t>
  </si>
  <si>
    <t>742735530287304704</t>
  </si>
  <si>
    <t/>
  </si>
  <si>
    <t>und</t>
  </si>
  <si>
    <t>en</t>
  </si>
  <si>
    <t>1156977138811179008</t>
  </si>
  <si>
    <t>1157290327046332416</t>
  </si>
  <si>
    <t>1159483182724632577</t>
  </si>
  <si>
    <t>Twitter Web App</t>
  </si>
  <si>
    <t>Twitter Web Client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</si>
  <si>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</si>
  <si>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</si>
  <si>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</si>
  <si>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</si>
  <si>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</si>
  <si>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</si>
  <si>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</si>
  <si>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</si>
  <si>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</si>
  <si>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</si>
  <si>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</si>
  <si>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</si>
  <si>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</si>
  <si>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</si>
  <si>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</si>
  <si>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</si>
  <si>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</si>
  <si>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</si>
  <si>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</si>
  <si>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</si>
  <si>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</si>
  <si>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</si>
  <si>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大醫精诚爱国者❤️HEALTHY CHINA-HÉROÏNE_xD83C__xDF0F__xD83C__xDDF9__xD83C__xDDFC__xD83C__xDDFA__xD83C__xDDF8__xD83C__xDDEE__xD83C__xDDF1__xD83D__xDEB5_‍♀️</t>
  </si>
  <si>
    <t>SHAPE Public Affairs</t>
  </si>
  <si>
    <t>National Defense</t>
  </si>
  <si>
    <t>Military OneSource</t>
  </si>
  <si>
    <t>Air Force NYC</t>
  </si>
  <si>
    <t>Breaking Defense</t>
  </si>
  <si>
    <t>Penny Pritzker</t>
  </si>
  <si>
    <t>JJ Green</t>
  </si>
  <si>
    <t>DIA</t>
  </si>
  <si>
    <t>Daniel A. Dailey</t>
  </si>
  <si>
    <t>Air National Guard</t>
  </si>
  <si>
    <t>Jim Sciutto</t>
  </si>
  <si>
    <t>Israel in Taipei</t>
  </si>
  <si>
    <t>Ben Bland</t>
  </si>
  <si>
    <t>Financial Times</t>
  </si>
  <si>
    <t>BBC News (World)</t>
  </si>
  <si>
    <t>Matt Ferchen</t>
  </si>
  <si>
    <t>Battelle</t>
  </si>
  <si>
    <t>Charlie Rose</t>
  </si>
  <si>
    <t>Aviation Week</t>
  </si>
  <si>
    <t>Gary Cowan</t>
  </si>
  <si>
    <t>Darrell Issa</t>
  </si>
  <si>
    <t>The Center for Public Integrity</t>
  </si>
  <si>
    <t>CIR</t>
  </si>
  <si>
    <t>Tommy Vietor</t>
  </si>
  <si>
    <t>Mike Abramowitz</t>
  </si>
  <si>
    <t>CBS News</t>
  </si>
  <si>
    <t>Buckeye Broadband</t>
  </si>
  <si>
    <t>Charlie Rose Show</t>
  </si>
  <si>
    <t>Faces of PACOM</t>
  </si>
  <si>
    <t>Max Lederer</t>
  </si>
  <si>
    <t>Rachel Smolkin</t>
  </si>
  <si>
    <t>Brad Kimberly</t>
  </si>
  <si>
    <t>U.S. Press Freedom Tracker</t>
  </si>
  <si>
    <t>Christiane Amanpour</t>
  </si>
  <si>
    <t>ISW</t>
  </si>
  <si>
    <t>Pete Hoekstra</t>
  </si>
  <si>
    <t>RealClearWorld</t>
  </si>
  <si>
    <t>Warren Davidson</t>
  </si>
  <si>
    <t>Broadcasting Board of Governors</t>
  </si>
  <si>
    <t>U.S. Embassy Jakarta</t>
  </si>
  <si>
    <t>winanda</t>
  </si>
  <si>
    <t>爱中国=守护仁义礼智信=捍卫自由宪政法治民主=中华民国统一中国!=顺天道!爱自由独立=天才特质!羞辱中国(人)=中共=贱种!_xD83C__xDF05_爱民=官员职业道德!_xD83E__xDD85__xD83C__xDDEF__xD83C__xDDF5__xD83C__xDDE9__xD83C__xDDF0__xD83D__xDD4A_️保中共=毀中國!中共=政教合一的叛国欺诈屠杀卖国貪腐犯罪軍事恐怖組織=中國人之耻!毛泽东=人类史上最成功的诈骗卖国屠杀犯罪独裁者!专制=欺诈绑架!</t>
  </si>
  <si>
    <t>James Stavridis, PhD, Admiral, US Navy (Retired) Supreme Allied Commander at NATO 2009-2013, Operating Executive at The Carlyle Group</t>
  </si>
  <si>
    <t>Supreme Headquarters Allied Powers Europe (SHAPE) is the Headquarters of Allied Command Operations (ACO), one of NATO's two strategic military commands.</t>
  </si>
  <si>
    <t>National Defense, NDIA's monthly magazine. News and insight for defense and national security professionals.</t>
  </si>
  <si>
    <t>Your 24/7 connection to information, answers and support. Your one source for your best MilLife.</t>
  </si>
  <si>
    <t>Connecting America's Air Force with the #1 media market and leading city in the US!  RT doesn't = endorsement.</t>
  </si>
  <si>
    <t>Breaking Defense is the digital magazine on the strategy, politics and technology of defense.  Sign up for our newsletter: http://bit.ly/2WSlrJK</t>
  </si>
  <si>
    <t>The official Twitter feed of the United States Secretary of Commerce Penny Pritzker</t>
  </si>
  <si>
    <t>National Security Correspondent at @WTOP | Host of Target USA podcast https://t.co/icoKGNObYl. For in-depth coverage follow me @natsec09</t>
  </si>
  <si>
    <t>The Defense Intelligence Agency is first in all-source military intelligence in support of warfighters, defense planners, &amp; policymakers.</t>
  </si>
  <si>
    <t>15th Sergeant Major of the U.S. Army (Following, likes, &amp; RTs ≠ Endorsement)</t>
  </si>
  <si>
    <t>Official tweets from the Air National Guard. Accessible and Cost Effective: Always On Mission! (Following does not=endorsement)</t>
  </si>
  <si>
    <t>Co-Anchor CNN Newsroom &amp; CNN Chief National Security Correspondent. Author, “The Shadow War” May 14: https://t.co/i7OXFQa3yR</t>
  </si>
  <si>
    <t>A Twitter feed dedicated to promoting relations, economic growth and friendship between the State of Israel and Taiwan</t>
  </si>
  <si>
    <t>Research fellow and director of Southeast Asia project @LowyInstitute. Ex @FT correspondent in China, Indonesia &amp; Vietnam. Author @GenerationHK. Views mine etc</t>
  </si>
  <si>
    <t>The best of FT journalism, including breaking news and insight</t>
  </si>
  <si>
    <t>News, features and analysis from the World's newsroom. Breaking news, follow @BBCBreaking. UK news, @BBCNews. Latest sports news @BBCSport</t>
  </si>
  <si>
    <t>Nonresident Scholar, Carnegie-Tsinghua Center for Global Policy. Interested in Chinese domestic &amp; international political economy, plus spaces in between</t>
  </si>
  <si>
    <t>We apply business and scientific rigor to deliver solutions to our customer's toughest challenges. #ItCanBeDone #STEM</t>
  </si>
  <si>
    <t>Executive editor and host of @CharlieRoseShow and Charlie Rose The Week, co-host of @CBSThisMorning. Engaging the world's best minds.</t>
  </si>
  <si>
    <t>Insight and analysis from the Aviation Week Network, the largest information provider to the global aviation, aerospace and defense industries since 1916.</t>
  </si>
  <si>
    <t>Representative at the Australian Office, Taipei. Consular assistance: (02) 8725 4100 Taiwan or 1300 555 134 Australia.</t>
  </si>
  <si>
    <t>Entrepreneur, Former CEO, Former Congressman from California.</t>
  </si>
  <si>
    <t>Investigative stories from a nonprofit newsroom dedicated to holding power accountable.</t>
  </si>
  <si>
    <t>Journalism that makes a difference. This account has been shuttered. For all of our latest investigations and episodes, please follow @reveal.</t>
  </si>
  <si>
    <t>Cohost of Pod Save America. Host of Pod Save the World. Founder of Crooked Media. Former NSC spokesman for President Obama. Writer of long bios.</t>
  </si>
  <si>
    <t>President of @FreedomHouse Formerly @WashingtonPost national editor, then WH correspondent. Also tweet about sports, politics and other passions. RT≠endorsement</t>
  </si>
  <si>
    <t>Your source for original reporting and trusted news.</t>
  </si>
  <si>
    <t>One of America's first &amp; largest cable television providers. Cable TV, broadband Internet, residential &amp; business telephone service.</t>
  </si>
  <si>
    <t>Acclaimed interviewer and broadcast journalist Charlie Rose engages America's best thinkers, writers, politicians, athletes, entertainers, business leaders</t>
  </si>
  <si>
    <t>This is the official page for the Defense Media Activity- Hawaii. Faces of PACOM gives an inside look at the common service member in U.S. Pacific Command.</t>
  </si>
  <si>
    <t>Publisher of Stars and Stripes, the independent, daily media news organization for the U.S. military.</t>
  </si>
  <si>
    <t>VP + Executive Editor @CNNPolitics. Past @politico, @usatoday. Mom. Texan.</t>
  </si>
  <si>
    <t>Social Media Director at the FDA. Links aren't endorsements. Opinions mine alone and not the govt.</t>
  </si>
  <si>
    <t>Tracking and cataloging press freedom violations in the United States. DM or email tips@pressfreedomtracker.us</t>
  </si>
  <si>
    <t>@CNN Chief International Anchor. Host of @CNNi and @PBS's nightly global affairs program.
http://amanpour.com &amp; https://to.pbs.org/2NBFpjf</t>
  </si>
  <si>
    <t>The Institute for the Study of War is a policy research organization focused on U.S. national security. | press@understandingwar.org</t>
  </si>
  <si>
    <t>Former Chairman House Intelligence Committee. Frequent writer and commentator on intelligence issues and the threat from radical Islam.</t>
  </si>
  <si>
    <t>For the Best News, Opinion and Analysis on World Politics.</t>
  </si>
  <si>
    <t>U.S. Congressman serving Ohio's 8th District. Constitutionalist and former Army Ranger. It's not compassionate to bankrupt America!</t>
  </si>
  <si>
    <t>I think, I'm just an ordinary man, at least you can investigate about me through a simple introducing....</t>
  </si>
  <si>
    <t>Official Twitter account of U.S. Embassy Jakarta | Facebook &amp; Instagram: @USEmbassyJKT | YouTube &amp; Flickr: @USEmbassyJakarta</t>
  </si>
  <si>
    <t>_xD83C__xDDE8__xD83C__xDDE6_https://www.healthangel999.com/  Great Leader =Great Doctor of A Nation! =Healthy World Builder!</t>
  </si>
  <si>
    <t>Washington DC and Ponte Vedra Beach, FL</t>
  </si>
  <si>
    <t>Mons, Belgium</t>
  </si>
  <si>
    <t>Arlington VA</t>
  </si>
  <si>
    <t>800-342-9647</t>
  </si>
  <si>
    <t>Midtown East, NYC</t>
  </si>
  <si>
    <t>Washington, DC</t>
  </si>
  <si>
    <t>Washington, D.C.</t>
  </si>
  <si>
    <t>Pentagon, Washington, DC</t>
  </si>
  <si>
    <t>Washington, DC &amp; New York, NY</t>
  </si>
  <si>
    <t>Taipei, Taiwan</t>
  </si>
  <si>
    <t>Sydney, New South Wales</t>
  </si>
  <si>
    <t>London, UK</t>
  </si>
  <si>
    <t>Beijing</t>
  </si>
  <si>
    <t>Columbus, OH</t>
  </si>
  <si>
    <t xml:space="preserve">New York </t>
  </si>
  <si>
    <t>California</t>
  </si>
  <si>
    <t>Los Angeles, CA</t>
  </si>
  <si>
    <t>New York, NY</t>
  </si>
  <si>
    <t>Toledo, OH, US, 43623</t>
  </si>
  <si>
    <t>NYC</t>
  </si>
  <si>
    <t>Silver Spring, MD</t>
  </si>
  <si>
    <t>London</t>
  </si>
  <si>
    <t>Washington D.C.</t>
  </si>
  <si>
    <t>Holland, MI</t>
  </si>
  <si>
    <t>Planet Earth</t>
  </si>
  <si>
    <t>ÜT: -6.227324,106.818683</t>
  </si>
  <si>
    <t>Jakarta, Indonesia</t>
  </si>
  <si>
    <t>https://t.co/OJ7JEtqrj1</t>
  </si>
  <si>
    <t>http://www.shape.nato.int</t>
  </si>
  <si>
    <t>https://t.co/zf3l5w8Nk3</t>
  </si>
  <si>
    <t>http://t.co/mwCCoGoE</t>
  </si>
  <si>
    <t>http://t.co/vTSpoNRqVs</t>
  </si>
  <si>
    <t>http://www.breakingdefense.com</t>
  </si>
  <si>
    <t>https://t.co/uPiAu9MHPC</t>
  </si>
  <si>
    <t>https://t.co/TH1nby3z9O</t>
  </si>
  <si>
    <t>http://t.co/12CDG0b6ZI</t>
  </si>
  <si>
    <t>https://t.co/sNWdwHMcNu</t>
  </si>
  <si>
    <t>http://t.co/6y2B4cpbSt</t>
  </si>
  <si>
    <t>https://t.co/QzackVpdlc</t>
  </si>
  <si>
    <t>http://t.co/oAlht93uxI</t>
  </si>
  <si>
    <t>https://amzn.to/2vezRBN</t>
  </si>
  <si>
    <t>http://www.ft.com</t>
  </si>
  <si>
    <t>http://www.bbc.com/news</t>
  </si>
  <si>
    <t>http://t.co/LHV2ovvVs9</t>
  </si>
  <si>
    <t>http://t.co/5twVGJnIcM</t>
  </si>
  <si>
    <t>https://t.co/YcuwOjotjV</t>
  </si>
  <si>
    <t>http://aviationweek.com</t>
  </si>
  <si>
    <t>https://t.co/KST3eTk7HQ</t>
  </si>
  <si>
    <t>https://t.co/vwEWJl7VRV</t>
  </si>
  <si>
    <t>https://t.co/OAAqkNnBnP</t>
  </si>
  <si>
    <t>https://t.co/lIjQRGCmP2</t>
  </si>
  <si>
    <t>https://t.co/VGut7r2Vg5</t>
  </si>
  <si>
    <t>https://t.co/NgPfM59adl</t>
  </si>
  <si>
    <t>http://www.charlierose.com</t>
  </si>
  <si>
    <t>http://t.co/mmIKMwHgxL</t>
  </si>
  <si>
    <t>http://www.cnn.com/POLITICS/</t>
  </si>
  <si>
    <t>https://t.co/wCpH1NcuUO</t>
  </si>
  <si>
    <t>https://pressfreedomtracker.us</t>
  </si>
  <si>
    <t>http://amanpour.com/</t>
  </si>
  <si>
    <t>http://www.understandingwar.org</t>
  </si>
  <si>
    <t>http://www.realclearworld.com/</t>
  </si>
  <si>
    <t>https://t.co/EbtGc7u36x</t>
  </si>
  <si>
    <t>http://t.co/ikcbRKH6Lb</t>
  </si>
  <si>
    <t>https://t.co/k0i5hSg5JL</t>
  </si>
  <si>
    <t>Eastern Time (US &amp; Canada)</t>
  </si>
  <si>
    <t>Quito</t>
  </si>
  <si>
    <t>Taipei</t>
  </si>
  <si>
    <t>Jakarta</t>
  </si>
  <si>
    <t>https://pbs.twimg.com/profile_banners/735651204/1523317612</t>
  </si>
  <si>
    <t>https://pbs.twimg.com/profile_banners/19288807/1511164585</t>
  </si>
  <si>
    <t>https://pbs.twimg.com/profile_banners/15646174/1538398754</t>
  </si>
  <si>
    <t>https://pbs.twimg.com/profile_banners/20531929/1502472817</t>
  </si>
  <si>
    <t>https://pbs.twimg.com/profile_banners/36729304/1432666404</t>
  </si>
  <si>
    <t>https://pbs.twimg.com/profile_banners/308573576/1478175316</t>
  </si>
  <si>
    <t>https://pbs.twimg.com/profile_banners/336076781/1512134889</t>
  </si>
  <si>
    <t>https://pbs.twimg.com/profile_banners/117439544/1555357180</t>
  </si>
  <si>
    <t>https://pbs.twimg.com/profile_banners/795990399265476612/1482419172</t>
  </si>
  <si>
    <t>https://pbs.twimg.com/profile_banners/32007916/1537218426</t>
  </si>
  <si>
    <t>https://pbs.twimg.com/profile_banners/22129280/1558814227</t>
  </si>
  <si>
    <t>https://pbs.twimg.com/profile_banners/34003766/1498012237</t>
  </si>
  <si>
    <t>https://pbs.twimg.com/profile_banners/4898091/1564664811</t>
  </si>
  <si>
    <t>https://pbs.twimg.com/profile_banners/742143/1485172490</t>
  </si>
  <si>
    <t>https://pbs.twimg.com/profile_banners/74748331/1366229790</t>
  </si>
  <si>
    <t>https://pbs.twimg.com/profile_banners/18148907/1432284733</t>
  </si>
  <si>
    <t>https://pbs.twimg.com/profile_banners/2842936406/1413518672</t>
  </si>
  <si>
    <t>https://pbs.twimg.com/profile_banners/22509548/1481131455</t>
  </si>
  <si>
    <t>https://pbs.twimg.com/profile_banners/19034656/1351020387</t>
  </si>
  <si>
    <t>https://pbs.twimg.com/profile_banners/15173859/1547590267</t>
  </si>
  <si>
    <t>https://pbs.twimg.com/profile_banners/155784594/1476809921</t>
  </si>
  <si>
    <t>https://pbs.twimg.com/profile_banners/15988876/1554407495</t>
  </si>
  <si>
    <t>https://pbs.twimg.com/profile_banners/15012486/1559749831</t>
  </si>
  <si>
    <t>https://pbs.twimg.com/profile_banners/291848941/1542661162</t>
  </si>
  <si>
    <t>https://pbs.twimg.com/profile_banners/19079396/1502842090</t>
  </si>
  <si>
    <t>https://pbs.twimg.com/profile_banners/709486343227777024/1458675459</t>
  </si>
  <si>
    <t>https://pbs.twimg.com/profile_banners/1401178028/1480702995</t>
  </si>
  <si>
    <t>https://pbs.twimg.com/profile_banners/854941461174996994/1550172028</t>
  </si>
  <si>
    <t>https://pbs.twimg.com/profile_banners/69181624/1513274083</t>
  </si>
  <si>
    <t>https://pbs.twimg.com/profile_banners/71298686/1349204897</t>
  </si>
  <si>
    <t>https://pbs.twimg.com/profile_banners/19338715/1456946207</t>
  </si>
  <si>
    <t>https://pbs.twimg.com/profile_banners/742735530287304704/1563551445</t>
  </si>
  <si>
    <t>https://pbs.twimg.com/profile_banners/47279525/1563848260</t>
  </si>
  <si>
    <t>http://abs.twimg.com/images/themes/theme4/bg.gif</t>
  </si>
  <si>
    <t>http://abs.twimg.com/images/themes/theme1/bg.png</t>
  </si>
  <si>
    <t>http://abs.twimg.com/images/themes/theme9/bg.gif</t>
  </si>
  <si>
    <t>http://pbs.twimg.com/profile_background_images/509754893666512896/eRQdWL5F.jpeg</t>
  </si>
  <si>
    <t>http://abs.twimg.com/images/themes/theme14/bg.gif</t>
  </si>
  <si>
    <t>http://pbs.twimg.com/profile_background_images/606580048905109504/zmFXXnZG.jpg</t>
  </si>
  <si>
    <t>http://pbs.twimg.com/profile_background_images/178692711/twitterbkgd.jpg</t>
  </si>
  <si>
    <t>http://abs.twimg.com/images/themes/theme15/bg.png</t>
  </si>
  <si>
    <t>http://pbs.twimg.com/profile_background_images/399104282/cr_bg.JPG</t>
  </si>
  <si>
    <t>http://pbs.twimg.com/profile_background_images/712361336462675968/0lcz3eGN.jpg</t>
  </si>
  <si>
    <t>http://pbs.twimg.com/profile_background_images/20486665/twitter-background-3.jpg</t>
  </si>
  <si>
    <t>http://pbs.twimg.com/profile_background_images/3136017/ph_logo.jpg</t>
  </si>
  <si>
    <t>http://pbs.twimg.com/profile_background_images/220682724/as.JPG</t>
  </si>
  <si>
    <t>http://pbs.twimg.com/profile_images/865014185410920451/9iK4UUBr_normal.jpg</t>
  </si>
  <si>
    <t>http://pbs.twimg.com/profile_images/1057271480168394753/sH42f5qC_normal.jpg</t>
  </si>
  <si>
    <t>http://pbs.twimg.com/profile_images/999258612030623745/rtkh8gZV_normal.jpg</t>
  </si>
  <si>
    <t>http://pbs.twimg.com/profile_images/921466710909169664/h1lLt696_normal.jpg</t>
  </si>
  <si>
    <t>http://pbs.twimg.com/profile_images/378800000529228314/b7fb0a4b4f16417a2be91e710520ac1d_normal.png</t>
  </si>
  <si>
    <t>http://pbs.twimg.com/profile_images/3608414359/dd102f2c526e78c87cc63d886bb19d47_normal.png</t>
  </si>
  <si>
    <t>http://pbs.twimg.com/profile_images/378800000260306047/1faea5d057983d2f15a31efc6b696ab5_normal.jpeg</t>
  </si>
  <si>
    <t>http://pbs.twimg.com/profile_images/1086225606554107904/BlclHruL_normal.jpg</t>
  </si>
  <si>
    <t>http://pbs.twimg.com/profile_images/740874568567377920/CNQIwI--_normal.jpg</t>
  </si>
  <si>
    <t>http://pbs.twimg.com/profile_images/955465940380008449/UsRCPPYd_normal.jpg</t>
  </si>
  <si>
    <t>http://pbs.twimg.com/profile_images/141287915/ANG-Seal-full_normal.gif</t>
  </si>
  <si>
    <t>http://pbs.twimg.com/profile_images/1135502950351159304/kGJgAERD_normal.jpg</t>
  </si>
  <si>
    <t>http://pbs.twimg.com/profile_images/1705516423/ISECO_LOGO_SMALL_normal.jpg</t>
  </si>
  <si>
    <t>http://pbs.twimg.com/profile_images/1078545115134586880/8cA-anGc_normal.jpg</t>
  </si>
  <si>
    <t>http://pbs.twimg.com/profile_images/931161479398686721/FI3te2Sw_normal.jpg</t>
  </si>
  <si>
    <t>http://pbs.twimg.com/profile_images/1150717770478379008/8-XiwK-s_normal.png</t>
  </si>
  <si>
    <t>http://pbs.twimg.com/profile_images/871324368101490689/Cjw3sGpP_normal.jpg</t>
  </si>
  <si>
    <t>http://pbs.twimg.com/profile_images/821809824774127617/03ZU7Vdo_normal.jpg</t>
  </si>
  <si>
    <t>http://pbs.twimg.com/profile_images/323346539/CR_Photo_normal.JPG</t>
  </si>
  <si>
    <t>http://pbs.twimg.com/profile_images/613608467216076800/yKv6fGoX_normal.jpg</t>
  </si>
  <si>
    <t>http://pbs.twimg.com/profile_images/951269437390307328/RWAGaEUJ_normal.jpg</t>
  </si>
  <si>
    <t>http://pbs.twimg.com/profile_images/454338555456663552/phM7MZu5_normal.jpeg</t>
  </si>
  <si>
    <t>http://pbs.twimg.com/profile_images/1070330701806006272/OH2OG89H_normal.jpg</t>
  </si>
  <si>
    <t>http://pbs.twimg.com/profile_images/378800000574619239/b915c889ef8e6db4e3bb2aca3473e3b8_normal.jpeg</t>
  </si>
  <si>
    <t>http://pbs.twimg.com/profile_images/1103673387723849731/m77-GNd__normal.jpg</t>
  </si>
  <si>
    <t>http://pbs.twimg.com/profile_images/1119236741339189248/9QtoGkR0_normal.png</t>
  </si>
  <si>
    <t>http://pbs.twimg.com/profile_images/645966750941626368/d0Q4voGK_normal.jpg</t>
  </si>
  <si>
    <t>http://pbs.twimg.com/profile_images/969318144060698624/1kYPTjBj_normal.jpg</t>
  </si>
  <si>
    <t>http://pbs.twimg.com/profile_images/719566234543644672/M5QOdJyL_normal.jpg</t>
  </si>
  <si>
    <t>http://pbs.twimg.com/profile_images/709494418512842752/Ec2csPw__normal.jpg</t>
  </si>
  <si>
    <t>http://pbs.twimg.com/profile_images/288545312/MDL_darkbkgdx300_normal.jpg</t>
  </si>
  <si>
    <t>http://pbs.twimg.com/profile_images/1072322152559468546/KAt4Cd9T_normal.jpg</t>
  </si>
  <si>
    <t>http://pbs.twimg.com/profile_images/1116709252016615425/iPz38b7P_normal.png</t>
  </si>
  <si>
    <t>http://pbs.twimg.com/profile_images/892747426494386180/QlcwxnsS_normal.jpg</t>
  </si>
  <si>
    <t>http://pbs.twimg.com/profile_images/1082309523820429312/3qDsoBYu_normal.jpg</t>
  </si>
  <si>
    <t>http://pbs.twimg.com/profile_images/631572279722442753/6O1oMGEX_normal.png</t>
  </si>
  <si>
    <t>http://pbs.twimg.com/profile_images/378800000543379025/a8c9a84ddfc569cab8ebfe105f300fe1_normal.jpeg</t>
  </si>
  <si>
    <t>http://pbs.twimg.com/profile_images/892840187079737344/Gyh2sks-_normal.jpg</t>
  </si>
  <si>
    <t>http://pbs.twimg.com/profile_images/976467967511810050/t6jWSqm2_normal.jpg</t>
  </si>
  <si>
    <t>http://pbs.twimg.com/profile_images/1032311155581243393/YD9mf69I_normal.jpg</t>
  </si>
  <si>
    <t>http://pbs.twimg.com/profile_images/753081103574003713/3Y-5NQFQ_normal.jpg</t>
  </si>
  <si>
    <t>Open Twitter Page for This Person</t>
  </si>
  <si>
    <t>https://twitter.com/healthangel999</t>
  </si>
  <si>
    <t>https://twitter.com/stavridisj</t>
  </si>
  <si>
    <t>https://twitter.com/shape_nato</t>
  </si>
  <si>
    <t>https://twitter.com/nationaldefense</t>
  </si>
  <si>
    <t>https://twitter.com/military1source</t>
  </si>
  <si>
    <t>https://twitter.com/airforcenyc</t>
  </si>
  <si>
    <t>https://twitter.com/breakingdefense</t>
  </si>
  <si>
    <t>https://twitter.com/secpritzker</t>
  </si>
  <si>
    <t>https://twitter.com/jjgreenwtop</t>
  </si>
  <si>
    <t>https://twitter.com/defenseintel</t>
  </si>
  <si>
    <t>https://twitter.com/15thsma</t>
  </si>
  <si>
    <t>https://twitter.com/airnatlguard</t>
  </si>
  <si>
    <t>https://twitter.com/jimsciutto</t>
  </si>
  <si>
    <t>https://twitter.com/israeltaipei</t>
  </si>
  <si>
    <t>https://twitter.com/benjaminbland</t>
  </si>
  <si>
    <t>https://twitter.com/financialtimes</t>
  </si>
  <si>
    <t>https://twitter.com/bbcworld</t>
  </si>
  <si>
    <t>https://twitter.com/mattferchen</t>
  </si>
  <si>
    <t>https://twitter.com/battelle</t>
  </si>
  <si>
    <t>https://twitter.com/charlierose</t>
  </si>
  <si>
    <t>https://twitter.com/aviationweek</t>
  </si>
  <si>
    <t>https://twitter.com/ausofficetpe</t>
  </si>
  <si>
    <t>https://twitter.com/darrellissa</t>
  </si>
  <si>
    <t>https://twitter.com/publici</t>
  </si>
  <si>
    <t>https://twitter.com/cironline</t>
  </si>
  <si>
    <t>https://twitter.com/tvietor08</t>
  </si>
  <si>
    <t>https://twitter.com/abramowitz</t>
  </si>
  <si>
    <t>https://twitter.com/cbsnews</t>
  </si>
  <si>
    <t>https://twitter.com/buckeyeinternet</t>
  </si>
  <si>
    <t>https://twitter.com/charlieroseshow</t>
  </si>
  <si>
    <t>https://twitter.com/facesofpacom</t>
  </si>
  <si>
    <t>https://twitter.com/stripespublishr</t>
  </si>
  <si>
    <t>https://twitter.com/rachelsmolkin</t>
  </si>
  <si>
    <t>https://twitter.com/bradkimberly</t>
  </si>
  <si>
    <t>https://twitter.com/uspresstracker</t>
  </si>
  <si>
    <t>https://twitter.com/camanpour</t>
  </si>
  <si>
    <t>https://twitter.com/thestudyofwar</t>
  </si>
  <si>
    <t>https://twitter.com/petehoekstra</t>
  </si>
  <si>
    <t>https://twitter.com/realclearworld</t>
  </si>
  <si>
    <t>https://twitter.com/warrendavidson</t>
  </si>
  <si>
    <t>https://twitter.com/bbggov</t>
  </si>
  <si>
    <t>https://twitter.com/siachie81</t>
  </si>
  <si>
    <t>https://twitter.com/usembassyjkt</t>
  </si>
  <si>
    <t>https://twitter.com/winanda76250708</t>
  </si>
  <si>
    <t>healthangel999
@WarrenDavidson @RealClearWorld
@petehoekstra @TheStudyofWar @BBGgov
@camanpour @uspresstracker @BradKimberly
@RachelSmolkin @StripesPublishr
@FacesofPACOM @CharlieRoseShow
@BuckeyeInternet @CBSNews @abramowitz
@TVietor08 @CIRonline @Publici
https://t.co/BrbZoKtJ9m</t>
  </si>
  <si>
    <t xml:space="preserve">stavridisj
</t>
  </si>
  <si>
    <t xml:space="preserve">shape_nato
</t>
  </si>
  <si>
    <t xml:space="preserve">nationaldefense
</t>
  </si>
  <si>
    <t xml:space="preserve">military1source
</t>
  </si>
  <si>
    <t xml:space="preserve">airforcenyc
</t>
  </si>
  <si>
    <t xml:space="preserve">breakingdefense
</t>
  </si>
  <si>
    <t xml:space="preserve">secpritzker
</t>
  </si>
  <si>
    <t xml:space="preserve">jjgreenwtop
</t>
  </si>
  <si>
    <t xml:space="preserve">defenseintel
</t>
  </si>
  <si>
    <t xml:space="preserve">15thsma
</t>
  </si>
  <si>
    <t xml:space="preserve">airnatlguard
</t>
  </si>
  <si>
    <t xml:space="preserve">jimsciutto
</t>
  </si>
  <si>
    <t xml:space="preserve">israeltaipei
</t>
  </si>
  <si>
    <t xml:space="preserve">benjaminbland
</t>
  </si>
  <si>
    <t xml:space="preserve">financialtimes
</t>
  </si>
  <si>
    <t xml:space="preserve">bbcworld
</t>
  </si>
  <si>
    <t xml:space="preserve">mattferchen
</t>
  </si>
  <si>
    <t xml:space="preserve">battelle
</t>
  </si>
  <si>
    <t xml:space="preserve">charlierose
</t>
  </si>
  <si>
    <t xml:space="preserve">aviationweek
</t>
  </si>
  <si>
    <t xml:space="preserve">ausofficetpe
</t>
  </si>
  <si>
    <t xml:space="preserve">darrellissa
</t>
  </si>
  <si>
    <t xml:space="preserve">publici
</t>
  </si>
  <si>
    <t xml:space="preserve">cironline
</t>
  </si>
  <si>
    <t xml:space="preserve">tvietor08
</t>
  </si>
  <si>
    <t xml:space="preserve">abramowitz
</t>
  </si>
  <si>
    <t xml:space="preserve">cbsnews
</t>
  </si>
  <si>
    <t xml:space="preserve">buckeyeinternet
</t>
  </si>
  <si>
    <t xml:space="preserve">charlieroseshow
</t>
  </si>
  <si>
    <t xml:space="preserve">facesofpacom
</t>
  </si>
  <si>
    <t xml:space="preserve">stripespublishr
</t>
  </si>
  <si>
    <t xml:space="preserve">rachelsmolkin
</t>
  </si>
  <si>
    <t xml:space="preserve">bradkimberly
</t>
  </si>
  <si>
    <t xml:space="preserve">uspresstracker
</t>
  </si>
  <si>
    <t xml:space="preserve">camanpour
</t>
  </si>
  <si>
    <t xml:space="preserve">thestudyofwar
</t>
  </si>
  <si>
    <t xml:space="preserve">petehoekstra
</t>
  </si>
  <si>
    <t xml:space="preserve">realclearworld
</t>
  </si>
  <si>
    <t xml:space="preserve">warrendavidson
</t>
  </si>
  <si>
    <t xml:space="preserve">bbggov
</t>
  </si>
  <si>
    <t>siachie81
they need radios #SaveVOAIndonesianRadio
| @BBGgov | @usembassyjkt</t>
  </si>
  <si>
    <t xml:space="preserve">usembassyjkt
</t>
  </si>
  <si>
    <t>winanda76250708
RT @siachie81: they need radios
#SaveVOAIndonesianRadio | @BBGgov
| @usembassyjkt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</si>
  <si>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</si>
  <si>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</si>
  <si>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</si>
  <si>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</si>
  <si>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</si>
  <si>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</si>
  <si>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</si>
  <si>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</si>
  <si>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</si>
  <si>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</si>
  <si>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</si>
  <si>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</si>
  <si>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</si>
  <si>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</si>
  <si>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</si>
  <si>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</si>
  <si>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</si>
  <si>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</si>
  <si>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</si>
  <si>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</si>
  <si>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</si>
  <si>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</si>
  <si>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</si>
  <si>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</si>
  <si>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</si>
  <si>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</si>
  <si>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</si>
  <si>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</si>
  <si>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</si>
  <si>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</si>
  <si>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</si>
  <si>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</si>
  <si>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</si>
  <si>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</si>
  <si>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</si>
  <si>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</si>
  <si>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</si>
  <si>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</si>
  <si>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</si>
  <si>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</si>
  <si>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</si>
  <si>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</si>
  <si>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</si>
  <si>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</si>
  <si>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</si>
  <si>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</si>
  <si>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Top URLs in Tweet in Entire Graph</t>
  </si>
  <si>
    <t>Entire Graph Count</t>
  </si>
  <si>
    <t>Top URLs in Tweet in G1</t>
  </si>
  <si>
    <t>Top URLs in Tweet in G2</t>
  </si>
  <si>
    <t>G1 Count</t>
  </si>
  <si>
    <t>G2 Count</t>
  </si>
  <si>
    <t>Top URLs in Tweet</t>
  </si>
  <si>
    <t>https://twitter.com/HealthAngel999/status/1159483182724632577 https://twitter.com/HealthAngel999/status/1156977138811179008 https://twitter.com/HealthAngel999/status/1157290327046332416</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</si>
  <si>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</si>
  <si>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</si>
  <si>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</si>
  <si>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</si>
  <si>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</si>
  <si>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</si>
  <si>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</si>
  <si>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</si>
  <si>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</si>
  <si>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</si>
  <si>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</si>
  <si>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</si>
  <si>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</si>
  <si>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</si>
  <si>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Top Words in Tweet in G1</t>
  </si>
  <si>
    <t>Top Words in Tweet in G2</t>
  </si>
  <si>
    <t>need</t>
  </si>
  <si>
    <t>radios</t>
  </si>
  <si>
    <t>#savevoaindonesianradio</t>
  </si>
  <si>
    <t>Top Words in Tweet</t>
  </si>
  <si>
    <t>bbggov camanpour uspresstracker bradkimberly rachelsmolkin stripespublishr facesofpacom charlieroseshow</t>
  </si>
  <si>
    <t>need radios #savevoaindonesianradio bbggov usembassyjkt</t>
  </si>
  <si>
    <t>Top Word Pairs in Tweet in Entire Graph</t>
  </si>
  <si>
    <t>bbggov,camanpour</t>
  </si>
  <si>
    <t>camanpour,uspresstracker</t>
  </si>
  <si>
    <t>uspresstracker,bradkimberly</t>
  </si>
  <si>
    <t>bradkimberly,rachelsmolkin</t>
  </si>
  <si>
    <t>rachelsmolkin,stripespublishr</t>
  </si>
  <si>
    <t>stripespublishr,facesofpacom</t>
  </si>
  <si>
    <t>need,radios</t>
  </si>
  <si>
    <t>radios,#savevoaindonesianradio</t>
  </si>
  <si>
    <t>#savevoaindonesianradio,bbggov</t>
  </si>
  <si>
    <t>bbggov,usembassyjkt</t>
  </si>
  <si>
    <t>Top Word Pairs in Tweet in G1</t>
  </si>
  <si>
    <t>facesofpacom,charlieroseshow</t>
  </si>
  <si>
    <t>Top Word Pairs in Tweet in G2</t>
  </si>
  <si>
    <t>Top Word Pairs in Tweet</t>
  </si>
  <si>
    <t>bbggov,camanpour  camanpour,uspresstracker  uspresstracker,bradkimberly  bradkimberly,rachelsmolkin  rachelsmolkin,stripespublishr  stripespublishr,facesofpacom  facesofpacom,charlieroseshow</t>
  </si>
  <si>
    <t>need,radios  radios,#savevoaindonesianradio  #savevoaindonesianradio,bbggov  bbggov,usembassyjkt</t>
  </si>
  <si>
    <t>Top Replied-To in Entire Graph</t>
  </si>
  <si>
    <t>Top Mentioned in Entire Graph</t>
  </si>
  <si>
    <t>Top Replied-To in G1</t>
  </si>
  <si>
    <t>Top Replied-To in G2</t>
  </si>
  <si>
    <t>Top Mentioned in G1</t>
  </si>
  <si>
    <t>Top Mentioned in G2</t>
  </si>
  <si>
    <t>Top Replied-To in Tweet</t>
  </si>
  <si>
    <t>warrendavidson airnatlguard darrellissa</t>
  </si>
  <si>
    <t>Top Mentioned in Tweet</t>
  </si>
  <si>
    <t>bbggov camanpour uspresstracker bradkimberly rachelsmolkin stripespublishr facesofpacom charlieroseshow realclearworld petehoekstra</t>
  </si>
  <si>
    <t>bbggov usembassyjkt siachie81</t>
  </si>
  <si>
    <t>Top Tweeters in Entire Graph</t>
  </si>
  <si>
    <t>Top Tweeters in G1</t>
  </si>
  <si>
    <t>Top Tweeters in G2</t>
  </si>
  <si>
    <t>Top Tweeters</t>
  </si>
  <si>
    <t>bbcworld financialtimes cbsnews publici tvietor08 realclearworld jimsciutto healthangel999 darrellissa battelle</t>
  </si>
  <si>
    <t>usembassyjkt winanda76250708 siachie81 bbggov</t>
  </si>
  <si>
    <t>Top URLs in Tweet by Count</t>
  </si>
  <si>
    <t>https://twitter.com/HealthAngel999/status/1159483182724632577 https://twitter.com/HealthAngel999/status/1157290327046332416 https://twitter.com/HealthAngel999/status/1156977138811179008</t>
  </si>
  <si>
    <t>Top URLs in Tweet by Salience</t>
  </si>
  <si>
    <t>Top Domains in Tweet by Count</t>
  </si>
  <si>
    <t>Top Domains in Tweet by Salience</t>
  </si>
  <si>
    <t>Top Hashtags in Tweet by Count</t>
  </si>
  <si>
    <t>Top Hashtags in Tweet by Salience</t>
  </si>
  <si>
    <t>Top Words in Tweet by Count</t>
  </si>
  <si>
    <t>camanpour uspresstracker bradkimberly rachelsmolkin stripespublishr facesofpacom charlieroseshow warrendavidson realclearworld petehoekstra</t>
  </si>
  <si>
    <t>need radios #savevoaindonesianradio usembassyjkt</t>
  </si>
  <si>
    <t>siachie81 need radios #savevoaindonesianradio usembassyjkt</t>
  </si>
  <si>
    <t>Top Words in Tweet by Salience</t>
  </si>
  <si>
    <t>warrendavidson realclearworld petehoekstra thestudyofwar buckeyeinternet cbsnews abramowitz tvietor08 cironline publici</t>
  </si>
  <si>
    <t>Top Word Pairs in Tweet by Count</t>
  </si>
  <si>
    <t>bbggov,camanpour  camanpour,uspresstracker  uspresstracker,bradkimberly  bradkimberly,rachelsmolkin  rachelsmolkin,stripespublishr  stripespublishr,facesofpacom  facesofpacom,charlieroseshow  warrendavidson,realclearworld  realclearworld,petehoekstra  petehoekstra,thestudyofwar</t>
  </si>
  <si>
    <t>siachie81,need  need,radios  radios,#savevoaindonesianradio  #savevoaindonesianradio,bbggov  bbggov,usembassyjkt</t>
  </si>
  <si>
    <t>Top Word Pairs in Tweet by Salience</t>
  </si>
  <si>
    <t>warrendavidson,realclearworld  realclearworld,petehoekstra  petehoekstra,thestudyofwar  thestudyofwar,bbggov  charlieroseshow,buckeyeinternet  buckeyeinternet,cbsnews  cbsnews,abramowitz  abramowitz,tvietor08  tvietor08,cironline  cironline,publici</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</si>
  <si>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</si>
  <si>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</si>
  <si>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</si>
  <si>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</si>
  <si>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</si>
  <si>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</si>
  <si>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</si>
  <si>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</si>
  <si>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</si>
  <si>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</si>
  <si>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</si>
  <si>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</si>
  <si>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</si>
  <si>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</si>
  <si>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</si>
  <si>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</si>
  <si>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</si>
  <si>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</si>
  <si>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</si>
  <si>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</si>
  <si>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</si>
  <si>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</si>
  <si>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</si>
  <si>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</si>
  <si>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</si>
  <si>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</si>
  <si>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</si>
  <si>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</si>
  <si>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</si>
  <si>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</si>
  <si>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</si>
  <si>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</si>
  <si>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</si>
  <si>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</si>
  <si>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</si>
  <si>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</si>
  <si>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</si>
  <si>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</si>
  <si>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</si>
  <si>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</si>
  <si>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</si>
  <si>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</si>
  <si>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</si>
  <si>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</si>
  <si>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</si>
  <si>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</si>
  <si>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</si>
  <si>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</si>
  <si>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</si>
  <si>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</si>
  <si>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</si>
  <si>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</si>
  <si>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</si>
  <si>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bbggov camanpour uspresstracker bradkimberly rachelsmolkin stripespublishr facesofpacom charlieroseshow</t>
  </si>
  <si>
    <t>G2: need radios #savevoaindonesianradio bbggov usembassyjkt</t>
  </si>
  <si>
    <t>Autofill Workbook Results</t>
  </si>
  <si>
    <t>Edge Weight▓1▓2▓0▓True▓Gray▓Red▓▓Edge Weight▓1▓2▓0▓3▓10▓False▓Edge Weight▓1▓2▓0▓35▓12▓False▓▓0▓0▓0▓True▓Black▓Black▓▓Followers▓0▓2942095▓0▓162▓1000▓False▓▓0▓0▓0▓0▓0▓False▓▓0▓0▓0▓0▓0▓False▓▓0▓0▓0▓0▓0▓False</t>
  </si>
  <si>
    <t>GraphSource░GraphServerTwitterSearch▓GraphTerm░BBGgov OR BBGinnovate▓ImportDescription░The graph represents a network of 44 Twitter users whose tweets in the requested range contained "BBGgov OR BBGinnovate", or who were replied to or mentioned in those tweets.  The network was obtained from the NodeXL Graph Server on Thursday, 15 August 2019 at 20:52 UTC.
The requested start date was Wednesday, 14 August 2019 at 00:01 UTC and the maximum number of days (going backward) was 14.
The maximum number of tweets collected was 5,000.
The tweets in the network were tweeted over the 7-day, 8-hour, 59-minute period from Thursday, 01 August 2019 at 18:42 UTC to Friday, 09 August 2019 at 03:42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</si>
</sst>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5698352"/>
        <c:axId val="29958577"/>
      </c:barChart>
      <c:catAx>
        <c:axId val="256983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958577"/>
        <c:crosses val="autoZero"/>
        <c:auto val="1"/>
        <c:lblOffset val="100"/>
        <c:noMultiLvlLbl val="0"/>
      </c:catAx>
      <c:valAx>
        <c:axId val="29958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98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BBGgov OR BBGinnovate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3/21/2015 5:42</c:v>
                </c:pt>
                <c:pt idx="1">
                  <c:v>8/1/2019 18:42</c:v>
                </c:pt>
                <c:pt idx="2">
                  <c:v>8/2/2019 14:17</c:v>
                </c:pt>
                <c:pt idx="3">
                  <c:v>8/8/2019 16:10</c:v>
                </c:pt>
                <c:pt idx="4">
                  <c:v>8/9/2019 3:42</c:v>
                </c:pt>
              </c:strCache>
            </c:strRef>
          </c:cat>
          <c:val>
            <c:numRef>
              <c:f>'Time Series'!$B$26:$B$31</c:f>
              <c:numCache>
                <c:formatCode>General</c:formatCode>
                <c:ptCount val="5"/>
                <c:pt idx="0">
                  <c:v>1</c:v>
                </c:pt>
                <c:pt idx="1">
                  <c:v>1</c:v>
                </c:pt>
                <c:pt idx="2">
                  <c:v>1</c:v>
                </c:pt>
                <c:pt idx="3">
                  <c:v>1</c:v>
                </c:pt>
                <c:pt idx="4">
                  <c:v>1</c:v>
                </c:pt>
              </c:numCache>
            </c:numRef>
          </c:val>
        </c:ser>
        <c:axId val="27893770"/>
        <c:axId val="49717339"/>
      </c:barChart>
      <c:catAx>
        <c:axId val="27893770"/>
        <c:scaling>
          <c:orientation val="minMax"/>
        </c:scaling>
        <c:axPos val="b"/>
        <c:delete val="0"/>
        <c:numFmt formatCode="General" sourceLinked="1"/>
        <c:majorTickMark val="out"/>
        <c:minorTickMark val="none"/>
        <c:tickLblPos val="nextTo"/>
        <c:crossAx val="49717339"/>
        <c:crosses val="autoZero"/>
        <c:auto val="1"/>
        <c:lblOffset val="100"/>
        <c:noMultiLvlLbl val="0"/>
      </c:catAx>
      <c:valAx>
        <c:axId val="49717339"/>
        <c:scaling>
          <c:orientation val="minMax"/>
        </c:scaling>
        <c:axPos val="l"/>
        <c:majorGridlines/>
        <c:delete val="0"/>
        <c:numFmt formatCode="General" sourceLinked="1"/>
        <c:majorTickMark val="out"/>
        <c:minorTickMark val="none"/>
        <c:tickLblPos val="nextTo"/>
        <c:crossAx val="278937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91738"/>
        <c:axId val="10725643"/>
      </c:barChart>
      <c:catAx>
        <c:axId val="11917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725643"/>
        <c:crosses val="autoZero"/>
        <c:auto val="1"/>
        <c:lblOffset val="100"/>
        <c:noMultiLvlLbl val="0"/>
      </c:catAx>
      <c:valAx>
        <c:axId val="10725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1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421924"/>
        <c:axId val="63470725"/>
      </c:barChart>
      <c:catAx>
        <c:axId val="294219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470725"/>
        <c:crosses val="autoZero"/>
        <c:auto val="1"/>
        <c:lblOffset val="100"/>
        <c:noMultiLvlLbl val="0"/>
      </c:catAx>
      <c:valAx>
        <c:axId val="63470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21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4365614"/>
        <c:axId val="40855071"/>
      </c:barChart>
      <c:catAx>
        <c:axId val="343656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855071"/>
        <c:crosses val="autoZero"/>
        <c:auto val="1"/>
        <c:lblOffset val="100"/>
        <c:noMultiLvlLbl val="0"/>
      </c:catAx>
      <c:valAx>
        <c:axId val="40855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65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2151320"/>
        <c:axId val="20926425"/>
      </c:barChart>
      <c:catAx>
        <c:axId val="321513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926425"/>
        <c:crosses val="autoZero"/>
        <c:auto val="1"/>
        <c:lblOffset val="100"/>
        <c:noMultiLvlLbl val="0"/>
      </c:catAx>
      <c:valAx>
        <c:axId val="20926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51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120098"/>
        <c:axId val="17318835"/>
      </c:barChart>
      <c:catAx>
        <c:axId val="541200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318835"/>
        <c:crosses val="autoZero"/>
        <c:auto val="1"/>
        <c:lblOffset val="100"/>
        <c:noMultiLvlLbl val="0"/>
      </c:catAx>
      <c:valAx>
        <c:axId val="17318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20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1651788"/>
        <c:axId val="60648365"/>
      </c:barChart>
      <c:catAx>
        <c:axId val="216517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648365"/>
        <c:crosses val="autoZero"/>
        <c:auto val="1"/>
        <c:lblOffset val="100"/>
        <c:noMultiLvlLbl val="0"/>
      </c:catAx>
      <c:valAx>
        <c:axId val="60648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51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8964374"/>
        <c:axId val="13570503"/>
      </c:barChart>
      <c:catAx>
        <c:axId val="89643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570503"/>
        <c:crosses val="autoZero"/>
        <c:auto val="1"/>
        <c:lblOffset val="100"/>
        <c:noMultiLvlLbl val="0"/>
      </c:catAx>
      <c:valAx>
        <c:axId val="13570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64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5025664"/>
        <c:axId val="25468929"/>
      </c:barChart>
      <c:catAx>
        <c:axId val="55025664"/>
        <c:scaling>
          <c:orientation val="minMax"/>
        </c:scaling>
        <c:axPos val="b"/>
        <c:delete val="1"/>
        <c:majorTickMark val="out"/>
        <c:minorTickMark val="none"/>
        <c:tickLblPos val="none"/>
        <c:crossAx val="25468929"/>
        <c:crosses val="autoZero"/>
        <c:auto val="1"/>
        <c:lblOffset val="100"/>
        <c:noMultiLvlLbl val="0"/>
      </c:catAx>
      <c:valAx>
        <c:axId val="25468929"/>
        <c:scaling>
          <c:orientation val="minMax"/>
        </c:scaling>
        <c:axPos val="l"/>
        <c:delete val="1"/>
        <c:majorTickMark val="out"/>
        <c:minorTickMark val="none"/>
        <c:tickLblPos val="none"/>
        <c:crossAx val="550256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Smith" refreshedVersion="5">
  <cacheSource type="worksheet">
    <worksheetSource ref="A2:BL7"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savevoaindonesianradio"/>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
        <d v="2019-08-01T18:42:58.000"/>
        <d v="2019-08-02T14:17:00.000"/>
        <d v="2019-08-08T16:10:57.000"/>
        <d v="2015-03-21T05:42:31.000"/>
        <d v="2019-08-09T03:42:35.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healthangel999"/>
    <s v="stavridisj"/>
    <m/>
    <m/>
    <m/>
    <m/>
    <m/>
    <m/>
    <m/>
    <m/>
    <s v="No"/>
    <n v="3"/>
    <m/>
    <m/>
    <x v="0"/>
    <d v="2019-08-01T18:42:58.000"/>
    <s v="@AirNatlGuard @15thSMA @DefenseIntel @JJGreenWTOP @SecPritzker @BreakingDefense _x000a_@AirForceNYC @Military1Source @NationalDefense _x000a_@SHAPE_NATO @stavridisj @BBGgov @camanpour @uspresstracker @BradKimberly @RachelSmolkin @StripesPublishr @FacesofPACOM https://t.co/OEylWmrsUC"/>
    <s v="https://twitter.com/HealthAngel999/status/1156977138811179008"/>
    <s v="twitter.com"/>
    <x v="0"/>
    <m/>
    <s v="http://pbs.twimg.com/profile_images/999852887713898496/0rVAtEA9_normal.jpg"/>
    <x v="0"/>
    <s v="https://twitter.com/#!/healthangel999/status/1156998772964114434"/>
    <m/>
    <m/>
    <s v="1156998772964114434"/>
    <m/>
    <b v="0"/>
    <n v="0"/>
    <s v="32007916"/>
    <b v="1"/>
    <s v="und"/>
    <m/>
    <s v="1156977138811179008"/>
    <b v="0"/>
    <n v="0"/>
    <s v=""/>
    <s v="Twitter Web App"/>
    <b v="0"/>
    <s v="1156998772964114434"/>
    <s v="Tweet"/>
    <n v="0"/>
    <n v="0"/>
    <m/>
    <m/>
    <m/>
    <m/>
    <m/>
    <m/>
    <m/>
    <m/>
    <n v="1"/>
    <s v="1"/>
    <s v="1"/>
    <m/>
    <m/>
    <m/>
    <m/>
    <m/>
    <m/>
    <m/>
    <m/>
    <m/>
  </r>
  <r>
    <s v="healthangel999"/>
    <s v="jimsciutto"/>
    <m/>
    <m/>
    <m/>
    <m/>
    <m/>
    <m/>
    <m/>
    <m/>
    <s v="No"/>
    <n v="14"/>
    <m/>
    <m/>
    <x v="0"/>
    <d v="2019-08-02T14:17:00.000"/>
    <s v="@DarrellIssa @AusOfficeTPE @AviationWeek @charlierose @Battelle @MattFerchen @BBCWorld @FinancialTimes @BBGgov @camanpour @uspresstracker @BradKimberly @RachelSmolkin @StripesPublishr @FacesofPACOM @CharlieRoseShow @benjaminbland @IsraelTaipei @jimsciutto https://t.co/bbhMRYgfTg"/>
    <s v="https://twitter.com/HealthAngel999/status/1157290327046332416"/>
    <s v="twitter.com"/>
    <x v="0"/>
    <m/>
    <s v="http://pbs.twimg.com/profile_images/999852887713898496/0rVAtEA9_normal.jpg"/>
    <x v="1"/>
    <s v="https://twitter.com/#!/healthangel999/status/1157294228940230657"/>
    <m/>
    <m/>
    <s v="1157294228940230657"/>
    <m/>
    <b v="0"/>
    <n v="0"/>
    <s v="22509548"/>
    <b v="1"/>
    <s v="und"/>
    <m/>
    <s v="1157290327046332416"/>
    <b v="0"/>
    <n v="0"/>
    <s v=""/>
    <s v="Twitter Web App"/>
    <b v="0"/>
    <s v="1157294228940230657"/>
    <s v="Tweet"/>
    <n v="0"/>
    <n v="0"/>
    <m/>
    <m/>
    <m/>
    <m/>
    <m/>
    <m/>
    <m/>
    <m/>
    <n v="1"/>
    <s v="1"/>
    <s v="1"/>
    <m/>
    <m/>
    <m/>
    <m/>
    <m/>
    <m/>
    <m/>
    <m/>
    <m/>
  </r>
  <r>
    <s v="healthangel999"/>
    <s v="publici"/>
    <m/>
    <m/>
    <m/>
    <m/>
    <m/>
    <m/>
    <m/>
    <m/>
    <s v="No"/>
    <n v="25"/>
    <m/>
    <m/>
    <x v="0"/>
    <d v="2019-08-08T16:10:57.000"/>
    <s v="@WarrenDavidson @RealClearWorld @petehoekstra _x000a_@TheStudyofWar @BBGgov @camanpour @uspresstracker @BradKimberly @RachelSmolkin @StripesPublishr @FacesofPACOM @CharlieRoseShow @BuckeyeInternet @CBSNews @abramowitz  @TVietor08 @CIRonline @Publici https://t.co/BrbZoKtJ9m"/>
    <s v="https://twitter.com/HealthAngel999/status/1159483182724632577"/>
    <s v="twitter.com"/>
    <x v="0"/>
    <m/>
    <s v="http://pbs.twimg.com/profile_images/999852887713898496/0rVAtEA9_normal.jpg"/>
    <x v="2"/>
    <s v="https://twitter.com/#!/healthangel999/status/1159497233315913728"/>
    <m/>
    <m/>
    <s v="1159497233315913728"/>
    <m/>
    <b v="0"/>
    <n v="0"/>
    <s v="742735530287304704"/>
    <b v="1"/>
    <s v="und"/>
    <m/>
    <s v="1159483182724632577"/>
    <b v="0"/>
    <n v="0"/>
    <s v=""/>
    <s v="Twitter Web App"/>
    <b v="0"/>
    <s v="1159497233315913728"/>
    <s v="Tweet"/>
    <n v="0"/>
    <n v="0"/>
    <m/>
    <m/>
    <m/>
    <m/>
    <m/>
    <m/>
    <m/>
    <m/>
    <n v="1"/>
    <s v="1"/>
    <s v="1"/>
    <m/>
    <m/>
    <m/>
    <m/>
    <m/>
    <m/>
    <m/>
    <m/>
    <m/>
  </r>
  <r>
    <s v="siachie81"/>
    <s v="usembassyjkt"/>
    <m/>
    <m/>
    <m/>
    <m/>
    <m/>
    <m/>
    <m/>
    <m/>
    <s v="No"/>
    <n v="58"/>
    <m/>
    <m/>
    <x v="0"/>
    <d v="2015-03-21T05:42:31.000"/>
    <s v="they need radios #SaveVOAIndonesianRadio | @BBGgov | @usembassyjkt"/>
    <m/>
    <m/>
    <x v="1"/>
    <m/>
    <s v="http://pbs.twimg.com/profile_images/1281543565/g_normal.JPG"/>
    <x v="3"/>
    <s v="https://twitter.com/#!/siachie81/status/579156110529032192"/>
    <m/>
    <m/>
    <s v="579156110529032192"/>
    <m/>
    <b v="0"/>
    <n v="12"/>
    <s v=""/>
    <b v="0"/>
    <s v="en"/>
    <m/>
    <s v=""/>
    <b v="0"/>
    <n v="6"/>
    <s v=""/>
    <s v="Twitter Web Client"/>
    <b v="0"/>
    <s v="579156110529032192"/>
    <s v="Retweet"/>
    <n v="0"/>
    <n v="0"/>
    <m/>
    <m/>
    <m/>
    <m/>
    <m/>
    <m/>
    <m/>
    <m/>
    <n v="1"/>
    <s v="2"/>
    <s v="2"/>
    <n v="0"/>
    <n v="0"/>
    <n v="0"/>
    <n v="0"/>
    <n v="0"/>
    <n v="0"/>
    <n v="6"/>
    <n v="100"/>
    <n v="6"/>
  </r>
  <r>
    <s v="winanda76250708"/>
    <s v="usembassyjkt"/>
    <m/>
    <m/>
    <m/>
    <m/>
    <m/>
    <m/>
    <m/>
    <m/>
    <s v="No"/>
    <n v="59"/>
    <m/>
    <m/>
    <x v="0"/>
    <d v="2019-08-09T03:42:35.000"/>
    <s v="RT @siachie81: they need radios #SaveVOAIndonesianRadio | @BBGgov | @usembassyjkt"/>
    <m/>
    <m/>
    <x v="1"/>
    <m/>
    <s v="http://pbs.twimg.com/profile_images/1158937616042958850/lwtn_8rO_normal.jpg"/>
    <x v="4"/>
    <s v="https://twitter.com/#!/winanda76250708/status/1159671286685028353"/>
    <m/>
    <m/>
    <s v="1159671286685028353"/>
    <m/>
    <b v="0"/>
    <n v="0"/>
    <s v=""/>
    <b v="0"/>
    <s v="en"/>
    <m/>
    <s v=""/>
    <b v="0"/>
    <n v="6"/>
    <s v="579156110529032192"/>
    <s v="Twitter Web App"/>
    <b v="0"/>
    <s v="579156110529032192"/>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3"/>
        <item x="0"/>
        <item x="1"/>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2" totalsRowShown="0" headerRowDxfId="368" dataDxfId="367">
  <autoFilter ref="A2:BL62"/>
  <tableColumns count="64">
    <tableColumn id="1" name="Vertex 1" dataDxfId="366"/>
    <tableColumn id="2" name="Vertex 2" dataDxfId="365"/>
    <tableColumn id="3" name="Color" dataDxfId="364"/>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4"/>
    <tableColumn id="7" name="ID" dataDxfId="356"/>
    <tableColumn id="9" name="Dynamic Filter" dataDxfId="355"/>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Twitter Page for Tweet" dataDxfId="344"/>
    <tableColumn id="25" name="Latitude" dataDxfId="343"/>
    <tableColumn id="26" name="Longitude" dataDxfId="342"/>
    <tableColumn id="27" name="Imported ID" dataDxfId="341"/>
    <tableColumn id="28" name="In-Reply-To Tweet ID" dataDxfId="340"/>
    <tableColumn id="29" name="Favorited" dataDxfId="339"/>
    <tableColumn id="30" name="Favorite Count" dataDxfId="338"/>
    <tableColumn id="31" name="In-Reply-To User ID" dataDxfId="337"/>
    <tableColumn id="32" name="Is Quote Status" dataDxfId="336"/>
    <tableColumn id="33" name="Language" dataDxfId="335"/>
    <tableColumn id="34" name="Possibly Sensitive" dataDxfId="334"/>
    <tableColumn id="35" name="Quoted Status ID" dataDxfId="333"/>
    <tableColumn id="36" name="Retweeted" dataDxfId="332"/>
    <tableColumn id="37" name="Retweet Count" dataDxfId="331"/>
    <tableColumn id="38" name="Retweet ID" dataDxfId="330"/>
    <tableColumn id="39" name="Source" dataDxfId="329"/>
    <tableColumn id="40" name="Truncated" dataDxfId="328"/>
    <tableColumn id="41" name="Unified Twitter ID" dataDxfId="327"/>
    <tableColumn id="42" name="Imported Tweet Type" dataDxfId="326"/>
    <tableColumn id="43" name="Added By Extended Analysis" dataDxfId="325"/>
    <tableColumn id="44" name="Corrected By Extended Analysis" dataDxfId="324"/>
    <tableColumn id="45" name="Place Bounding Box" dataDxfId="323"/>
    <tableColumn id="46" name="Place Country" dataDxfId="322"/>
    <tableColumn id="47" name="Place Country Code" dataDxfId="321"/>
    <tableColumn id="48" name="Place Full Name" dataDxfId="320"/>
    <tableColumn id="49" name="Place ID" dataDxfId="319"/>
    <tableColumn id="50" name="Place Name" dataDxfId="318"/>
    <tableColumn id="51" name="Place Type" dataDxfId="317"/>
    <tableColumn id="52" name="Place URL" dataDxfId="316"/>
    <tableColumn id="53" name="Edge Weight"/>
    <tableColumn id="54" name="Vertex 1 Group" dataDxfId="23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4" totalsRowShown="0" headerRowDxfId="223" dataDxfId="222">
  <autoFilter ref="A1:F4"/>
  <tableColumns count="6">
    <tableColumn id="1" name="Top URLs in Tweet in Entire Graph" dataDxfId="221"/>
    <tableColumn id="2" name="Entire Graph Count" dataDxfId="220"/>
    <tableColumn id="3" name="Top URLs in Tweet in G1" dataDxfId="219"/>
    <tableColumn id="4" name="G1 Count" dataDxfId="218"/>
    <tableColumn id="5" name="Top URLs in Tweet in G2" dataDxfId="217"/>
    <tableColumn id="6" name="G2 Count" dataDxfId="21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7:F8" totalsRowShown="0" headerRowDxfId="214" dataDxfId="213">
  <autoFilter ref="A7:F8"/>
  <tableColumns count="6">
    <tableColumn id="1" name="Top Domains in Tweet in Entire Graph" dataDxfId="212"/>
    <tableColumn id="2" name="Entire Graph Count" dataDxfId="211"/>
    <tableColumn id="3" name="Top Domains in Tweet in G1" dataDxfId="210"/>
    <tableColumn id="4" name="G1 Count" dataDxfId="209"/>
    <tableColumn id="5" name="Top Domains in Tweet in G2" dataDxfId="208"/>
    <tableColumn id="6" name="G2 Count" dataDxfId="20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1:F12" totalsRowShown="0" headerRowDxfId="205" dataDxfId="204">
  <autoFilter ref="A11:F12"/>
  <tableColumns count="6">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5:F25" totalsRowShown="0" headerRowDxfId="196" dataDxfId="195">
  <autoFilter ref="A15:F25"/>
  <tableColumns count="6">
    <tableColumn id="1" name="Top Words in Tweet in Entire Graph" dataDxfId="194"/>
    <tableColumn id="2" name="Entire Graph Count" dataDxfId="193"/>
    <tableColumn id="3" name="Top Words in Tweet in G1" dataDxfId="192"/>
    <tableColumn id="4" name="G1 Count" dataDxfId="191"/>
    <tableColumn id="5" name="Top Words in Tweet in G2" dataDxfId="190"/>
    <tableColumn id="6" name="G2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8:F38" totalsRowShown="0" headerRowDxfId="187" dataDxfId="186">
  <autoFilter ref="A28:F38"/>
  <tableColumns count="6">
    <tableColumn id="1" name="Top Word Pairs in Tweet in Entire Graph" dataDxfId="185"/>
    <tableColumn id="2" name="Entire Graph Count" dataDxfId="184"/>
    <tableColumn id="3" name="Top Word Pairs in Tweet in G1" dataDxfId="183"/>
    <tableColumn id="4" name="G1 Count" dataDxfId="182"/>
    <tableColumn id="5" name="Top Word Pairs in Tweet in G2" dataDxfId="181"/>
    <tableColumn id="6" name="G2 Count" dataDxfId="18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1:F44" totalsRowShown="0" headerRowDxfId="178" dataDxfId="177">
  <autoFilter ref="A41:F44"/>
  <tableColumns count="6">
    <tableColumn id="1" name="Top Replied-To in Entire Graph" dataDxfId="176"/>
    <tableColumn id="2" name="Entire Graph Count" dataDxfId="172"/>
    <tableColumn id="3" name="Top Replied-To in G1" dataDxfId="171"/>
    <tableColumn id="4" name="G1 Count" dataDxfId="168"/>
    <tableColumn id="5" name="Top Replied-To in G2" dataDxfId="167"/>
    <tableColumn id="6" name="G2 Count" dataDxfId="16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7:F57" totalsRowShown="0" headerRowDxfId="175" dataDxfId="174">
  <autoFilter ref="A47:F57"/>
  <tableColumns count="6">
    <tableColumn id="1" name="Top Mentioned in Entire Graph" dataDxfId="173"/>
    <tableColumn id="2" name="Entire Graph Count" dataDxfId="170"/>
    <tableColumn id="3" name="Top Mentioned in G1" dataDxfId="169"/>
    <tableColumn id="4" name="G1 Count" dataDxfId="165"/>
    <tableColumn id="5" name="Top Mentioned in G2" dataDxfId="164"/>
    <tableColumn id="6" name="G2 Count" dataDxfId="16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0:F70" totalsRowShown="0" headerRowDxfId="160" dataDxfId="159">
  <autoFilter ref="A60:F70"/>
  <tableColumns count="6">
    <tableColumn id="1" name="Top Tweeters in Entire Graph" dataDxfId="158"/>
    <tableColumn id="2" name="Entire Graph Count" dataDxfId="157"/>
    <tableColumn id="3" name="Top Tweeters in G1" dataDxfId="156"/>
    <tableColumn id="4" name="G1 Count" dataDxfId="155"/>
    <tableColumn id="5" name="Top Tweeters in G2" dataDxfId="154"/>
    <tableColumn id="6" name="G2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1" totalsRowShown="0" headerRowDxfId="141" dataDxfId="140">
  <autoFilter ref="A1:G3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6" totalsRowShown="0" headerRowDxfId="315" dataDxfId="314">
  <autoFilter ref="A2:BS46"/>
  <tableColumns count="71">
    <tableColumn id="1" name="Vertex" dataDxfId="313"/>
    <tableColumn id="2" name="Color" dataDxfId="312"/>
    <tableColumn id="5" name="Shape" dataDxfId="311"/>
    <tableColumn id="6" name="Size" dataDxfId="310"/>
    <tableColumn id="4" name="Opacity" dataDxfId="309"/>
    <tableColumn id="7" name="Image File" dataDxfId="308"/>
    <tableColumn id="3" name="Visibility" dataDxfId="307"/>
    <tableColumn id="10" name="Label" dataDxfId="306"/>
    <tableColumn id="16" name="Label Fill Color" dataDxfId="305"/>
    <tableColumn id="9" name="Label Position" dataDxfId="304"/>
    <tableColumn id="8" name="Tooltip" dataDxfId="303"/>
    <tableColumn id="18" name="Layout Order" dataDxfId="302"/>
    <tableColumn id="13" name="X" dataDxfId="301"/>
    <tableColumn id="14" name="Y" dataDxfId="300"/>
    <tableColumn id="12" name="Locked?" dataDxfId="299"/>
    <tableColumn id="19" name="Polar R" dataDxfId="298"/>
    <tableColumn id="20" name="Polar Angle" dataDxfId="29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96"/>
    <tableColumn id="28" name="Dynamic Filter" dataDxfId="295"/>
    <tableColumn id="17" name="Add Your Own Columns Here" dataDxfId="294"/>
    <tableColumn id="30" name="Name" dataDxfId="293"/>
    <tableColumn id="31" name="Followed" dataDxfId="292"/>
    <tableColumn id="32" name="Followers" dataDxfId="291"/>
    <tableColumn id="33" name="Tweets" dataDxfId="290"/>
    <tableColumn id="34" name="Favorites" dataDxfId="289"/>
    <tableColumn id="35" name="Time Zone UTC Offset (Seconds)" dataDxfId="288"/>
    <tableColumn id="36" name="Description" dataDxfId="287"/>
    <tableColumn id="37" name="Location" dataDxfId="286"/>
    <tableColumn id="38" name="Web" dataDxfId="285"/>
    <tableColumn id="39" name="Time Zone" dataDxfId="284"/>
    <tableColumn id="40" name="Joined Twitter Date (UTC)" dataDxfId="283"/>
    <tableColumn id="41" name="Profile Banner Url" dataDxfId="282"/>
    <tableColumn id="42" name="Default Profile" dataDxfId="281"/>
    <tableColumn id="43" name="Default Profile Image" dataDxfId="280"/>
    <tableColumn id="44" name="Geo Enabled" dataDxfId="279"/>
    <tableColumn id="45" name="Language" dataDxfId="278"/>
    <tableColumn id="46" name="Listed Count" dataDxfId="277"/>
    <tableColumn id="47" name="Profile Background Image Url" dataDxfId="276"/>
    <tableColumn id="48" name="Verified" dataDxfId="275"/>
    <tableColumn id="49" name="Custom Menu Item Text" dataDxfId="274"/>
    <tableColumn id="50" name="Custom Menu Item Action" dataDxfId="273"/>
    <tableColumn id="51" name="Tweeted Search Term?" dataDxfId="24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3" totalsRowShown="0" headerRowDxfId="132" dataDxfId="131">
  <autoFilter ref="A1:L2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7" totalsRowShown="0" headerRowDxfId="64" dataDxfId="63">
  <autoFilter ref="A2:BL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72">
  <autoFilter ref="A2:AO4"/>
  <tableColumns count="41">
    <tableColumn id="1" name="Group" dataDxfId="247"/>
    <tableColumn id="2" name="Vertex Color" dataDxfId="246"/>
    <tableColumn id="3" name="Vertex Shape" dataDxfId="244"/>
    <tableColumn id="22" name="Visibility" dataDxfId="245"/>
    <tableColumn id="4" name="Collapsed?"/>
    <tableColumn id="18" name="Label" dataDxfId="271"/>
    <tableColumn id="20" name="Collapsed X"/>
    <tableColumn id="21" name="Collapsed Y"/>
    <tableColumn id="6" name="ID" dataDxfId="270"/>
    <tableColumn id="19" name="Collapsed Properties" dataDxfId="238"/>
    <tableColumn id="5" name="Vertices" dataDxfId="237"/>
    <tableColumn id="7" name="Unique Edges" dataDxfId="236"/>
    <tableColumn id="8" name="Edges With Duplicates" dataDxfId="235"/>
    <tableColumn id="9" name="Total Edges" dataDxfId="234"/>
    <tableColumn id="10" name="Self-Loops" dataDxfId="233"/>
    <tableColumn id="24" name="Reciprocated Vertex Pair Ratio" dataDxfId="232"/>
    <tableColumn id="25" name="Reciprocated Edge Ratio" dataDxfId="231"/>
    <tableColumn id="11" name="Connected Components" dataDxfId="230"/>
    <tableColumn id="12" name="Single-Vertex Connected Components" dataDxfId="229"/>
    <tableColumn id="13" name="Maximum Vertices in a Connected Component" dataDxfId="228"/>
    <tableColumn id="14" name="Maximum Edges in a Connected Component" dataDxfId="227"/>
    <tableColumn id="15" name="Maximum Geodesic Distance (Diameter)" dataDxfId="226"/>
    <tableColumn id="16" name="Average Geodesic Distance" dataDxfId="225"/>
    <tableColumn id="17" name="Graph Density" dataDxfId="215"/>
    <tableColumn id="23" name="Top URLs in Tweet" dataDxfId="206"/>
    <tableColumn id="26" name="Top Domains in Tweet" dataDxfId="197"/>
    <tableColumn id="27" name="Top Hashtags in Tweet" dataDxfId="188"/>
    <tableColumn id="28" name="Top Words in Tweet" dataDxfId="179"/>
    <tableColumn id="29" name="Top Word Pairs in Tweet" dataDxfId="162"/>
    <tableColumn id="30" name="Top Replied-To in Tweet" dataDxfId="16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269" dataDxfId="268">
  <autoFilter ref="A1:C45"/>
  <tableColumns count="3">
    <tableColumn id="1" name="Group" dataDxfId="243"/>
    <tableColumn id="2" name="Vertex" dataDxfId="242"/>
    <tableColumn id="3" name="Vertex ID" dataDxfId="2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7"/>
    <tableColumn id="2" name="Degree Frequency" dataDxfId="266">
      <calculatedColumnFormula>COUNTIF(Vertices[Degree], "&gt;= " &amp; D2) - COUNTIF(Vertices[Degree], "&gt;=" &amp; D3)</calculatedColumnFormula>
    </tableColumn>
    <tableColumn id="3" name="In-Degree Bin" dataDxfId="265"/>
    <tableColumn id="4" name="In-Degree Frequency" dataDxfId="264">
      <calculatedColumnFormula>COUNTIF(Vertices[In-Degree], "&gt;= " &amp; F2) - COUNTIF(Vertices[In-Degree], "&gt;=" &amp; F3)</calculatedColumnFormula>
    </tableColumn>
    <tableColumn id="5" name="Out-Degree Bin" dataDxfId="263"/>
    <tableColumn id="6" name="Out-Degree Frequency" dataDxfId="262">
      <calculatedColumnFormula>COUNTIF(Vertices[Out-Degree], "&gt;= " &amp; H2) - COUNTIF(Vertices[Out-Degree], "&gt;=" &amp; H3)</calculatedColumnFormula>
    </tableColumn>
    <tableColumn id="7" name="Betweenness Centrality Bin" dataDxfId="261"/>
    <tableColumn id="8" name="Betweenness Centrality Frequency" dataDxfId="260">
      <calculatedColumnFormula>COUNTIF(Vertices[Betweenness Centrality], "&gt;= " &amp; J2) - COUNTIF(Vertices[Betweenness Centrality], "&gt;=" &amp; J3)</calculatedColumnFormula>
    </tableColumn>
    <tableColumn id="9" name="Closeness Centrality Bin" dataDxfId="259"/>
    <tableColumn id="10" name="Closeness Centrality Frequency" dataDxfId="258">
      <calculatedColumnFormula>COUNTIF(Vertices[Closeness Centrality], "&gt;= " &amp; L2) - COUNTIF(Vertices[Closeness Centrality], "&gt;=" &amp; L3)</calculatedColumnFormula>
    </tableColumn>
    <tableColumn id="11" name="Eigenvector Centrality Bin" dataDxfId="257"/>
    <tableColumn id="12" name="Eigenvector Centrality Frequency" dataDxfId="256">
      <calculatedColumnFormula>COUNTIF(Vertices[Eigenvector Centrality], "&gt;= " &amp; N2) - COUNTIF(Vertices[Eigenvector Centrality], "&gt;=" &amp; N3)</calculatedColumnFormula>
    </tableColumn>
    <tableColumn id="18" name="PageRank Bin" dataDxfId="255"/>
    <tableColumn id="17" name="PageRank Frequency" dataDxfId="254">
      <calculatedColumnFormula>COUNTIF(Vertices[Eigenvector Centrality], "&gt;= " &amp; P2) - COUNTIF(Vertices[Eigenvector Centrality], "&gt;=" &amp; P3)</calculatedColumnFormula>
    </tableColumn>
    <tableColumn id="13" name="Clustering Coefficient Bin" dataDxfId="253"/>
    <tableColumn id="14" name="Clustering Coefficient Frequency" dataDxfId="252">
      <calculatedColumnFormula>COUNTIF(Vertices[Clustering Coefficient], "&gt;= " &amp; R2) - COUNTIF(Vertices[Clustering Coefficient], "&gt;=" &amp; R3)</calculatedColumnFormula>
    </tableColumn>
    <tableColumn id="15" name="Dynamic Filter Bin" dataDxfId="251"/>
    <tableColumn id="16" name="Dynamic Filter Frequency" dataDxfId="2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HealthAngel999/status/1156977138811179008" TargetMode="External" /><Relationship Id="rId2" Type="http://schemas.openxmlformats.org/officeDocument/2006/relationships/hyperlink" Target="https://twitter.com/HealthAngel999/status/1156977138811179008" TargetMode="External" /><Relationship Id="rId3" Type="http://schemas.openxmlformats.org/officeDocument/2006/relationships/hyperlink" Target="https://twitter.com/HealthAngel999/status/1156977138811179008" TargetMode="External" /><Relationship Id="rId4" Type="http://schemas.openxmlformats.org/officeDocument/2006/relationships/hyperlink" Target="https://twitter.com/HealthAngel999/status/1156977138811179008" TargetMode="External" /><Relationship Id="rId5" Type="http://schemas.openxmlformats.org/officeDocument/2006/relationships/hyperlink" Target="https://twitter.com/HealthAngel999/status/1156977138811179008" TargetMode="External" /><Relationship Id="rId6" Type="http://schemas.openxmlformats.org/officeDocument/2006/relationships/hyperlink" Target="https://twitter.com/HealthAngel999/status/1156977138811179008" TargetMode="External" /><Relationship Id="rId7" Type="http://schemas.openxmlformats.org/officeDocument/2006/relationships/hyperlink" Target="https://twitter.com/HealthAngel999/status/1156977138811179008" TargetMode="External" /><Relationship Id="rId8" Type="http://schemas.openxmlformats.org/officeDocument/2006/relationships/hyperlink" Target="https://twitter.com/HealthAngel999/status/1156977138811179008" TargetMode="External" /><Relationship Id="rId9" Type="http://schemas.openxmlformats.org/officeDocument/2006/relationships/hyperlink" Target="https://twitter.com/HealthAngel999/status/1156977138811179008" TargetMode="External" /><Relationship Id="rId10" Type="http://schemas.openxmlformats.org/officeDocument/2006/relationships/hyperlink" Target="https://twitter.com/HealthAngel999/status/1156977138811179008" TargetMode="External" /><Relationship Id="rId11" Type="http://schemas.openxmlformats.org/officeDocument/2006/relationships/hyperlink" Target="https://twitter.com/HealthAngel999/status/1156977138811179008" TargetMode="External" /><Relationship Id="rId12" Type="http://schemas.openxmlformats.org/officeDocument/2006/relationships/hyperlink" Target="https://twitter.com/HealthAngel999/status/1157290327046332416" TargetMode="External" /><Relationship Id="rId13" Type="http://schemas.openxmlformats.org/officeDocument/2006/relationships/hyperlink" Target="https://twitter.com/HealthAngel999/status/1157290327046332416" TargetMode="External" /><Relationship Id="rId14" Type="http://schemas.openxmlformats.org/officeDocument/2006/relationships/hyperlink" Target="https://twitter.com/HealthAngel999/status/1157290327046332416" TargetMode="External" /><Relationship Id="rId15" Type="http://schemas.openxmlformats.org/officeDocument/2006/relationships/hyperlink" Target="https://twitter.com/HealthAngel999/status/1157290327046332416" TargetMode="External" /><Relationship Id="rId16" Type="http://schemas.openxmlformats.org/officeDocument/2006/relationships/hyperlink" Target="https://twitter.com/HealthAngel999/status/1157290327046332416" TargetMode="External" /><Relationship Id="rId17" Type="http://schemas.openxmlformats.org/officeDocument/2006/relationships/hyperlink" Target="https://twitter.com/HealthAngel999/status/1157290327046332416" TargetMode="External" /><Relationship Id="rId18" Type="http://schemas.openxmlformats.org/officeDocument/2006/relationships/hyperlink" Target="https://twitter.com/HealthAngel999/status/1157290327046332416" TargetMode="External" /><Relationship Id="rId19" Type="http://schemas.openxmlformats.org/officeDocument/2006/relationships/hyperlink" Target="https://twitter.com/HealthAngel999/status/1157290327046332416" TargetMode="External" /><Relationship Id="rId20" Type="http://schemas.openxmlformats.org/officeDocument/2006/relationships/hyperlink" Target="https://twitter.com/HealthAngel999/status/1157290327046332416" TargetMode="External" /><Relationship Id="rId21" Type="http://schemas.openxmlformats.org/officeDocument/2006/relationships/hyperlink" Target="https://twitter.com/HealthAngel999/status/1157290327046332416" TargetMode="External" /><Relationship Id="rId22" Type="http://schemas.openxmlformats.org/officeDocument/2006/relationships/hyperlink" Target="https://twitter.com/HealthAngel999/status/1157290327046332416" TargetMode="External" /><Relationship Id="rId23" Type="http://schemas.openxmlformats.org/officeDocument/2006/relationships/hyperlink" Target="https://twitter.com/HealthAngel999/status/1159483182724632577" TargetMode="External" /><Relationship Id="rId24" Type="http://schemas.openxmlformats.org/officeDocument/2006/relationships/hyperlink" Target="https://twitter.com/HealthAngel999/status/1159483182724632577" TargetMode="External" /><Relationship Id="rId25" Type="http://schemas.openxmlformats.org/officeDocument/2006/relationships/hyperlink" Target="https://twitter.com/HealthAngel999/status/1159483182724632577" TargetMode="External" /><Relationship Id="rId26" Type="http://schemas.openxmlformats.org/officeDocument/2006/relationships/hyperlink" Target="https://twitter.com/HealthAngel999/status/1159483182724632577" TargetMode="External" /><Relationship Id="rId27" Type="http://schemas.openxmlformats.org/officeDocument/2006/relationships/hyperlink" Target="https://twitter.com/HealthAngel999/status/1159483182724632577" TargetMode="External" /><Relationship Id="rId28" Type="http://schemas.openxmlformats.org/officeDocument/2006/relationships/hyperlink" Target="https://twitter.com/HealthAngel999/status/1159483182724632577" TargetMode="External" /><Relationship Id="rId29" Type="http://schemas.openxmlformats.org/officeDocument/2006/relationships/hyperlink" Target="https://twitter.com/HealthAngel999/status/1157290327046332416" TargetMode="External" /><Relationship Id="rId30" Type="http://schemas.openxmlformats.org/officeDocument/2006/relationships/hyperlink" Target="https://twitter.com/HealthAngel999/status/1159483182724632577" TargetMode="External" /><Relationship Id="rId31" Type="http://schemas.openxmlformats.org/officeDocument/2006/relationships/hyperlink" Target="https://twitter.com/HealthAngel999/status/1156977138811179008" TargetMode="External" /><Relationship Id="rId32" Type="http://schemas.openxmlformats.org/officeDocument/2006/relationships/hyperlink" Target="https://twitter.com/HealthAngel999/status/1157290327046332416" TargetMode="External" /><Relationship Id="rId33" Type="http://schemas.openxmlformats.org/officeDocument/2006/relationships/hyperlink" Target="https://twitter.com/HealthAngel999/status/1159483182724632577" TargetMode="External" /><Relationship Id="rId34" Type="http://schemas.openxmlformats.org/officeDocument/2006/relationships/hyperlink" Target="https://twitter.com/HealthAngel999/status/1156977138811179008" TargetMode="External" /><Relationship Id="rId35" Type="http://schemas.openxmlformats.org/officeDocument/2006/relationships/hyperlink" Target="https://twitter.com/HealthAngel999/status/1157290327046332416" TargetMode="External" /><Relationship Id="rId36" Type="http://schemas.openxmlformats.org/officeDocument/2006/relationships/hyperlink" Target="https://twitter.com/HealthAngel999/status/1159483182724632577" TargetMode="External" /><Relationship Id="rId37" Type="http://schemas.openxmlformats.org/officeDocument/2006/relationships/hyperlink" Target="https://twitter.com/HealthAngel999/status/1156977138811179008" TargetMode="External" /><Relationship Id="rId38" Type="http://schemas.openxmlformats.org/officeDocument/2006/relationships/hyperlink" Target="https://twitter.com/HealthAngel999/status/1157290327046332416" TargetMode="External" /><Relationship Id="rId39" Type="http://schemas.openxmlformats.org/officeDocument/2006/relationships/hyperlink" Target="https://twitter.com/HealthAngel999/status/1159483182724632577" TargetMode="External" /><Relationship Id="rId40" Type="http://schemas.openxmlformats.org/officeDocument/2006/relationships/hyperlink" Target="https://twitter.com/HealthAngel999/status/1156977138811179008" TargetMode="External" /><Relationship Id="rId41" Type="http://schemas.openxmlformats.org/officeDocument/2006/relationships/hyperlink" Target="https://twitter.com/HealthAngel999/status/1157290327046332416" TargetMode="External" /><Relationship Id="rId42" Type="http://schemas.openxmlformats.org/officeDocument/2006/relationships/hyperlink" Target="https://twitter.com/HealthAngel999/status/1159483182724632577" TargetMode="External" /><Relationship Id="rId43" Type="http://schemas.openxmlformats.org/officeDocument/2006/relationships/hyperlink" Target="https://twitter.com/HealthAngel999/status/1156977138811179008" TargetMode="External" /><Relationship Id="rId44" Type="http://schemas.openxmlformats.org/officeDocument/2006/relationships/hyperlink" Target="https://twitter.com/HealthAngel999/status/1157290327046332416" TargetMode="External" /><Relationship Id="rId45" Type="http://schemas.openxmlformats.org/officeDocument/2006/relationships/hyperlink" Target="https://twitter.com/HealthAngel999/status/1159483182724632577" TargetMode="External" /><Relationship Id="rId46" Type="http://schemas.openxmlformats.org/officeDocument/2006/relationships/hyperlink" Target="https://twitter.com/HealthAngel999/status/1156977138811179008" TargetMode="External" /><Relationship Id="rId47" Type="http://schemas.openxmlformats.org/officeDocument/2006/relationships/hyperlink" Target="https://twitter.com/HealthAngel999/status/1157290327046332416" TargetMode="External" /><Relationship Id="rId48" Type="http://schemas.openxmlformats.org/officeDocument/2006/relationships/hyperlink" Target="https://twitter.com/HealthAngel999/status/1159483182724632577" TargetMode="External" /><Relationship Id="rId49" Type="http://schemas.openxmlformats.org/officeDocument/2006/relationships/hyperlink" Target="https://twitter.com/HealthAngel999/status/1159483182724632577" TargetMode="External" /><Relationship Id="rId50" Type="http://schemas.openxmlformats.org/officeDocument/2006/relationships/hyperlink" Target="https://twitter.com/HealthAngel999/status/1159483182724632577" TargetMode="External" /><Relationship Id="rId51" Type="http://schemas.openxmlformats.org/officeDocument/2006/relationships/hyperlink" Target="https://twitter.com/HealthAngel999/status/1159483182724632577" TargetMode="External" /><Relationship Id="rId52" Type="http://schemas.openxmlformats.org/officeDocument/2006/relationships/hyperlink" Target="https://twitter.com/HealthAngel999/status/1159483182724632577" TargetMode="External" /><Relationship Id="rId53" Type="http://schemas.openxmlformats.org/officeDocument/2006/relationships/hyperlink" Target="https://twitter.com/HealthAngel999/status/1156977138811179008" TargetMode="External" /><Relationship Id="rId54" Type="http://schemas.openxmlformats.org/officeDocument/2006/relationships/hyperlink" Target="https://twitter.com/HealthAngel999/status/1157290327046332416" TargetMode="External" /><Relationship Id="rId55" Type="http://schemas.openxmlformats.org/officeDocument/2006/relationships/hyperlink" Target="https://twitter.com/HealthAngel999/status/1159483182724632577" TargetMode="External" /><Relationship Id="rId56" Type="http://schemas.openxmlformats.org/officeDocument/2006/relationships/hyperlink" Target="http://pbs.twimg.com/profile_images/999852887713898496/0rVAtEA9_normal.jpg" TargetMode="External" /><Relationship Id="rId57" Type="http://schemas.openxmlformats.org/officeDocument/2006/relationships/hyperlink" Target="http://pbs.twimg.com/profile_images/999852887713898496/0rVAtEA9_normal.jpg" TargetMode="External" /><Relationship Id="rId58" Type="http://schemas.openxmlformats.org/officeDocument/2006/relationships/hyperlink" Target="http://pbs.twimg.com/profile_images/999852887713898496/0rVAtEA9_normal.jpg" TargetMode="External" /><Relationship Id="rId59" Type="http://schemas.openxmlformats.org/officeDocument/2006/relationships/hyperlink" Target="http://pbs.twimg.com/profile_images/999852887713898496/0rVAtEA9_normal.jpg" TargetMode="External" /><Relationship Id="rId60" Type="http://schemas.openxmlformats.org/officeDocument/2006/relationships/hyperlink" Target="http://pbs.twimg.com/profile_images/999852887713898496/0rVAtEA9_normal.jpg" TargetMode="External" /><Relationship Id="rId61" Type="http://schemas.openxmlformats.org/officeDocument/2006/relationships/hyperlink" Target="http://pbs.twimg.com/profile_images/999852887713898496/0rVAtEA9_normal.jpg" TargetMode="External" /><Relationship Id="rId62" Type="http://schemas.openxmlformats.org/officeDocument/2006/relationships/hyperlink" Target="http://pbs.twimg.com/profile_images/999852887713898496/0rVAtEA9_normal.jpg" TargetMode="External" /><Relationship Id="rId63" Type="http://schemas.openxmlformats.org/officeDocument/2006/relationships/hyperlink" Target="http://pbs.twimg.com/profile_images/999852887713898496/0rVAtEA9_normal.jpg" TargetMode="External" /><Relationship Id="rId64" Type="http://schemas.openxmlformats.org/officeDocument/2006/relationships/hyperlink" Target="http://pbs.twimg.com/profile_images/999852887713898496/0rVAtEA9_normal.jpg" TargetMode="External" /><Relationship Id="rId65" Type="http://schemas.openxmlformats.org/officeDocument/2006/relationships/hyperlink" Target="http://pbs.twimg.com/profile_images/999852887713898496/0rVAtEA9_normal.jpg" TargetMode="External" /><Relationship Id="rId66" Type="http://schemas.openxmlformats.org/officeDocument/2006/relationships/hyperlink" Target="http://pbs.twimg.com/profile_images/999852887713898496/0rVAtEA9_normal.jpg" TargetMode="External" /><Relationship Id="rId67" Type="http://schemas.openxmlformats.org/officeDocument/2006/relationships/hyperlink" Target="http://pbs.twimg.com/profile_images/999852887713898496/0rVAtEA9_normal.jpg" TargetMode="External" /><Relationship Id="rId68" Type="http://schemas.openxmlformats.org/officeDocument/2006/relationships/hyperlink" Target="http://pbs.twimg.com/profile_images/999852887713898496/0rVAtEA9_normal.jpg" TargetMode="External" /><Relationship Id="rId69" Type="http://schemas.openxmlformats.org/officeDocument/2006/relationships/hyperlink" Target="http://pbs.twimg.com/profile_images/999852887713898496/0rVAtEA9_normal.jpg" TargetMode="External" /><Relationship Id="rId70" Type="http://schemas.openxmlformats.org/officeDocument/2006/relationships/hyperlink" Target="http://pbs.twimg.com/profile_images/999852887713898496/0rVAtEA9_normal.jpg" TargetMode="External" /><Relationship Id="rId71" Type="http://schemas.openxmlformats.org/officeDocument/2006/relationships/hyperlink" Target="http://pbs.twimg.com/profile_images/999852887713898496/0rVAtEA9_normal.jpg" TargetMode="External" /><Relationship Id="rId72" Type="http://schemas.openxmlformats.org/officeDocument/2006/relationships/hyperlink" Target="http://pbs.twimg.com/profile_images/999852887713898496/0rVAtEA9_normal.jpg" TargetMode="External" /><Relationship Id="rId73" Type="http://schemas.openxmlformats.org/officeDocument/2006/relationships/hyperlink" Target="http://pbs.twimg.com/profile_images/999852887713898496/0rVAtEA9_normal.jpg" TargetMode="External" /><Relationship Id="rId74" Type="http://schemas.openxmlformats.org/officeDocument/2006/relationships/hyperlink" Target="http://pbs.twimg.com/profile_images/999852887713898496/0rVAtEA9_normal.jpg" TargetMode="External" /><Relationship Id="rId75" Type="http://schemas.openxmlformats.org/officeDocument/2006/relationships/hyperlink" Target="http://pbs.twimg.com/profile_images/999852887713898496/0rVAtEA9_normal.jpg" TargetMode="External" /><Relationship Id="rId76" Type="http://schemas.openxmlformats.org/officeDocument/2006/relationships/hyperlink" Target="http://pbs.twimg.com/profile_images/999852887713898496/0rVAtEA9_normal.jpg" TargetMode="External" /><Relationship Id="rId77" Type="http://schemas.openxmlformats.org/officeDocument/2006/relationships/hyperlink" Target="http://pbs.twimg.com/profile_images/999852887713898496/0rVAtEA9_normal.jpg" TargetMode="External" /><Relationship Id="rId78" Type="http://schemas.openxmlformats.org/officeDocument/2006/relationships/hyperlink" Target="http://pbs.twimg.com/profile_images/999852887713898496/0rVAtEA9_normal.jpg" TargetMode="External" /><Relationship Id="rId79" Type="http://schemas.openxmlformats.org/officeDocument/2006/relationships/hyperlink" Target="http://pbs.twimg.com/profile_images/999852887713898496/0rVAtEA9_normal.jpg" TargetMode="External" /><Relationship Id="rId80" Type="http://schemas.openxmlformats.org/officeDocument/2006/relationships/hyperlink" Target="http://pbs.twimg.com/profile_images/999852887713898496/0rVAtEA9_normal.jpg" TargetMode="External" /><Relationship Id="rId81" Type="http://schemas.openxmlformats.org/officeDocument/2006/relationships/hyperlink" Target="http://pbs.twimg.com/profile_images/999852887713898496/0rVAtEA9_normal.jpg" TargetMode="External" /><Relationship Id="rId82" Type="http://schemas.openxmlformats.org/officeDocument/2006/relationships/hyperlink" Target="http://pbs.twimg.com/profile_images/999852887713898496/0rVAtEA9_normal.jpg" TargetMode="External" /><Relationship Id="rId83" Type="http://schemas.openxmlformats.org/officeDocument/2006/relationships/hyperlink" Target="http://pbs.twimg.com/profile_images/999852887713898496/0rVAtEA9_normal.jpg" TargetMode="External" /><Relationship Id="rId84" Type="http://schemas.openxmlformats.org/officeDocument/2006/relationships/hyperlink" Target="http://pbs.twimg.com/profile_images/999852887713898496/0rVAtEA9_normal.jpg" TargetMode="External" /><Relationship Id="rId85" Type="http://schemas.openxmlformats.org/officeDocument/2006/relationships/hyperlink" Target="http://pbs.twimg.com/profile_images/999852887713898496/0rVAtEA9_normal.jpg" TargetMode="External" /><Relationship Id="rId86" Type="http://schemas.openxmlformats.org/officeDocument/2006/relationships/hyperlink" Target="http://pbs.twimg.com/profile_images/999852887713898496/0rVAtEA9_normal.jpg" TargetMode="External" /><Relationship Id="rId87" Type="http://schemas.openxmlformats.org/officeDocument/2006/relationships/hyperlink" Target="http://pbs.twimg.com/profile_images/999852887713898496/0rVAtEA9_normal.jpg" TargetMode="External" /><Relationship Id="rId88" Type="http://schemas.openxmlformats.org/officeDocument/2006/relationships/hyperlink" Target="http://pbs.twimg.com/profile_images/999852887713898496/0rVAtEA9_normal.jpg" TargetMode="External" /><Relationship Id="rId89" Type="http://schemas.openxmlformats.org/officeDocument/2006/relationships/hyperlink" Target="http://pbs.twimg.com/profile_images/999852887713898496/0rVAtEA9_normal.jpg" TargetMode="External" /><Relationship Id="rId90" Type="http://schemas.openxmlformats.org/officeDocument/2006/relationships/hyperlink" Target="http://pbs.twimg.com/profile_images/999852887713898496/0rVAtEA9_normal.jpg" TargetMode="External" /><Relationship Id="rId91" Type="http://schemas.openxmlformats.org/officeDocument/2006/relationships/hyperlink" Target="http://pbs.twimg.com/profile_images/999852887713898496/0rVAtEA9_normal.jpg" TargetMode="External" /><Relationship Id="rId92" Type="http://schemas.openxmlformats.org/officeDocument/2006/relationships/hyperlink" Target="http://pbs.twimg.com/profile_images/999852887713898496/0rVAtEA9_normal.jpg" TargetMode="External" /><Relationship Id="rId93" Type="http://schemas.openxmlformats.org/officeDocument/2006/relationships/hyperlink" Target="http://pbs.twimg.com/profile_images/999852887713898496/0rVAtEA9_normal.jpg" TargetMode="External" /><Relationship Id="rId94" Type="http://schemas.openxmlformats.org/officeDocument/2006/relationships/hyperlink" Target="http://pbs.twimg.com/profile_images/999852887713898496/0rVAtEA9_normal.jpg" TargetMode="External" /><Relationship Id="rId95" Type="http://schemas.openxmlformats.org/officeDocument/2006/relationships/hyperlink" Target="http://pbs.twimg.com/profile_images/999852887713898496/0rVAtEA9_normal.jpg" TargetMode="External" /><Relationship Id="rId96" Type="http://schemas.openxmlformats.org/officeDocument/2006/relationships/hyperlink" Target="http://pbs.twimg.com/profile_images/999852887713898496/0rVAtEA9_normal.jpg" TargetMode="External" /><Relationship Id="rId97" Type="http://schemas.openxmlformats.org/officeDocument/2006/relationships/hyperlink" Target="http://pbs.twimg.com/profile_images/999852887713898496/0rVAtEA9_normal.jpg" TargetMode="External" /><Relationship Id="rId98" Type="http://schemas.openxmlformats.org/officeDocument/2006/relationships/hyperlink" Target="http://pbs.twimg.com/profile_images/999852887713898496/0rVAtEA9_normal.jpg" TargetMode="External" /><Relationship Id="rId99" Type="http://schemas.openxmlformats.org/officeDocument/2006/relationships/hyperlink" Target="http://pbs.twimg.com/profile_images/999852887713898496/0rVAtEA9_normal.jpg" TargetMode="External" /><Relationship Id="rId100" Type="http://schemas.openxmlformats.org/officeDocument/2006/relationships/hyperlink" Target="http://pbs.twimg.com/profile_images/999852887713898496/0rVAtEA9_normal.jpg" TargetMode="External" /><Relationship Id="rId101" Type="http://schemas.openxmlformats.org/officeDocument/2006/relationships/hyperlink" Target="http://pbs.twimg.com/profile_images/999852887713898496/0rVAtEA9_normal.jpg" TargetMode="External" /><Relationship Id="rId102" Type="http://schemas.openxmlformats.org/officeDocument/2006/relationships/hyperlink" Target="http://pbs.twimg.com/profile_images/999852887713898496/0rVAtEA9_normal.jpg" TargetMode="External" /><Relationship Id="rId103" Type="http://schemas.openxmlformats.org/officeDocument/2006/relationships/hyperlink" Target="http://pbs.twimg.com/profile_images/999852887713898496/0rVAtEA9_normal.jpg" TargetMode="External" /><Relationship Id="rId104" Type="http://schemas.openxmlformats.org/officeDocument/2006/relationships/hyperlink" Target="http://pbs.twimg.com/profile_images/999852887713898496/0rVAtEA9_normal.jpg" TargetMode="External" /><Relationship Id="rId105" Type="http://schemas.openxmlformats.org/officeDocument/2006/relationships/hyperlink" Target="http://pbs.twimg.com/profile_images/999852887713898496/0rVAtEA9_normal.jpg" TargetMode="External" /><Relationship Id="rId106" Type="http://schemas.openxmlformats.org/officeDocument/2006/relationships/hyperlink" Target="http://pbs.twimg.com/profile_images/999852887713898496/0rVAtEA9_normal.jpg" TargetMode="External" /><Relationship Id="rId107" Type="http://schemas.openxmlformats.org/officeDocument/2006/relationships/hyperlink" Target="http://pbs.twimg.com/profile_images/999852887713898496/0rVAtEA9_normal.jpg" TargetMode="External" /><Relationship Id="rId108" Type="http://schemas.openxmlformats.org/officeDocument/2006/relationships/hyperlink" Target="http://pbs.twimg.com/profile_images/999852887713898496/0rVAtEA9_normal.jpg" TargetMode="External" /><Relationship Id="rId109" Type="http://schemas.openxmlformats.org/officeDocument/2006/relationships/hyperlink" Target="http://pbs.twimg.com/profile_images/999852887713898496/0rVAtEA9_normal.jpg" TargetMode="External" /><Relationship Id="rId110" Type="http://schemas.openxmlformats.org/officeDocument/2006/relationships/hyperlink" Target="http://pbs.twimg.com/profile_images/999852887713898496/0rVAtEA9_normal.jpg" TargetMode="External" /><Relationship Id="rId111" Type="http://schemas.openxmlformats.org/officeDocument/2006/relationships/hyperlink" Target="http://pbs.twimg.com/profile_images/1281543565/g_normal.JPG" TargetMode="External" /><Relationship Id="rId112" Type="http://schemas.openxmlformats.org/officeDocument/2006/relationships/hyperlink" Target="http://pbs.twimg.com/profile_images/1158937616042958850/lwtn_8rO_normal.jpg" TargetMode="External" /><Relationship Id="rId113" Type="http://schemas.openxmlformats.org/officeDocument/2006/relationships/hyperlink" Target="http://pbs.twimg.com/profile_images/1281543565/g_normal.JPG" TargetMode="External" /><Relationship Id="rId114" Type="http://schemas.openxmlformats.org/officeDocument/2006/relationships/hyperlink" Target="http://pbs.twimg.com/profile_images/1158937616042958850/lwtn_8rO_normal.jpg" TargetMode="External" /><Relationship Id="rId115" Type="http://schemas.openxmlformats.org/officeDocument/2006/relationships/hyperlink" Target="http://pbs.twimg.com/profile_images/1158937616042958850/lwtn_8rO_normal.jpg" TargetMode="External" /><Relationship Id="rId116" Type="http://schemas.openxmlformats.org/officeDocument/2006/relationships/hyperlink" Target="https://twitter.com/#!/healthangel999/status/1156998772964114434" TargetMode="External" /><Relationship Id="rId117" Type="http://schemas.openxmlformats.org/officeDocument/2006/relationships/hyperlink" Target="https://twitter.com/#!/healthangel999/status/1156998772964114434" TargetMode="External" /><Relationship Id="rId118" Type="http://schemas.openxmlformats.org/officeDocument/2006/relationships/hyperlink" Target="https://twitter.com/#!/healthangel999/status/1156998772964114434" TargetMode="External" /><Relationship Id="rId119" Type="http://schemas.openxmlformats.org/officeDocument/2006/relationships/hyperlink" Target="https://twitter.com/#!/healthangel999/status/1156998772964114434" TargetMode="External" /><Relationship Id="rId120" Type="http://schemas.openxmlformats.org/officeDocument/2006/relationships/hyperlink" Target="https://twitter.com/#!/healthangel999/status/1156998772964114434" TargetMode="External" /><Relationship Id="rId121" Type="http://schemas.openxmlformats.org/officeDocument/2006/relationships/hyperlink" Target="https://twitter.com/#!/healthangel999/status/1156998772964114434" TargetMode="External" /><Relationship Id="rId122" Type="http://schemas.openxmlformats.org/officeDocument/2006/relationships/hyperlink" Target="https://twitter.com/#!/healthangel999/status/1156998772964114434" TargetMode="External" /><Relationship Id="rId123" Type="http://schemas.openxmlformats.org/officeDocument/2006/relationships/hyperlink" Target="https://twitter.com/#!/healthangel999/status/1156998772964114434" TargetMode="External" /><Relationship Id="rId124" Type="http://schemas.openxmlformats.org/officeDocument/2006/relationships/hyperlink" Target="https://twitter.com/#!/healthangel999/status/1156998772964114434" TargetMode="External" /><Relationship Id="rId125" Type="http://schemas.openxmlformats.org/officeDocument/2006/relationships/hyperlink" Target="https://twitter.com/#!/healthangel999/status/1156998772964114434" TargetMode="External" /><Relationship Id="rId126" Type="http://schemas.openxmlformats.org/officeDocument/2006/relationships/hyperlink" Target="https://twitter.com/#!/healthangel999/status/1156998772964114434" TargetMode="External" /><Relationship Id="rId127" Type="http://schemas.openxmlformats.org/officeDocument/2006/relationships/hyperlink" Target="https://twitter.com/#!/healthangel999/status/1157294228940230657" TargetMode="External" /><Relationship Id="rId128" Type="http://schemas.openxmlformats.org/officeDocument/2006/relationships/hyperlink" Target="https://twitter.com/#!/healthangel999/status/1157294228940230657" TargetMode="External" /><Relationship Id="rId129" Type="http://schemas.openxmlformats.org/officeDocument/2006/relationships/hyperlink" Target="https://twitter.com/#!/healthangel999/status/1157294228940230657" TargetMode="External" /><Relationship Id="rId130" Type="http://schemas.openxmlformats.org/officeDocument/2006/relationships/hyperlink" Target="https://twitter.com/#!/healthangel999/status/1157294228940230657" TargetMode="External" /><Relationship Id="rId131" Type="http://schemas.openxmlformats.org/officeDocument/2006/relationships/hyperlink" Target="https://twitter.com/#!/healthangel999/status/1157294228940230657" TargetMode="External" /><Relationship Id="rId132" Type="http://schemas.openxmlformats.org/officeDocument/2006/relationships/hyperlink" Target="https://twitter.com/#!/healthangel999/status/1157294228940230657" TargetMode="External" /><Relationship Id="rId133" Type="http://schemas.openxmlformats.org/officeDocument/2006/relationships/hyperlink" Target="https://twitter.com/#!/healthangel999/status/1157294228940230657" TargetMode="External" /><Relationship Id="rId134" Type="http://schemas.openxmlformats.org/officeDocument/2006/relationships/hyperlink" Target="https://twitter.com/#!/healthangel999/status/1157294228940230657" TargetMode="External" /><Relationship Id="rId135" Type="http://schemas.openxmlformats.org/officeDocument/2006/relationships/hyperlink" Target="https://twitter.com/#!/healthangel999/status/1157294228940230657" TargetMode="External" /><Relationship Id="rId136" Type="http://schemas.openxmlformats.org/officeDocument/2006/relationships/hyperlink" Target="https://twitter.com/#!/healthangel999/status/1157294228940230657" TargetMode="External" /><Relationship Id="rId137" Type="http://schemas.openxmlformats.org/officeDocument/2006/relationships/hyperlink" Target="https://twitter.com/#!/healthangel999/status/1157294228940230657" TargetMode="External" /><Relationship Id="rId138" Type="http://schemas.openxmlformats.org/officeDocument/2006/relationships/hyperlink" Target="https://twitter.com/#!/healthangel999/status/1159497233315913728" TargetMode="External" /><Relationship Id="rId139" Type="http://schemas.openxmlformats.org/officeDocument/2006/relationships/hyperlink" Target="https://twitter.com/#!/healthangel999/status/1159497233315913728" TargetMode="External" /><Relationship Id="rId140" Type="http://schemas.openxmlformats.org/officeDocument/2006/relationships/hyperlink" Target="https://twitter.com/#!/healthangel999/status/1159497233315913728" TargetMode="External" /><Relationship Id="rId141" Type="http://schemas.openxmlformats.org/officeDocument/2006/relationships/hyperlink" Target="https://twitter.com/#!/healthangel999/status/1159497233315913728" TargetMode="External" /><Relationship Id="rId142" Type="http://schemas.openxmlformats.org/officeDocument/2006/relationships/hyperlink" Target="https://twitter.com/#!/healthangel999/status/1159497233315913728" TargetMode="External" /><Relationship Id="rId143" Type="http://schemas.openxmlformats.org/officeDocument/2006/relationships/hyperlink" Target="https://twitter.com/#!/healthangel999/status/1159497233315913728" TargetMode="External" /><Relationship Id="rId144" Type="http://schemas.openxmlformats.org/officeDocument/2006/relationships/hyperlink" Target="https://twitter.com/#!/healthangel999/status/1157294228940230657" TargetMode="External" /><Relationship Id="rId145" Type="http://schemas.openxmlformats.org/officeDocument/2006/relationships/hyperlink" Target="https://twitter.com/#!/healthangel999/status/1159497233315913728" TargetMode="External" /><Relationship Id="rId146" Type="http://schemas.openxmlformats.org/officeDocument/2006/relationships/hyperlink" Target="https://twitter.com/#!/healthangel999/status/1156998772964114434" TargetMode="External" /><Relationship Id="rId147" Type="http://schemas.openxmlformats.org/officeDocument/2006/relationships/hyperlink" Target="https://twitter.com/#!/healthangel999/status/1157294228940230657" TargetMode="External" /><Relationship Id="rId148" Type="http://schemas.openxmlformats.org/officeDocument/2006/relationships/hyperlink" Target="https://twitter.com/#!/healthangel999/status/1159497233315913728" TargetMode="External" /><Relationship Id="rId149" Type="http://schemas.openxmlformats.org/officeDocument/2006/relationships/hyperlink" Target="https://twitter.com/#!/healthangel999/status/1156998772964114434" TargetMode="External" /><Relationship Id="rId150" Type="http://schemas.openxmlformats.org/officeDocument/2006/relationships/hyperlink" Target="https://twitter.com/#!/healthangel999/status/1157294228940230657" TargetMode="External" /><Relationship Id="rId151" Type="http://schemas.openxmlformats.org/officeDocument/2006/relationships/hyperlink" Target="https://twitter.com/#!/healthangel999/status/1159497233315913728" TargetMode="External" /><Relationship Id="rId152" Type="http://schemas.openxmlformats.org/officeDocument/2006/relationships/hyperlink" Target="https://twitter.com/#!/healthangel999/status/1156998772964114434" TargetMode="External" /><Relationship Id="rId153" Type="http://schemas.openxmlformats.org/officeDocument/2006/relationships/hyperlink" Target="https://twitter.com/#!/healthangel999/status/1157294228940230657" TargetMode="External" /><Relationship Id="rId154" Type="http://schemas.openxmlformats.org/officeDocument/2006/relationships/hyperlink" Target="https://twitter.com/#!/healthangel999/status/1159497233315913728" TargetMode="External" /><Relationship Id="rId155" Type="http://schemas.openxmlformats.org/officeDocument/2006/relationships/hyperlink" Target="https://twitter.com/#!/healthangel999/status/1156998772964114434" TargetMode="External" /><Relationship Id="rId156" Type="http://schemas.openxmlformats.org/officeDocument/2006/relationships/hyperlink" Target="https://twitter.com/#!/healthangel999/status/1157294228940230657" TargetMode="External" /><Relationship Id="rId157" Type="http://schemas.openxmlformats.org/officeDocument/2006/relationships/hyperlink" Target="https://twitter.com/#!/healthangel999/status/1159497233315913728" TargetMode="External" /><Relationship Id="rId158" Type="http://schemas.openxmlformats.org/officeDocument/2006/relationships/hyperlink" Target="https://twitter.com/#!/healthangel999/status/1156998772964114434" TargetMode="External" /><Relationship Id="rId159" Type="http://schemas.openxmlformats.org/officeDocument/2006/relationships/hyperlink" Target="https://twitter.com/#!/healthangel999/status/1157294228940230657" TargetMode="External" /><Relationship Id="rId160" Type="http://schemas.openxmlformats.org/officeDocument/2006/relationships/hyperlink" Target="https://twitter.com/#!/healthangel999/status/1159497233315913728" TargetMode="External" /><Relationship Id="rId161" Type="http://schemas.openxmlformats.org/officeDocument/2006/relationships/hyperlink" Target="https://twitter.com/#!/healthangel999/status/1156998772964114434" TargetMode="External" /><Relationship Id="rId162" Type="http://schemas.openxmlformats.org/officeDocument/2006/relationships/hyperlink" Target="https://twitter.com/#!/healthangel999/status/1157294228940230657" TargetMode="External" /><Relationship Id="rId163" Type="http://schemas.openxmlformats.org/officeDocument/2006/relationships/hyperlink" Target="https://twitter.com/#!/healthangel999/status/1159497233315913728" TargetMode="External" /><Relationship Id="rId164" Type="http://schemas.openxmlformats.org/officeDocument/2006/relationships/hyperlink" Target="https://twitter.com/#!/healthangel999/status/1159497233315913728" TargetMode="External" /><Relationship Id="rId165" Type="http://schemas.openxmlformats.org/officeDocument/2006/relationships/hyperlink" Target="https://twitter.com/#!/healthangel999/status/1159497233315913728" TargetMode="External" /><Relationship Id="rId166" Type="http://schemas.openxmlformats.org/officeDocument/2006/relationships/hyperlink" Target="https://twitter.com/#!/healthangel999/status/1159497233315913728" TargetMode="External" /><Relationship Id="rId167" Type="http://schemas.openxmlformats.org/officeDocument/2006/relationships/hyperlink" Target="https://twitter.com/#!/healthangel999/status/1159497233315913728" TargetMode="External" /><Relationship Id="rId168" Type="http://schemas.openxmlformats.org/officeDocument/2006/relationships/hyperlink" Target="https://twitter.com/#!/healthangel999/status/1156998772964114434" TargetMode="External" /><Relationship Id="rId169" Type="http://schemas.openxmlformats.org/officeDocument/2006/relationships/hyperlink" Target="https://twitter.com/#!/healthangel999/status/1157294228940230657" TargetMode="External" /><Relationship Id="rId170" Type="http://schemas.openxmlformats.org/officeDocument/2006/relationships/hyperlink" Target="https://twitter.com/#!/healthangel999/status/1159497233315913728" TargetMode="External" /><Relationship Id="rId171" Type="http://schemas.openxmlformats.org/officeDocument/2006/relationships/hyperlink" Target="https://twitter.com/#!/siachie81/status/579156110529032192" TargetMode="External" /><Relationship Id="rId172" Type="http://schemas.openxmlformats.org/officeDocument/2006/relationships/hyperlink" Target="https://twitter.com/#!/winanda76250708/status/1159671286685028353" TargetMode="External" /><Relationship Id="rId173" Type="http://schemas.openxmlformats.org/officeDocument/2006/relationships/hyperlink" Target="https://twitter.com/#!/siachie81/status/579156110529032192" TargetMode="External" /><Relationship Id="rId174" Type="http://schemas.openxmlformats.org/officeDocument/2006/relationships/hyperlink" Target="https://twitter.com/#!/winanda76250708/status/1159671286685028353" TargetMode="External" /><Relationship Id="rId175" Type="http://schemas.openxmlformats.org/officeDocument/2006/relationships/hyperlink" Target="https://twitter.com/#!/winanda76250708/status/1159671286685028353" TargetMode="External" /><Relationship Id="rId176" Type="http://schemas.openxmlformats.org/officeDocument/2006/relationships/comments" Target="../comments1.xml" /><Relationship Id="rId177" Type="http://schemas.openxmlformats.org/officeDocument/2006/relationships/vmlDrawing" Target="../drawings/vmlDrawing1.vml" /><Relationship Id="rId178" Type="http://schemas.openxmlformats.org/officeDocument/2006/relationships/table" Target="../tables/table1.xml" /><Relationship Id="rId17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HealthAngel999/status/1156977138811179008" TargetMode="External" /><Relationship Id="rId2" Type="http://schemas.openxmlformats.org/officeDocument/2006/relationships/hyperlink" Target="https://twitter.com/HealthAngel999/status/1157290327046332416" TargetMode="External" /><Relationship Id="rId3" Type="http://schemas.openxmlformats.org/officeDocument/2006/relationships/hyperlink" Target="https://twitter.com/HealthAngel999/status/1159483182724632577" TargetMode="External" /><Relationship Id="rId4" Type="http://schemas.openxmlformats.org/officeDocument/2006/relationships/hyperlink" Target="http://pbs.twimg.com/profile_images/999852887713898496/0rVAtEA9_normal.jpg" TargetMode="External" /><Relationship Id="rId5" Type="http://schemas.openxmlformats.org/officeDocument/2006/relationships/hyperlink" Target="http://pbs.twimg.com/profile_images/999852887713898496/0rVAtEA9_normal.jpg" TargetMode="External" /><Relationship Id="rId6" Type="http://schemas.openxmlformats.org/officeDocument/2006/relationships/hyperlink" Target="http://pbs.twimg.com/profile_images/999852887713898496/0rVAtEA9_normal.jpg" TargetMode="External" /><Relationship Id="rId7" Type="http://schemas.openxmlformats.org/officeDocument/2006/relationships/hyperlink" Target="http://pbs.twimg.com/profile_images/1281543565/g_normal.JPG" TargetMode="External" /><Relationship Id="rId8" Type="http://schemas.openxmlformats.org/officeDocument/2006/relationships/hyperlink" Target="http://pbs.twimg.com/profile_images/1158937616042958850/lwtn_8rO_normal.jpg" TargetMode="External" /><Relationship Id="rId9" Type="http://schemas.openxmlformats.org/officeDocument/2006/relationships/hyperlink" Target="https://twitter.com/#!/healthangel999/status/1156998772964114434" TargetMode="External" /><Relationship Id="rId10" Type="http://schemas.openxmlformats.org/officeDocument/2006/relationships/hyperlink" Target="https://twitter.com/#!/healthangel999/status/1157294228940230657" TargetMode="External" /><Relationship Id="rId11" Type="http://schemas.openxmlformats.org/officeDocument/2006/relationships/hyperlink" Target="https://twitter.com/#!/healthangel999/status/1159497233315913728" TargetMode="External" /><Relationship Id="rId12" Type="http://schemas.openxmlformats.org/officeDocument/2006/relationships/hyperlink" Target="https://twitter.com/#!/siachie81/status/579156110529032192" TargetMode="External" /><Relationship Id="rId13" Type="http://schemas.openxmlformats.org/officeDocument/2006/relationships/hyperlink" Target="https://twitter.com/#!/winanda76250708/status/1159671286685028353" TargetMode="External" /><Relationship Id="rId14" Type="http://schemas.openxmlformats.org/officeDocument/2006/relationships/comments" Target="../comments13.xml" /><Relationship Id="rId15" Type="http://schemas.openxmlformats.org/officeDocument/2006/relationships/vmlDrawing" Target="../drawings/vmlDrawing6.vml" /><Relationship Id="rId16" Type="http://schemas.openxmlformats.org/officeDocument/2006/relationships/table" Target="../tables/table23.xml" /><Relationship Id="rId1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J7JEtqrj1" TargetMode="External" /><Relationship Id="rId2" Type="http://schemas.openxmlformats.org/officeDocument/2006/relationships/hyperlink" Target="http://www.shape.nato.int/" TargetMode="External" /><Relationship Id="rId3" Type="http://schemas.openxmlformats.org/officeDocument/2006/relationships/hyperlink" Target="https://t.co/zf3l5w8Nk3" TargetMode="External" /><Relationship Id="rId4" Type="http://schemas.openxmlformats.org/officeDocument/2006/relationships/hyperlink" Target="http://t.co/mwCCoGoE" TargetMode="External" /><Relationship Id="rId5" Type="http://schemas.openxmlformats.org/officeDocument/2006/relationships/hyperlink" Target="http://t.co/vTSpoNRqVs" TargetMode="External" /><Relationship Id="rId6" Type="http://schemas.openxmlformats.org/officeDocument/2006/relationships/hyperlink" Target="http://www.breakingdefense.com/" TargetMode="External" /><Relationship Id="rId7" Type="http://schemas.openxmlformats.org/officeDocument/2006/relationships/hyperlink" Target="https://t.co/uPiAu9MHPC" TargetMode="External" /><Relationship Id="rId8" Type="http://schemas.openxmlformats.org/officeDocument/2006/relationships/hyperlink" Target="https://t.co/TH1nby3z9O" TargetMode="External" /><Relationship Id="rId9" Type="http://schemas.openxmlformats.org/officeDocument/2006/relationships/hyperlink" Target="http://t.co/12CDG0b6ZI" TargetMode="External" /><Relationship Id="rId10" Type="http://schemas.openxmlformats.org/officeDocument/2006/relationships/hyperlink" Target="https://t.co/sNWdwHMcNu" TargetMode="External" /><Relationship Id="rId11" Type="http://schemas.openxmlformats.org/officeDocument/2006/relationships/hyperlink" Target="http://t.co/6y2B4cpbSt" TargetMode="External" /><Relationship Id="rId12" Type="http://schemas.openxmlformats.org/officeDocument/2006/relationships/hyperlink" Target="https://t.co/QzackVpdlc" TargetMode="External" /><Relationship Id="rId13" Type="http://schemas.openxmlformats.org/officeDocument/2006/relationships/hyperlink" Target="http://t.co/oAlht93uxI" TargetMode="External" /><Relationship Id="rId14" Type="http://schemas.openxmlformats.org/officeDocument/2006/relationships/hyperlink" Target="https://amzn.to/2vezRBN" TargetMode="External" /><Relationship Id="rId15" Type="http://schemas.openxmlformats.org/officeDocument/2006/relationships/hyperlink" Target="http://www.ft.com/" TargetMode="External" /><Relationship Id="rId16" Type="http://schemas.openxmlformats.org/officeDocument/2006/relationships/hyperlink" Target="http://www.bbc.com/news" TargetMode="External" /><Relationship Id="rId17" Type="http://schemas.openxmlformats.org/officeDocument/2006/relationships/hyperlink" Target="http://t.co/LHV2ovvVs9" TargetMode="External" /><Relationship Id="rId18" Type="http://schemas.openxmlformats.org/officeDocument/2006/relationships/hyperlink" Target="http://t.co/5twVGJnIcM" TargetMode="External" /><Relationship Id="rId19" Type="http://schemas.openxmlformats.org/officeDocument/2006/relationships/hyperlink" Target="https://t.co/YcuwOjotjV" TargetMode="External" /><Relationship Id="rId20" Type="http://schemas.openxmlformats.org/officeDocument/2006/relationships/hyperlink" Target="http://aviationweek.com/" TargetMode="External" /><Relationship Id="rId21" Type="http://schemas.openxmlformats.org/officeDocument/2006/relationships/hyperlink" Target="https://t.co/KST3eTk7HQ" TargetMode="External" /><Relationship Id="rId22" Type="http://schemas.openxmlformats.org/officeDocument/2006/relationships/hyperlink" Target="https://t.co/vwEWJl7VRV" TargetMode="External" /><Relationship Id="rId23" Type="http://schemas.openxmlformats.org/officeDocument/2006/relationships/hyperlink" Target="https://t.co/OAAqkNnBnP" TargetMode="External" /><Relationship Id="rId24" Type="http://schemas.openxmlformats.org/officeDocument/2006/relationships/hyperlink" Target="https://t.co/lIjQRGCmP2" TargetMode="External" /><Relationship Id="rId25" Type="http://schemas.openxmlformats.org/officeDocument/2006/relationships/hyperlink" Target="https://t.co/VGut7r2Vg5" TargetMode="External" /><Relationship Id="rId26" Type="http://schemas.openxmlformats.org/officeDocument/2006/relationships/hyperlink" Target="https://t.co/NgPfM59adl" TargetMode="External" /><Relationship Id="rId27" Type="http://schemas.openxmlformats.org/officeDocument/2006/relationships/hyperlink" Target="http://www.charlierose.com/" TargetMode="External" /><Relationship Id="rId28" Type="http://schemas.openxmlformats.org/officeDocument/2006/relationships/hyperlink" Target="http://t.co/mmIKMwHgxL" TargetMode="External" /><Relationship Id="rId29" Type="http://schemas.openxmlformats.org/officeDocument/2006/relationships/hyperlink" Target="http://www.cnn.com/POLITICS/" TargetMode="External" /><Relationship Id="rId30" Type="http://schemas.openxmlformats.org/officeDocument/2006/relationships/hyperlink" Target="https://t.co/wCpH1NcuUO" TargetMode="External" /><Relationship Id="rId31" Type="http://schemas.openxmlformats.org/officeDocument/2006/relationships/hyperlink" Target="https://pressfreedomtracker.us/" TargetMode="External" /><Relationship Id="rId32" Type="http://schemas.openxmlformats.org/officeDocument/2006/relationships/hyperlink" Target="http://amanpour.com/" TargetMode="External" /><Relationship Id="rId33" Type="http://schemas.openxmlformats.org/officeDocument/2006/relationships/hyperlink" Target="http://www.understandingwar.org/" TargetMode="External" /><Relationship Id="rId34" Type="http://schemas.openxmlformats.org/officeDocument/2006/relationships/hyperlink" Target="http://www.realclearworld.com/" TargetMode="External" /><Relationship Id="rId35" Type="http://schemas.openxmlformats.org/officeDocument/2006/relationships/hyperlink" Target="https://t.co/EbtGc7u36x" TargetMode="External" /><Relationship Id="rId36" Type="http://schemas.openxmlformats.org/officeDocument/2006/relationships/hyperlink" Target="http://t.co/ikcbRKH6Lb" TargetMode="External" /><Relationship Id="rId37" Type="http://schemas.openxmlformats.org/officeDocument/2006/relationships/hyperlink" Target="https://t.co/k0i5hSg5JL" TargetMode="External" /><Relationship Id="rId38" Type="http://schemas.openxmlformats.org/officeDocument/2006/relationships/hyperlink" Target="https://pbs.twimg.com/profile_banners/735651204/1523317612" TargetMode="External" /><Relationship Id="rId39" Type="http://schemas.openxmlformats.org/officeDocument/2006/relationships/hyperlink" Target="https://pbs.twimg.com/profile_banners/19288807/1511164585" TargetMode="External" /><Relationship Id="rId40" Type="http://schemas.openxmlformats.org/officeDocument/2006/relationships/hyperlink" Target="https://pbs.twimg.com/profile_banners/15646174/1538398754" TargetMode="External" /><Relationship Id="rId41" Type="http://schemas.openxmlformats.org/officeDocument/2006/relationships/hyperlink" Target="https://pbs.twimg.com/profile_banners/20531929/1502472817" TargetMode="External" /><Relationship Id="rId42" Type="http://schemas.openxmlformats.org/officeDocument/2006/relationships/hyperlink" Target="https://pbs.twimg.com/profile_banners/36729304/1432666404" TargetMode="External" /><Relationship Id="rId43" Type="http://schemas.openxmlformats.org/officeDocument/2006/relationships/hyperlink" Target="https://pbs.twimg.com/profile_banners/308573576/1478175316" TargetMode="External" /><Relationship Id="rId44" Type="http://schemas.openxmlformats.org/officeDocument/2006/relationships/hyperlink" Target="https://pbs.twimg.com/profile_banners/336076781/1512134889" TargetMode="External" /><Relationship Id="rId45" Type="http://schemas.openxmlformats.org/officeDocument/2006/relationships/hyperlink" Target="https://pbs.twimg.com/profile_banners/117439544/1555357180" TargetMode="External" /><Relationship Id="rId46" Type="http://schemas.openxmlformats.org/officeDocument/2006/relationships/hyperlink" Target="https://pbs.twimg.com/profile_banners/795990399265476612/1482419172" TargetMode="External" /><Relationship Id="rId47" Type="http://schemas.openxmlformats.org/officeDocument/2006/relationships/hyperlink" Target="https://pbs.twimg.com/profile_banners/32007916/1537218426" TargetMode="External" /><Relationship Id="rId48" Type="http://schemas.openxmlformats.org/officeDocument/2006/relationships/hyperlink" Target="https://pbs.twimg.com/profile_banners/22129280/1558814227" TargetMode="External" /><Relationship Id="rId49" Type="http://schemas.openxmlformats.org/officeDocument/2006/relationships/hyperlink" Target="https://pbs.twimg.com/profile_banners/34003766/1498012237" TargetMode="External" /><Relationship Id="rId50" Type="http://schemas.openxmlformats.org/officeDocument/2006/relationships/hyperlink" Target="https://pbs.twimg.com/profile_banners/4898091/1564664811" TargetMode="External" /><Relationship Id="rId51" Type="http://schemas.openxmlformats.org/officeDocument/2006/relationships/hyperlink" Target="https://pbs.twimg.com/profile_banners/742143/1485172490" TargetMode="External" /><Relationship Id="rId52" Type="http://schemas.openxmlformats.org/officeDocument/2006/relationships/hyperlink" Target="https://pbs.twimg.com/profile_banners/74748331/1366229790" TargetMode="External" /><Relationship Id="rId53" Type="http://schemas.openxmlformats.org/officeDocument/2006/relationships/hyperlink" Target="https://pbs.twimg.com/profile_banners/18148907/1432284733" TargetMode="External" /><Relationship Id="rId54" Type="http://schemas.openxmlformats.org/officeDocument/2006/relationships/hyperlink" Target="https://pbs.twimg.com/profile_banners/2842936406/1413518672" TargetMode="External" /><Relationship Id="rId55" Type="http://schemas.openxmlformats.org/officeDocument/2006/relationships/hyperlink" Target="https://pbs.twimg.com/profile_banners/22509548/1481131455" TargetMode="External" /><Relationship Id="rId56" Type="http://schemas.openxmlformats.org/officeDocument/2006/relationships/hyperlink" Target="https://pbs.twimg.com/profile_banners/19034656/1351020387" TargetMode="External" /><Relationship Id="rId57" Type="http://schemas.openxmlformats.org/officeDocument/2006/relationships/hyperlink" Target="https://pbs.twimg.com/profile_banners/15173859/1547590267" TargetMode="External" /><Relationship Id="rId58" Type="http://schemas.openxmlformats.org/officeDocument/2006/relationships/hyperlink" Target="https://pbs.twimg.com/profile_banners/155784594/1476809921" TargetMode="External" /><Relationship Id="rId59" Type="http://schemas.openxmlformats.org/officeDocument/2006/relationships/hyperlink" Target="https://pbs.twimg.com/profile_banners/15988876/1554407495" TargetMode="External" /><Relationship Id="rId60" Type="http://schemas.openxmlformats.org/officeDocument/2006/relationships/hyperlink" Target="https://pbs.twimg.com/profile_banners/15012486/1559749831" TargetMode="External" /><Relationship Id="rId61" Type="http://schemas.openxmlformats.org/officeDocument/2006/relationships/hyperlink" Target="https://pbs.twimg.com/profile_banners/291848941/1542661162" TargetMode="External" /><Relationship Id="rId62" Type="http://schemas.openxmlformats.org/officeDocument/2006/relationships/hyperlink" Target="https://pbs.twimg.com/profile_banners/19079396/1502842090" TargetMode="External" /><Relationship Id="rId63" Type="http://schemas.openxmlformats.org/officeDocument/2006/relationships/hyperlink" Target="https://pbs.twimg.com/profile_banners/709486343227777024/1458675459" TargetMode="External" /><Relationship Id="rId64" Type="http://schemas.openxmlformats.org/officeDocument/2006/relationships/hyperlink" Target="https://pbs.twimg.com/profile_banners/1401178028/1480702995" TargetMode="External" /><Relationship Id="rId65" Type="http://schemas.openxmlformats.org/officeDocument/2006/relationships/hyperlink" Target="https://pbs.twimg.com/profile_banners/854941461174996994/1550172028" TargetMode="External" /><Relationship Id="rId66" Type="http://schemas.openxmlformats.org/officeDocument/2006/relationships/hyperlink" Target="https://pbs.twimg.com/profile_banners/69181624/1513274083" TargetMode="External" /><Relationship Id="rId67" Type="http://schemas.openxmlformats.org/officeDocument/2006/relationships/hyperlink" Target="https://pbs.twimg.com/profile_banners/71298686/1349204897" TargetMode="External" /><Relationship Id="rId68" Type="http://schemas.openxmlformats.org/officeDocument/2006/relationships/hyperlink" Target="https://pbs.twimg.com/profile_banners/19338715/1456946207" TargetMode="External" /><Relationship Id="rId69" Type="http://schemas.openxmlformats.org/officeDocument/2006/relationships/hyperlink" Target="https://pbs.twimg.com/profile_banners/742735530287304704/1563551445" TargetMode="External" /><Relationship Id="rId70" Type="http://schemas.openxmlformats.org/officeDocument/2006/relationships/hyperlink" Target="https://pbs.twimg.com/profile_banners/47279525/1563848260" TargetMode="External" /><Relationship Id="rId71" Type="http://schemas.openxmlformats.org/officeDocument/2006/relationships/hyperlink" Target="http://abs.twimg.com/images/themes/theme4/bg.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4/bg.gif" TargetMode="External" /><Relationship Id="rId74" Type="http://schemas.openxmlformats.org/officeDocument/2006/relationships/hyperlink" Target="http://abs.twimg.com/images/themes/theme9/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pbs.twimg.com/profile_background_images/509754893666512896/eRQdWL5F.jpeg" TargetMode="External" /><Relationship Id="rId77" Type="http://schemas.openxmlformats.org/officeDocument/2006/relationships/hyperlink" Target="http://abs.twimg.com/images/themes/theme14/bg.gif" TargetMode="External" /><Relationship Id="rId78" Type="http://schemas.openxmlformats.org/officeDocument/2006/relationships/hyperlink" Target="http://pbs.twimg.com/profile_background_images/606580048905109504/zmFXXnZG.jp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pbs.twimg.com/profile_background_images/178692711/twitterbkgd.jp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5/bg.png" TargetMode="External" /><Relationship Id="rId100" Type="http://schemas.openxmlformats.org/officeDocument/2006/relationships/hyperlink" Target="http://pbs.twimg.com/profile_background_images/399104282/cr_bg.JPG" TargetMode="External" /><Relationship Id="rId101" Type="http://schemas.openxmlformats.org/officeDocument/2006/relationships/hyperlink" Target="http://pbs.twimg.com/profile_background_images/712361336462675968/0lcz3eGN.jpg" TargetMode="External" /><Relationship Id="rId102" Type="http://schemas.openxmlformats.org/officeDocument/2006/relationships/hyperlink" Target="http://pbs.twimg.com/profile_background_images/20486665/twitter-background-3.jp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9/bg.gif" TargetMode="External" /><Relationship Id="rId105" Type="http://schemas.openxmlformats.org/officeDocument/2006/relationships/hyperlink" Target="http://abs.twimg.com/images/themes/theme15/bg.png" TargetMode="External" /><Relationship Id="rId106" Type="http://schemas.openxmlformats.org/officeDocument/2006/relationships/hyperlink" Target="http://abs.twimg.com/images/themes/theme15/bg.png" TargetMode="External" /><Relationship Id="rId107" Type="http://schemas.openxmlformats.org/officeDocument/2006/relationships/hyperlink" Target="http://pbs.twimg.com/profile_background_images/3136017/ph_logo.jp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pbs.twimg.com/profile_background_images/220682724/as.JPG" TargetMode="External" /><Relationship Id="rId110" Type="http://schemas.openxmlformats.org/officeDocument/2006/relationships/hyperlink" Target="http://abs.twimg.com/images/themes/theme4/bg.gif" TargetMode="External" /><Relationship Id="rId111" Type="http://schemas.openxmlformats.org/officeDocument/2006/relationships/hyperlink" Target="http://pbs.twimg.com/profile_images/999852887713898496/0rVAtEA9_normal.jpg" TargetMode="External" /><Relationship Id="rId112" Type="http://schemas.openxmlformats.org/officeDocument/2006/relationships/hyperlink" Target="http://pbs.twimg.com/profile_images/865014185410920451/9iK4UUBr_normal.jpg" TargetMode="External" /><Relationship Id="rId113" Type="http://schemas.openxmlformats.org/officeDocument/2006/relationships/hyperlink" Target="http://pbs.twimg.com/profile_images/1057271480168394753/sH42f5qC_normal.jpg" TargetMode="External" /><Relationship Id="rId114" Type="http://schemas.openxmlformats.org/officeDocument/2006/relationships/hyperlink" Target="http://pbs.twimg.com/profile_images/999258612030623745/rtkh8gZV_normal.jpg" TargetMode="External" /><Relationship Id="rId115" Type="http://schemas.openxmlformats.org/officeDocument/2006/relationships/hyperlink" Target="http://pbs.twimg.com/profile_images/921466710909169664/h1lLt696_normal.jpg" TargetMode="External" /><Relationship Id="rId116" Type="http://schemas.openxmlformats.org/officeDocument/2006/relationships/hyperlink" Target="http://pbs.twimg.com/profile_images/378800000529228314/b7fb0a4b4f16417a2be91e710520ac1d_normal.png" TargetMode="External" /><Relationship Id="rId117" Type="http://schemas.openxmlformats.org/officeDocument/2006/relationships/hyperlink" Target="http://pbs.twimg.com/profile_images/3608414359/dd102f2c526e78c87cc63d886bb19d47_normal.png" TargetMode="External" /><Relationship Id="rId118" Type="http://schemas.openxmlformats.org/officeDocument/2006/relationships/hyperlink" Target="http://pbs.twimg.com/profile_images/378800000260306047/1faea5d057983d2f15a31efc6b696ab5_normal.jpeg" TargetMode="External" /><Relationship Id="rId119" Type="http://schemas.openxmlformats.org/officeDocument/2006/relationships/hyperlink" Target="http://pbs.twimg.com/profile_images/1086225606554107904/BlclHruL_normal.jpg" TargetMode="External" /><Relationship Id="rId120" Type="http://schemas.openxmlformats.org/officeDocument/2006/relationships/hyperlink" Target="http://pbs.twimg.com/profile_images/740874568567377920/CNQIwI--_normal.jpg" TargetMode="External" /><Relationship Id="rId121" Type="http://schemas.openxmlformats.org/officeDocument/2006/relationships/hyperlink" Target="http://pbs.twimg.com/profile_images/955465940380008449/UsRCPPYd_normal.jpg" TargetMode="External" /><Relationship Id="rId122" Type="http://schemas.openxmlformats.org/officeDocument/2006/relationships/hyperlink" Target="http://pbs.twimg.com/profile_images/141287915/ANG-Seal-full_normal.gif" TargetMode="External" /><Relationship Id="rId123" Type="http://schemas.openxmlformats.org/officeDocument/2006/relationships/hyperlink" Target="http://pbs.twimg.com/profile_images/1135502950351159304/kGJgAERD_normal.jpg" TargetMode="External" /><Relationship Id="rId124" Type="http://schemas.openxmlformats.org/officeDocument/2006/relationships/hyperlink" Target="http://pbs.twimg.com/profile_images/1705516423/ISECO_LOGO_SMALL_normal.jpg" TargetMode="External" /><Relationship Id="rId125" Type="http://schemas.openxmlformats.org/officeDocument/2006/relationships/hyperlink" Target="http://pbs.twimg.com/profile_images/1078545115134586880/8cA-anGc_normal.jpg" TargetMode="External" /><Relationship Id="rId126" Type="http://schemas.openxmlformats.org/officeDocument/2006/relationships/hyperlink" Target="http://pbs.twimg.com/profile_images/931161479398686721/FI3te2Sw_normal.jpg" TargetMode="External" /><Relationship Id="rId127" Type="http://schemas.openxmlformats.org/officeDocument/2006/relationships/hyperlink" Target="http://pbs.twimg.com/profile_images/1150717770478379008/8-XiwK-s_normal.png" TargetMode="External" /><Relationship Id="rId128" Type="http://schemas.openxmlformats.org/officeDocument/2006/relationships/hyperlink" Target="http://pbs.twimg.com/profile_images/871324368101490689/Cjw3sGpP_normal.jpg" TargetMode="External" /><Relationship Id="rId129" Type="http://schemas.openxmlformats.org/officeDocument/2006/relationships/hyperlink" Target="http://pbs.twimg.com/profile_images/821809824774127617/03ZU7Vdo_normal.jpg" TargetMode="External" /><Relationship Id="rId130" Type="http://schemas.openxmlformats.org/officeDocument/2006/relationships/hyperlink" Target="http://pbs.twimg.com/profile_images/323346539/CR_Photo_normal.JPG" TargetMode="External" /><Relationship Id="rId131" Type="http://schemas.openxmlformats.org/officeDocument/2006/relationships/hyperlink" Target="http://pbs.twimg.com/profile_images/613608467216076800/yKv6fGoX_normal.jpg" TargetMode="External" /><Relationship Id="rId132" Type="http://schemas.openxmlformats.org/officeDocument/2006/relationships/hyperlink" Target="http://pbs.twimg.com/profile_images/951269437390307328/RWAGaEUJ_normal.jpg" TargetMode="External" /><Relationship Id="rId133" Type="http://schemas.openxmlformats.org/officeDocument/2006/relationships/hyperlink" Target="http://pbs.twimg.com/profile_images/454338555456663552/phM7MZu5_normal.jpeg" TargetMode="External" /><Relationship Id="rId134" Type="http://schemas.openxmlformats.org/officeDocument/2006/relationships/hyperlink" Target="http://pbs.twimg.com/profile_images/1070330701806006272/OH2OG89H_normal.jpg" TargetMode="External" /><Relationship Id="rId135" Type="http://schemas.openxmlformats.org/officeDocument/2006/relationships/hyperlink" Target="http://pbs.twimg.com/profile_images/378800000574619239/b915c889ef8e6db4e3bb2aca3473e3b8_normal.jpeg" TargetMode="External" /><Relationship Id="rId136" Type="http://schemas.openxmlformats.org/officeDocument/2006/relationships/hyperlink" Target="http://pbs.twimg.com/profile_images/1103673387723849731/m77-GNd__normal.jpg" TargetMode="External" /><Relationship Id="rId137" Type="http://schemas.openxmlformats.org/officeDocument/2006/relationships/hyperlink" Target="http://pbs.twimg.com/profile_images/1119236741339189248/9QtoGkR0_normal.png" TargetMode="External" /><Relationship Id="rId138" Type="http://schemas.openxmlformats.org/officeDocument/2006/relationships/hyperlink" Target="http://pbs.twimg.com/profile_images/645966750941626368/d0Q4voGK_normal.jpg" TargetMode="External" /><Relationship Id="rId139" Type="http://schemas.openxmlformats.org/officeDocument/2006/relationships/hyperlink" Target="http://pbs.twimg.com/profile_images/969318144060698624/1kYPTjBj_normal.jpg" TargetMode="External" /><Relationship Id="rId140" Type="http://schemas.openxmlformats.org/officeDocument/2006/relationships/hyperlink" Target="http://pbs.twimg.com/profile_images/719566234543644672/M5QOdJyL_normal.jpg" TargetMode="External" /><Relationship Id="rId141" Type="http://schemas.openxmlformats.org/officeDocument/2006/relationships/hyperlink" Target="http://pbs.twimg.com/profile_images/709494418512842752/Ec2csPw__normal.jpg" TargetMode="External" /><Relationship Id="rId142" Type="http://schemas.openxmlformats.org/officeDocument/2006/relationships/hyperlink" Target="http://pbs.twimg.com/profile_images/288545312/MDL_darkbkgdx300_normal.jpg" TargetMode="External" /><Relationship Id="rId143" Type="http://schemas.openxmlformats.org/officeDocument/2006/relationships/hyperlink" Target="http://pbs.twimg.com/profile_images/1072322152559468546/KAt4Cd9T_normal.jpg" TargetMode="External" /><Relationship Id="rId144" Type="http://schemas.openxmlformats.org/officeDocument/2006/relationships/hyperlink" Target="http://pbs.twimg.com/profile_images/1116709252016615425/iPz38b7P_normal.png" TargetMode="External" /><Relationship Id="rId145" Type="http://schemas.openxmlformats.org/officeDocument/2006/relationships/hyperlink" Target="http://pbs.twimg.com/profile_images/892747426494386180/QlcwxnsS_normal.jpg" TargetMode="External" /><Relationship Id="rId146" Type="http://schemas.openxmlformats.org/officeDocument/2006/relationships/hyperlink" Target="http://pbs.twimg.com/profile_images/1082309523820429312/3qDsoBYu_normal.jpg" TargetMode="External" /><Relationship Id="rId147" Type="http://schemas.openxmlformats.org/officeDocument/2006/relationships/hyperlink" Target="http://pbs.twimg.com/profile_images/631572279722442753/6O1oMGEX_normal.png" TargetMode="External" /><Relationship Id="rId148" Type="http://schemas.openxmlformats.org/officeDocument/2006/relationships/hyperlink" Target="http://pbs.twimg.com/profile_images/378800000543379025/a8c9a84ddfc569cab8ebfe105f300fe1_normal.jpeg" TargetMode="External" /><Relationship Id="rId149" Type="http://schemas.openxmlformats.org/officeDocument/2006/relationships/hyperlink" Target="http://pbs.twimg.com/profile_images/892840187079737344/Gyh2sks-_normal.jpg" TargetMode="External" /><Relationship Id="rId150" Type="http://schemas.openxmlformats.org/officeDocument/2006/relationships/hyperlink" Target="http://pbs.twimg.com/profile_images/976467967511810050/t6jWSqm2_normal.jpg" TargetMode="External" /><Relationship Id="rId151" Type="http://schemas.openxmlformats.org/officeDocument/2006/relationships/hyperlink" Target="http://pbs.twimg.com/profile_images/1032311155581243393/YD9mf69I_normal.jpg" TargetMode="External" /><Relationship Id="rId152" Type="http://schemas.openxmlformats.org/officeDocument/2006/relationships/hyperlink" Target="http://pbs.twimg.com/profile_images/1281543565/g_normal.JPG" TargetMode="External" /><Relationship Id="rId153" Type="http://schemas.openxmlformats.org/officeDocument/2006/relationships/hyperlink" Target="http://pbs.twimg.com/profile_images/753081103574003713/3Y-5NQFQ_normal.jpg" TargetMode="External" /><Relationship Id="rId154" Type="http://schemas.openxmlformats.org/officeDocument/2006/relationships/hyperlink" Target="http://pbs.twimg.com/profile_images/1158937616042958850/lwtn_8rO_normal.jpg" TargetMode="External" /><Relationship Id="rId155" Type="http://schemas.openxmlformats.org/officeDocument/2006/relationships/hyperlink" Target="https://twitter.com/healthangel999" TargetMode="External" /><Relationship Id="rId156" Type="http://schemas.openxmlformats.org/officeDocument/2006/relationships/hyperlink" Target="https://twitter.com/stavridisj" TargetMode="External" /><Relationship Id="rId157" Type="http://schemas.openxmlformats.org/officeDocument/2006/relationships/hyperlink" Target="https://twitter.com/shape_nato" TargetMode="External" /><Relationship Id="rId158" Type="http://schemas.openxmlformats.org/officeDocument/2006/relationships/hyperlink" Target="https://twitter.com/nationaldefense" TargetMode="External" /><Relationship Id="rId159" Type="http://schemas.openxmlformats.org/officeDocument/2006/relationships/hyperlink" Target="https://twitter.com/military1source" TargetMode="External" /><Relationship Id="rId160" Type="http://schemas.openxmlformats.org/officeDocument/2006/relationships/hyperlink" Target="https://twitter.com/airforcenyc" TargetMode="External" /><Relationship Id="rId161" Type="http://schemas.openxmlformats.org/officeDocument/2006/relationships/hyperlink" Target="https://twitter.com/breakingdefense" TargetMode="External" /><Relationship Id="rId162" Type="http://schemas.openxmlformats.org/officeDocument/2006/relationships/hyperlink" Target="https://twitter.com/secpritzker" TargetMode="External" /><Relationship Id="rId163" Type="http://schemas.openxmlformats.org/officeDocument/2006/relationships/hyperlink" Target="https://twitter.com/jjgreenwtop" TargetMode="External" /><Relationship Id="rId164" Type="http://schemas.openxmlformats.org/officeDocument/2006/relationships/hyperlink" Target="https://twitter.com/defenseintel" TargetMode="External" /><Relationship Id="rId165" Type="http://schemas.openxmlformats.org/officeDocument/2006/relationships/hyperlink" Target="https://twitter.com/15thsma" TargetMode="External" /><Relationship Id="rId166" Type="http://schemas.openxmlformats.org/officeDocument/2006/relationships/hyperlink" Target="https://twitter.com/airnatlguard" TargetMode="External" /><Relationship Id="rId167" Type="http://schemas.openxmlformats.org/officeDocument/2006/relationships/hyperlink" Target="https://twitter.com/jimsciutto" TargetMode="External" /><Relationship Id="rId168" Type="http://schemas.openxmlformats.org/officeDocument/2006/relationships/hyperlink" Target="https://twitter.com/israeltaipei" TargetMode="External" /><Relationship Id="rId169" Type="http://schemas.openxmlformats.org/officeDocument/2006/relationships/hyperlink" Target="https://twitter.com/benjaminbland" TargetMode="External" /><Relationship Id="rId170" Type="http://schemas.openxmlformats.org/officeDocument/2006/relationships/hyperlink" Target="https://twitter.com/financialtimes" TargetMode="External" /><Relationship Id="rId171" Type="http://schemas.openxmlformats.org/officeDocument/2006/relationships/hyperlink" Target="https://twitter.com/bbcworld" TargetMode="External" /><Relationship Id="rId172" Type="http://schemas.openxmlformats.org/officeDocument/2006/relationships/hyperlink" Target="https://twitter.com/mattferchen" TargetMode="External" /><Relationship Id="rId173" Type="http://schemas.openxmlformats.org/officeDocument/2006/relationships/hyperlink" Target="https://twitter.com/battelle" TargetMode="External" /><Relationship Id="rId174" Type="http://schemas.openxmlformats.org/officeDocument/2006/relationships/hyperlink" Target="https://twitter.com/charlierose" TargetMode="External" /><Relationship Id="rId175" Type="http://schemas.openxmlformats.org/officeDocument/2006/relationships/hyperlink" Target="https://twitter.com/aviationweek" TargetMode="External" /><Relationship Id="rId176" Type="http://schemas.openxmlformats.org/officeDocument/2006/relationships/hyperlink" Target="https://twitter.com/ausofficetpe" TargetMode="External" /><Relationship Id="rId177" Type="http://schemas.openxmlformats.org/officeDocument/2006/relationships/hyperlink" Target="https://twitter.com/darrellissa" TargetMode="External" /><Relationship Id="rId178" Type="http://schemas.openxmlformats.org/officeDocument/2006/relationships/hyperlink" Target="https://twitter.com/publici" TargetMode="External" /><Relationship Id="rId179" Type="http://schemas.openxmlformats.org/officeDocument/2006/relationships/hyperlink" Target="https://twitter.com/cironline" TargetMode="External" /><Relationship Id="rId180" Type="http://schemas.openxmlformats.org/officeDocument/2006/relationships/hyperlink" Target="https://twitter.com/tvietor08" TargetMode="External" /><Relationship Id="rId181" Type="http://schemas.openxmlformats.org/officeDocument/2006/relationships/hyperlink" Target="https://twitter.com/abramowitz" TargetMode="External" /><Relationship Id="rId182" Type="http://schemas.openxmlformats.org/officeDocument/2006/relationships/hyperlink" Target="https://twitter.com/cbsnews" TargetMode="External" /><Relationship Id="rId183" Type="http://schemas.openxmlformats.org/officeDocument/2006/relationships/hyperlink" Target="https://twitter.com/buckeyeinternet" TargetMode="External" /><Relationship Id="rId184" Type="http://schemas.openxmlformats.org/officeDocument/2006/relationships/hyperlink" Target="https://twitter.com/charlieroseshow" TargetMode="External" /><Relationship Id="rId185" Type="http://schemas.openxmlformats.org/officeDocument/2006/relationships/hyperlink" Target="https://twitter.com/facesofpacom" TargetMode="External" /><Relationship Id="rId186" Type="http://schemas.openxmlformats.org/officeDocument/2006/relationships/hyperlink" Target="https://twitter.com/stripespublishr" TargetMode="External" /><Relationship Id="rId187" Type="http://schemas.openxmlformats.org/officeDocument/2006/relationships/hyperlink" Target="https://twitter.com/rachelsmolkin" TargetMode="External" /><Relationship Id="rId188" Type="http://schemas.openxmlformats.org/officeDocument/2006/relationships/hyperlink" Target="https://twitter.com/bradkimberly" TargetMode="External" /><Relationship Id="rId189" Type="http://schemas.openxmlformats.org/officeDocument/2006/relationships/hyperlink" Target="https://twitter.com/uspresstracker" TargetMode="External" /><Relationship Id="rId190" Type="http://schemas.openxmlformats.org/officeDocument/2006/relationships/hyperlink" Target="https://twitter.com/camanpour" TargetMode="External" /><Relationship Id="rId191" Type="http://schemas.openxmlformats.org/officeDocument/2006/relationships/hyperlink" Target="https://twitter.com/thestudyofwar" TargetMode="External" /><Relationship Id="rId192" Type="http://schemas.openxmlformats.org/officeDocument/2006/relationships/hyperlink" Target="https://twitter.com/petehoekstra" TargetMode="External" /><Relationship Id="rId193" Type="http://schemas.openxmlformats.org/officeDocument/2006/relationships/hyperlink" Target="https://twitter.com/realclearworld" TargetMode="External" /><Relationship Id="rId194" Type="http://schemas.openxmlformats.org/officeDocument/2006/relationships/hyperlink" Target="https://twitter.com/warrendavidson" TargetMode="External" /><Relationship Id="rId195" Type="http://schemas.openxmlformats.org/officeDocument/2006/relationships/hyperlink" Target="https://twitter.com/bbggov" TargetMode="External" /><Relationship Id="rId196" Type="http://schemas.openxmlformats.org/officeDocument/2006/relationships/hyperlink" Target="https://twitter.com/siachie81" TargetMode="External" /><Relationship Id="rId197" Type="http://schemas.openxmlformats.org/officeDocument/2006/relationships/hyperlink" Target="https://twitter.com/usembassyjkt" TargetMode="External" /><Relationship Id="rId198" Type="http://schemas.openxmlformats.org/officeDocument/2006/relationships/hyperlink" Target="https://twitter.com/winanda76250708" TargetMode="External" /><Relationship Id="rId199" Type="http://schemas.openxmlformats.org/officeDocument/2006/relationships/comments" Target="../comments2.xml" /><Relationship Id="rId200" Type="http://schemas.openxmlformats.org/officeDocument/2006/relationships/vmlDrawing" Target="../drawings/vmlDrawing2.vml" /><Relationship Id="rId201" Type="http://schemas.openxmlformats.org/officeDocument/2006/relationships/table" Target="../tables/table2.xml" /><Relationship Id="rId20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HealthAngel999/status/1159483182724632577" TargetMode="External" /><Relationship Id="rId2" Type="http://schemas.openxmlformats.org/officeDocument/2006/relationships/hyperlink" Target="https://twitter.com/HealthAngel999/status/1157290327046332416" TargetMode="External" /><Relationship Id="rId3" Type="http://schemas.openxmlformats.org/officeDocument/2006/relationships/hyperlink" Target="https://twitter.com/HealthAngel999/status/1156977138811179008" TargetMode="External" /><Relationship Id="rId4" Type="http://schemas.openxmlformats.org/officeDocument/2006/relationships/hyperlink" Target="https://twitter.com/HealthAngel999/status/1159483182724632577" TargetMode="External" /><Relationship Id="rId5" Type="http://schemas.openxmlformats.org/officeDocument/2006/relationships/hyperlink" Target="https://twitter.com/HealthAngel999/status/1156977138811179008" TargetMode="External" /><Relationship Id="rId6" Type="http://schemas.openxmlformats.org/officeDocument/2006/relationships/hyperlink" Target="https://twitter.com/HealthAngel999/status/1157290327046332416" TargetMode="External" /><Relationship Id="rId7" Type="http://schemas.openxmlformats.org/officeDocument/2006/relationships/table" Target="../tables/table11.xml" /><Relationship Id="rId8" Type="http://schemas.openxmlformats.org/officeDocument/2006/relationships/table" Target="../tables/table12.xml" /><Relationship Id="rId9" Type="http://schemas.openxmlformats.org/officeDocument/2006/relationships/table" Target="../tables/table13.xml" /><Relationship Id="rId10" Type="http://schemas.openxmlformats.org/officeDocument/2006/relationships/table" Target="../tables/table14.xml" /><Relationship Id="rId11" Type="http://schemas.openxmlformats.org/officeDocument/2006/relationships/table" Target="../tables/table15.xml" /><Relationship Id="rId12" Type="http://schemas.openxmlformats.org/officeDocument/2006/relationships/table" Target="../tables/table16.xml" /><Relationship Id="rId13" Type="http://schemas.openxmlformats.org/officeDocument/2006/relationships/table" Target="../tables/table17.xml" /><Relationship Id="rId1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681</v>
      </c>
      <c r="BB2" s="13" t="s">
        <v>687</v>
      </c>
      <c r="BC2" s="13" t="s">
        <v>688</v>
      </c>
      <c r="BD2" s="67" t="s">
        <v>787</v>
      </c>
      <c r="BE2" s="67" t="s">
        <v>788</v>
      </c>
      <c r="BF2" s="67" t="s">
        <v>789</v>
      </c>
      <c r="BG2" s="67" t="s">
        <v>790</v>
      </c>
      <c r="BH2" s="67" t="s">
        <v>791</v>
      </c>
      <c r="BI2" s="67" t="s">
        <v>792</v>
      </c>
      <c r="BJ2" s="67" t="s">
        <v>793</v>
      </c>
      <c r="BK2" s="67" t="s">
        <v>794</v>
      </c>
      <c r="BL2" s="67" t="s">
        <v>795</v>
      </c>
    </row>
    <row r="3" spans="1:64" ht="15" customHeight="1">
      <c r="A3" s="84" t="s">
        <v>212</v>
      </c>
      <c r="B3" s="84" t="s">
        <v>215</v>
      </c>
      <c r="C3" s="53" t="s">
        <v>822</v>
      </c>
      <c r="D3" s="54">
        <v>3</v>
      </c>
      <c r="E3" s="65" t="s">
        <v>132</v>
      </c>
      <c r="F3" s="55">
        <v>35</v>
      </c>
      <c r="G3" s="53"/>
      <c r="H3" s="57"/>
      <c r="I3" s="56"/>
      <c r="J3" s="56"/>
      <c r="K3" s="36" t="s">
        <v>65</v>
      </c>
      <c r="L3" s="62">
        <v>3</v>
      </c>
      <c r="M3" s="62"/>
      <c r="N3" s="63"/>
      <c r="O3" s="85" t="s">
        <v>256</v>
      </c>
      <c r="P3" s="87">
        <v>43678.77983796296</v>
      </c>
      <c r="Q3" s="85" t="s">
        <v>258</v>
      </c>
      <c r="R3" s="89" t="s">
        <v>263</v>
      </c>
      <c r="S3" s="85" t="s">
        <v>266</v>
      </c>
      <c r="T3" s="85"/>
      <c r="U3" s="85"/>
      <c r="V3" s="89" t="s">
        <v>268</v>
      </c>
      <c r="W3" s="87">
        <v>43678.77983796296</v>
      </c>
      <c r="X3" s="89" t="s">
        <v>271</v>
      </c>
      <c r="Y3" s="85"/>
      <c r="Z3" s="85"/>
      <c r="AA3" s="91" t="s">
        <v>276</v>
      </c>
      <c r="AB3" s="85"/>
      <c r="AC3" s="85" t="b">
        <v>0</v>
      </c>
      <c r="AD3" s="85">
        <v>0</v>
      </c>
      <c r="AE3" s="91" t="s">
        <v>281</v>
      </c>
      <c r="AF3" s="85" t="b">
        <v>1</v>
      </c>
      <c r="AG3" s="85" t="s">
        <v>285</v>
      </c>
      <c r="AH3" s="85"/>
      <c r="AI3" s="91" t="s">
        <v>287</v>
      </c>
      <c r="AJ3" s="85" t="b">
        <v>0</v>
      </c>
      <c r="AK3" s="85">
        <v>0</v>
      </c>
      <c r="AL3" s="91" t="s">
        <v>284</v>
      </c>
      <c r="AM3" s="85" t="s">
        <v>290</v>
      </c>
      <c r="AN3" s="85" t="b">
        <v>0</v>
      </c>
      <c r="AO3" s="91" t="s">
        <v>276</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216</v>
      </c>
      <c r="C4" s="53" t="s">
        <v>822</v>
      </c>
      <c r="D4" s="54">
        <v>3</v>
      </c>
      <c r="E4" s="65" t="s">
        <v>132</v>
      </c>
      <c r="F4" s="55">
        <v>35</v>
      </c>
      <c r="G4" s="53"/>
      <c r="H4" s="57"/>
      <c r="I4" s="56"/>
      <c r="J4" s="56"/>
      <c r="K4" s="36" t="s">
        <v>65</v>
      </c>
      <c r="L4" s="83">
        <v>4</v>
      </c>
      <c r="M4" s="83"/>
      <c r="N4" s="63"/>
      <c r="O4" s="86" t="s">
        <v>256</v>
      </c>
      <c r="P4" s="88">
        <v>43678.77983796296</v>
      </c>
      <c r="Q4" s="86" t="s">
        <v>258</v>
      </c>
      <c r="R4" s="90" t="s">
        <v>263</v>
      </c>
      <c r="S4" s="86" t="s">
        <v>266</v>
      </c>
      <c r="T4" s="86"/>
      <c r="U4" s="86"/>
      <c r="V4" s="90" t="s">
        <v>268</v>
      </c>
      <c r="W4" s="88">
        <v>43678.77983796296</v>
      </c>
      <c r="X4" s="90" t="s">
        <v>271</v>
      </c>
      <c r="Y4" s="86"/>
      <c r="Z4" s="86"/>
      <c r="AA4" s="92" t="s">
        <v>276</v>
      </c>
      <c r="AB4" s="86"/>
      <c r="AC4" s="86" t="b">
        <v>0</v>
      </c>
      <c r="AD4" s="86">
        <v>0</v>
      </c>
      <c r="AE4" s="92" t="s">
        <v>281</v>
      </c>
      <c r="AF4" s="86" t="b">
        <v>1</v>
      </c>
      <c r="AG4" s="86" t="s">
        <v>285</v>
      </c>
      <c r="AH4" s="86"/>
      <c r="AI4" s="92" t="s">
        <v>287</v>
      </c>
      <c r="AJ4" s="86" t="b">
        <v>0</v>
      </c>
      <c r="AK4" s="86">
        <v>0</v>
      </c>
      <c r="AL4" s="92" t="s">
        <v>284</v>
      </c>
      <c r="AM4" s="86" t="s">
        <v>290</v>
      </c>
      <c r="AN4" s="86" t="b">
        <v>0</v>
      </c>
      <c r="AO4" s="92" t="s">
        <v>276</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212</v>
      </c>
      <c r="B5" s="84" t="s">
        <v>217</v>
      </c>
      <c r="C5" s="53" t="s">
        <v>822</v>
      </c>
      <c r="D5" s="54">
        <v>3</v>
      </c>
      <c r="E5" s="65" t="s">
        <v>132</v>
      </c>
      <c r="F5" s="55">
        <v>35</v>
      </c>
      <c r="G5" s="53"/>
      <c r="H5" s="57"/>
      <c r="I5" s="56"/>
      <c r="J5" s="56"/>
      <c r="K5" s="36" t="s">
        <v>65</v>
      </c>
      <c r="L5" s="83">
        <v>5</v>
      </c>
      <c r="M5" s="83"/>
      <c r="N5" s="63"/>
      <c r="O5" s="86" t="s">
        <v>256</v>
      </c>
      <c r="P5" s="88">
        <v>43678.77983796296</v>
      </c>
      <c r="Q5" s="86" t="s">
        <v>258</v>
      </c>
      <c r="R5" s="90" t="s">
        <v>263</v>
      </c>
      <c r="S5" s="86" t="s">
        <v>266</v>
      </c>
      <c r="T5" s="86"/>
      <c r="U5" s="86"/>
      <c r="V5" s="90" t="s">
        <v>268</v>
      </c>
      <c r="W5" s="88">
        <v>43678.77983796296</v>
      </c>
      <c r="X5" s="90" t="s">
        <v>271</v>
      </c>
      <c r="Y5" s="86"/>
      <c r="Z5" s="86"/>
      <c r="AA5" s="92" t="s">
        <v>276</v>
      </c>
      <c r="AB5" s="86"/>
      <c r="AC5" s="86" t="b">
        <v>0</v>
      </c>
      <c r="AD5" s="86">
        <v>0</v>
      </c>
      <c r="AE5" s="92" t="s">
        <v>281</v>
      </c>
      <c r="AF5" s="86" t="b">
        <v>1</v>
      </c>
      <c r="AG5" s="86" t="s">
        <v>285</v>
      </c>
      <c r="AH5" s="86"/>
      <c r="AI5" s="92" t="s">
        <v>287</v>
      </c>
      <c r="AJ5" s="86" t="b">
        <v>0</v>
      </c>
      <c r="AK5" s="86">
        <v>0</v>
      </c>
      <c r="AL5" s="92" t="s">
        <v>284</v>
      </c>
      <c r="AM5" s="86" t="s">
        <v>290</v>
      </c>
      <c r="AN5" s="86" t="b">
        <v>0</v>
      </c>
      <c r="AO5" s="92" t="s">
        <v>276</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212</v>
      </c>
      <c r="B6" s="84" t="s">
        <v>218</v>
      </c>
      <c r="C6" s="53" t="s">
        <v>822</v>
      </c>
      <c r="D6" s="54">
        <v>3</v>
      </c>
      <c r="E6" s="65" t="s">
        <v>132</v>
      </c>
      <c r="F6" s="55">
        <v>35</v>
      </c>
      <c r="G6" s="53"/>
      <c r="H6" s="57"/>
      <c r="I6" s="56"/>
      <c r="J6" s="56"/>
      <c r="K6" s="36" t="s">
        <v>65</v>
      </c>
      <c r="L6" s="83">
        <v>6</v>
      </c>
      <c r="M6" s="83"/>
      <c r="N6" s="63"/>
      <c r="O6" s="86" t="s">
        <v>256</v>
      </c>
      <c r="P6" s="88">
        <v>43678.77983796296</v>
      </c>
      <c r="Q6" s="86" t="s">
        <v>258</v>
      </c>
      <c r="R6" s="90" t="s">
        <v>263</v>
      </c>
      <c r="S6" s="86" t="s">
        <v>266</v>
      </c>
      <c r="T6" s="86"/>
      <c r="U6" s="86"/>
      <c r="V6" s="90" t="s">
        <v>268</v>
      </c>
      <c r="W6" s="88">
        <v>43678.77983796296</v>
      </c>
      <c r="X6" s="90" t="s">
        <v>271</v>
      </c>
      <c r="Y6" s="86"/>
      <c r="Z6" s="86"/>
      <c r="AA6" s="92" t="s">
        <v>276</v>
      </c>
      <c r="AB6" s="86"/>
      <c r="AC6" s="86" t="b">
        <v>0</v>
      </c>
      <c r="AD6" s="86">
        <v>0</v>
      </c>
      <c r="AE6" s="92" t="s">
        <v>281</v>
      </c>
      <c r="AF6" s="86" t="b">
        <v>1</v>
      </c>
      <c r="AG6" s="86" t="s">
        <v>285</v>
      </c>
      <c r="AH6" s="86"/>
      <c r="AI6" s="92" t="s">
        <v>287</v>
      </c>
      <c r="AJ6" s="86" t="b">
        <v>0</v>
      </c>
      <c r="AK6" s="86">
        <v>0</v>
      </c>
      <c r="AL6" s="92" t="s">
        <v>284</v>
      </c>
      <c r="AM6" s="86" t="s">
        <v>290</v>
      </c>
      <c r="AN6" s="86" t="b">
        <v>0</v>
      </c>
      <c r="AO6" s="92" t="s">
        <v>276</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212</v>
      </c>
      <c r="B7" s="84" t="s">
        <v>219</v>
      </c>
      <c r="C7" s="53" t="s">
        <v>822</v>
      </c>
      <c r="D7" s="54">
        <v>3</v>
      </c>
      <c r="E7" s="65" t="s">
        <v>132</v>
      </c>
      <c r="F7" s="55">
        <v>35</v>
      </c>
      <c r="G7" s="53"/>
      <c r="H7" s="57"/>
      <c r="I7" s="56"/>
      <c r="J7" s="56"/>
      <c r="K7" s="36" t="s">
        <v>65</v>
      </c>
      <c r="L7" s="83">
        <v>7</v>
      </c>
      <c r="M7" s="83"/>
      <c r="N7" s="63"/>
      <c r="O7" s="86" t="s">
        <v>256</v>
      </c>
      <c r="P7" s="88">
        <v>43678.77983796296</v>
      </c>
      <c r="Q7" s="86" t="s">
        <v>258</v>
      </c>
      <c r="R7" s="90" t="s">
        <v>263</v>
      </c>
      <c r="S7" s="86" t="s">
        <v>266</v>
      </c>
      <c r="T7" s="86"/>
      <c r="U7" s="86"/>
      <c r="V7" s="90" t="s">
        <v>268</v>
      </c>
      <c r="W7" s="88">
        <v>43678.77983796296</v>
      </c>
      <c r="X7" s="90" t="s">
        <v>271</v>
      </c>
      <c r="Y7" s="86"/>
      <c r="Z7" s="86"/>
      <c r="AA7" s="92" t="s">
        <v>276</v>
      </c>
      <c r="AB7" s="86"/>
      <c r="AC7" s="86" t="b">
        <v>0</v>
      </c>
      <c r="AD7" s="86">
        <v>0</v>
      </c>
      <c r="AE7" s="92" t="s">
        <v>281</v>
      </c>
      <c r="AF7" s="86" t="b">
        <v>1</v>
      </c>
      <c r="AG7" s="86" t="s">
        <v>285</v>
      </c>
      <c r="AH7" s="86"/>
      <c r="AI7" s="92" t="s">
        <v>287</v>
      </c>
      <c r="AJ7" s="86" t="b">
        <v>0</v>
      </c>
      <c r="AK7" s="86">
        <v>0</v>
      </c>
      <c r="AL7" s="92" t="s">
        <v>284</v>
      </c>
      <c r="AM7" s="86" t="s">
        <v>290</v>
      </c>
      <c r="AN7" s="86" t="b">
        <v>0</v>
      </c>
      <c r="AO7" s="92" t="s">
        <v>276</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212</v>
      </c>
      <c r="B8" s="84" t="s">
        <v>220</v>
      </c>
      <c r="C8" s="53" t="s">
        <v>822</v>
      </c>
      <c r="D8" s="54">
        <v>3</v>
      </c>
      <c r="E8" s="65" t="s">
        <v>132</v>
      </c>
      <c r="F8" s="55">
        <v>35</v>
      </c>
      <c r="G8" s="53"/>
      <c r="H8" s="57"/>
      <c r="I8" s="56"/>
      <c r="J8" s="56"/>
      <c r="K8" s="36" t="s">
        <v>65</v>
      </c>
      <c r="L8" s="83">
        <v>8</v>
      </c>
      <c r="M8" s="83"/>
      <c r="N8" s="63"/>
      <c r="O8" s="86" t="s">
        <v>256</v>
      </c>
      <c r="P8" s="88">
        <v>43678.77983796296</v>
      </c>
      <c r="Q8" s="86" t="s">
        <v>258</v>
      </c>
      <c r="R8" s="90" t="s">
        <v>263</v>
      </c>
      <c r="S8" s="86" t="s">
        <v>266</v>
      </c>
      <c r="T8" s="86"/>
      <c r="U8" s="86"/>
      <c r="V8" s="90" t="s">
        <v>268</v>
      </c>
      <c r="W8" s="88">
        <v>43678.77983796296</v>
      </c>
      <c r="X8" s="90" t="s">
        <v>271</v>
      </c>
      <c r="Y8" s="86"/>
      <c r="Z8" s="86"/>
      <c r="AA8" s="92" t="s">
        <v>276</v>
      </c>
      <c r="AB8" s="86"/>
      <c r="AC8" s="86" t="b">
        <v>0</v>
      </c>
      <c r="AD8" s="86">
        <v>0</v>
      </c>
      <c r="AE8" s="92" t="s">
        <v>281</v>
      </c>
      <c r="AF8" s="86" t="b">
        <v>1</v>
      </c>
      <c r="AG8" s="86" t="s">
        <v>285</v>
      </c>
      <c r="AH8" s="86"/>
      <c r="AI8" s="92" t="s">
        <v>287</v>
      </c>
      <c r="AJ8" s="86" t="b">
        <v>0</v>
      </c>
      <c r="AK8" s="86">
        <v>0</v>
      </c>
      <c r="AL8" s="92" t="s">
        <v>284</v>
      </c>
      <c r="AM8" s="86" t="s">
        <v>290</v>
      </c>
      <c r="AN8" s="86" t="b">
        <v>0</v>
      </c>
      <c r="AO8" s="92" t="s">
        <v>276</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45">
      <c r="A9" s="84" t="s">
        <v>212</v>
      </c>
      <c r="B9" s="84" t="s">
        <v>221</v>
      </c>
      <c r="C9" s="53" t="s">
        <v>822</v>
      </c>
      <c r="D9" s="54">
        <v>3</v>
      </c>
      <c r="E9" s="65" t="s">
        <v>132</v>
      </c>
      <c r="F9" s="55">
        <v>35</v>
      </c>
      <c r="G9" s="53"/>
      <c r="H9" s="57"/>
      <c r="I9" s="56"/>
      <c r="J9" s="56"/>
      <c r="K9" s="36" t="s">
        <v>65</v>
      </c>
      <c r="L9" s="83">
        <v>9</v>
      </c>
      <c r="M9" s="83"/>
      <c r="N9" s="63"/>
      <c r="O9" s="86" t="s">
        <v>256</v>
      </c>
      <c r="P9" s="88">
        <v>43678.77983796296</v>
      </c>
      <c r="Q9" s="86" t="s">
        <v>258</v>
      </c>
      <c r="R9" s="90" t="s">
        <v>263</v>
      </c>
      <c r="S9" s="86" t="s">
        <v>266</v>
      </c>
      <c r="T9" s="86"/>
      <c r="U9" s="86"/>
      <c r="V9" s="90" t="s">
        <v>268</v>
      </c>
      <c r="W9" s="88">
        <v>43678.77983796296</v>
      </c>
      <c r="X9" s="90" t="s">
        <v>271</v>
      </c>
      <c r="Y9" s="86"/>
      <c r="Z9" s="86"/>
      <c r="AA9" s="92" t="s">
        <v>276</v>
      </c>
      <c r="AB9" s="86"/>
      <c r="AC9" s="86" t="b">
        <v>0</v>
      </c>
      <c r="AD9" s="86">
        <v>0</v>
      </c>
      <c r="AE9" s="92" t="s">
        <v>281</v>
      </c>
      <c r="AF9" s="86" t="b">
        <v>1</v>
      </c>
      <c r="AG9" s="86" t="s">
        <v>285</v>
      </c>
      <c r="AH9" s="86"/>
      <c r="AI9" s="92" t="s">
        <v>287</v>
      </c>
      <c r="AJ9" s="86" t="b">
        <v>0</v>
      </c>
      <c r="AK9" s="86">
        <v>0</v>
      </c>
      <c r="AL9" s="92" t="s">
        <v>284</v>
      </c>
      <c r="AM9" s="86" t="s">
        <v>290</v>
      </c>
      <c r="AN9" s="86" t="b">
        <v>0</v>
      </c>
      <c r="AO9" s="92" t="s">
        <v>276</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212</v>
      </c>
      <c r="B10" s="84" t="s">
        <v>222</v>
      </c>
      <c r="C10" s="53" t="s">
        <v>822</v>
      </c>
      <c r="D10" s="54">
        <v>3</v>
      </c>
      <c r="E10" s="65" t="s">
        <v>132</v>
      </c>
      <c r="F10" s="55">
        <v>35</v>
      </c>
      <c r="G10" s="53"/>
      <c r="H10" s="57"/>
      <c r="I10" s="56"/>
      <c r="J10" s="56"/>
      <c r="K10" s="36" t="s">
        <v>65</v>
      </c>
      <c r="L10" s="83">
        <v>10</v>
      </c>
      <c r="M10" s="83"/>
      <c r="N10" s="63"/>
      <c r="O10" s="86" t="s">
        <v>256</v>
      </c>
      <c r="P10" s="88">
        <v>43678.77983796296</v>
      </c>
      <c r="Q10" s="86" t="s">
        <v>258</v>
      </c>
      <c r="R10" s="90" t="s">
        <v>263</v>
      </c>
      <c r="S10" s="86" t="s">
        <v>266</v>
      </c>
      <c r="T10" s="86"/>
      <c r="U10" s="86"/>
      <c r="V10" s="90" t="s">
        <v>268</v>
      </c>
      <c r="W10" s="88">
        <v>43678.77983796296</v>
      </c>
      <c r="X10" s="90" t="s">
        <v>271</v>
      </c>
      <c r="Y10" s="86"/>
      <c r="Z10" s="86"/>
      <c r="AA10" s="92" t="s">
        <v>276</v>
      </c>
      <c r="AB10" s="86"/>
      <c r="AC10" s="86" t="b">
        <v>0</v>
      </c>
      <c r="AD10" s="86">
        <v>0</v>
      </c>
      <c r="AE10" s="92" t="s">
        <v>281</v>
      </c>
      <c r="AF10" s="86" t="b">
        <v>1</v>
      </c>
      <c r="AG10" s="86" t="s">
        <v>285</v>
      </c>
      <c r="AH10" s="86"/>
      <c r="AI10" s="92" t="s">
        <v>287</v>
      </c>
      <c r="AJ10" s="86" t="b">
        <v>0</v>
      </c>
      <c r="AK10" s="86">
        <v>0</v>
      </c>
      <c r="AL10" s="92" t="s">
        <v>284</v>
      </c>
      <c r="AM10" s="86" t="s">
        <v>290</v>
      </c>
      <c r="AN10" s="86" t="b">
        <v>0</v>
      </c>
      <c r="AO10" s="92" t="s">
        <v>276</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212</v>
      </c>
      <c r="B11" s="84" t="s">
        <v>223</v>
      </c>
      <c r="C11" s="53" t="s">
        <v>822</v>
      </c>
      <c r="D11" s="54">
        <v>3</v>
      </c>
      <c r="E11" s="65" t="s">
        <v>132</v>
      </c>
      <c r="F11" s="55">
        <v>35</v>
      </c>
      <c r="G11" s="53"/>
      <c r="H11" s="57"/>
      <c r="I11" s="56"/>
      <c r="J11" s="56"/>
      <c r="K11" s="36" t="s">
        <v>65</v>
      </c>
      <c r="L11" s="83">
        <v>11</v>
      </c>
      <c r="M11" s="83"/>
      <c r="N11" s="63"/>
      <c r="O11" s="86" t="s">
        <v>256</v>
      </c>
      <c r="P11" s="88">
        <v>43678.77983796296</v>
      </c>
      <c r="Q11" s="86" t="s">
        <v>258</v>
      </c>
      <c r="R11" s="90" t="s">
        <v>263</v>
      </c>
      <c r="S11" s="86" t="s">
        <v>266</v>
      </c>
      <c r="T11" s="86"/>
      <c r="U11" s="86"/>
      <c r="V11" s="90" t="s">
        <v>268</v>
      </c>
      <c r="W11" s="88">
        <v>43678.77983796296</v>
      </c>
      <c r="X11" s="90" t="s">
        <v>271</v>
      </c>
      <c r="Y11" s="86"/>
      <c r="Z11" s="86"/>
      <c r="AA11" s="92" t="s">
        <v>276</v>
      </c>
      <c r="AB11" s="86"/>
      <c r="AC11" s="86" t="b">
        <v>0</v>
      </c>
      <c r="AD11" s="86">
        <v>0</v>
      </c>
      <c r="AE11" s="92" t="s">
        <v>281</v>
      </c>
      <c r="AF11" s="86" t="b">
        <v>1</v>
      </c>
      <c r="AG11" s="86" t="s">
        <v>285</v>
      </c>
      <c r="AH11" s="86"/>
      <c r="AI11" s="92" t="s">
        <v>287</v>
      </c>
      <c r="AJ11" s="86" t="b">
        <v>0</v>
      </c>
      <c r="AK11" s="86">
        <v>0</v>
      </c>
      <c r="AL11" s="92" t="s">
        <v>284</v>
      </c>
      <c r="AM11" s="86" t="s">
        <v>290</v>
      </c>
      <c r="AN11" s="86" t="b">
        <v>0</v>
      </c>
      <c r="AO11" s="92" t="s">
        <v>276</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45">
      <c r="A12" s="84" t="s">
        <v>212</v>
      </c>
      <c r="B12" s="84" t="s">
        <v>224</v>
      </c>
      <c r="C12" s="53" t="s">
        <v>822</v>
      </c>
      <c r="D12" s="54">
        <v>3</v>
      </c>
      <c r="E12" s="65" t="s">
        <v>132</v>
      </c>
      <c r="F12" s="55">
        <v>35</v>
      </c>
      <c r="G12" s="53"/>
      <c r="H12" s="57"/>
      <c r="I12" s="56"/>
      <c r="J12" s="56"/>
      <c r="K12" s="36" t="s">
        <v>65</v>
      </c>
      <c r="L12" s="83">
        <v>12</v>
      </c>
      <c r="M12" s="83"/>
      <c r="N12" s="63"/>
      <c r="O12" s="86" t="s">
        <v>256</v>
      </c>
      <c r="P12" s="88">
        <v>43678.77983796296</v>
      </c>
      <c r="Q12" s="86" t="s">
        <v>258</v>
      </c>
      <c r="R12" s="90" t="s">
        <v>263</v>
      </c>
      <c r="S12" s="86" t="s">
        <v>266</v>
      </c>
      <c r="T12" s="86"/>
      <c r="U12" s="86"/>
      <c r="V12" s="90" t="s">
        <v>268</v>
      </c>
      <c r="W12" s="88">
        <v>43678.77983796296</v>
      </c>
      <c r="X12" s="90" t="s">
        <v>271</v>
      </c>
      <c r="Y12" s="86"/>
      <c r="Z12" s="86"/>
      <c r="AA12" s="92" t="s">
        <v>276</v>
      </c>
      <c r="AB12" s="86"/>
      <c r="AC12" s="86" t="b">
        <v>0</v>
      </c>
      <c r="AD12" s="86">
        <v>0</v>
      </c>
      <c r="AE12" s="92" t="s">
        <v>281</v>
      </c>
      <c r="AF12" s="86" t="b">
        <v>1</v>
      </c>
      <c r="AG12" s="86" t="s">
        <v>285</v>
      </c>
      <c r="AH12" s="86"/>
      <c r="AI12" s="92" t="s">
        <v>287</v>
      </c>
      <c r="AJ12" s="86" t="b">
        <v>0</v>
      </c>
      <c r="AK12" s="86">
        <v>0</v>
      </c>
      <c r="AL12" s="92" t="s">
        <v>284</v>
      </c>
      <c r="AM12" s="86" t="s">
        <v>290</v>
      </c>
      <c r="AN12" s="86" t="b">
        <v>0</v>
      </c>
      <c r="AO12" s="92" t="s">
        <v>276</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45">
      <c r="A13" s="84" t="s">
        <v>212</v>
      </c>
      <c r="B13" s="84" t="s">
        <v>225</v>
      </c>
      <c r="C13" s="53" t="s">
        <v>822</v>
      </c>
      <c r="D13" s="54">
        <v>3</v>
      </c>
      <c r="E13" s="65" t="s">
        <v>132</v>
      </c>
      <c r="F13" s="55">
        <v>35</v>
      </c>
      <c r="G13" s="53"/>
      <c r="H13" s="57"/>
      <c r="I13" s="56"/>
      <c r="J13" s="56"/>
      <c r="K13" s="36" t="s">
        <v>65</v>
      </c>
      <c r="L13" s="83">
        <v>13</v>
      </c>
      <c r="M13" s="83"/>
      <c r="N13" s="63"/>
      <c r="O13" s="86" t="s">
        <v>257</v>
      </c>
      <c r="P13" s="88">
        <v>43678.77983796296</v>
      </c>
      <c r="Q13" s="86" t="s">
        <v>258</v>
      </c>
      <c r="R13" s="90" t="s">
        <v>263</v>
      </c>
      <c r="S13" s="86" t="s">
        <v>266</v>
      </c>
      <c r="T13" s="86"/>
      <c r="U13" s="86"/>
      <c r="V13" s="90" t="s">
        <v>268</v>
      </c>
      <c r="W13" s="88">
        <v>43678.77983796296</v>
      </c>
      <c r="X13" s="90" t="s">
        <v>271</v>
      </c>
      <c r="Y13" s="86"/>
      <c r="Z13" s="86"/>
      <c r="AA13" s="92" t="s">
        <v>276</v>
      </c>
      <c r="AB13" s="86"/>
      <c r="AC13" s="86" t="b">
        <v>0</v>
      </c>
      <c r="AD13" s="86">
        <v>0</v>
      </c>
      <c r="AE13" s="92" t="s">
        <v>281</v>
      </c>
      <c r="AF13" s="86" t="b">
        <v>1</v>
      </c>
      <c r="AG13" s="86" t="s">
        <v>285</v>
      </c>
      <c r="AH13" s="86"/>
      <c r="AI13" s="92" t="s">
        <v>287</v>
      </c>
      <c r="AJ13" s="86" t="b">
        <v>0</v>
      </c>
      <c r="AK13" s="86">
        <v>0</v>
      </c>
      <c r="AL13" s="92" t="s">
        <v>284</v>
      </c>
      <c r="AM13" s="86" t="s">
        <v>290</v>
      </c>
      <c r="AN13" s="86" t="b">
        <v>0</v>
      </c>
      <c r="AO13" s="92" t="s">
        <v>276</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45">
      <c r="A14" s="84" t="s">
        <v>212</v>
      </c>
      <c r="B14" s="84" t="s">
        <v>226</v>
      </c>
      <c r="C14" s="53" t="s">
        <v>822</v>
      </c>
      <c r="D14" s="54">
        <v>3</v>
      </c>
      <c r="E14" s="65" t="s">
        <v>132</v>
      </c>
      <c r="F14" s="55">
        <v>35</v>
      </c>
      <c r="G14" s="53"/>
      <c r="H14" s="57"/>
      <c r="I14" s="56"/>
      <c r="J14" s="56"/>
      <c r="K14" s="36" t="s">
        <v>65</v>
      </c>
      <c r="L14" s="83">
        <v>14</v>
      </c>
      <c r="M14" s="83"/>
      <c r="N14" s="63"/>
      <c r="O14" s="86" t="s">
        <v>256</v>
      </c>
      <c r="P14" s="88">
        <v>43679.595138888886</v>
      </c>
      <c r="Q14" s="86" t="s">
        <v>259</v>
      </c>
      <c r="R14" s="90" t="s">
        <v>264</v>
      </c>
      <c r="S14" s="86" t="s">
        <v>266</v>
      </c>
      <c r="T14" s="86"/>
      <c r="U14" s="86"/>
      <c r="V14" s="90" t="s">
        <v>268</v>
      </c>
      <c r="W14" s="88">
        <v>43679.595138888886</v>
      </c>
      <c r="X14" s="90" t="s">
        <v>272</v>
      </c>
      <c r="Y14" s="86"/>
      <c r="Z14" s="86"/>
      <c r="AA14" s="92" t="s">
        <v>277</v>
      </c>
      <c r="AB14" s="86"/>
      <c r="AC14" s="86" t="b">
        <v>0</v>
      </c>
      <c r="AD14" s="86">
        <v>0</v>
      </c>
      <c r="AE14" s="92" t="s">
        <v>282</v>
      </c>
      <c r="AF14" s="86" t="b">
        <v>1</v>
      </c>
      <c r="AG14" s="86" t="s">
        <v>285</v>
      </c>
      <c r="AH14" s="86"/>
      <c r="AI14" s="92" t="s">
        <v>288</v>
      </c>
      <c r="AJ14" s="86" t="b">
        <v>0</v>
      </c>
      <c r="AK14" s="86">
        <v>0</v>
      </c>
      <c r="AL14" s="92" t="s">
        <v>284</v>
      </c>
      <c r="AM14" s="86" t="s">
        <v>290</v>
      </c>
      <c r="AN14" s="86" t="b">
        <v>0</v>
      </c>
      <c r="AO14" s="92" t="s">
        <v>277</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45">
      <c r="A15" s="84" t="s">
        <v>212</v>
      </c>
      <c r="B15" s="84" t="s">
        <v>227</v>
      </c>
      <c r="C15" s="53" t="s">
        <v>822</v>
      </c>
      <c r="D15" s="54">
        <v>3</v>
      </c>
      <c r="E15" s="65" t="s">
        <v>132</v>
      </c>
      <c r="F15" s="55">
        <v>35</v>
      </c>
      <c r="G15" s="53"/>
      <c r="H15" s="57"/>
      <c r="I15" s="56"/>
      <c r="J15" s="56"/>
      <c r="K15" s="36" t="s">
        <v>65</v>
      </c>
      <c r="L15" s="83">
        <v>15</v>
      </c>
      <c r="M15" s="83"/>
      <c r="N15" s="63"/>
      <c r="O15" s="86" t="s">
        <v>256</v>
      </c>
      <c r="P15" s="88">
        <v>43679.595138888886</v>
      </c>
      <c r="Q15" s="86" t="s">
        <v>259</v>
      </c>
      <c r="R15" s="90" t="s">
        <v>264</v>
      </c>
      <c r="S15" s="86" t="s">
        <v>266</v>
      </c>
      <c r="T15" s="86"/>
      <c r="U15" s="86"/>
      <c r="V15" s="90" t="s">
        <v>268</v>
      </c>
      <c r="W15" s="88">
        <v>43679.595138888886</v>
      </c>
      <c r="X15" s="90" t="s">
        <v>272</v>
      </c>
      <c r="Y15" s="86"/>
      <c r="Z15" s="86"/>
      <c r="AA15" s="92" t="s">
        <v>277</v>
      </c>
      <c r="AB15" s="86"/>
      <c r="AC15" s="86" t="b">
        <v>0</v>
      </c>
      <c r="AD15" s="86">
        <v>0</v>
      </c>
      <c r="AE15" s="92" t="s">
        <v>282</v>
      </c>
      <c r="AF15" s="86" t="b">
        <v>1</v>
      </c>
      <c r="AG15" s="86" t="s">
        <v>285</v>
      </c>
      <c r="AH15" s="86"/>
      <c r="AI15" s="92" t="s">
        <v>288</v>
      </c>
      <c r="AJ15" s="86" t="b">
        <v>0</v>
      </c>
      <c r="AK15" s="86">
        <v>0</v>
      </c>
      <c r="AL15" s="92" t="s">
        <v>284</v>
      </c>
      <c r="AM15" s="86" t="s">
        <v>290</v>
      </c>
      <c r="AN15" s="86" t="b">
        <v>0</v>
      </c>
      <c r="AO15" s="92" t="s">
        <v>277</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45">
      <c r="A16" s="84" t="s">
        <v>212</v>
      </c>
      <c r="B16" s="84" t="s">
        <v>228</v>
      </c>
      <c r="C16" s="53" t="s">
        <v>822</v>
      </c>
      <c r="D16" s="54">
        <v>3</v>
      </c>
      <c r="E16" s="65" t="s">
        <v>132</v>
      </c>
      <c r="F16" s="55">
        <v>35</v>
      </c>
      <c r="G16" s="53"/>
      <c r="H16" s="57"/>
      <c r="I16" s="56"/>
      <c r="J16" s="56"/>
      <c r="K16" s="36" t="s">
        <v>65</v>
      </c>
      <c r="L16" s="83">
        <v>16</v>
      </c>
      <c r="M16" s="83"/>
      <c r="N16" s="63"/>
      <c r="O16" s="86" t="s">
        <v>256</v>
      </c>
      <c r="P16" s="88">
        <v>43679.595138888886</v>
      </c>
      <c r="Q16" s="86" t="s">
        <v>259</v>
      </c>
      <c r="R16" s="90" t="s">
        <v>264</v>
      </c>
      <c r="S16" s="86" t="s">
        <v>266</v>
      </c>
      <c r="T16" s="86"/>
      <c r="U16" s="86"/>
      <c r="V16" s="90" t="s">
        <v>268</v>
      </c>
      <c r="W16" s="88">
        <v>43679.595138888886</v>
      </c>
      <c r="X16" s="90" t="s">
        <v>272</v>
      </c>
      <c r="Y16" s="86"/>
      <c r="Z16" s="86"/>
      <c r="AA16" s="92" t="s">
        <v>277</v>
      </c>
      <c r="AB16" s="86"/>
      <c r="AC16" s="86" t="b">
        <v>0</v>
      </c>
      <c r="AD16" s="86">
        <v>0</v>
      </c>
      <c r="AE16" s="92" t="s">
        <v>282</v>
      </c>
      <c r="AF16" s="86" t="b">
        <v>1</v>
      </c>
      <c r="AG16" s="86" t="s">
        <v>285</v>
      </c>
      <c r="AH16" s="86"/>
      <c r="AI16" s="92" t="s">
        <v>288</v>
      </c>
      <c r="AJ16" s="86" t="b">
        <v>0</v>
      </c>
      <c r="AK16" s="86">
        <v>0</v>
      </c>
      <c r="AL16" s="92" t="s">
        <v>284</v>
      </c>
      <c r="AM16" s="86" t="s">
        <v>290</v>
      </c>
      <c r="AN16" s="86" t="b">
        <v>0</v>
      </c>
      <c r="AO16" s="92" t="s">
        <v>277</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212</v>
      </c>
      <c r="B17" s="84" t="s">
        <v>229</v>
      </c>
      <c r="C17" s="53" t="s">
        <v>822</v>
      </c>
      <c r="D17" s="54">
        <v>3</v>
      </c>
      <c r="E17" s="65" t="s">
        <v>132</v>
      </c>
      <c r="F17" s="55">
        <v>35</v>
      </c>
      <c r="G17" s="53"/>
      <c r="H17" s="57"/>
      <c r="I17" s="56"/>
      <c r="J17" s="56"/>
      <c r="K17" s="36" t="s">
        <v>65</v>
      </c>
      <c r="L17" s="83">
        <v>17</v>
      </c>
      <c r="M17" s="83"/>
      <c r="N17" s="63"/>
      <c r="O17" s="86" t="s">
        <v>256</v>
      </c>
      <c r="P17" s="88">
        <v>43679.595138888886</v>
      </c>
      <c r="Q17" s="86" t="s">
        <v>259</v>
      </c>
      <c r="R17" s="90" t="s">
        <v>264</v>
      </c>
      <c r="S17" s="86" t="s">
        <v>266</v>
      </c>
      <c r="T17" s="86"/>
      <c r="U17" s="86"/>
      <c r="V17" s="90" t="s">
        <v>268</v>
      </c>
      <c r="W17" s="88">
        <v>43679.595138888886</v>
      </c>
      <c r="X17" s="90" t="s">
        <v>272</v>
      </c>
      <c r="Y17" s="86"/>
      <c r="Z17" s="86"/>
      <c r="AA17" s="92" t="s">
        <v>277</v>
      </c>
      <c r="AB17" s="86"/>
      <c r="AC17" s="86" t="b">
        <v>0</v>
      </c>
      <c r="AD17" s="86">
        <v>0</v>
      </c>
      <c r="AE17" s="92" t="s">
        <v>282</v>
      </c>
      <c r="AF17" s="86" t="b">
        <v>1</v>
      </c>
      <c r="AG17" s="86" t="s">
        <v>285</v>
      </c>
      <c r="AH17" s="86"/>
      <c r="AI17" s="92" t="s">
        <v>288</v>
      </c>
      <c r="AJ17" s="86" t="b">
        <v>0</v>
      </c>
      <c r="AK17" s="86">
        <v>0</v>
      </c>
      <c r="AL17" s="92" t="s">
        <v>284</v>
      </c>
      <c r="AM17" s="86" t="s">
        <v>290</v>
      </c>
      <c r="AN17" s="86" t="b">
        <v>0</v>
      </c>
      <c r="AO17" s="92" t="s">
        <v>277</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45">
      <c r="A18" s="84" t="s">
        <v>212</v>
      </c>
      <c r="B18" s="84" t="s">
        <v>230</v>
      </c>
      <c r="C18" s="53" t="s">
        <v>822</v>
      </c>
      <c r="D18" s="54">
        <v>3</v>
      </c>
      <c r="E18" s="65" t="s">
        <v>132</v>
      </c>
      <c r="F18" s="55">
        <v>35</v>
      </c>
      <c r="G18" s="53"/>
      <c r="H18" s="57"/>
      <c r="I18" s="56"/>
      <c r="J18" s="56"/>
      <c r="K18" s="36" t="s">
        <v>65</v>
      </c>
      <c r="L18" s="83">
        <v>18</v>
      </c>
      <c r="M18" s="83"/>
      <c r="N18" s="63"/>
      <c r="O18" s="86" t="s">
        <v>256</v>
      </c>
      <c r="P18" s="88">
        <v>43679.595138888886</v>
      </c>
      <c r="Q18" s="86" t="s">
        <v>259</v>
      </c>
      <c r="R18" s="90" t="s">
        <v>264</v>
      </c>
      <c r="S18" s="86" t="s">
        <v>266</v>
      </c>
      <c r="T18" s="86"/>
      <c r="U18" s="86"/>
      <c r="V18" s="90" t="s">
        <v>268</v>
      </c>
      <c r="W18" s="88">
        <v>43679.595138888886</v>
      </c>
      <c r="X18" s="90" t="s">
        <v>272</v>
      </c>
      <c r="Y18" s="86"/>
      <c r="Z18" s="86"/>
      <c r="AA18" s="92" t="s">
        <v>277</v>
      </c>
      <c r="AB18" s="86"/>
      <c r="AC18" s="86" t="b">
        <v>0</v>
      </c>
      <c r="AD18" s="86">
        <v>0</v>
      </c>
      <c r="AE18" s="92" t="s">
        <v>282</v>
      </c>
      <c r="AF18" s="86" t="b">
        <v>1</v>
      </c>
      <c r="AG18" s="86" t="s">
        <v>285</v>
      </c>
      <c r="AH18" s="86"/>
      <c r="AI18" s="92" t="s">
        <v>288</v>
      </c>
      <c r="AJ18" s="86" t="b">
        <v>0</v>
      </c>
      <c r="AK18" s="86">
        <v>0</v>
      </c>
      <c r="AL18" s="92" t="s">
        <v>284</v>
      </c>
      <c r="AM18" s="86" t="s">
        <v>290</v>
      </c>
      <c r="AN18" s="86" t="b">
        <v>0</v>
      </c>
      <c r="AO18" s="92" t="s">
        <v>277</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45">
      <c r="A19" s="84" t="s">
        <v>212</v>
      </c>
      <c r="B19" s="84" t="s">
        <v>231</v>
      </c>
      <c r="C19" s="53" t="s">
        <v>822</v>
      </c>
      <c r="D19" s="54">
        <v>3</v>
      </c>
      <c r="E19" s="65" t="s">
        <v>132</v>
      </c>
      <c r="F19" s="55">
        <v>35</v>
      </c>
      <c r="G19" s="53"/>
      <c r="H19" s="57"/>
      <c r="I19" s="56"/>
      <c r="J19" s="56"/>
      <c r="K19" s="36" t="s">
        <v>65</v>
      </c>
      <c r="L19" s="83">
        <v>19</v>
      </c>
      <c r="M19" s="83"/>
      <c r="N19" s="63"/>
      <c r="O19" s="86" t="s">
        <v>256</v>
      </c>
      <c r="P19" s="88">
        <v>43679.595138888886</v>
      </c>
      <c r="Q19" s="86" t="s">
        <v>259</v>
      </c>
      <c r="R19" s="90" t="s">
        <v>264</v>
      </c>
      <c r="S19" s="86" t="s">
        <v>266</v>
      </c>
      <c r="T19" s="86"/>
      <c r="U19" s="86"/>
      <c r="V19" s="90" t="s">
        <v>268</v>
      </c>
      <c r="W19" s="88">
        <v>43679.595138888886</v>
      </c>
      <c r="X19" s="90" t="s">
        <v>272</v>
      </c>
      <c r="Y19" s="86"/>
      <c r="Z19" s="86"/>
      <c r="AA19" s="92" t="s">
        <v>277</v>
      </c>
      <c r="AB19" s="86"/>
      <c r="AC19" s="86" t="b">
        <v>0</v>
      </c>
      <c r="AD19" s="86">
        <v>0</v>
      </c>
      <c r="AE19" s="92" t="s">
        <v>282</v>
      </c>
      <c r="AF19" s="86" t="b">
        <v>1</v>
      </c>
      <c r="AG19" s="86" t="s">
        <v>285</v>
      </c>
      <c r="AH19" s="86"/>
      <c r="AI19" s="92" t="s">
        <v>288</v>
      </c>
      <c r="AJ19" s="86" t="b">
        <v>0</v>
      </c>
      <c r="AK19" s="86">
        <v>0</v>
      </c>
      <c r="AL19" s="92" t="s">
        <v>284</v>
      </c>
      <c r="AM19" s="86" t="s">
        <v>290</v>
      </c>
      <c r="AN19" s="86" t="b">
        <v>0</v>
      </c>
      <c r="AO19" s="92" t="s">
        <v>277</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45">
      <c r="A20" s="84" t="s">
        <v>212</v>
      </c>
      <c r="B20" s="84" t="s">
        <v>232</v>
      </c>
      <c r="C20" s="53" t="s">
        <v>822</v>
      </c>
      <c r="D20" s="54">
        <v>3</v>
      </c>
      <c r="E20" s="65" t="s">
        <v>132</v>
      </c>
      <c r="F20" s="55">
        <v>35</v>
      </c>
      <c r="G20" s="53"/>
      <c r="H20" s="57"/>
      <c r="I20" s="56"/>
      <c r="J20" s="56"/>
      <c r="K20" s="36" t="s">
        <v>65</v>
      </c>
      <c r="L20" s="83">
        <v>20</v>
      </c>
      <c r="M20" s="83"/>
      <c r="N20" s="63"/>
      <c r="O20" s="86" t="s">
        <v>256</v>
      </c>
      <c r="P20" s="88">
        <v>43679.595138888886</v>
      </c>
      <c r="Q20" s="86" t="s">
        <v>259</v>
      </c>
      <c r="R20" s="90" t="s">
        <v>264</v>
      </c>
      <c r="S20" s="86" t="s">
        <v>266</v>
      </c>
      <c r="T20" s="86"/>
      <c r="U20" s="86"/>
      <c r="V20" s="90" t="s">
        <v>268</v>
      </c>
      <c r="W20" s="88">
        <v>43679.595138888886</v>
      </c>
      <c r="X20" s="90" t="s">
        <v>272</v>
      </c>
      <c r="Y20" s="86"/>
      <c r="Z20" s="86"/>
      <c r="AA20" s="92" t="s">
        <v>277</v>
      </c>
      <c r="AB20" s="86"/>
      <c r="AC20" s="86" t="b">
        <v>0</v>
      </c>
      <c r="AD20" s="86">
        <v>0</v>
      </c>
      <c r="AE20" s="92" t="s">
        <v>282</v>
      </c>
      <c r="AF20" s="86" t="b">
        <v>1</v>
      </c>
      <c r="AG20" s="86" t="s">
        <v>285</v>
      </c>
      <c r="AH20" s="86"/>
      <c r="AI20" s="92" t="s">
        <v>288</v>
      </c>
      <c r="AJ20" s="86" t="b">
        <v>0</v>
      </c>
      <c r="AK20" s="86">
        <v>0</v>
      </c>
      <c r="AL20" s="92" t="s">
        <v>284</v>
      </c>
      <c r="AM20" s="86" t="s">
        <v>290</v>
      </c>
      <c r="AN20" s="86" t="b">
        <v>0</v>
      </c>
      <c r="AO20" s="92" t="s">
        <v>277</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c r="BE20" s="52"/>
      <c r="BF20" s="51"/>
      <c r="BG20" s="52"/>
      <c r="BH20" s="51"/>
      <c r="BI20" s="52"/>
      <c r="BJ20" s="51"/>
      <c r="BK20" s="52"/>
      <c r="BL20" s="51"/>
    </row>
    <row r="21" spans="1:64" ht="45">
      <c r="A21" s="84" t="s">
        <v>212</v>
      </c>
      <c r="B21" s="84" t="s">
        <v>233</v>
      </c>
      <c r="C21" s="53" t="s">
        <v>822</v>
      </c>
      <c r="D21" s="54">
        <v>3</v>
      </c>
      <c r="E21" s="65" t="s">
        <v>132</v>
      </c>
      <c r="F21" s="55">
        <v>35</v>
      </c>
      <c r="G21" s="53"/>
      <c r="H21" s="57"/>
      <c r="I21" s="56"/>
      <c r="J21" s="56"/>
      <c r="K21" s="36" t="s">
        <v>65</v>
      </c>
      <c r="L21" s="83">
        <v>21</v>
      </c>
      <c r="M21" s="83"/>
      <c r="N21" s="63"/>
      <c r="O21" s="86" t="s">
        <v>256</v>
      </c>
      <c r="P21" s="88">
        <v>43679.595138888886</v>
      </c>
      <c r="Q21" s="86" t="s">
        <v>259</v>
      </c>
      <c r="R21" s="90" t="s">
        <v>264</v>
      </c>
      <c r="S21" s="86" t="s">
        <v>266</v>
      </c>
      <c r="T21" s="86"/>
      <c r="U21" s="86"/>
      <c r="V21" s="90" t="s">
        <v>268</v>
      </c>
      <c r="W21" s="88">
        <v>43679.595138888886</v>
      </c>
      <c r="X21" s="90" t="s">
        <v>272</v>
      </c>
      <c r="Y21" s="86"/>
      <c r="Z21" s="86"/>
      <c r="AA21" s="92" t="s">
        <v>277</v>
      </c>
      <c r="AB21" s="86"/>
      <c r="AC21" s="86" t="b">
        <v>0</v>
      </c>
      <c r="AD21" s="86">
        <v>0</v>
      </c>
      <c r="AE21" s="92" t="s">
        <v>282</v>
      </c>
      <c r="AF21" s="86" t="b">
        <v>1</v>
      </c>
      <c r="AG21" s="86" t="s">
        <v>285</v>
      </c>
      <c r="AH21" s="86"/>
      <c r="AI21" s="92" t="s">
        <v>288</v>
      </c>
      <c r="AJ21" s="86" t="b">
        <v>0</v>
      </c>
      <c r="AK21" s="86">
        <v>0</v>
      </c>
      <c r="AL21" s="92" t="s">
        <v>284</v>
      </c>
      <c r="AM21" s="86" t="s">
        <v>290</v>
      </c>
      <c r="AN21" s="86" t="b">
        <v>0</v>
      </c>
      <c r="AO21" s="92" t="s">
        <v>277</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c r="BE21" s="52"/>
      <c r="BF21" s="51"/>
      <c r="BG21" s="52"/>
      <c r="BH21" s="51"/>
      <c r="BI21" s="52"/>
      <c r="BJ21" s="51"/>
      <c r="BK21" s="52"/>
      <c r="BL21" s="51"/>
    </row>
    <row r="22" spans="1:64" ht="45">
      <c r="A22" s="84" t="s">
        <v>212</v>
      </c>
      <c r="B22" s="84" t="s">
        <v>234</v>
      </c>
      <c r="C22" s="53" t="s">
        <v>822</v>
      </c>
      <c r="D22" s="54">
        <v>3</v>
      </c>
      <c r="E22" s="65" t="s">
        <v>132</v>
      </c>
      <c r="F22" s="55">
        <v>35</v>
      </c>
      <c r="G22" s="53"/>
      <c r="H22" s="57"/>
      <c r="I22" s="56"/>
      <c r="J22" s="56"/>
      <c r="K22" s="36" t="s">
        <v>65</v>
      </c>
      <c r="L22" s="83">
        <v>22</v>
      </c>
      <c r="M22" s="83"/>
      <c r="N22" s="63"/>
      <c r="O22" s="86" t="s">
        <v>256</v>
      </c>
      <c r="P22" s="88">
        <v>43679.595138888886</v>
      </c>
      <c r="Q22" s="86" t="s">
        <v>259</v>
      </c>
      <c r="R22" s="90" t="s">
        <v>264</v>
      </c>
      <c r="S22" s="86" t="s">
        <v>266</v>
      </c>
      <c r="T22" s="86"/>
      <c r="U22" s="86"/>
      <c r="V22" s="90" t="s">
        <v>268</v>
      </c>
      <c r="W22" s="88">
        <v>43679.595138888886</v>
      </c>
      <c r="X22" s="90" t="s">
        <v>272</v>
      </c>
      <c r="Y22" s="86"/>
      <c r="Z22" s="86"/>
      <c r="AA22" s="92" t="s">
        <v>277</v>
      </c>
      <c r="AB22" s="86"/>
      <c r="AC22" s="86" t="b">
        <v>0</v>
      </c>
      <c r="AD22" s="86">
        <v>0</v>
      </c>
      <c r="AE22" s="92" t="s">
        <v>282</v>
      </c>
      <c r="AF22" s="86" t="b">
        <v>1</v>
      </c>
      <c r="AG22" s="86" t="s">
        <v>285</v>
      </c>
      <c r="AH22" s="86"/>
      <c r="AI22" s="92" t="s">
        <v>288</v>
      </c>
      <c r="AJ22" s="86" t="b">
        <v>0</v>
      </c>
      <c r="AK22" s="86">
        <v>0</v>
      </c>
      <c r="AL22" s="92" t="s">
        <v>284</v>
      </c>
      <c r="AM22" s="86" t="s">
        <v>290</v>
      </c>
      <c r="AN22" s="86" t="b">
        <v>0</v>
      </c>
      <c r="AO22" s="92" t="s">
        <v>277</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c r="BE22" s="52"/>
      <c r="BF22" s="51"/>
      <c r="BG22" s="52"/>
      <c r="BH22" s="51"/>
      <c r="BI22" s="52"/>
      <c r="BJ22" s="51"/>
      <c r="BK22" s="52"/>
      <c r="BL22" s="51"/>
    </row>
    <row r="23" spans="1:64" ht="45">
      <c r="A23" s="84" t="s">
        <v>212</v>
      </c>
      <c r="B23" s="84" t="s">
        <v>235</v>
      </c>
      <c r="C23" s="53" t="s">
        <v>822</v>
      </c>
      <c r="D23" s="54">
        <v>3</v>
      </c>
      <c r="E23" s="65" t="s">
        <v>132</v>
      </c>
      <c r="F23" s="55">
        <v>35</v>
      </c>
      <c r="G23" s="53"/>
      <c r="H23" s="57"/>
      <c r="I23" s="56"/>
      <c r="J23" s="56"/>
      <c r="K23" s="36" t="s">
        <v>65</v>
      </c>
      <c r="L23" s="83">
        <v>23</v>
      </c>
      <c r="M23" s="83"/>
      <c r="N23" s="63"/>
      <c r="O23" s="86" t="s">
        <v>256</v>
      </c>
      <c r="P23" s="88">
        <v>43679.595138888886</v>
      </c>
      <c r="Q23" s="86" t="s">
        <v>259</v>
      </c>
      <c r="R23" s="90" t="s">
        <v>264</v>
      </c>
      <c r="S23" s="86" t="s">
        <v>266</v>
      </c>
      <c r="T23" s="86"/>
      <c r="U23" s="86"/>
      <c r="V23" s="90" t="s">
        <v>268</v>
      </c>
      <c r="W23" s="88">
        <v>43679.595138888886</v>
      </c>
      <c r="X23" s="90" t="s">
        <v>272</v>
      </c>
      <c r="Y23" s="86"/>
      <c r="Z23" s="86"/>
      <c r="AA23" s="92" t="s">
        <v>277</v>
      </c>
      <c r="AB23" s="86"/>
      <c r="AC23" s="86" t="b">
        <v>0</v>
      </c>
      <c r="AD23" s="86">
        <v>0</v>
      </c>
      <c r="AE23" s="92" t="s">
        <v>282</v>
      </c>
      <c r="AF23" s="86" t="b">
        <v>1</v>
      </c>
      <c r="AG23" s="86" t="s">
        <v>285</v>
      </c>
      <c r="AH23" s="86"/>
      <c r="AI23" s="92" t="s">
        <v>288</v>
      </c>
      <c r="AJ23" s="86" t="b">
        <v>0</v>
      </c>
      <c r="AK23" s="86">
        <v>0</v>
      </c>
      <c r="AL23" s="92" t="s">
        <v>284</v>
      </c>
      <c r="AM23" s="86" t="s">
        <v>290</v>
      </c>
      <c r="AN23" s="86" t="b">
        <v>0</v>
      </c>
      <c r="AO23" s="92" t="s">
        <v>277</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c r="BE23" s="52"/>
      <c r="BF23" s="51"/>
      <c r="BG23" s="52"/>
      <c r="BH23" s="51"/>
      <c r="BI23" s="52"/>
      <c r="BJ23" s="51"/>
      <c r="BK23" s="52"/>
      <c r="BL23" s="51"/>
    </row>
    <row r="24" spans="1:64" ht="45">
      <c r="A24" s="84" t="s">
        <v>212</v>
      </c>
      <c r="B24" s="84" t="s">
        <v>236</v>
      </c>
      <c r="C24" s="53" t="s">
        <v>822</v>
      </c>
      <c r="D24" s="54">
        <v>3</v>
      </c>
      <c r="E24" s="65" t="s">
        <v>132</v>
      </c>
      <c r="F24" s="55">
        <v>35</v>
      </c>
      <c r="G24" s="53"/>
      <c r="H24" s="57"/>
      <c r="I24" s="56"/>
      <c r="J24" s="56"/>
      <c r="K24" s="36" t="s">
        <v>65</v>
      </c>
      <c r="L24" s="83">
        <v>24</v>
      </c>
      <c r="M24" s="83"/>
      <c r="N24" s="63"/>
      <c r="O24" s="86" t="s">
        <v>257</v>
      </c>
      <c r="P24" s="88">
        <v>43679.595138888886</v>
      </c>
      <c r="Q24" s="86" t="s">
        <v>259</v>
      </c>
      <c r="R24" s="90" t="s">
        <v>264</v>
      </c>
      <c r="S24" s="86" t="s">
        <v>266</v>
      </c>
      <c r="T24" s="86"/>
      <c r="U24" s="86"/>
      <c r="V24" s="90" t="s">
        <v>268</v>
      </c>
      <c r="W24" s="88">
        <v>43679.595138888886</v>
      </c>
      <c r="X24" s="90" t="s">
        <v>272</v>
      </c>
      <c r="Y24" s="86"/>
      <c r="Z24" s="86"/>
      <c r="AA24" s="92" t="s">
        <v>277</v>
      </c>
      <c r="AB24" s="86"/>
      <c r="AC24" s="86" t="b">
        <v>0</v>
      </c>
      <c r="AD24" s="86">
        <v>0</v>
      </c>
      <c r="AE24" s="92" t="s">
        <v>282</v>
      </c>
      <c r="AF24" s="86" t="b">
        <v>1</v>
      </c>
      <c r="AG24" s="86" t="s">
        <v>285</v>
      </c>
      <c r="AH24" s="86"/>
      <c r="AI24" s="92" t="s">
        <v>288</v>
      </c>
      <c r="AJ24" s="86" t="b">
        <v>0</v>
      </c>
      <c r="AK24" s="86">
        <v>0</v>
      </c>
      <c r="AL24" s="92" t="s">
        <v>284</v>
      </c>
      <c r="AM24" s="86" t="s">
        <v>290</v>
      </c>
      <c r="AN24" s="86" t="b">
        <v>0</v>
      </c>
      <c r="AO24" s="92" t="s">
        <v>277</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c r="BE24" s="52"/>
      <c r="BF24" s="51"/>
      <c r="BG24" s="52"/>
      <c r="BH24" s="51"/>
      <c r="BI24" s="52"/>
      <c r="BJ24" s="51"/>
      <c r="BK24" s="52"/>
      <c r="BL24" s="51"/>
    </row>
    <row r="25" spans="1:64" ht="45">
      <c r="A25" s="84" t="s">
        <v>212</v>
      </c>
      <c r="B25" s="84" t="s">
        <v>237</v>
      </c>
      <c r="C25" s="53" t="s">
        <v>822</v>
      </c>
      <c r="D25" s="54">
        <v>3</v>
      </c>
      <c r="E25" s="65" t="s">
        <v>132</v>
      </c>
      <c r="F25" s="55">
        <v>35</v>
      </c>
      <c r="G25" s="53"/>
      <c r="H25" s="57"/>
      <c r="I25" s="56"/>
      <c r="J25" s="56"/>
      <c r="K25" s="36" t="s">
        <v>65</v>
      </c>
      <c r="L25" s="83">
        <v>25</v>
      </c>
      <c r="M25" s="83"/>
      <c r="N25" s="63"/>
      <c r="O25" s="86" t="s">
        <v>256</v>
      </c>
      <c r="P25" s="88">
        <v>43685.67427083333</v>
      </c>
      <c r="Q25" s="86" t="s">
        <v>260</v>
      </c>
      <c r="R25" s="90" t="s">
        <v>265</v>
      </c>
      <c r="S25" s="86" t="s">
        <v>266</v>
      </c>
      <c r="T25" s="86"/>
      <c r="U25" s="86"/>
      <c r="V25" s="90" t="s">
        <v>268</v>
      </c>
      <c r="W25" s="88">
        <v>43685.67427083333</v>
      </c>
      <c r="X25" s="90" t="s">
        <v>273</v>
      </c>
      <c r="Y25" s="86"/>
      <c r="Z25" s="86"/>
      <c r="AA25" s="92" t="s">
        <v>278</v>
      </c>
      <c r="AB25" s="86"/>
      <c r="AC25" s="86" t="b">
        <v>0</v>
      </c>
      <c r="AD25" s="86">
        <v>0</v>
      </c>
      <c r="AE25" s="92" t="s">
        <v>283</v>
      </c>
      <c r="AF25" s="86" t="b">
        <v>1</v>
      </c>
      <c r="AG25" s="86" t="s">
        <v>285</v>
      </c>
      <c r="AH25" s="86"/>
      <c r="AI25" s="92" t="s">
        <v>289</v>
      </c>
      <c r="AJ25" s="86" t="b">
        <v>0</v>
      </c>
      <c r="AK25" s="86">
        <v>0</v>
      </c>
      <c r="AL25" s="92" t="s">
        <v>284</v>
      </c>
      <c r="AM25" s="86" t="s">
        <v>290</v>
      </c>
      <c r="AN25" s="86" t="b">
        <v>0</v>
      </c>
      <c r="AO25" s="92" t="s">
        <v>278</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c r="BE25" s="52"/>
      <c r="BF25" s="51"/>
      <c r="BG25" s="52"/>
      <c r="BH25" s="51"/>
      <c r="BI25" s="52"/>
      <c r="BJ25" s="51"/>
      <c r="BK25" s="52"/>
      <c r="BL25" s="51"/>
    </row>
    <row r="26" spans="1:64" ht="45">
      <c r="A26" s="84" t="s">
        <v>212</v>
      </c>
      <c r="B26" s="84" t="s">
        <v>238</v>
      </c>
      <c r="C26" s="53" t="s">
        <v>822</v>
      </c>
      <c r="D26" s="54">
        <v>3</v>
      </c>
      <c r="E26" s="65" t="s">
        <v>132</v>
      </c>
      <c r="F26" s="55">
        <v>35</v>
      </c>
      <c r="G26" s="53"/>
      <c r="H26" s="57"/>
      <c r="I26" s="56"/>
      <c r="J26" s="56"/>
      <c r="K26" s="36" t="s">
        <v>65</v>
      </c>
      <c r="L26" s="83">
        <v>26</v>
      </c>
      <c r="M26" s="83"/>
      <c r="N26" s="63"/>
      <c r="O26" s="86" t="s">
        <v>256</v>
      </c>
      <c r="P26" s="88">
        <v>43685.67427083333</v>
      </c>
      <c r="Q26" s="86" t="s">
        <v>260</v>
      </c>
      <c r="R26" s="90" t="s">
        <v>265</v>
      </c>
      <c r="S26" s="86" t="s">
        <v>266</v>
      </c>
      <c r="T26" s="86"/>
      <c r="U26" s="86"/>
      <c r="V26" s="90" t="s">
        <v>268</v>
      </c>
      <c r="W26" s="88">
        <v>43685.67427083333</v>
      </c>
      <c r="X26" s="90" t="s">
        <v>273</v>
      </c>
      <c r="Y26" s="86"/>
      <c r="Z26" s="86"/>
      <c r="AA26" s="92" t="s">
        <v>278</v>
      </c>
      <c r="AB26" s="86"/>
      <c r="AC26" s="86" t="b">
        <v>0</v>
      </c>
      <c r="AD26" s="86">
        <v>0</v>
      </c>
      <c r="AE26" s="92" t="s">
        <v>283</v>
      </c>
      <c r="AF26" s="86" t="b">
        <v>1</v>
      </c>
      <c r="AG26" s="86" t="s">
        <v>285</v>
      </c>
      <c r="AH26" s="86"/>
      <c r="AI26" s="92" t="s">
        <v>289</v>
      </c>
      <c r="AJ26" s="86" t="b">
        <v>0</v>
      </c>
      <c r="AK26" s="86">
        <v>0</v>
      </c>
      <c r="AL26" s="92" t="s">
        <v>284</v>
      </c>
      <c r="AM26" s="86" t="s">
        <v>290</v>
      </c>
      <c r="AN26" s="86" t="b">
        <v>0</v>
      </c>
      <c r="AO26" s="92" t="s">
        <v>278</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c r="BE26" s="52"/>
      <c r="BF26" s="51"/>
      <c r="BG26" s="52"/>
      <c r="BH26" s="51"/>
      <c r="BI26" s="52"/>
      <c r="BJ26" s="51"/>
      <c r="BK26" s="52"/>
      <c r="BL26" s="51"/>
    </row>
    <row r="27" spans="1:64" ht="45">
      <c r="A27" s="84" t="s">
        <v>212</v>
      </c>
      <c r="B27" s="84" t="s">
        <v>239</v>
      </c>
      <c r="C27" s="53" t="s">
        <v>822</v>
      </c>
      <c r="D27" s="54">
        <v>3</v>
      </c>
      <c r="E27" s="65" t="s">
        <v>132</v>
      </c>
      <c r="F27" s="55">
        <v>35</v>
      </c>
      <c r="G27" s="53"/>
      <c r="H27" s="57"/>
      <c r="I27" s="56"/>
      <c r="J27" s="56"/>
      <c r="K27" s="36" t="s">
        <v>65</v>
      </c>
      <c r="L27" s="83">
        <v>27</v>
      </c>
      <c r="M27" s="83"/>
      <c r="N27" s="63"/>
      <c r="O27" s="86" t="s">
        <v>256</v>
      </c>
      <c r="P27" s="88">
        <v>43685.67427083333</v>
      </c>
      <c r="Q27" s="86" t="s">
        <v>260</v>
      </c>
      <c r="R27" s="90" t="s">
        <v>265</v>
      </c>
      <c r="S27" s="86" t="s">
        <v>266</v>
      </c>
      <c r="T27" s="86"/>
      <c r="U27" s="86"/>
      <c r="V27" s="90" t="s">
        <v>268</v>
      </c>
      <c r="W27" s="88">
        <v>43685.67427083333</v>
      </c>
      <c r="X27" s="90" t="s">
        <v>273</v>
      </c>
      <c r="Y27" s="86"/>
      <c r="Z27" s="86"/>
      <c r="AA27" s="92" t="s">
        <v>278</v>
      </c>
      <c r="AB27" s="86"/>
      <c r="AC27" s="86" t="b">
        <v>0</v>
      </c>
      <c r="AD27" s="86">
        <v>0</v>
      </c>
      <c r="AE27" s="92" t="s">
        <v>283</v>
      </c>
      <c r="AF27" s="86" t="b">
        <v>1</v>
      </c>
      <c r="AG27" s="86" t="s">
        <v>285</v>
      </c>
      <c r="AH27" s="86"/>
      <c r="AI27" s="92" t="s">
        <v>289</v>
      </c>
      <c r="AJ27" s="86" t="b">
        <v>0</v>
      </c>
      <c r="AK27" s="86">
        <v>0</v>
      </c>
      <c r="AL27" s="92" t="s">
        <v>284</v>
      </c>
      <c r="AM27" s="86" t="s">
        <v>290</v>
      </c>
      <c r="AN27" s="86" t="b">
        <v>0</v>
      </c>
      <c r="AO27" s="92" t="s">
        <v>278</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c r="BE27" s="52"/>
      <c r="BF27" s="51"/>
      <c r="BG27" s="52"/>
      <c r="BH27" s="51"/>
      <c r="BI27" s="52"/>
      <c r="BJ27" s="51"/>
      <c r="BK27" s="52"/>
      <c r="BL27" s="51"/>
    </row>
    <row r="28" spans="1:64" ht="45">
      <c r="A28" s="84" t="s">
        <v>212</v>
      </c>
      <c r="B28" s="84" t="s">
        <v>240</v>
      </c>
      <c r="C28" s="53" t="s">
        <v>822</v>
      </c>
      <c r="D28" s="54">
        <v>3</v>
      </c>
      <c r="E28" s="65" t="s">
        <v>132</v>
      </c>
      <c r="F28" s="55">
        <v>35</v>
      </c>
      <c r="G28" s="53"/>
      <c r="H28" s="57"/>
      <c r="I28" s="56"/>
      <c r="J28" s="56"/>
      <c r="K28" s="36" t="s">
        <v>65</v>
      </c>
      <c r="L28" s="83">
        <v>28</v>
      </c>
      <c r="M28" s="83"/>
      <c r="N28" s="63"/>
      <c r="O28" s="86" t="s">
        <v>256</v>
      </c>
      <c r="P28" s="88">
        <v>43685.67427083333</v>
      </c>
      <c r="Q28" s="86" t="s">
        <v>260</v>
      </c>
      <c r="R28" s="90" t="s">
        <v>265</v>
      </c>
      <c r="S28" s="86" t="s">
        <v>266</v>
      </c>
      <c r="T28" s="86"/>
      <c r="U28" s="86"/>
      <c r="V28" s="90" t="s">
        <v>268</v>
      </c>
      <c r="W28" s="88">
        <v>43685.67427083333</v>
      </c>
      <c r="X28" s="90" t="s">
        <v>273</v>
      </c>
      <c r="Y28" s="86"/>
      <c r="Z28" s="86"/>
      <c r="AA28" s="92" t="s">
        <v>278</v>
      </c>
      <c r="AB28" s="86"/>
      <c r="AC28" s="86" t="b">
        <v>0</v>
      </c>
      <c r="AD28" s="86">
        <v>0</v>
      </c>
      <c r="AE28" s="92" t="s">
        <v>283</v>
      </c>
      <c r="AF28" s="86" t="b">
        <v>1</v>
      </c>
      <c r="AG28" s="86" t="s">
        <v>285</v>
      </c>
      <c r="AH28" s="86"/>
      <c r="AI28" s="92" t="s">
        <v>289</v>
      </c>
      <c r="AJ28" s="86" t="b">
        <v>0</v>
      </c>
      <c r="AK28" s="86">
        <v>0</v>
      </c>
      <c r="AL28" s="92" t="s">
        <v>284</v>
      </c>
      <c r="AM28" s="86" t="s">
        <v>290</v>
      </c>
      <c r="AN28" s="86" t="b">
        <v>0</v>
      </c>
      <c r="AO28" s="92" t="s">
        <v>278</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c r="BE28" s="52"/>
      <c r="BF28" s="51"/>
      <c r="BG28" s="52"/>
      <c r="BH28" s="51"/>
      <c r="BI28" s="52"/>
      <c r="BJ28" s="51"/>
      <c r="BK28" s="52"/>
      <c r="BL28" s="51"/>
    </row>
    <row r="29" spans="1:64" ht="45">
      <c r="A29" s="84" t="s">
        <v>212</v>
      </c>
      <c r="B29" s="84" t="s">
        <v>241</v>
      </c>
      <c r="C29" s="53" t="s">
        <v>822</v>
      </c>
      <c r="D29" s="54">
        <v>3</v>
      </c>
      <c r="E29" s="65" t="s">
        <v>132</v>
      </c>
      <c r="F29" s="55">
        <v>35</v>
      </c>
      <c r="G29" s="53"/>
      <c r="H29" s="57"/>
      <c r="I29" s="56"/>
      <c r="J29" s="56"/>
      <c r="K29" s="36" t="s">
        <v>65</v>
      </c>
      <c r="L29" s="83">
        <v>29</v>
      </c>
      <c r="M29" s="83"/>
      <c r="N29" s="63"/>
      <c r="O29" s="86" t="s">
        <v>256</v>
      </c>
      <c r="P29" s="88">
        <v>43685.67427083333</v>
      </c>
      <c r="Q29" s="86" t="s">
        <v>260</v>
      </c>
      <c r="R29" s="90" t="s">
        <v>265</v>
      </c>
      <c r="S29" s="86" t="s">
        <v>266</v>
      </c>
      <c r="T29" s="86"/>
      <c r="U29" s="86"/>
      <c r="V29" s="90" t="s">
        <v>268</v>
      </c>
      <c r="W29" s="88">
        <v>43685.67427083333</v>
      </c>
      <c r="X29" s="90" t="s">
        <v>273</v>
      </c>
      <c r="Y29" s="86"/>
      <c r="Z29" s="86"/>
      <c r="AA29" s="92" t="s">
        <v>278</v>
      </c>
      <c r="AB29" s="86"/>
      <c r="AC29" s="86" t="b">
        <v>0</v>
      </c>
      <c r="AD29" s="86">
        <v>0</v>
      </c>
      <c r="AE29" s="92" t="s">
        <v>283</v>
      </c>
      <c r="AF29" s="86" t="b">
        <v>1</v>
      </c>
      <c r="AG29" s="86" t="s">
        <v>285</v>
      </c>
      <c r="AH29" s="86"/>
      <c r="AI29" s="92" t="s">
        <v>289</v>
      </c>
      <c r="AJ29" s="86" t="b">
        <v>0</v>
      </c>
      <c r="AK29" s="86">
        <v>0</v>
      </c>
      <c r="AL29" s="92" t="s">
        <v>284</v>
      </c>
      <c r="AM29" s="86" t="s">
        <v>290</v>
      </c>
      <c r="AN29" s="86" t="b">
        <v>0</v>
      </c>
      <c r="AO29" s="92" t="s">
        <v>278</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c r="BE29" s="52"/>
      <c r="BF29" s="51"/>
      <c r="BG29" s="52"/>
      <c r="BH29" s="51"/>
      <c r="BI29" s="52"/>
      <c r="BJ29" s="51"/>
      <c r="BK29" s="52"/>
      <c r="BL29" s="51"/>
    </row>
    <row r="30" spans="1:64" ht="45">
      <c r="A30" s="84" t="s">
        <v>212</v>
      </c>
      <c r="B30" s="84" t="s">
        <v>242</v>
      </c>
      <c r="C30" s="53" t="s">
        <v>822</v>
      </c>
      <c r="D30" s="54">
        <v>3</v>
      </c>
      <c r="E30" s="65" t="s">
        <v>132</v>
      </c>
      <c r="F30" s="55">
        <v>35</v>
      </c>
      <c r="G30" s="53"/>
      <c r="H30" s="57"/>
      <c r="I30" s="56"/>
      <c r="J30" s="56"/>
      <c r="K30" s="36" t="s">
        <v>65</v>
      </c>
      <c r="L30" s="83">
        <v>30</v>
      </c>
      <c r="M30" s="83"/>
      <c r="N30" s="63"/>
      <c r="O30" s="86" t="s">
        <v>256</v>
      </c>
      <c r="P30" s="88">
        <v>43685.67427083333</v>
      </c>
      <c r="Q30" s="86" t="s">
        <v>260</v>
      </c>
      <c r="R30" s="90" t="s">
        <v>265</v>
      </c>
      <c r="S30" s="86" t="s">
        <v>266</v>
      </c>
      <c r="T30" s="86"/>
      <c r="U30" s="86"/>
      <c r="V30" s="90" t="s">
        <v>268</v>
      </c>
      <c r="W30" s="88">
        <v>43685.67427083333</v>
      </c>
      <c r="X30" s="90" t="s">
        <v>273</v>
      </c>
      <c r="Y30" s="86"/>
      <c r="Z30" s="86"/>
      <c r="AA30" s="92" t="s">
        <v>278</v>
      </c>
      <c r="AB30" s="86"/>
      <c r="AC30" s="86" t="b">
        <v>0</v>
      </c>
      <c r="AD30" s="86">
        <v>0</v>
      </c>
      <c r="AE30" s="92" t="s">
        <v>283</v>
      </c>
      <c r="AF30" s="86" t="b">
        <v>1</v>
      </c>
      <c r="AG30" s="86" t="s">
        <v>285</v>
      </c>
      <c r="AH30" s="86"/>
      <c r="AI30" s="92" t="s">
        <v>289</v>
      </c>
      <c r="AJ30" s="86" t="b">
        <v>0</v>
      </c>
      <c r="AK30" s="86">
        <v>0</v>
      </c>
      <c r="AL30" s="92" t="s">
        <v>284</v>
      </c>
      <c r="AM30" s="86" t="s">
        <v>290</v>
      </c>
      <c r="AN30" s="86" t="b">
        <v>0</v>
      </c>
      <c r="AO30" s="92" t="s">
        <v>278</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c r="BE30" s="52"/>
      <c r="BF30" s="51"/>
      <c r="BG30" s="52"/>
      <c r="BH30" s="51"/>
      <c r="BI30" s="52"/>
      <c r="BJ30" s="51"/>
      <c r="BK30" s="52"/>
      <c r="BL30" s="51"/>
    </row>
    <row r="31" spans="1:64" ht="30">
      <c r="A31" s="84" t="s">
        <v>212</v>
      </c>
      <c r="B31" s="84" t="s">
        <v>243</v>
      </c>
      <c r="C31" s="53" t="s">
        <v>823</v>
      </c>
      <c r="D31" s="54">
        <v>10</v>
      </c>
      <c r="E31" s="65" t="s">
        <v>136</v>
      </c>
      <c r="F31" s="55">
        <v>12</v>
      </c>
      <c r="G31" s="53"/>
      <c r="H31" s="57"/>
      <c r="I31" s="56"/>
      <c r="J31" s="56"/>
      <c r="K31" s="36" t="s">
        <v>65</v>
      </c>
      <c r="L31" s="83">
        <v>31</v>
      </c>
      <c r="M31" s="83"/>
      <c r="N31" s="63"/>
      <c r="O31" s="86" t="s">
        <v>256</v>
      </c>
      <c r="P31" s="88">
        <v>43679.595138888886</v>
      </c>
      <c r="Q31" s="86" t="s">
        <v>259</v>
      </c>
      <c r="R31" s="90" t="s">
        <v>264</v>
      </c>
      <c r="S31" s="86" t="s">
        <v>266</v>
      </c>
      <c r="T31" s="86"/>
      <c r="U31" s="86"/>
      <c r="V31" s="90" t="s">
        <v>268</v>
      </c>
      <c r="W31" s="88">
        <v>43679.595138888886</v>
      </c>
      <c r="X31" s="90" t="s">
        <v>272</v>
      </c>
      <c r="Y31" s="86"/>
      <c r="Z31" s="86"/>
      <c r="AA31" s="92" t="s">
        <v>277</v>
      </c>
      <c r="AB31" s="86"/>
      <c r="AC31" s="86" t="b">
        <v>0</v>
      </c>
      <c r="AD31" s="86">
        <v>0</v>
      </c>
      <c r="AE31" s="92" t="s">
        <v>282</v>
      </c>
      <c r="AF31" s="86" t="b">
        <v>1</v>
      </c>
      <c r="AG31" s="86" t="s">
        <v>285</v>
      </c>
      <c r="AH31" s="86"/>
      <c r="AI31" s="92" t="s">
        <v>288</v>
      </c>
      <c r="AJ31" s="86" t="b">
        <v>0</v>
      </c>
      <c r="AK31" s="86">
        <v>0</v>
      </c>
      <c r="AL31" s="92" t="s">
        <v>284</v>
      </c>
      <c r="AM31" s="86" t="s">
        <v>290</v>
      </c>
      <c r="AN31" s="86" t="b">
        <v>0</v>
      </c>
      <c r="AO31" s="92" t="s">
        <v>277</v>
      </c>
      <c r="AP31" s="86" t="s">
        <v>176</v>
      </c>
      <c r="AQ31" s="86">
        <v>0</v>
      </c>
      <c r="AR31" s="86">
        <v>0</v>
      </c>
      <c r="AS31" s="86"/>
      <c r="AT31" s="86"/>
      <c r="AU31" s="86"/>
      <c r="AV31" s="86"/>
      <c r="AW31" s="86"/>
      <c r="AX31" s="86"/>
      <c r="AY31" s="86"/>
      <c r="AZ31" s="86"/>
      <c r="BA31">
        <v>2</v>
      </c>
      <c r="BB31" s="85" t="str">
        <f>REPLACE(INDEX(GroupVertices[Group],MATCH(Edges[[#This Row],[Vertex 1]],GroupVertices[Vertex],0)),1,1,"")</f>
        <v>1</v>
      </c>
      <c r="BC31" s="85" t="str">
        <f>REPLACE(INDEX(GroupVertices[Group],MATCH(Edges[[#This Row],[Vertex 2]],GroupVertices[Vertex],0)),1,1,"")</f>
        <v>1</v>
      </c>
      <c r="BD31" s="51"/>
      <c r="BE31" s="52"/>
      <c r="BF31" s="51"/>
      <c r="BG31" s="52"/>
      <c r="BH31" s="51"/>
      <c r="BI31" s="52"/>
      <c r="BJ31" s="51"/>
      <c r="BK31" s="52"/>
      <c r="BL31" s="51"/>
    </row>
    <row r="32" spans="1:64" ht="30">
      <c r="A32" s="84" t="s">
        <v>212</v>
      </c>
      <c r="B32" s="84" t="s">
        <v>243</v>
      </c>
      <c r="C32" s="53" t="s">
        <v>823</v>
      </c>
      <c r="D32" s="54">
        <v>10</v>
      </c>
      <c r="E32" s="65" t="s">
        <v>136</v>
      </c>
      <c r="F32" s="55">
        <v>12</v>
      </c>
      <c r="G32" s="53"/>
      <c r="H32" s="57"/>
      <c r="I32" s="56"/>
      <c r="J32" s="56"/>
      <c r="K32" s="36" t="s">
        <v>65</v>
      </c>
      <c r="L32" s="83">
        <v>32</v>
      </c>
      <c r="M32" s="83"/>
      <c r="N32" s="63"/>
      <c r="O32" s="86" t="s">
        <v>256</v>
      </c>
      <c r="P32" s="88">
        <v>43685.67427083333</v>
      </c>
      <c r="Q32" s="86" t="s">
        <v>260</v>
      </c>
      <c r="R32" s="90" t="s">
        <v>265</v>
      </c>
      <c r="S32" s="86" t="s">
        <v>266</v>
      </c>
      <c r="T32" s="86"/>
      <c r="U32" s="86"/>
      <c r="V32" s="90" t="s">
        <v>268</v>
      </c>
      <c r="W32" s="88">
        <v>43685.67427083333</v>
      </c>
      <c r="X32" s="90" t="s">
        <v>273</v>
      </c>
      <c r="Y32" s="86"/>
      <c r="Z32" s="86"/>
      <c r="AA32" s="92" t="s">
        <v>278</v>
      </c>
      <c r="AB32" s="86"/>
      <c r="AC32" s="86" t="b">
        <v>0</v>
      </c>
      <c r="AD32" s="86">
        <v>0</v>
      </c>
      <c r="AE32" s="92" t="s">
        <v>283</v>
      </c>
      <c r="AF32" s="86" t="b">
        <v>1</v>
      </c>
      <c r="AG32" s="86" t="s">
        <v>285</v>
      </c>
      <c r="AH32" s="86"/>
      <c r="AI32" s="92" t="s">
        <v>289</v>
      </c>
      <c r="AJ32" s="86" t="b">
        <v>0</v>
      </c>
      <c r="AK32" s="86">
        <v>0</v>
      </c>
      <c r="AL32" s="92" t="s">
        <v>284</v>
      </c>
      <c r="AM32" s="86" t="s">
        <v>290</v>
      </c>
      <c r="AN32" s="86" t="b">
        <v>0</v>
      </c>
      <c r="AO32" s="92" t="s">
        <v>278</v>
      </c>
      <c r="AP32" s="86" t="s">
        <v>176</v>
      </c>
      <c r="AQ32" s="86">
        <v>0</v>
      </c>
      <c r="AR32" s="86">
        <v>0</v>
      </c>
      <c r="AS32" s="86"/>
      <c r="AT32" s="86"/>
      <c r="AU32" s="86"/>
      <c r="AV32" s="86"/>
      <c r="AW32" s="86"/>
      <c r="AX32" s="86"/>
      <c r="AY32" s="86"/>
      <c r="AZ32" s="86"/>
      <c r="BA32">
        <v>2</v>
      </c>
      <c r="BB32" s="85" t="str">
        <f>REPLACE(INDEX(GroupVertices[Group],MATCH(Edges[[#This Row],[Vertex 1]],GroupVertices[Vertex],0)),1,1,"")</f>
        <v>1</v>
      </c>
      <c r="BC32" s="85" t="str">
        <f>REPLACE(INDEX(GroupVertices[Group],MATCH(Edges[[#This Row],[Vertex 2]],GroupVertices[Vertex],0)),1,1,"")</f>
        <v>1</v>
      </c>
      <c r="BD32" s="51"/>
      <c r="BE32" s="52"/>
      <c r="BF32" s="51"/>
      <c r="BG32" s="52"/>
      <c r="BH32" s="51"/>
      <c r="BI32" s="52"/>
      <c r="BJ32" s="51"/>
      <c r="BK32" s="52"/>
      <c r="BL32" s="51"/>
    </row>
    <row r="33" spans="1:64" ht="30">
      <c r="A33" s="84" t="s">
        <v>212</v>
      </c>
      <c r="B33" s="84" t="s">
        <v>244</v>
      </c>
      <c r="C33" s="53" t="s">
        <v>823</v>
      </c>
      <c r="D33" s="54">
        <v>10</v>
      </c>
      <c r="E33" s="65" t="s">
        <v>136</v>
      </c>
      <c r="F33" s="55">
        <v>12</v>
      </c>
      <c r="G33" s="53"/>
      <c r="H33" s="57"/>
      <c r="I33" s="56"/>
      <c r="J33" s="56"/>
      <c r="K33" s="36" t="s">
        <v>65</v>
      </c>
      <c r="L33" s="83">
        <v>33</v>
      </c>
      <c r="M33" s="83"/>
      <c r="N33" s="63"/>
      <c r="O33" s="86" t="s">
        <v>256</v>
      </c>
      <c r="P33" s="88">
        <v>43678.77983796296</v>
      </c>
      <c r="Q33" s="86" t="s">
        <v>258</v>
      </c>
      <c r="R33" s="90" t="s">
        <v>263</v>
      </c>
      <c r="S33" s="86" t="s">
        <v>266</v>
      </c>
      <c r="T33" s="86"/>
      <c r="U33" s="86"/>
      <c r="V33" s="90" t="s">
        <v>268</v>
      </c>
      <c r="W33" s="88">
        <v>43678.77983796296</v>
      </c>
      <c r="X33" s="90" t="s">
        <v>271</v>
      </c>
      <c r="Y33" s="86"/>
      <c r="Z33" s="86"/>
      <c r="AA33" s="92" t="s">
        <v>276</v>
      </c>
      <c r="AB33" s="86"/>
      <c r="AC33" s="86" t="b">
        <v>0</v>
      </c>
      <c r="AD33" s="86">
        <v>0</v>
      </c>
      <c r="AE33" s="92" t="s">
        <v>281</v>
      </c>
      <c r="AF33" s="86" t="b">
        <v>1</v>
      </c>
      <c r="AG33" s="86" t="s">
        <v>285</v>
      </c>
      <c r="AH33" s="86"/>
      <c r="AI33" s="92" t="s">
        <v>287</v>
      </c>
      <c r="AJ33" s="86" t="b">
        <v>0</v>
      </c>
      <c r="AK33" s="86">
        <v>0</v>
      </c>
      <c r="AL33" s="92" t="s">
        <v>284</v>
      </c>
      <c r="AM33" s="86" t="s">
        <v>290</v>
      </c>
      <c r="AN33" s="86" t="b">
        <v>0</v>
      </c>
      <c r="AO33" s="92" t="s">
        <v>276</v>
      </c>
      <c r="AP33" s="86" t="s">
        <v>176</v>
      </c>
      <c r="AQ33" s="86">
        <v>0</v>
      </c>
      <c r="AR33" s="86">
        <v>0</v>
      </c>
      <c r="AS33" s="86"/>
      <c r="AT33" s="86"/>
      <c r="AU33" s="86"/>
      <c r="AV33" s="86"/>
      <c r="AW33" s="86"/>
      <c r="AX33" s="86"/>
      <c r="AY33" s="86"/>
      <c r="AZ33" s="86"/>
      <c r="BA33">
        <v>3</v>
      </c>
      <c r="BB33" s="85" t="str">
        <f>REPLACE(INDEX(GroupVertices[Group],MATCH(Edges[[#This Row],[Vertex 1]],GroupVertices[Vertex],0)),1,1,"")</f>
        <v>1</v>
      </c>
      <c r="BC33" s="85" t="str">
        <f>REPLACE(INDEX(GroupVertices[Group],MATCH(Edges[[#This Row],[Vertex 2]],GroupVertices[Vertex],0)),1,1,"")</f>
        <v>1</v>
      </c>
      <c r="BD33" s="51"/>
      <c r="BE33" s="52"/>
      <c r="BF33" s="51"/>
      <c r="BG33" s="52"/>
      <c r="BH33" s="51"/>
      <c r="BI33" s="52"/>
      <c r="BJ33" s="51"/>
      <c r="BK33" s="52"/>
      <c r="BL33" s="51"/>
    </row>
    <row r="34" spans="1:64" ht="30">
      <c r="A34" s="84" t="s">
        <v>212</v>
      </c>
      <c r="B34" s="84" t="s">
        <v>244</v>
      </c>
      <c r="C34" s="53" t="s">
        <v>823</v>
      </c>
      <c r="D34" s="54">
        <v>10</v>
      </c>
      <c r="E34" s="65" t="s">
        <v>136</v>
      </c>
      <c r="F34" s="55">
        <v>12</v>
      </c>
      <c r="G34" s="53"/>
      <c r="H34" s="57"/>
      <c r="I34" s="56"/>
      <c r="J34" s="56"/>
      <c r="K34" s="36" t="s">
        <v>65</v>
      </c>
      <c r="L34" s="83">
        <v>34</v>
      </c>
      <c r="M34" s="83"/>
      <c r="N34" s="63"/>
      <c r="O34" s="86" t="s">
        <v>256</v>
      </c>
      <c r="P34" s="88">
        <v>43679.595138888886</v>
      </c>
      <c r="Q34" s="86" t="s">
        <v>259</v>
      </c>
      <c r="R34" s="90" t="s">
        <v>264</v>
      </c>
      <c r="S34" s="86" t="s">
        <v>266</v>
      </c>
      <c r="T34" s="86"/>
      <c r="U34" s="86"/>
      <c r="V34" s="90" t="s">
        <v>268</v>
      </c>
      <c r="W34" s="88">
        <v>43679.595138888886</v>
      </c>
      <c r="X34" s="90" t="s">
        <v>272</v>
      </c>
      <c r="Y34" s="86"/>
      <c r="Z34" s="86"/>
      <c r="AA34" s="92" t="s">
        <v>277</v>
      </c>
      <c r="AB34" s="86"/>
      <c r="AC34" s="86" t="b">
        <v>0</v>
      </c>
      <c r="AD34" s="86">
        <v>0</v>
      </c>
      <c r="AE34" s="92" t="s">
        <v>282</v>
      </c>
      <c r="AF34" s="86" t="b">
        <v>1</v>
      </c>
      <c r="AG34" s="86" t="s">
        <v>285</v>
      </c>
      <c r="AH34" s="86"/>
      <c r="AI34" s="92" t="s">
        <v>288</v>
      </c>
      <c r="AJ34" s="86" t="b">
        <v>0</v>
      </c>
      <c r="AK34" s="86">
        <v>0</v>
      </c>
      <c r="AL34" s="92" t="s">
        <v>284</v>
      </c>
      <c r="AM34" s="86" t="s">
        <v>290</v>
      </c>
      <c r="AN34" s="86" t="b">
        <v>0</v>
      </c>
      <c r="AO34" s="92" t="s">
        <v>277</v>
      </c>
      <c r="AP34" s="86" t="s">
        <v>176</v>
      </c>
      <c r="AQ34" s="86">
        <v>0</v>
      </c>
      <c r="AR34" s="86">
        <v>0</v>
      </c>
      <c r="AS34" s="86"/>
      <c r="AT34" s="86"/>
      <c r="AU34" s="86"/>
      <c r="AV34" s="86"/>
      <c r="AW34" s="86"/>
      <c r="AX34" s="86"/>
      <c r="AY34" s="86"/>
      <c r="AZ34" s="86"/>
      <c r="BA34">
        <v>3</v>
      </c>
      <c r="BB34" s="85" t="str">
        <f>REPLACE(INDEX(GroupVertices[Group],MATCH(Edges[[#This Row],[Vertex 1]],GroupVertices[Vertex],0)),1,1,"")</f>
        <v>1</v>
      </c>
      <c r="BC34" s="85" t="str">
        <f>REPLACE(INDEX(GroupVertices[Group],MATCH(Edges[[#This Row],[Vertex 2]],GroupVertices[Vertex],0)),1,1,"")</f>
        <v>1</v>
      </c>
      <c r="BD34" s="51"/>
      <c r="BE34" s="52"/>
      <c r="BF34" s="51"/>
      <c r="BG34" s="52"/>
      <c r="BH34" s="51"/>
      <c r="BI34" s="52"/>
      <c r="BJ34" s="51"/>
      <c r="BK34" s="52"/>
      <c r="BL34" s="51"/>
    </row>
    <row r="35" spans="1:64" ht="30">
      <c r="A35" s="84" t="s">
        <v>212</v>
      </c>
      <c r="B35" s="84" t="s">
        <v>244</v>
      </c>
      <c r="C35" s="53" t="s">
        <v>823</v>
      </c>
      <c r="D35" s="54">
        <v>10</v>
      </c>
      <c r="E35" s="65" t="s">
        <v>136</v>
      </c>
      <c r="F35" s="55">
        <v>12</v>
      </c>
      <c r="G35" s="53"/>
      <c r="H35" s="57"/>
      <c r="I35" s="56"/>
      <c r="J35" s="56"/>
      <c r="K35" s="36" t="s">
        <v>65</v>
      </c>
      <c r="L35" s="83">
        <v>35</v>
      </c>
      <c r="M35" s="83"/>
      <c r="N35" s="63"/>
      <c r="O35" s="86" t="s">
        <v>256</v>
      </c>
      <c r="P35" s="88">
        <v>43685.67427083333</v>
      </c>
      <c r="Q35" s="86" t="s">
        <v>260</v>
      </c>
      <c r="R35" s="90" t="s">
        <v>265</v>
      </c>
      <c r="S35" s="86" t="s">
        <v>266</v>
      </c>
      <c r="T35" s="86"/>
      <c r="U35" s="86"/>
      <c r="V35" s="90" t="s">
        <v>268</v>
      </c>
      <c r="W35" s="88">
        <v>43685.67427083333</v>
      </c>
      <c r="X35" s="90" t="s">
        <v>273</v>
      </c>
      <c r="Y35" s="86"/>
      <c r="Z35" s="86"/>
      <c r="AA35" s="92" t="s">
        <v>278</v>
      </c>
      <c r="AB35" s="86"/>
      <c r="AC35" s="86" t="b">
        <v>0</v>
      </c>
      <c r="AD35" s="86">
        <v>0</v>
      </c>
      <c r="AE35" s="92" t="s">
        <v>283</v>
      </c>
      <c r="AF35" s="86" t="b">
        <v>1</v>
      </c>
      <c r="AG35" s="86" t="s">
        <v>285</v>
      </c>
      <c r="AH35" s="86"/>
      <c r="AI35" s="92" t="s">
        <v>289</v>
      </c>
      <c r="AJ35" s="86" t="b">
        <v>0</v>
      </c>
      <c r="AK35" s="86">
        <v>0</v>
      </c>
      <c r="AL35" s="92" t="s">
        <v>284</v>
      </c>
      <c r="AM35" s="86" t="s">
        <v>290</v>
      </c>
      <c r="AN35" s="86" t="b">
        <v>0</v>
      </c>
      <c r="AO35" s="92" t="s">
        <v>278</v>
      </c>
      <c r="AP35" s="86" t="s">
        <v>176</v>
      </c>
      <c r="AQ35" s="86">
        <v>0</v>
      </c>
      <c r="AR35" s="86">
        <v>0</v>
      </c>
      <c r="AS35" s="86"/>
      <c r="AT35" s="86"/>
      <c r="AU35" s="86"/>
      <c r="AV35" s="86"/>
      <c r="AW35" s="86"/>
      <c r="AX35" s="86"/>
      <c r="AY35" s="86"/>
      <c r="AZ35" s="86"/>
      <c r="BA35">
        <v>3</v>
      </c>
      <c r="BB35" s="85" t="str">
        <f>REPLACE(INDEX(GroupVertices[Group],MATCH(Edges[[#This Row],[Vertex 1]],GroupVertices[Vertex],0)),1,1,"")</f>
        <v>1</v>
      </c>
      <c r="BC35" s="85" t="str">
        <f>REPLACE(INDEX(GroupVertices[Group],MATCH(Edges[[#This Row],[Vertex 2]],GroupVertices[Vertex],0)),1,1,"")</f>
        <v>1</v>
      </c>
      <c r="BD35" s="51"/>
      <c r="BE35" s="52"/>
      <c r="BF35" s="51"/>
      <c r="BG35" s="52"/>
      <c r="BH35" s="51"/>
      <c r="BI35" s="52"/>
      <c r="BJ35" s="51"/>
      <c r="BK35" s="52"/>
      <c r="BL35" s="51"/>
    </row>
    <row r="36" spans="1:64" ht="30">
      <c r="A36" s="84" t="s">
        <v>212</v>
      </c>
      <c r="B36" s="84" t="s">
        <v>245</v>
      </c>
      <c r="C36" s="53" t="s">
        <v>823</v>
      </c>
      <c r="D36" s="54">
        <v>10</v>
      </c>
      <c r="E36" s="65" t="s">
        <v>136</v>
      </c>
      <c r="F36" s="55">
        <v>12</v>
      </c>
      <c r="G36" s="53"/>
      <c r="H36" s="57"/>
      <c r="I36" s="56"/>
      <c r="J36" s="56"/>
      <c r="K36" s="36" t="s">
        <v>65</v>
      </c>
      <c r="L36" s="83">
        <v>36</v>
      </c>
      <c r="M36" s="83"/>
      <c r="N36" s="63"/>
      <c r="O36" s="86" t="s">
        <v>256</v>
      </c>
      <c r="P36" s="88">
        <v>43678.77983796296</v>
      </c>
      <c r="Q36" s="86" t="s">
        <v>258</v>
      </c>
      <c r="R36" s="90" t="s">
        <v>263</v>
      </c>
      <c r="S36" s="86" t="s">
        <v>266</v>
      </c>
      <c r="T36" s="86"/>
      <c r="U36" s="86"/>
      <c r="V36" s="90" t="s">
        <v>268</v>
      </c>
      <c r="W36" s="88">
        <v>43678.77983796296</v>
      </c>
      <c r="X36" s="90" t="s">
        <v>271</v>
      </c>
      <c r="Y36" s="86"/>
      <c r="Z36" s="86"/>
      <c r="AA36" s="92" t="s">
        <v>276</v>
      </c>
      <c r="AB36" s="86"/>
      <c r="AC36" s="86" t="b">
        <v>0</v>
      </c>
      <c r="AD36" s="86">
        <v>0</v>
      </c>
      <c r="AE36" s="92" t="s">
        <v>281</v>
      </c>
      <c r="AF36" s="86" t="b">
        <v>1</v>
      </c>
      <c r="AG36" s="86" t="s">
        <v>285</v>
      </c>
      <c r="AH36" s="86"/>
      <c r="AI36" s="92" t="s">
        <v>287</v>
      </c>
      <c r="AJ36" s="86" t="b">
        <v>0</v>
      </c>
      <c r="AK36" s="86">
        <v>0</v>
      </c>
      <c r="AL36" s="92" t="s">
        <v>284</v>
      </c>
      <c r="AM36" s="86" t="s">
        <v>290</v>
      </c>
      <c r="AN36" s="86" t="b">
        <v>0</v>
      </c>
      <c r="AO36" s="92" t="s">
        <v>276</v>
      </c>
      <c r="AP36" s="86" t="s">
        <v>176</v>
      </c>
      <c r="AQ36" s="86">
        <v>0</v>
      </c>
      <c r="AR36" s="86">
        <v>0</v>
      </c>
      <c r="AS36" s="86"/>
      <c r="AT36" s="86"/>
      <c r="AU36" s="86"/>
      <c r="AV36" s="86"/>
      <c r="AW36" s="86"/>
      <c r="AX36" s="86"/>
      <c r="AY36" s="86"/>
      <c r="AZ36" s="86"/>
      <c r="BA36">
        <v>3</v>
      </c>
      <c r="BB36" s="85" t="str">
        <f>REPLACE(INDEX(GroupVertices[Group],MATCH(Edges[[#This Row],[Vertex 1]],GroupVertices[Vertex],0)),1,1,"")</f>
        <v>1</v>
      </c>
      <c r="BC36" s="85" t="str">
        <f>REPLACE(INDEX(GroupVertices[Group],MATCH(Edges[[#This Row],[Vertex 2]],GroupVertices[Vertex],0)),1,1,"")</f>
        <v>1</v>
      </c>
      <c r="BD36" s="51"/>
      <c r="BE36" s="52"/>
      <c r="BF36" s="51"/>
      <c r="BG36" s="52"/>
      <c r="BH36" s="51"/>
      <c r="BI36" s="52"/>
      <c r="BJ36" s="51"/>
      <c r="BK36" s="52"/>
      <c r="BL36" s="51"/>
    </row>
    <row r="37" spans="1:64" ht="30">
      <c r="A37" s="84" t="s">
        <v>212</v>
      </c>
      <c r="B37" s="84" t="s">
        <v>245</v>
      </c>
      <c r="C37" s="53" t="s">
        <v>823</v>
      </c>
      <c r="D37" s="54">
        <v>10</v>
      </c>
      <c r="E37" s="65" t="s">
        <v>136</v>
      </c>
      <c r="F37" s="55">
        <v>12</v>
      </c>
      <c r="G37" s="53"/>
      <c r="H37" s="57"/>
      <c r="I37" s="56"/>
      <c r="J37" s="56"/>
      <c r="K37" s="36" t="s">
        <v>65</v>
      </c>
      <c r="L37" s="83">
        <v>37</v>
      </c>
      <c r="M37" s="83"/>
      <c r="N37" s="63"/>
      <c r="O37" s="86" t="s">
        <v>256</v>
      </c>
      <c r="P37" s="88">
        <v>43679.595138888886</v>
      </c>
      <c r="Q37" s="86" t="s">
        <v>259</v>
      </c>
      <c r="R37" s="90" t="s">
        <v>264</v>
      </c>
      <c r="S37" s="86" t="s">
        <v>266</v>
      </c>
      <c r="T37" s="86"/>
      <c r="U37" s="86"/>
      <c r="V37" s="90" t="s">
        <v>268</v>
      </c>
      <c r="W37" s="88">
        <v>43679.595138888886</v>
      </c>
      <c r="X37" s="90" t="s">
        <v>272</v>
      </c>
      <c r="Y37" s="86"/>
      <c r="Z37" s="86"/>
      <c r="AA37" s="92" t="s">
        <v>277</v>
      </c>
      <c r="AB37" s="86"/>
      <c r="AC37" s="86" t="b">
        <v>0</v>
      </c>
      <c r="AD37" s="86">
        <v>0</v>
      </c>
      <c r="AE37" s="92" t="s">
        <v>282</v>
      </c>
      <c r="AF37" s="86" t="b">
        <v>1</v>
      </c>
      <c r="AG37" s="86" t="s">
        <v>285</v>
      </c>
      <c r="AH37" s="86"/>
      <c r="AI37" s="92" t="s">
        <v>288</v>
      </c>
      <c r="AJ37" s="86" t="b">
        <v>0</v>
      </c>
      <c r="AK37" s="86">
        <v>0</v>
      </c>
      <c r="AL37" s="92" t="s">
        <v>284</v>
      </c>
      <c r="AM37" s="86" t="s">
        <v>290</v>
      </c>
      <c r="AN37" s="86" t="b">
        <v>0</v>
      </c>
      <c r="AO37" s="92" t="s">
        <v>277</v>
      </c>
      <c r="AP37" s="86" t="s">
        <v>176</v>
      </c>
      <c r="AQ37" s="86">
        <v>0</v>
      </c>
      <c r="AR37" s="86">
        <v>0</v>
      </c>
      <c r="AS37" s="86"/>
      <c r="AT37" s="86"/>
      <c r="AU37" s="86"/>
      <c r="AV37" s="86"/>
      <c r="AW37" s="86"/>
      <c r="AX37" s="86"/>
      <c r="AY37" s="86"/>
      <c r="AZ37" s="86"/>
      <c r="BA37">
        <v>3</v>
      </c>
      <c r="BB37" s="85" t="str">
        <f>REPLACE(INDEX(GroupVertices[Group],MATCH(Edges[[#This Row],[Vertex 1]],GroupVertices[Vertex],0)),1,1,"")</f>
        <v>1</v>
      </c>
      <c r="BC37" s="85" t="str">
        <f>REPLACE(INDEX(GroupVertices[Group],MATCH(Edges[[#This Row],[Vertex 2]],GroupVertices[Vertex],0)),1,1,"")</f>
        <v>1</v>
      </c>
      <c r="BD37" s="51"/>
      <c r="BE37" s="52"/>
      <c r="BF37" s="51"/>
      <c r="BG37" s="52"/>
      <c r="BH37" s="51"/>
      <c r="BI37" s="52"/>
      <c r="BJ37" s="51"/>
      <c r="BK37" s="52"/>
      <c r="BL37" s="51"/>
    </row>
    <row r="38" spans="1:64" ht="30">
      <c r="A38" s="84" t="s">
        <v>212</v>
      </c>
      <c r="B38" s="84" t="s">
        <v>245</v>
      </c>
      <c r="C38" s="53" t="s">
        <v>823</v>
      </c>
      <c r="D38" s="54">
        <v>10</v>
      </c>
      <c r="E38" s="65" t="s">
        <v>136</v>
      </c>
      <c r="F38" s="55">
        <v>12</v>
      </c>
      <c r="G38" s="53"/>
      <c r="H38" s="57"/>
      <c r="I38" s="56"/>
      <c r="J38" s="56"/>
      <c r="K38" s="36" t="s">
        <v>65</v>
      </c>
      <c r="L38" s="83">
        <v>38</v>
      </c>
      <c r="M38" s="83"/>
      <c r="N38" s="63"/>
      <c r="O38" s="86" t="s">
        <v>256</v>
      </c>
      <c r="P38" s="88">
        <v>43685.67427083333</v>
      </c>
      <c r="Q38" s="86" t="s">
        <v>260</v>
      </c>
      <c r="R38" s="90" t="s">
        <v>265</v>
      </c>
      <c r="S38" s="86" t="s">
        <v>266</v>
      </c>
      <c r="T38" s="86"/>
      <c r="U38" s="86"/>
      <c r="V38" s="90" t="s">
        <v>268</v>
      </c>
      <c r="W38" s="88">
        <v>43685.67427083333</v>
      </c>
      <c r="X38" s="90" t="s">
        <v>273</v>
      </c>
      <c r="Y38" s="86"/>
      <c r="Z38" s="86"/>
      <c r="AA38" s="92" t="s">
        <v>278</v>
      </c>
      <c r="AB38" s="86"/>
      <c r="AC38" s="86" t="b">
        <v>0</v>
      </c>
      <c r="AD38" s="86">
        <v>0</v>
      </c>
      <c r="AE38" s="92" t="s">
        <v>283</v>
      </c>
      <c r="AF38" s="86" t="b">
        <v>1</v>
      </c>
      <c r="AG38" s="86" t="s">
        <v>285</v>
      </c>
      <c r="AH38" s="86"/>
      <c r="AI38" s="92" t="s">
        <v>289</v>
      </c>
      <c r="AJ38" s="86" t="b">
        <v>0</v>
      </c>
      <c r="AK38" s="86">
        <v>0</v>
      </c>
      <c r="AL38" s="92" t="s">
        <v>284</v>
      </c>
      <c r="AM38" s="86" t="s">
        <v>290</v>
      </c>
      <c r="AN38" s="86" t="b">
        <v>0</v>
      </c>
      <c r="AO38" s="92" t="s">
        <v>278</v>
      </c>
      <c r="AP38" s="86" t="s">
        <v>176</v>
      </c>
      <c r="AQ38" s="86">
        <v>0</v>
      </c>
      <c r="AR38" s="86">
        <v>0</v>
      </c>
      <c r="AS38" s="86"/>
      <c r="AT38" s="86"/>
      <c r="AU38" s="86"/>
      <c r="AV38" s="86"/>
      <c r="AW38" s="86"/>
      <c r="AX38" s="86"/>
      <c r="AY38" s="86"/>
      <c r="AZ38" s="86"/>
      <c r="BA38">
        <v>3</v>
      </c>
      <c r="BB38" s="85" t="str">
        <f>REPLACE(INDEX(GroupVertices[Group],MATCH(Edges[[#This Row],[Vertex 1]],GroupVertices[Vertex],0)),1,1,"")</f>
        <v>1</v>
      </c>
      <c r="BC38" s="85" t="str">
        <f>REPLACE(INDEX(GroupVertices[Group],MATCH(Edges[[#This Row],[Vertex 2]],GroupVertices[Vertex],0)),1,1,"")</f>
        <v>1</v>
      </c>
      <c r="BD38" s="51"/>
      <c r="BE38" s="52"/>
      <c r="BF38" s="51"/>
      <c r="BG38" s="52"/>
      <c r="BH38" s="51"/>
      <c r="BI38" s="52"/>
      <c r="BJ38" s="51"/>
      <c r="BK38" s="52"/>
      <c r="BL38" s="51"/>
    </row>
    <row r="39" spans="1:64" ht="30">
      <c r="A39" s="84" t="s">
        <v>212</v>
      </c>
      <c r="B39" s="84" t="s">
        <v>246</v>
      </c>
      <c r="C39" s="53" t="s">
        <v>823</v>
      </c>
      <c r="D39" s="54">
        <v>10</v>
      </c>
      <c r="E39" s="65" t="s">
        <v>136</v>
      </c>
      <c r="F39" s="55">
        <v>12</v>
      </c>
      <c r="G39" s="53"/>
      <c r="H39" s="57"/>
      <c r="I39" s="56"/>
      <c r="J39" s="56"/>
      <c r="K39" s="36" t="s">
        <v>65</v>
      </c>
      <c r="L39" s="83">
        <v>39</v>
      </c>
      <c r="M39" s="83"/>
      <c r="N39" s="63"/>
      <c r="O39" s="86" t="s">
        <v>256</v>
      </c>
      <c r="P39" s="88">
        <v>43678.77983796296</v>
      </c>
      <c r="Q39" s="86" t="s">
        <v>258</v>
      </c>
      <c r="R39" s="90" t="s">
        <v>263</v>
      </c>
      <c r="S39" s="86" t="s">
        <v>266</v>
      </c>
      <c r="T39" s="86"/>
      <c r="U39" s="86"/>
      <c r="V39" s="90" t="s">
        <v>268</v>
      </c>
      <c r="W39" s="88">
        <v>43678.77983796296</v>
      </c>
      <c r="X39" s="90" t="s">
        <v>271</v>
      </c>
      <c r="Y39" s="86"/>
      <c r="Z39" s="86"/>
      <c r="AA39" s="92" t="s">
        <v>276</v>
      </c>
      <c r="AB39" s="86"/>
      <c r="AC39" s="86" t="b">
        <v>0</v>
      </c>
      <c r="AD39" s="86">
        <v>0</v>
      </c>
      <c r="AE39" s="92" t="s">
        <v>281</v>
      </c>
      <c r="AF39" s="86" t="b">
        <v>1</v>
      </c>
      <c r="AG39" s="86" t="s">
        <v>285</v>
      </c>
      <c r="AH39" s="86"/>
      <c r="AI39" s="92" t="s">
        <v>287</v>
      </c>
      <c r="AJ39" s="86" t="b">
        <v>0</v>
      </c>
      <c r="AK39" s="86">
        <v>0</v>
      </c>
      <c r="AL39" s="92" t="s">
        <v>284</v>
      </c>
      <c r="AM39" s="86" t="s">
        <v>290</v>
      </c>
      <c r="AN39" s="86" t="b">
        <v>0</v>
      </c>
      <c r="AO39" s="92" t="s">
        <v>276</v>
      </c>
      <c r="AP39" s="86" t="s">
        <v>176</v>
      </c>
      <c r="AQ39" s="86">
        <v>0</v>
      </c>
      <c r="AR39" s="86">
        <v>0</v>
      </c>
      <c r="AS39" s="86"/>
      <c r="AT39" s="86"/>
      <c r="AU39" s="86"/>
      <c r="AV39" s="86"/>
      <c r="AW39" s="86"/>
      <c r="AX39" s="86"/>
      <c r="AY39" s="86"/>
      <c r="AZ39" s="86"/>
      <c r="BA39">
        <v>3</v>
      </c>
      <c r="BB39" s="85" t="str">
        <f>REPLACE(INDEX(GroupVertices[Group],MATCH(Edges[[#This Row],[Vertex 1]],GroupVertices[Vertex],0)),1,1,"")</f>
        <v>1</v>
      </c>
      <c r="BC39" s="85" t="str">
        <f>REPLACE(INDEX(GroupVertices[Group],MATCH(Edges[[#This Row],[Vertex 2]],GroupVertices[Vertex],0)),1,1,"")</f>
        <v>1</v>
      </c>
      <c r="BD39" s="51"/>
      <c r="BE39" s="52"/>
      <c r="BF39" s="51"/>
      <c r="BG39" s="52"/>
      <c r="BH39" s="51"/>
      <c r="BI39" s="52"/>
      <c r="BJ39" s="51"/>
      <c r="BK39" s="52"/>
      <c r="BL39" s="51"/>
    </row>
    <row r="40" spans="1:64" ht="30">
      <c r="A40" s="84" t="s">
        <v>212</v>
      </c>
      <c r="B40" s="84" t="s">
        <v>246</v>
      </c>
      <c r="C40" s="53" t="s">
        <v>823</v>
      </c>
      <c r="D40" s="54">
        <v>10</v>
      </c>
      <c r="E40" s="65" t="s">
        <v>136</v>
      </c>
      <c r="F40" s="55">
        <v>12</v>
      </c>
      <c r="G40" s="53"/>
      <c r="H40" s="57"/>
      <c r="I40" s="56"/>
      <c r="J40" s="56"/>
      <c r="K40" s="36" t="s">
        <v>65</v>
      </c>
      <c r="L40" s="83">
        <v>40</v>
      </c>
      <c r="M40" s="83"/>
      <c r="N40" s="63"/>
      <c r="O40" s="86" t="s">
        <v>256</v>
      </c>
      <c r="P40" s="88">
        <v>43679.595138888886</v>
      </c>
      <c r="Q40" s="86" t="s">
        <v>259</v>
      </c>
      <c r="R40" s="90" t="s">
        <v>264</v>
      </c>
      <c r="S40" s="86" t="s">
        <v>266</v>
      </c>
      <c r="T40" s="86"/>
      <c r="U40" s="86"/>
      <c r="V40" s="90" t="s">
        <v>268</v>
      </c>
      <c r="W40" s="88">
        <v>43679.595138888886</v>
      </c>
      <c r="X40" s="90" t="s">
        <v>272</v>
      </c>
      <c r="Y40" s="86"/>
      <c r="Z40" s="86"/>
      <c r="AA40" s="92" t="s">
        <v>277</v>
      </c>
      <c r="AB40" s="86"/>
      <c r="AC40" s="86" t="b">
        <v>0</v>
      </c>
      <c r="AD40" s="86">
        <v>0</v>
      </c>
      <c r="AE40" s="92" t="s">
        <v>282</v>
      </c>
      <c r="AF40" s="86" t="b">
        <v>1</v>
      </c>
      <c r="AG40" s="86" t="s">
        <v>285</v>
      </c>
      <c r="AH40" s="86"/>
      <c r="AI40" s="92" t="s">
        <v>288</v>
      </c>
      <c r="AJ40" s="86" t="b">
        <v>0</v>
      </c>
      <c r="AK40" s="86">
        <v>0</v>
      </c>
      <c r="AL40" s="92" t="s">
        <v>284</v>
      </c>
      <c r="AM40" s="86" t="s">
        <v>290</v>
      </c>
      <c r="AN40" s="86" t="b">
        <v>0</v>
      </c>
      <c r="AO40" s="92" t="s">
        <v>277</v>
      </c>
      <c r="AP40" s="86" t="s">
        <v>176</v>
      </c>
      <c r="AQ40" s="86">
        <v>0</v>
      </c>
      <c r="AR40" s="86">
        <v>0</v>
      </c>
      <c r="AS40" s="86"/>
      <c r="AT40" s="86"/>
      <c r="AU40" s="86"/>
      <c r="AV40" s="86"/>
      <c r="AW40" s="86"/>
      <c r="AX40" s="86"/>
      <c r="AY40" s="86"/>
      <c r="AZ40" s="86"/>
      <c r="BA40">
        <v>3</v>
      </c>
      <c r="BB40" s="85" t="str">
        <f>REPLACE(INDEX(GroupVertices[Group],MATCH(Edges[[#This Row],[Vertex 1]],GroupVertices[Vertex],0)),1,1,"")</f>
        <v>1</v>
      </c>
      <c r="BC40" s="85" t="str">
        <f>REPLACE(INDEX(GroupVertices[Group],MATCH(Edges[[#This Row],[Vertex 2]],GroupVertices[Vertex],0)),1,1,"")</f>
        <v>1</v>
      </c>
      <c r="BD40" s="51"/>
      <c r="BE40" s="52"/>
      <c r="BF40" s="51"/>
      <c r="BG40" s="52"/>
      <c r="BH40" s="51"/>
      <c r="BI40" s="52"/>
      <c r="BJ40" s="51"/>
      <c r="BK40" s="52"/>
      <c r="BL40" s="51"/>
    </row>
    <row r="41" spans="1:64" ht="30">
      <c r="A41" s="84" t="s">
        <v>212</v>
      </c>
      <c r="B41" s="84" t="s">
        <v>246</v>
      </c>
      <c r="C41" s="53" t="s">
        <v>823</v>
      </c>
      <c r="D41" s="54">
        <v>10</v>
      </c>
      <c r="E41" s="65" t="s">
        <v>136</v>
      </c>
      <c r="F41" s="55">
        <v>12</v>
      </c>
      <c r="G41" s="53"/>
      <c r="H41" s="57"/>
      <c r="I41" s="56"/>
      <c r="J41" s="56"/>
      <c r="K41" s="36" t="s">
        <v>65</v>
      </c>
      <c r="L41" s="83">
        <v>41</v>
      </c>
      <c r="M41" s="83"/>
      <c r="N41" s="63"/>
      <c r="O41" s="86" t="s">
        <v>256</v>
      </c>
      <c r="P41" s="88">
        <v>43685.67427083333</v>
      </c>
      <c r="Q41" s="86" t="s">
        <v>260</v>
      </c>
      <c r="R41" s="90" t="s">
        <v>265</v>
      </c>
      <c r="S41" s="86" t="s">
        <v>266</v>
      </c>
      <c r="T41" s="86"/>
      <c r="U41" s="86"/>
      <c r="V41" s="90" t="s">
        <v>268</v>
      </c>
      <c r="W41" s="88">
        <v>43685.67427083333</v>
      </c>
      <c r="X41" s="90" t="s">
        <v>273</v>
      </c>
      <c r="Y41" s="86"/>
      <c r="Z41" s="86"/>
      <c r="AA41" s="92" t="s">
        <v>278</v>
      </c>
      <c r="AB41" s="86"/>
      <c r="AC41" s="86" t="b">
        <v>0</v>
      </c>
      <c r="AD41" s="86">
        <v>0</v>
      </c>
      <c r="AE41" s="92" t="s">
        <v>283</v>
      </c>
      <c r="AF41" s="86" t="b">
        <v>1</v>
      </c>
      <c r="AG41" s="86" t="s">
        <v>285</v>
      </c>
      <c r="AH41" s="86"/>
      <c r="AI41" s="92" t="s">
        <v>289</v>
      </c>
      <c r="AJ41" s="86" t="b">
        <v>0</v>
      </c>
      <c r="AK41" s="86">
        <v>0</v>
      </c>
      <c r="AL41" s="92" t="s">
        <v>284</v>
      </c>
      <c r="AM41" s="86" t="s">
        <v>290</v>
      </c>
      <c r="AN41" s="86" t="b">
        <v>0</v>
      </c>
      <c r="AO41" s="92" t="s">
        <v>278</v>
      </c>
      <c r="AP41" s="86" t="s">
        <v>176</v>
      </c>
      <c r="AQ41" s="86">
        <v>0</v>
      </c>
      <c r="AR41" s="86">
        <v>0</v>
      </c>
      <c r="AS41" s="86"/>
      <c r="AT41" s="86"/>
      <c r="AU41" s="86"/>
      <c r="AV41" s="86"/>
      <c r="AW41" s="86"/>
      <c r="AX41" s="86"/>
      <c r="AY41" s="86"/>
      <c r="AZ41" s="86"/>
      <c r="BA41">
        <v>3</v>
      </c>
      <c r="BB41" s="85" t="str">
        <f>REPLACE(INDEX(GroupVertices[Group],MATCH(Edges[[#This Row],[Vertex 1]],GroupVertices[Vertex],0)),1,1,"")</f>
        <v>1</v>
      </c>
      <c r="BC41" s="85" t="str">
        <f>REPLACE(INDEX(GroupVertices[Group],MATCH(Edges[[#This Row],[Vertex 2]],GroupVertices[Vertex],0)),1,1,"")</f>
        <v>1</v>
      </c>
      <c r="BD41" s="51"/>
      <c r="BE41" s="52"/>
      <c r="BF41" s="51"/>
      <c r="BG41" s="52"/>
      <c r="BH41" s="51"/>
      <c r="BI41" s="52"/>
      <c r="BJ41" s="51"/>
      <c r="BK41" s="52"/>
      <c r="BL41" s="51"/>
    </row>
    <row r="42" spans="1:64" ht="30">
      <c r="A42" s="84" t="s">
        <v>212</v>
      </c>
      <c r="B42" s="84" t="s">
        <v>247</v>
      </c>
      <c r="C42" s="53" t="s">
        <v>823</v>
      </c>
      <c r="D42" s="54">
        <v>10</v>
      </c>
      <c r="E42" s="65" t="s">
        <v>136</v>
      </c>
      <c r="F42" s="55">
        <v>12</v>
      </c>
      <c r="G42" s="53"/>
      <c r="H42" s="57"/>
      <c r="I42" s="56"/>
      <c r="J42" s="56"/>
      <c r="K42" s="36" t="s">
        <v>65</v>
      </c>
      <c r="L42" s="83">
        <v>42</v>
      </c>
      <c r="M42" s="83"/>
      <c r="N42" s="63"/>
      <c r="O42" s="86" t="s">
        <v>256</v>
      </c>
      <c r="P42" s="88">
        <v>43678.77983796296</v>
      </c>
      <c r="Q42" s="86" t="s">
        <v>258</v>
      </c>
      <c r="R42" s="90" t="s">
        <v>263</v>
      </c>
      <c r="S42" s="86" t="s">
        <v>266</v>
      </c>
      <c r="T42" s="86"/>
      <c r="U42" s="86"/>
      <c r="V42" s="90" t="s">
        <v>268</v>
      </c>
      <c r="W42" s="88">
        <v>43678.77983796296</v>
      </c>
      <c r="X42" s="90" t="s">
        <v>271</v>
      </c>
      <c r="Y42" s="86"/>
      <c r="Z42" s="86"/>
      <c r="AA42" s="92" t="s">
        <v>276</v>
      </c>
      <c r="AB42" s="86"/>
      <c r="AC42" s="86" t="b">
        <v>0</v>
      </c>
      <c r="AD42" s="86">
        <v>0</v>
      </c>
      <c r="AE42" s="92" t="s">
        <v>281</v>
      </c>
      <c r="AF42" s="86" t="b">
        <v>1</v>
      </c>
      <c r="AG42" s="86" t="s">
        <v>285</v>
      </c>
      <c r="AH42" s="86"/>
      <c r="AI42" s="92" t="s">
        <v>287</v>
      </c>
      <c r="AJ42" s="86" t="b">
        <v>0</v>
      </c>
      <c r="AK42" s="86">
        <v>0</v>
      </c>
      <c r="AL42" s="92" t="s">
        <v>284</v>
      </c>
      <c r="AM42" s="86" t="s">
        <v>290</v>
      </c>
      <c r="AN42" s="86" t="b">
        <v>0</v>
      </c>
      <c r="AO42" s="92" t="s">
        <v>276</v>
      </c>
      <c r="AP42" s="86" t="s">
        <v>176</v>
      </c>
      <c r="AQ42" s="86">
        <v>0</v>
      </c>
      <c r="AR42" s="86">
        <v>0</v>
      </c>
      <c r="AS42" s="86"/>
      <c r="AT42" s="86"/>
      <c r="AU42" s="86"/>
      <c r="AV42" s="86"/>
      <c r="AW42" s="86"/>
      <c r="AX42" s="86"/>
      <c r="AY42" s="86"/>
      <c r="AZ42" s="86"/>
      <c r="BA42">
        <v>3</v>
      </c>
      <c r="BB42" s="85" t="str">
        <f>REPLACE(INDEX(GroupVertices[Group],MATCH(Edges[[#This Row],[Vertex 1]],GroupVertices[Vertex],0)),1,1,"")</f>
        <v>1</v>
      </c>
      <c r="BC42" s="85" t="str">
        <f>REPLACE(INDEX(GroupVertices[Group],MATCH(Edges[[#This Row],[Vertex 2]],GroupVertices[Vertex],0)),1,1,"")</f>
        <v>1</v>
      </c>
      <c r="BD42" s="51"/>
      <c r="BE42" s="52"/>
      <c r="BF42" s="51"/>
      <c r="BG42" s="52"/>
      <c r="BH42" s="51"/>
      <c r="BI42" s="52"/>
      <c r="BJ42" s="51"/>
      <c r="BK42" s="52"/>
      <c r="BL42" s="51"/>
    </row>
    <row r="43" spans="1:64" ht="30">
      <c r="A43" s="84" t="s">
        <v>212</v>
      </c>
      <c r="B43" s="84" t="s">
        <v>247</v>
      </c>
      <c r="C43" s="53" t="s">
        <v>823</v>
      </c>
      <c r="D43" s="54">
        <v>10</v>
      </c>
      <c r="E43" s="65" t="s">
        <v>136</v>
      </c>
      <c r="F43" s="55">
        <v>12</v>
      </c>
      <c r="G43" s="53"/>
      <c r="H43" s="57"/>
      <c r="I43" s="56"/>
      <c r="J43" s="56"/>
      <c r="K43" s="36" t="s">
        <v>65</v>
      </c>
      <c r="L43" s="83">
        <v>43</v>
      </c>
      <c r="M43" s="83"/>
      <c r="N43" s="63"/>
      <c r="O43" s="86" t="s">
        <v>256</v>
      </c>
      <c r="P43" s="88">
        <v>43679.595138888886</v>
      </c>
      <c r="Q43" s="86" t="s">
        <v>259</v>
      </c>
      <c r="R43" s="90" t="s">
        <v>264</v>
      </c>
      <c r="S43" s="86" t="s">
        <v>266</v>
      </c>
      <c r="T43" s="86"/>
      <c r="U43" s="86"/>
      <c r="V43" s="90" t="s">
        <v>268</v>
      </c>
      <c r="W43" s="88">
        <v>43679.595138888886</v>
      </c>
      <c r="X43" s="90" t="s">
        <v>272</v>
      </c>
      <c r="Y43" s="86"/>
      <c r="Z43" s="86"/>
      <c r="AA43" s="92" t="s">
        <v>277</v>
      </c>
      <c r="AB43" s="86"/>
      <c r="AC43" s="86" t="b">
        <v>0</v>
      </c>
      <c r="AD43" s="86">
        <v>0</v>
      </c>
      <c r="AE43" s="92" t="s">
        <v>282</v>
      </c>
      <c r="AF43" s="86" t="b">
        <v>1</v>
      </c>
      <c r="AG43" s="86" t="s">
        <v>285</v>
      </c>
      <c r="AH43" s="86"/>
      <c r="AI43" s="92" t="s">
        <v>288</v>
      </c>
      <c r="AJ43" s="86" t="b">
        <v>0</v>
      </c>
      <c r="AK43" s="86">
        <v>0</v>
      </c>
      <c r="AL43" s="92" t="s">
        <v>284</v>
      </c>
      <c r="AM43" s="86" t="s">
        <v>290</v>
      </c>
      <c r="AN43" s="86" t="b">
        <v>0</v>
      </c>
      <c r="AO43" s="92" t="s">
        <v>277</v>
      </c>
      <c r="AP43" s="86" t="s">
        <v>176</v>
      </c>
      <c r="AQ43" s="86">
        <v>0</v>
      </c>
      <c r="AR43" s="86">
        <v>0</v>
      </c>
      <c r="AS43" s="86"/>
      <c r="AT43" s="86"/>
      <c r="AU43" s="86"/>
      <c r="AV43" s="86"/>
      <c r="AW43" s="86"/>
      <c r="AX43" s="86"/>
      <c r="AY43" s="86"/>
      <c r="AZ43" s="86"/>
      <c r="BA43">
        <v>3</v>
      </c>
      <c r="BB43" s="85" t="str">
        <f>REPLACE(INDEX(GroupVertices[Group],MATCH(Edges[[#This Row],[Vertex 1]],GroupVertices[Vertex],0)),1,1,"")</f>
        <v>1</v>
      </c>
      <c r="BC43" s="85" t="str">
        <f>REPLACE(INDEX(GroupVertices[Group],MATCH(Edges[[#This Row],[Vertex 2]],GroupVertices[Vertex],0)),1,1,"")</f>
        <v>1</v>
      </c>
      <c r="BD43" s="51"/>
      <c r="BE43" s="52"/>
      <c r="BF43" s="51"/>
      <c r="BG43" s="52"/>
      <c r="BH43" s="51"/>
      <c r="BI43" s="52"/>
      <c r="BJ43" s="51"/>
      <c r="BK43" s="52"/>
      <c r="BL43" s="51"/>
    </row>
    <row r="44" spans="1:64" ht="30">
      <c r="A44" s="84" t="s">
        <v>212</v>
      </c>
      <c r="B44" s="84" t="s">
        <v>247</v>
      </c>
      <c r="C44" s="53" t="s">
        <v>823</v>
      </c>
      <c r="D44" s="54">
        <v>10</v>
      </c>
      <c r="E44" s="65" t="s">
        <v>136</v>
      </c>
      <c r="F44" s="55">
        <v>12</v>
      </c>
      <c r="G44" s="53"/>
      <c r="H44" s="57"/>
      <c r="I44" s="56"/>
      <c r="J44" s="56"/>
      <c r="K44" s="36" t="s">
        <v>65</v>
      </c>
      <c r="L44" s="83">
        <v>44</v>
      </c>
      <c r="M44" s="83"/>
      <c r="N44" s="63"/>
      <c r="O44" s="86" t="s">
        <v>256</v>
      </c>
      <c r="P44" s="88">
        <v>43685.67427083333</v>
      </c>
      <c r="Q44" s="86" t="s">
        <v>260</v>
      </c>
      <c r="R44" s="90" t="s">
        <v>265</v>
      </c>
      <c r="S44" s="86" t="s">
        <v>266</v>
      </c>
      <c r="T44" s="86"/>
      <c r="U44" s="86"/>
      <c r="V44" s="90" t="s">
        <v>268</v>
      </c>
      <c r="W44" s="88">
        <v>43685.67427083333</v>
      </c>
      <c r="X44" s="90" t="s">
        <v>273</v>
      </c>
      <c r="Y44" s="86"/>
      <c r="Z44" s="86"/>
      <c r="AA44" s="92" t="s">
        <v>278</v>
      </c>
      <c r="AB44" s="86"/>
      <c r="AC44" s="86" t="b">
        <v>0</v>
      </c>
      <c r="AD44" s="86">
        <v>0</v>
      </c>
      <c r="AE44" s="92" t="s">
        <v>283</v>
      </c>
      <c r="AF44" s="86" t="b">
        <v>1</v>
      </c>
      <c r="AG44" s="86" t="s">
        <v>285</v>
      </c>
      <c r="AH44" s="86"/>
      <c r="AI44" s="92" t="s">
        <v>289</v>
      </c>
      <c r="AJ44" s="86" t="b">
        <v>0</v>
      </c>
      <c r="AK44" s="86">
        <v>0</v>
      </c>
      <c r="AL44" s="92" t="s">
        <v>284</v>
      </c>
      <c r="AM44" s="86" t="s">
        <v>290</v>
      </c>
      <c r="AN44" s="86" t="b">
        <v>0</v>
      </c>
      <c r="AO44" s="92" t="s">
        <v>278</v>
      </c>
      <c r="AP44" s="86" t="s">
        <v>176</v>
      </c>
      <c r="AQ44" s="86">
        <v>0</v>
      </c>
      <c r="AR44" s="86">
        <v>0</v>
      </c>
      <c r="AS44" s="86"/>
      <c r="AT44" s="86"/>
      <c r="AU44" s="86"/>
      <c r="AV44" s="86"/>
      <c r="AW44" s="86"/>
      <c r="AX44" s="86"/>
      <c r="AY44" s="86"/>
      <c r="AZ44" s="86"/>
      <c r="BA44">
        <v>3</v>
      </c>
      <c r="BB44" s="85" t="str">
        <f>REPLACE(INDEX(GroupVertices[Group],MATCH(Edges[[#This Row],[Vertex 1]],GroupVertices[Vertex],0)),1,1,"")</f>
        <v>1</v>
      </c>
      <c r="BC44" s="85" t="str">
        <f>REPLACE(INDEX(GroupVertices[Group],MATCH(Edges[[#This Row],[Vertex 2]],GroupVertices[Vertex],0)),1,1,"")</f>
        <v>1</v>
      </c>
      <c r="BD44" s="51"/>
      <c r="BE44" s="52"/>
      <c r="BF44" s="51"/>
      <c r="BG44" s="52"/>
      <c r="BH44" s="51"/>
      <c r="BI44" s="52"/>
      <c r="BJ44" s="51"/>
      <c r="BK44" s="52"/>
      <c r="BL44" s="51"/>
    </row>
    <row r="45" spans="1:64" ht="30">
      <c r="A45" s="84" t="s">
        <v>212</v>
      </c>
      <c r="B45" s="84" t="s">
        <v>248</v>
      </c>
      <c r="C45" s="53" t="s">
        <v>823</v>
      </c>
      <c r="D45" s="54">
        <v>10</v>
      </c>
      <c r="E45" s="65" t="s">
        <v>136</v>
      </c>
      <c r="F45" s="55">
        <v>12</v>
      </c>
      <c r="G45" s="53"/>
      <c r="H45" s="57"/>
      <c r="I45" s="56"/>
      <c r="J45" s="56"/>
      <c r="K45" s="36" t="s">
        <v>65</v>
      </c>
      <c r="L45" s="83">
        <v>45</v>
      </c>
      <c r="M45" s="83"/>
      <c r="N45" s="63"/>
      <c r="O45" s="86" t="s">
        <v>256</v>
      </c>
      <c r="P45" s="88">
        <v>43678.77983796296</v>
      </c>
      <c r="Q45" s="86" t="s">
        <v>258</v>
      </c>
      <c r="R45" s="90" t="s">
        <v>263</v>
      </c>
      <c r="S45" s="86" t="s">
        <v>266</v>
      </c>
      <c r="T45" s="86"/>
      <c r="U45" s="86"/>
      <c r="V45" s="90" t="s">
        <v>268</v>
      </c>
      <c r="W45" s="88">
        <v>43678.77983796296</v>
      </c>
      <c r="X45" s="90" t="s">
        <v>271</v>
      </c>
      <c r="Y45" s="86"/>
      <c r="Z45" s="86"/>
      <c r="AA45" s="92" t="s">
        <v>276</v>
      </c>
      <c r="AB45" s="86"/>
      <c r="AC45" s="86" t="b">
        <v>0</v>
      </c>
      <c r="AD45" s="86">
        <v>0</v>
      </c>
      <c r="AE45" s="92" t="s">
        <v>281</v>
      </c>
      <c r="AF45" s="86" t="b">
        <v>1</v>
      </c>
      <c r="AG45" s="86" t="s">
        <v>285</v>
      </c>
      <c r="AH45" s="86"/>
      <c r="AI45" s="92" t="s">
        <v>287</v>
      </c>
      <c r="AJ45" s="86" t="b">
        <v>0</v>
      </c>
      <c r="AK45" s="86">
        <v>0</v>
      </c>
      <c r="AL45" s="92" t="s">
        <v>284</v>
      </c>
      <c r="AM45" s="86" t="s">
        <v>290</v>
      </c>
      <c r="AN45" s="86" t="b">
        <v>0</v>
      </c>
      <c r="AO45" s="92" t="s">
        <v>276</v>
      </c>
      <c r="AP45" s="86" t="s">
        <v>176</v>
      </c>
      <c r="AQ45" s="86">
        <v>0</v>
      </c>
      <c r="AR45" s="86">
        <v>0</v>
      </c>
      <c r="AS45" s="86"/>
      <c r="AT45" s="86"/>
      <c r="AU45" s="86"/>
      <c r="AV45" s="86"/>
      <c r="AW45" s="86"/>
      <c r="AX45" s="86"/>
      <c r="AY45" s="86"/>
      <c r="AZ45" s="86"/>
      <c r="BA45">
        <v>3</v>
      </c>
      <c r="BB45" s="85" t="str">
        <f>REPLACE(INDEX(GroupVertices[Group],MATCH(Edges[[#This Row],[Vertex 1]],GroupVertices[Vertex],0)),1,1,"")</f>
        <v>1</v>
      </c>
      <c r="BC45" s="85" t="str">
        <f>REPLACE(INDEX(GroupVertices[Group],MATCH(Edges[[#This Row],[Vertex 2]],GroupVertices[Vertex],0)),1,1,"")</f>
        <v>1</v>
      </c>
      <c r="BD45" s="51"/>
      <c r="BE45" s="52"/>
      <c r="BF45" s="51"/>
      <c r="BG45" s="52"/>
      <c r="BH45" s="51"/>
      <c r="BI45" s="52"/>
      <c r="BJ45" s="51"/>
      <c r="BK45" s="52"/>
      <c r="BL45" s="51"/>
    </row>
    <row r="46" spans="1:64" ht="30">
      <c r="A46" s="84" t="s">
        <v>212</v>
      </c>
      <c r="B46" s="84" t="s">
        <v>248</v>
      </c>
      <c r="C46" s="53" t="s">
        <v>823</v>
      </c>
      <c r="D46" s="54">
        <v>10</v>
      </c>
      <c r="E46" s="65" t="s">
        <v>136</v>
      </c>
      <c r="F46" s="55">
        <v>12</v>
      </c>
      <c r="G46" s="53"/>
      <c r="H46" s="57"/>
      <c r="I46" s="56"/>
      <c r="J46" s="56"/>
      <c r="K46" s="36" t="s">
        <v>65</v>
      </c>
      <c r="L46" s="83">
        <v>46</v>
      </c>
      <c r="M46" s="83"/>
      <c r="N46" s="63"/>
      <c r="O46" s="86" t="s">
        <v>256</v>
      </c>
      <c r="P46" s="88">
        <v>43679.595138888886</v>
      </c>
      <c r="Q46" s="86" t="s">
        <v>259</v>
      </c>
      <c r="R46" s="90" t="s">
        <v>264</v>
      </c>
      <c r="S46" s="86" t="s">
        <v>266</v>
      </c>
      <c r="T46" s="86"/>
      <c r="U46" s="86"/>
      <c r="V46" s="90" t="s">
        <v>268</v>
      </c>
      <c r="W46" s="88">
        <v>43679.595138888886</v>
      </c>
      <c r="X46" s="90" t="s">
        <v>272</v>
      </c>
      <c r="Y46" s="86"/>
      <c r="Z46" s="86"/>
      <c r="AA46" s="92" t="s">
        <v>277</v>
      </c>
      <c r="AB46" s="86"/>
      <c r="AC46" s="86" t="b">
        <v>0</v>
      </c>
      <c r="AD46" s="86">
        <v>0</v>
      </c>
      <c r="AE46" s="92" t="s">
        <v>282</v>
      </c>
      <c r="AF46" s="86" t="b">
        <v>1</v>
      </c>
      <c r="AG46" s="86" t="s">
        <v>285</v>
      </c>
      <c r="AH46" s="86"/>
      <c r="AI46" s="92" t="s">
        <v>288</v>
      </c>
      <c r="AJ46" s="86" t="b">
        <v>0</v>
      </c>
      <c r="AK46" s="86">
        <v>0</v>
      </c>
      <c r="AL46" s="92" t="s">
        <v>284</v>
      </c>
      <c r="AM46" s="86" t="s">
        <v>290</v>
      </c>
      <c r="AN46" s="86" t="b">
        <v>0</v>
      </c>
      <c r="AO46" s="92" t="s">
        <v>277</v>
      </c>
      <c r="AP46" s="86" t="s">
        <v>176</v>
      </c>
      <c r="AQ46" s="86">
        <v>0</v>
      </c>
      <c r="AR46" s="86">
        <v>0</v>
      </c>
      <c r="AS46" s="86"/>
      <c r="AT46" s="86"/>
      <c r="AU46" s="86"/>
      <c r="AV46" s="86"/>
      <c r="AW46" s="86"/>
      <c r="AX46" s="86"/>
      <c r="AY46" s="86"/>
      <c r="AZ46" s="86"/>
      <c r="BA46">
        <v>3</v>
      </c>
      <c r="BB46" s="85" t="str">
        <f>REPLACE(INDEX(GroupVertices[Group],MATCH(Edges[[#This Row],[Vertex 1]],GroupVertices[Vertex],0)),1,1,"")</f>
        <v>1</v>
      </c>
      <c r="BC46" s="85" t="str">
        <f>REPLACE(INDEX(GroupVertices[Group],MATCH(Edges[[#This Row],[Vertex 2]],GroupVertices[Vertex],0)),1,1,"")</f>
        <v>1</v>
      </c>
      <c r="BD46" s="51"/>
      <c r="BE46" s="52"/>
      <c r="BF46" s="51"/>
      <c r="BG46" s="52"/>
      <c r="BH46" s="51"/>
      <c r="BI46" s="52"/>
      <c r="BJ46" s="51"/>
      <c r="BK46" s="52"/>
      <c r="BL46" s="51"/>
    </row>
    <row r="47" spans="1:64" ht="30">
      <c r="A47" s="84" t="s">
        <v>212</v>
      </c>
      <c r="B47" s="84" t="s">
        <v>248</v>
      </c>
      <c r="C47" s="53" t="s">
        <v>823</v>
      </c>
      <c r="D47" s="54">
        <v>10</v>
      </c>
      <c r="E47" s="65" t="s">
        <v>136</v>
      </c>
      <c r="F47" s="55">
        <v>12</v>
      </c>
      <c r="G47" s="53"/>
      <c r="H47" s="57"/>
      <c r="I47" s="56"/>
      <c r="J47" s="56"/>
      <c r="K47" s="36" t="s">
        <v>65</v>
      </c>
      <c r="L47" s="83">
        <v>47</v>
      </c>
      <c r="M47" s="83"/>
      <c r="N47" s="63"/>
      <c r="O47" s="86" t="s">
        <v>256</v>
      </c>
      <c r="P47" s="88">
        <v>43685.67427083333</v>
      </c>
      <c r="Q47" s="86" t="s">
        <v>260</v>
      </c>
      <c r="R47" s="90" t="s">
        <v>265</v>
      </c>
      <c r="S47" s="86" t="s">
        <v>266</v>
      </c>
      <c r="T47" s="86"/>
      <c r="U47" s="86"/>
      <c r="V47" s="90" t="s">
        <v>268</v>
      </c>
      <c r="W47" s="88">
        <v>43685.67427083333</v>
      </c>
      <c r="X47" s="90" t="s">
        <v>273</v>
      </c>
      <c r="Y47" s="86"/>
      <c r="Z47" s="86"/>
      <c r="AA47" s="92" t="s">
        <v>278</v>
      </c>
      <c r="AB47" s="86"/>
      <c r="AC47" s="86" t="b">
        <v>0</v>
      </c>
      <c r="AD47" s="86">
        <v>0</v>
      </c>
      <c r="AE47" s="92" t="s">
        <v>283</v>
      </c>
      <c r="AF47" s="86" t="b">
        <v>1</v>
      </c>
      <c r="AG47" s="86" t="s">
        <v>285</v>
      </c>
      <c r="AH47" s="86"/>
      <c r="AI47" s="92" t="s">
        <v>289</v>
      </c>
      <c r="AJ47" s="86" t="b">
        <v>0</v>
      </c>
      <c r="AK47" s="86">
        <v>0</v>
      </c>
      <c r="AL47" s="92" t="s">
        <v>284</v>
      </c>
      <c r="AM47" s="86" t="s">
        <v>290</v>
      </c>
      <c r="AN47" s="86" t="b">
        <v>0</v>
      </c>
      <c r="AO47" s="92" t="s">
        <v>278</v>
      </c>
      <c r="AP47" s="86" t="s">
        <v>176</v>
      </c>
      <c r="AQ47" s="86">
        <v>0</v>
      </c>
      <c r="AR47" s="86">
        <v>0</v>
      </c>
      <c r="AS47" s="86"/>
      <c r="AT47" s="86"/>
      <c r="AU47" s="86"/>
      <c r="AV47" s="86"/>
      <c r="AW47" s="86"/>
      <c r="AX47" s="86"/>
      <c r="AY47" s="86"/>
      <c r="AZ47" s="86"/>
      <c r="BA47">
        <v>3</v>
      </c>
      <c r="BB47" s="85" t="str">
        <f>REPLACE(INDEX(GroupVertices[Group],MATCH(Edges[[#This Row],[Vertex 1]],GroupVertices[Vertex],0)),1,1,"")</f>
        <v>1</v>
      </c>
      <c r="BC47" s="85" t="str">
        <f>REPLACE(INDEX(GroupVertices[Group],MATCH(Edges[[#This Row],[Vertex 2]],GroupVertices[Vertex],0)),1,1,"")</f>
        <v>1</v>
      </c>
      <c r="BD47" s="51"/>
      <c r="BE47" s="52"/>
      <c r="BF47" s="51"/>
      <c r="BG47" s="52"/>
      <c r="BH47" s="51"/>
      <c r="BI47" s="52"/>
      <c r="BJ47" s="51"/>
      <c r="BK47" s="52"/>
      <c r="BL47" s="51"/>
    </row>
    <row r="48" spans="1:64" ht="30">
      <c r="A48" s="84" t="s">
        <v>212</v>
      </c>
      <c r="B48" s="84" t="s">
        <v>249</v>
      </c>
      <c r="C48" s="53" t="s">
        <v>823</v>
      </c>
      <c r="D48" s="54">
        <v>10</v>
      </c>
      <c r="E48" s="65" t="s">
        <v>136</v>
      </c>
      <c r="F48" s="55">
        <v>12</v>
      </c>
      <c r="G48" s="53"/>
      <c r="H48" s="57"/>
      <c r="I48" s="56"/>
      <c r="J48" s="56"/>
      <c r="K48" s="36" t="s">
        <v>65</v>
      </c>
      <c r="L48" s="83">
        <v>48</v>
      </c>
      <c r="M48" s="83"/>
      <c r="N48" s="63"/>
      <c r="O48" s="86" t="s">
        <v>256</v>
      </c>
      <c r="P48" s="88">
        <v>43678.77983796296</v>
      </c>
      <c r="Q48" s="86" t="s">
        <v>258</v>
      </c>
      <c r="R48" s="90" t="s">
        <v>263</v>
      </c>
      <c r="S48" s="86" t="s">
        <v>266</v>
      </c>
      <c r="T48" s="86"/>
      <c r="U48" s="86"/>
      <c r="V48" s="90" t="s">
        <v>268</v>
      </c>
      <c r="W48" s="88">
        <v>43678.77983796296</v>
      </c>
      <c r="X48" s="90" t="s">
        <v>271</v>
      </c>
      <c r="Y48" s="86"/>
      <c r="Z48" s="86"/>
      <c r="AA48" s="92" t="s">
        <v>276</v>
      </c>
      <c r="AB48" s="86"/>
      <c r="AC48" s="86" t="b">
        <v>0</v>
      </c>
      <c r="AD48" s="86">
        <v>0</v>
      </c>
      <c r="AE48" s="92" t="s">
        <v>281</v>
      </c>
      <c r="AF48" s="86" t="b">
        <v>1</v>
      </c>
      <c r="AG48" s="86" t="s">
        <v>285</v>
      </c>
      <c r="AH48" s="86"/>
      <c r="AI48" s="92" t="s">
        <v>287</v>
      </c>
      <c r="AJ48" s="86" t="b">
        <v>0</v>
      </c>
      <c r="AK48" s="86">
        <v>0</v>
      </c>
      <c r="AL48" s="92" t="s">
        <v>284</v>
      </c>
      <c r="AM48" s="86" t="s">
        <v>290</v>
      </c>
      <c r="AN48" s="86" t="b">
        <v>0</v>
      </c>
      <c r="AO48" s="92" t="s">
        <v>276</v>
      </c>
      <c r="AP48" s="86" t="s">
        <v>176</v>
      </c>
      <c r="AQ48" s="86">
        <v>0</v>
      </c>
      <c r="AR48" s="86">
        <v>0</v>
      </c>
      <c r="AS48" s="86"/>
      <c r="AT48" s="86"/>
      <c r="AU48" s="86"/>
      <c r="AV48" s="86"/>
      <c r="AW48" s="86"/>
      <c r="AX48" s="86"/>
      <c r="AY48" s="86"/>
      <c r="AZ48" s="86"/>
      <c r="BA48">
        <v>3</v>
      </c>
      <c r="BB48" s="85" t="str">
        <f>REPLACE(INDEX(GroupVertices[Group],MATCH(Edges[[#This Row],[Vertex 1]],GroupVertices[Vertex],0)),1,1,"")</f>
        <v>1</v>
      </c>
      <c r="BC48" s="85" t="str">
        <f>REPLACE(INDEX(GroupVertices[Group],MATCH(Edges[[#This Row],[Vertex 2]],GroupVertices[Vertex],0)),1,1,"")</f>
        <v>1</v>
      </c>
      <c r="BD48" s="51"/>
      <c r="BE48" s="52"/>
      <c r="BF48" s="51"/>
      <c r="BG48" s="52"/>
      <c r="BH48" s="51"/>
      <c r="BI48" s="52"/>
      <c r="BJ48" s="51"/>
      <c r="BK48" s="52"/>
      <c r="BL48" s="51"/>
    </row>
    <row r="49" spans="1:64" ht="30">
      <c r="A49" s="84" t="s">
        <v>212</v>
      </c>
      <c r="B49" s="84" t="s">
        <v>249</v>
      </c>
      <c r="C49" s="53" t="s">
        <v>823</v>
      </c>
      <c r="D49" s="54">
        <v>10</v>
      </c>
      <c r="E49" s="65" t="s">
        <v>136</v>
      </c>
      <c r="F49" s="55">
        <v>12</v>
      </c>
      <c r="G49" s="53"/>
      <c r="H49" s="57"/>
      <c r="I49" s="56"/>
      <c r="J49" s="56"/>
      <c r="K49" s="36" t="s">
        <v>65</v>
      </c>
      <c r="L49" s="83">
        <v>49</v>
      </c>
      <c r="M49" s="83"/>
      <c r="N49" s="63"/>
      <c r="O49" s="86" t="s">
        <v>256</v>
      </c>
      <c r="P49" s="88">
        <v>43679.595138888886</v>
      </c>
      <c r="Q49" s="86" t="s">
        <v>259</v>
      </c>
      <c r="R49" s="90" t="s">
        <v>264</v>
      </c>
      <c r="S49" s="86" t="s">
        <v>266</v>
      </c>
      <c r="T49" s="86"/>
      <c r="U49" s="86"/>
      <c r="V49" s="90" t="s">
        <v>268</v>
      </c>
      <c r="W49" s="88">
        <v>43679.595138888886</v>
      </c>
      <c r="X49" s="90" t="s">
        <v>272</v>
      </c>
      <c r="Y49" s="86"/>
      <c r="Z49" s="86"/>
      <c r="AA49" s="92" t="s">
        <v>277</v>
      </c>
      <c r="AB49" s="86"/>
      <c r="AC49" s="86" t="b">
        <v>0</v>
      </c>
      <c r="AD49" s="86">
        <v>0</v>
      </c>
      <c r="AE49" s="92" t="s">
        <v>282</v>
      </c>
      <c r="AF49" s="86" t="b">
        <v>1</v>
      </c>
      <c r="AG49" s="86" t="s">
        <v>285</v>
      </c>
      <c r="AH49" s="86"/>
      <c r="AI49" s="92" t="s">
        <v>288</v>
      </c>
      <c r="AJ49" s="86" t="b">
        <v>0</v>
      </c>
      <c r="AK49" s="86">
        <v>0</v>
      </c>
      <c r="AL49" s="92" t="s">
        <v>284</v>
      </c>
      <c r="AM49" s="86" t="s">
        <v>290</v>
      </c>
      <c r="AN49" s="86" t="b">
        <v>0</v>
      </c>
      <c r="AO49" s="92" t="s">
        <v>277</v>
      </c>
      <c r="AP49" s="86" t="s">
        <v>176</v>
      </c>
      <c r="AQ49" s="86">
        <v>0</v>
      </c>
      <c r="AR49" s="86">
        <v>0</v>
      </c>
      <c r="AS49" s="86"/>
      <c r="AT49" s="86"/>
      <c r="AU49" s="86"/>
      <c r="AV49" s="86"/>
      <c r="AW49" s="86"/>
      <c r="AX49" s="86"/>
      <c r="AY49" s="86"/>
      <c r="AZ49" s="86"/>
      <c r="BA49">
        <v>3</v>
      </c>
      <c r="BB49" s="85" t="str">
        <f>REPLACE(INDEX(GroupVertices[Group],MATCH(Edges[[#This Row],[Vertex 1]],GroupVertices[Vertex],0)),1,1,"")</f>
        <v>1</v>
      </c>
      <c r="BC49" s="85" t="str">
        <f>REPLACE(INDEX(GroupVertices[Group],MATCH(Edges[[#This Row],[Vertex 2]],GroupVertices[Vertex],0)),1,1,"")</f>
        <v>1</v>
      </c>
      <c r="BD49" s="51"/>
      <c r="BE49" s="52"/>
      <c r="BF49" s="51"/>
      <c r="BG49" s="52"/>
      <c r="BH49" s="51"/>
      <c r="BI49" s="52"/>
      <c r="BJ49" s="51"/>
      <c r="BK49" s="52"/>
      <c r="BL49" s="51"/>
    </row>
    <row r="50" spans="1:64" ht="30">
      <c r="A50" s="84" t="s">
        <v>212</v>
      </c>
      <c r="B50" s="84" t="s">
        <v>249</v>
      </c>
      <c r="C50" s="53" t="s">
        <v>823</v>
      </c>
      <c r="D50" s="54">
        <v>10</v>
      </c>
      <c r="E50" s="65" t="s">
        <v>136</v>
      </c>
      <c r="F50" s="55">
        <v>12</v>
      </c>
      <c r="G50" s="53"/>
      <c r="H50" s="57"/>
      <c r="I50" s="56"/>
      <c r="J50" s="56"/>
      <c r="K50" s="36" t="s">
        <v>65</v>
      </c>
      <c r="L50" s="83">
        <v>50</v>
      </c>
      <c r="M50" s="83"/>
      <c r="N50" s="63"/>
      <c r="O50" s="86" t="s">
        <v>256</v>
      </c>
      <c r="P50" s="88">
        <v>43685.67427083333</v>
      </c>
      <c r="Q50" s="86" t="s">
        <v>260</v>
      </c>
      <c r="R50" s="90" t="s">
        <v>265</v>
      </c>
      <c r="S50" s="86" t="s">
        <v>266</v>
      </c>
      <c r="T50" s="86"/>
      <c r="U50" s="86"/>
      <c r="V50" s="90" t="s">
        <v>268</v>
      </c>
      <c r="W50" s="88">
        <v>43685.67427083333</v>
      </c>
      <c r="X50" s="90" t="s">
        <v>273</v>
      </c>
      <c r="Y50" s="86"/>
      <c r="Z50" s="86"/>
      <c r="AA50" s="92" t="s">
        <v>278</v>
      </c>
      <c r="AB50" s="86"/>
      <c r="AC50" s="86" t="b">
        <v>0</v>
      </c>
      <c r="AD50" s="86">
        <v>0</v>
      </c>
      <c r="AE50" s="92" t="s">
        <v>283</v>
      </c>
      <c r="AF50" s="86" t="b">
        <v>1</v>
      </c>
      <c r="AG50" s="86" t="s">
        <v>285</v>
      </c>
      <c r="AH50" s="86"/>
      <c r="AI50" s="92" t="s">
        <v>289</v>
      </c>
      <c r="AJ50" s="86" t="b">
        <v>0</v>
      </c>
      <c r="AK50" s="86">
        <v>0</v>
      </c>
      <c r="AL50" s="92" t="s">
        <v>284</v>
      </c>
      <c r="AM50" s="86" t="s">
        <v>290</v>
      </c>
      <c r="AN50" s="86" t="b">
        <v>0</v>
      </c>
      <c r="AO50" s="92" t="s">
        <v>278</v>
      </c>
      <c r="AP50" s="86" t="s">
        <v>176</v>
      </c>
      <c r="AQ50" s="86">
        <v>0</v>
      </c>
      <c r="AR50" s="86">
        <v>0</v>
      </c>
      <c r="AS50" s="86"/>
      <c r="AT50" s="86"/>
      <c r="AU50" s="86"/>
      <c r="AV50" s="86"/>
      <c r="AW50" s="86"/>
      <c r="AX50" s="86"/>
      <c r="AY50" s="86"/>
      <c r="AZ50" s="86"/>
      <c r="BA50">
        <v>3</v>
      </c>
      <c r="BB50" s="85" t="str">
        <f>REPLACE(INDEX(GroupVertices[Group],MATCH(Edges[[#This Row],[Vertex 1]],GroupVertices[Vertex],0)),1,1,"")</f>
        <v>1</v>
      </c>
      <c r="BC50" s="85" t="str">
        <f>REPLACE(INDEX(GroupVertices[Group],MATCH(Edges[[#This Row],[Vertex 2]],GroupVertices[Vertex],0)),1,1,"")</f>
        <v>1</v>
      </c>
      <c r="BD50" s="51"/>
      <c r="BE50" s="52"/>
      <c r="BF50" s="51"/>
      <c r="BG50" s="52"/>
      <c r="BH50" s="51"/>
      <c r="BI50" s="52"/>
      <c r="BJ50" s="51"/>
      <c r="BK50" s="52"/>
      <c r="BL50" s="51"/>
    </row>
    <row r="51" spans="1:64" ht="45">
      <c r="A51" s="84" t="s">
        <v>212</v>
      </c>
      <c r="B51" s="84" t="s">
        <v>250</v>
      </c>
      <c r="C51" s="53" t="s">
        <v>822</v>
      </c>
      <c r="D51" s="54">
        <v>3</v>
      </c>
      <c r="E51" s="65" t="s">
        <v>132</v>
      </c>
      <c r="F51" s="55">
        <v>35</v>
      </c>
      <c r="G51" s="53"/>
      <c r="H51" s="57"/>
      <c r="I51" s="56"/>
      <c r="J51" s="56"/>
      <c r="K51" s="36" t="s">
        <v>65</v>
      </c>
      <c r="L51" s="83">
        <v>51</v>
      </c>
      <c r="M51" s="83"/>
      <c r="N51" s="63"/>
      <c r="O51" s="86" t="s">
        <v>256</v>
      </c>
      <c r="P51" s="88">
        <v>43685.67427083333</v>
      </c>
      <c r="Q51" s="86" t="s">
        <v>260</v>
      </c>
      <c r="R51" s="90" t="s">
        <v>265</v>
      </c>
      <c r="S51" s="86" t="s">
        <v>266</v>
      </c>
      <c r="T51" s="86"/>
      <c r="U51" s="86"/>
      <c r="V51" s="90" t="s">
        <v>268</v>
      </c>
      <c r="W51" s="88">
        <v>43685.67427083333</v>
      </c>
      <c r="X51" s="90" t="s">
        <v>273</v>
      </c>
      <c r="Y51" s="86"/>
      <c r="Z51" s="86"/>
      <c r="AA51" s="92" t="s">
        <v>278</v>
      </c>
      <c r="AB51" s="86"/>
      <c r="AC51" s="86" t="b">
        <v>0</v>
      </c>
      <c r="AD51" s="86">
        <v>0</v>
      </c>
      <c r="AE51" s="92" t="s">
        <v>283</v>
      </c>
      <c r="AF51" s="86" t="b">
        <v>1</v>
      </c>
      <c r="AG51" s="86" t="s">
        <v>285</v>
      </c>
      <c r="AH51" s="86"/>
      <c r="AI51" s="92" t="s">
        <v>289</v>
      </c>
      <c r="AJ51" s="86" t="b">
        <v>0</v>
      </c>
      <c r="AK51" s="86">
        <v>0</v>
      </c>
      <c r="AL51" s="92" t="s">
        <v>284</v>
      </c>
      <c r="AM51" s="86" t="s">
        <v>290</v>
      </c>
      <c r="AN51" s="86" t="b">
        <v>0</v>
      </c>
      <c r="AO51" s="92" t="s">
        <v>278</v>
      </c>
      <c r="AP51" s="86" t="s">
        <v>176</v>
      </c>
      <c r="AQ51" s="86">
        <v>0</v>
      </c>
      <c r="AR51" s="86">
        <v>0</v>
      </c>
      <c r="AS51" s="86"/>
      <c r="AT51" s="86"/>
      <c r="AU51" s="86"/>
      <c r="AV51" s="86"/>
      <c r="AW51" s="86"/>
      <c r="AX51" s="86"/>
      <c r="AY51" s="86"/>
      <c r="AZ51" s="86"/>
      <c r="BA51">
        <v>1</v>
      </c>
      <c r="BB51" s="85" t="str">
        <f>REPLACE(INDEX(GroupVertices[Group],MATCH(Edges[[#This Row],[Vertex 1]],GroupVertices[Vertex],0)),1,1,"")</f>
        <v>1</v>
      </c>
      <c r="BC51" s="85" t="str">
        <f>REPLACE(INDEX(GroupVertices[Group],MATCH(Edges[[#This Row],[Vertex 2]],GroupVertices[Vertex],0)),1,1,"")</f>
        <v>1</v>
      </c>
      <c r="BD51" s="51"/>
      <c r="BE51" s="52"/>
      <c r="BF51" s="51"/>
      <c r="BG51" s="52"/>
      <c r="BH51" s="51"/>
      <c r="BI51" s="52"/>
      <c r="BJ51" s="51"/>
      <c r="BK51" s="52"/>
      <c r="BL51" s="51"/>
    </row>
    <row r="52" spans="1:64" ht="45">
      <c r="A52" s="84" t="s">
        <v>212</v>
      </c>
      <c r="B52" s="84" t="s">
        <v>251</v>
      </c>
      <c r="C52" s="53" t="s">
        <v>822</v>
      </c>
      <c r="D52" s="54">
        <v>3</v>
      </c>
      <c r="E52" s="65" t="s">
        <v>132</v>
      </c>
      <c r="F52" s="55">
        <v>35</v>
      </c>
      <c r="G52" s="53"/>
      <c r="H52" s="57"/>
      <c r="I52" s="56"/>
      <c r="J52" s="56"/>
      <c r="K52" s="36" t="s">
        <v>65</v>
      </c>
      <c r="L52" s="83">
        <v>52</v>
      </c>
      <c r="M52" s="83"/>
      <c r="N52" s="63"/>
      <c r="O52" s="86" t="s">
        <v>256</v>
      </c>
      <c r="P52" s="88">
        <v>43685.67427083333</v>
      </c>
      <c r="Q52" s="86" t="s">
        <v>260</v>
      </c>
      <c r="R52" s="90" t="s">
        <v>265</v>
      </c>
      <c r="S52" s="86" t="s">
        <v>266</v>
      </c>
      <c r="T52" s="86"/>
      <c r="U52" s="86"/>
      <c r="V52" s="90" t="s">
        <v>268</v>
      </c>
      <c r="W52" s="88">
        <v>43685.67427083333</v>
      </c>
      <c r="X52" s="90" t="s">
        <v>273</v>
      </c>
      <c r="Y52" s="86"/>
      <c r="Z52" s="86"/>
      <c r="AA52" s="92" t="s">
        <v>278</v>
      </c>
      <c r="AB52" s="86"/>
      <c r="AC52" s="86" t="b">
        <v>0</v>
      </c>
      <c r="AD52" s="86">
        <v>0</v>
      </c>
      <c r="AE52" s="92" t="s">
        <v>283</v>
      </c>
      <c r="AF52" s="86" t="b">
        <v>1</v>
      </c>
      <c r="AG52" s="86" t="s">
        <v>285</v>
      </c>
      <c r="AH52" s="86"/>
      <c r="AI52" s="92" t="s">
        <v>289</v>
      </c>
      <c r="AJ52" s="86" t="b">
        <v>0</v>
      </c>
      <c r="AK52" s="86">
        <v>0</v>
      </c>
      <c r="AL52" s="92" t="s">
        <v>284</v>
      </c>
      <c r="AM52" s="86" t="s">
        <v>290</v>
      </c>
      <c r="AN52" s="86" t="b">
        <v>0</v>
      </c>
      <c r="AO52" s="92" t="s">
        <v>278</v>
      </c>
      <c r="AP52" s="86" t="s">
        <v>176</v>
      </c>
      <c r="AQ52" s="86">
        <v>0</v>
      </c>
      <c r="AR52" s="86">
        <v>0</v>
      </c>
      <c r="AS52" s="86"/>
      <c r="AT52" s="86"/>
      <c r="AU52" s="86"/>
      <c r="AV52" s="86"/>
      <c r="AW52" s="86"/>
      <c r="AX52" s="86"/>
      <c r="AY52" s="86"/>
      <c r="AZ52" s="86"/>
      <c r="BA52">
        <v>1</v>
      </c>
      <c r="BB52" s="85" t="str">
        <f>REPLACE(INDEX(GroupVertices[Group],MATCH(Edges[[#This Row],[Vertex 1]],GroupVertices[Vertex],0)),1,1,"")</f>
        <v>1</v>
      </c>
      <c r="BC52" s="85" t="str">
        <f>REPLACE(INDEX(GroupVertices[Group],MATCH(Edges[[#This Row],[Vertex 2]],GroupVertices[Vertex],0)),1,1,"")</f>
        <v>1</v>
      </c>
      <c r="BD52" s="51"/>
      <c r="BE52" s="52"/>
      <c r="BF52" s="51"/>
      <c r="BG52" s="52"/>
      <c r="BH52" s="51"/>
      <c r="BI52" s="52"/>
      <c r="BJ52" s="51"/>
      <c r="BK52" s="52"/>
      <c r="BL52" s="51"/>
    </row>
    <row r="53" spans="1:64" ht="45">
      <c r="A53" s="84" t="s">
        <v>212</v>
      </c>
      <c r="B53" s="84" t="s">
        <v>252</v>
      </c>
      <c r="C53" s="53" t="s">
        <v>822</v>
      </c>
      <c r="D53" s="54">
        <v>3</v>
      </c>
      <c r="E53" s="65" t="s">
        <v>132</v>
      </c>
      <c r="F53" s="55">
        <v>35</v>
      </c>
      <c r="G53" s="53"/>
      <c r="H53" s="57"/>
      <c r="I53" s="56"/>
      <c r="J53" s="56"/>
      <c r="K53" s="36" t="s">
        <v>65</v>
      </c>
      <c r="L53" s="83">
        <v>53</v>
      </c>
      <c r="M53" s="83"/>
      <c r="N53" s="63"/>
      <c r="O53" s="86" t="s">
        <v>256</v>
      </c>
      <c r="P53" s="88">
        <v>43685.67427083333</v>
      </c>
      <c r="Q53" s="86" t="s">
        <v>260</v>
      </c>
      <c r="R53" s="90" t="s">
        <v>265</v>
      </c>
      <c r="S53" s="86" t="s">
        <v>266</v>
      </c>
      <c r="T53" s="86"/>
      <c r="U53" s="86"/>
      <c r="V53" s="90" t="s">
        <v>268</v>
      </c>
      <c r="W53" s="88">
        <v>43685.67427083333</v>
      </c>
      <c r="X53" s="90" t="s">
        <v>273</v>
      </c>
      <c r="Y53" s="86"/>
      <c r="Z53" s="86"/>
      <c r="AA53" s="92" t="s">
        <v>278</v>
      </c>
      <c r="AB53" s="86"/>
      <c r="AC53" s="86" t="b">
        <v>0</v>
      </c>
      <c r="AD53" s="86">
        <v>0</v>
      </c>
      <c r="AE53" s="92" t="s">
        <v>283</v>
      </c>
      <c r="AF53" s="86" t="b">
        <v>1</v>
      </c>
      <c r="AG53" s="86" t="s">
        <v>285</v>
      </c>
      <c r="AH53" s="86"/>
      <c r="AI53" s="92" t="s">
        <v>289</v>
      </c>
      <c r="AJ53" s="86" t="b">
        <v>0</v>
      </c>
      <c r="AK53" s="86">
        <v>0</v>
      </c>
      <c r="AL53" s="92" t="s">
        <v>284</v>
      </c>
      <c r="AM53" s="86" t="s">
        <v>290</v>
      </c>
      <c r="AN53" s="86" t="b">
        <v>0</v>
      </c>
      <c r="AO53" s="92" t="s">
        <v>278</v>
      </c>
      <c r="AP53" s="86" t="s">
        <v>176</v>
      </c>
      <c r="AQ53" s="86">
        <v>0</v>
      </c>
      <c r="AR53" s="86">
        <v>0</v>
      </c>
      <c r="AS53" s="86"/>
      <c r="AT53" s="86"/>
      <c r="AU53" s="86"/>
      <c r="AV53" s="86"/>
      <c r="AW53" s="86"/>
      <c r="AX53" s="86"/>
      <c r="AY53" s="86"/>
      <c r="AZ53" s="86"/>
      <c r="BA53">
        <v>1</v>
      </c>
      <c r="BB53" s="85" t="str">
        <f>REPLACE(INDEX(GroupVertices[Group],MATCH(Edges[[#This Row],[Vertex 1]],GroupVertices[Vertex],0)),1,1,"")</f>
        <v>1</v>
      </c>
      <c r="BC53" s="85" t="str">
        <f>REPLACE(INDEX(GroupVertices[Group],MATCH(Edges[[#This Row],[Vertex 2]],GroupVertices[Vertex],0)),1,1,"")</f>
        <v>1</v>
      </c>
      <c r="BD53" s="51"/>
      <c r="BE53" s="52"/>
      <c r="BF53" s="51"/>
      <c r="BG53" s="52"/>
      <c r="BH53" s="51"/>
      <c r="BI53" s="52"/>
      <c r="BJ53" s="51"/>
      <c r="BK53" s="52"/>
      <c r="BL53" s="51"/>
    </row>
    <row r="54" spans="1:64" ht="45">
      <c r="A54" s="84" t="s">
        <v>212</v>
      </c>
      <c r="B54" s="84" t="s">
        <v>253</v>
      </c>
      <c r="C54" s="53" t="s">
        <v>822</v>
      </c>
      <c r="D54" s="54">
        <v>3</v>
      </c>
      <c r="E54" s="65" t="s">
        <v>132</v>
      </c>
      <c r="F54" s="55">
        <v>35</v>
      </c>
      <c r="G54" s="53"/>
      <c r="H54" s="57"/>
      <c r="I54" s="56"/>
      <c r="J54" s="56"/>
      <c r="K54" s="36" t="s">
        <v>65</v>
      </c>
      <c r="L54" s="83">
        <v>54</v>
      </c>
      <c r="M54" s="83"/>
      <c r="N54" s="63"/>
      <c r="O54" s="86" t="s">
        <v>257</v>
      </c>
      <c r="P54" s="88">
        <v>43685.67427083333</v>
      </c>
      <c r="Q54" s="86" t="s">
        <v>260</v>
      </c>
      <c r="R54" s="90" t="s">
        <v>265</v>
      </c>
      <c r="S54" s="86" t="s">
        <v>266</v>
      </c>
      <c r="T54" s="86"/>
      <c r="U54" s="86"/>
      <c r="V54" s="90" t="s">
        <v>268</v>
      </c>
      <c r="W54" s="88">
        <v>43685.67427083333</v>
      </c>
      <c r="X54" s="90" t="s">
        <v>273</v>
      </c>
      <c r="Y54" s="86"/>
      <c r="Z54" s="86"/>
      <c r="AA54" s="92" t="s">
        <v>278</v>
      </c>
      <c r="AB54" s="86"/>
      <c r="AC54" s="86" t="b">
        <v>0</v>
      </c>
      <c r="AD54" s="86">
        <v>0</v>
      </c>
      <c r="AE54" s="92" t="s">
        <v>283</v>
      </c>
      <c r="AF54" s="86" t="b">
        <v>1</v>
      </c>
      <c r="AG54" s="86" t="s">
        <v>285</v>
      </c>
      <c r="AH54" s="86"/>
      <c r="AI54" s="92" t="s">
        <v>289</v>
      </c>
      <c r="AJ54" s="86" t="b">
        <v>0</v>
      </c>
      <c r="AK54" s="86">
        <v>0</v>
      </c>
      <c r="AL54" s="92" t="s">
        <v>284</v>
      </c>
      <c r="AM54" s="86" t="s">
        <v>290</v>
      </c>
      <c r="AN54" s="86" t="b">
        <v>0</v>
      </c>
      <c r="AO54" s="92" t="s">
        <v>278</v>
      </c>
      <c r="AP54" s="86" t="s">
        <v>176</v>
      </c>
      <c r="AQ54" s="86">
        <v>0</v>
      </c>
      <c r="AR54" s="86">
        <v>0</v>
      </c>
      <c r="AS54" s="86"/>
      <c r="AT54" s="86"/>
      <c r="AU54" s="86"/>
      <c r="AV54" s="86"/>
      <c r="AW54" s="86"/>
      <c r="AX54" s="86"/>
      <c r="AY54" s="86"/>
      <c r="AZ54" s="86"/>
      <c r="BA54">
        <v>1</v>
      </c>
      <c r="BB54" s="85" t="str">
        <f>REPLACE(INDEX(GroupVertices[Group],MATCH(Edges[[#This Row],[Vertex 1]],GroupVertices[Vertex],0)),1,1,"")</f>
        <v>1</v>
      </c>
      <c r="BC54" s="85" t="str">
        <f>REPLACE(INDEX(GroupVertices[Group],MATCH(Edges[[#This Row],[Vertex 2]],GroupVertices[Vertex],0)),1,1,"")</f>
        <v>1</v>
      </c>
      <c r="BD54" s="51"/>
      <c r="BE54" s="52"/>
      <c r="BF54" s="51"/>
      <c r="BG54" s="52"/>
      <c r="BH54" s="51"/>
      <c r="BI54" s="52"/>
      <c r="BJ54" s="51"/>
      <c r="BK54" s="52"/>
      <c r="BL54" s="51"/>
    </row>
    <row r="55" spans="1:64" ht="30">
      <c r="A55" s="84" t="s">
        <v>212</v>
      </c>
      <c r="B55" s="84" t="s">
        <v>254</v>
      </c>
      <c r="C55" s="53" t="s">
        <v>823</v>
      </c>
      <c r="D55" s="54">
        <v>10</v>
      </c>
      <c r="E55" s="65" t="s">
        <v>136</v>
      </c>
      <c r="F55" s="55">
        <v>12</v>
      </c>
      <c r="G55" s="53"/>
      <c r="H55" s="57"/>
      <c r="I55" s="56"/>
      <c r="J55" s="56"/>
      <c r="K55" s="36" t="s">
        <v>65</v>
      </c>
      <c r="L55" s="83">
        <v>55</v>
      </c>
      <c r="M55" s="83"/>
      <c r="N55" s="63"/>
      <c r="O55" s="86" t="s">
        <v>256</v>
      </c>
      <c r="P55" s="88">
        <v>43678.77983796296</v>
      </c>
      <c r="Q55" s="86" t="s">
        <v>258</v>
      </c>
      <c r="R55" s="90" t="s">
        <v>263</v>
      </c>
      <c r="S55" s="86" t="s">
        <v>266</v>
      </c>
      <c r="T55" s="86"/>
      <c r="U55" s="86"/>
      <c r="V55" s="90" t="s">
        <v>268</v>
      </c>
      <c r="W55" s="88">
        <v>43678.77983796296</v>
      </c>
      <c r="X55" s="90" t="s">
        <v>271</v>
      </c>
      <c r="Y55" s="86"/>
      <c r="Z55" s="86"/>
      <c r="AA55" s="92" t="s">
        <v>276</v>
      </c>
      <c r="AB55" s="86"/>
      <c r="AC55" s="86" t="b">
        <v>0</v>
      </c>
      <c r="AD55" s="86">
        <v>0</v>
      </c>
      <c r="AE55" s="92" t="s">
        <v>281</v>
      </c>
      <c r="AF55" s="86" t="b">
        <v>1</v>
      </c>
      <c r="AG55" s="86" t="s">
        <v>285</v>
      </c>
      <c r="AH55" s="86"/>
      <c r="AI55" s="92" t="s">
        <v>287</v>
      </c>
      <c r="AJ55" s="86" t="b">
        <v>0</v>
      </c>
      <c r="AK55" s="86">
        <v>0</v>
      </c>
      <c r="AL55" s="92" t="s">
        <v>284</v>
      </c>
      <c r="AM55" s="86" t="s">
        <v>290</v>
      </c>
      <c r="AN55" s="86" t="b">
        <v>0</v>
      </c>
      <c r="AO55" s="92" t="s">
        <v>276</v>
      </c>
      <c r="AP55" s="86" t="s">
        <v>176</v>
      </c>
      <c r="AQ55" s="86">
        <v>0</v>
      </c>
      <c r="AR55" s="86">
        <v>0</v>
      </c>
      <c r="AS55" s="86"/>
      <c r="AT55" s="86"/>
      <c r="AU55" s="86"/>
      <c r="AV55" s="86"/>
      <c r="AW55" s="86"/>
      <c r="AX55" s="86"/>
      <c r="AY55" s="86"/>
      <c r="AZ55" s="86"/>
      <c r="BA55">
        <v>3</v>
      </c>
      <c r="BB55" s="85" t="str">
        <f>REPLACE(INDEX(GroupVertices[Group],MATCH(Edges[[#This Row],[Vertex 1]],GroupVertices[Vertex],0)),1,1,"")</f>
        <v>1</v>
      </c>
      <c r="BC55" s="85" t="str">
        <f>REPLACE(INDEX(GroupVertices[Group],MATCH(Edges[[#This Row],[Vertex 2]],GroupVertices[Vertex],0)),1,1,"")</f>
        <v>2</v>
      </c>
      <c r="BD55" s="51">
        <v>0</v>
      </c>
      <c r="BE55" s="52">
        <v>0</v>
      </c>
      <c r="BF55" s="51">
        <v>0</v>
      </c>
      <c r="BG55" s="52">
        <v>0</v>
      </c>
      <c r="BH55" s="51">
        <v>0</v>
      </c>
      <c r="BI55" s="52">
        <v>0</v>
      </c>
      <c r="BJ55" s="51">
        <v>18</v>
      </c>
      <c r="BK55" s="52">
        <v>100</v>
      </c>
      <c r="BL55" s="51">
        <v>18</v>
      </c>
    </row>
    <row r="56" spans="1:64" ht="30">
      <c r="A56" s="84" t="s">
        <v>212</v>
      </c>
      <c r="B56" s="84" t="s">
        <v>254</v>
      </c>
      <c r="C56" s="53" t="s">
        <v>823</v>
      </c>
      <c r="D56" s="54">
        <v>10</v>
      </c>
      <c r="E56" s="65" t="s">
        <v>136</v>
      </c>
      <c r="F56" s="55">
        <v>12</v>
      </c>
      <c r="G56" s="53"/>
      <c r="H56" s="57"/>
      <c r="I56" s="56"/>
      <c r="J56" s="56"/>
      <c r="K56" s="36" t="s">
        <v>65</v>
      </c>
      <c r="L56" s="83">
        <v>56</v>
      </c>
      <c r="M56" s="83"/>
      <c r="N56" s="63"/>
      <c r="O56" s="86" t="s">
        <v>256</v>
      </c>
      <c r="P56" s="88">
        <v>43679.595138888886</v>
      </c>
      <c r="Q56" s="86" t="s">
        <v>259</v>
      </c>
      <c r="R56" s="90" t="s">
        <v>264</v>
      </c>
      <c r="S56" s="86" t="s">
        <v>266</v>
      </c>
      <c r="T56" s="86"/>
      <c r="U56" s="86"/>
      <c r="V56" s="90" t="s">
        <v>268</v>
      </c>
      <c r="W56" s="88">
        <v>43679.595138888886</v>
      </c>
      <c r="X56" s="90" t="s">
        <v>272</v>
      </c>
      <c r="Y56" s="86"/>
      <c r="Z56" s="86"/>
      <c r="AA56" s="92" t="s">
        <v>277</v>
      </c>
      <c r="AB56" s="86"/>
      <c r="AC56" s="86" t="b">
        <v>0</v>
      </c>
      <c r="AD56" s="86">
        <v>0</v>
      </c>
      <c r="AE56" s="92" t="s">
        <v>282</v>
      </c>
      <c r="AF56" s="86" t="b">
        <v>1</v>
      </c>
      <c r="AG56" s="86" t="s">
        <v>285</v>
      </c>
      <c r="AH56" s="86"/>
      <c r="AI56" s="92" t="s">
        <v>288</v>
      </c>
      <c r="AJ56" s="86" t="b">
        <v>0</v>
      </c>
      <c r="AK56" s="86">
        <v>0</v>
      </c>
      <c r="AL56" s="92" t="s">
        <v>284</v>
      </c>
      <c r="AM56" s="86" t="s">
        <v>290</v>
      </c>
      <c r="AN56" s="86" t="b">
        <v>0</v>
      </c>
      <c r="AO56" s="92" t="s">
        <v>277</v>
      </c>
      <c r="AP56" s="86" t="s">
        <v>176</v>
      </c>
      <c r="AQ56" s="86">
        <v>0</v>
      </c>
      <c r="AR56" s="86">
        <v>0</v>
      </c>
      <c r="AS56" s="86"/>
      <c r="AT56" s="86"/>
      <c r="AU56" s="86"/>
      <c r="AV56" s="86"/>
      <c r="AW56" s="86"/>
      <c r="AX56" s="86"/>
      <c r="AY56" s="86"/>
      <c r="AZ56" s="86"/>
      <c r="BA56">
        <v>3</v>
      </c>
      <c r="BB56" s="85" t="str">
        <f>REPLACE(INDEX(GroupVertices[Group],MATCH(Edges[[#This Row],[Vertex 1]],GroupVertices[Vertex],0)),1,1,"")</f>
        <v>1</v>
      </c>
      <c r="BC56" s="85" t="str">
        <f>REPLACE(INDEX(GroupVertices[Group],MATCH(Edges[[#This Row],[Vertex 2]],GroupVertices[Vertex],0)),1,1,"")</f>
        <v>2</v>
      </c>
      <c r="BD56" s="51">
        <v>0</v>
      </c>
      <c r="BE56" s="52">
        <v>0</v>
      </c>
      <c r="BF56" s="51">
        <v>0</v>
      </c>
      <c r="BG56" s="52">
        <v>0</v>
      </c>
      <c r="BH56" s="51">
        <v>0</v>
      </c>
      <c r="BI56" s="52">
        <v>0</v>
      </c>
      <c r="BJ56" s="51">
        <v>19</v>
      </c>
      <c r="BK56" s="52">
        <v>100</v>
      </c>
      <c r="BL56" s="51">
        <v>19</v>
      </c>
    </row>
    <row r="57" spans="1:64" ht="30">
      <c r="A57" s="84" t="s">
        <v>212</v>
      </c>
      <c r="B57" s="84" t="s">
        <v>254</v>
      </c>
      <c r="C57" s="53" t="s">
        <v>823</v>
      </c>
      <c r="D57" s="54">
        <v>10</v>
      </c>
      <c r="E57" s="65" t="s">
        <v>136</v>
      </c>
      <c r="F57" s="55">
        <v>12</v>
      </c>
      <c r="G57" s="53"/>
      <c r="H57" s="57"/>
      <c r="I57" s="56"/>
      <c r="J57" s="56"/>
      <c r="K57" s="36" t="s">
        <v>65</v>
      </c>
      <c r="L57" s="83">
        <v>57</v>
      </c>
      <c r="M57" s="83"/>
      <c r="N57" s="63"/>
      <c r="O57" s="86" t="s">
        <v>256</v>
      </c>
      <c r="P57" s="88">
        <v>43685.67427083333</v>
      </c>
      <c r="Q57" s="86" t="s">
        <v>260</v>
      </c>
      <c r="R57" s="90" t="s">
        <v>265</v>
      </c>
      <c r="S57" s="86" t="s">
        <v>266</v>
      </c>
      <c r="T57" s="86"/>
      <c r="U57" s="86"/>
      <c r="V57" s="90" t="s">
        <v>268</v>
      </c>
      <c r="W57" s="88">
        <v>43685.67427083333</v>
      </c>
      <c r="X57" s="90" t="s">
        <v>273</v>
      </c>
      <c r="Y57" s="86"/>
      <c r="Z57" s="86"/>
      <c r="AA57" s="92" t="s">
        <v>278</v>
      </c>
      <c r="AB57" s="86"/>
      <c r="AC57" s="86" t="b">
        <v>0</v>
      </c>
      <c r="AD57" s="86">
        <v>0</v>
      </c>
      <c r="AE57" s="92" t="s">
        <v>283</v>
      </c>
      <c r="AF57" s="86" t="b">
        <v>1</v>
      </c>
      <c r="AG57" s="86" t="s">
        <v>285</v>
      </c>
      <c r="AH57" s="86"/>
      <c r="AI57" s="92" t="s">
        <v>289</v>
      </c>
      <c r="AJ57" s="86" t="b">
        <v>0</v>
      </c>
      <c r="AK57" s="86">
        <v>0</v>
      </c>
      <c r="AL57" s="92" t="s">
        <v>284</v>
      </c>
      <c r="AM57" s="86" t="s">
        <v>290</v>
      </c>
      <c r="AN57" s="86" t="b">
        <v>0</v>
      </c>
      <c r="AO57" s="92" t="s">
        <v>278</v>
      </c>
      <c r="AP57" s="86" t="s">
        <v>176</v>
      </c>
      <c r="AQ57" s="86">
        <v>0</v>
      </c>
      <c r="AR57" s="86">
        <v>0</v>
      </c>
      <c r="AS57" s="86"/>
      <c r="AT57" s="86"/>
      <c r="AU57" s="86"/>
      <c r="AV57" s="86"/>
      <c r="AW57" s="86"/>
      <c r="AX57" s="86"/>
      <c r="AY57" s="86"/>
      <c r="AZ57" s="86"/>
      <c r="BA57">
        <v>3</v>
      </c>
      <c r="BB57" s="85" t="str">
        <f>REPLACE(INDEX(GroupVertices[Group],MATCH(Edges[[#This Row],[Vertex 1]],GroupVertices[Vertex],0)),1,1,"")</f>
        <v>1</v>
      </c>
      <c r="BC57" s="85" t="str">
        <f>REPLACE(INDEX(GroupVertices[Group],MATCH(Edges[[#This Row],[Vertex 2]],GroupVertices[Vertex],0)),1,1,"")</f>
        <v>2</v>
      </c>
      <c r="BD57" s="51">
        <v>0</v>
      </c>
      <c r="BE57" s="52">
        <v>0</v>
      </c>
      <c r="BF57" s="51">
        <v>0</v>
      </c>
      <c r="BG57" s="52">
        <v>0</v>
      </c>
      <c r="BH57" s="51">
        <v>0</v>
      </c>
      <c r="BI57" s="52">
        <v>0</v>
      </c>
      <c r="BJ57" s="51">
        <v>18</v>
      </c>
      <c r="BK57" s="52">
        <v>100</v>
      </c>
      <c r="BL57" s="51">
        <v>18</v>
      </c>
    </row>
    <row r="58" spans="1:64" ht="45">
      <c r="A58" s="84" t="s">
        <v>213</v>
      </c>
      <c r="B58" s="84" t="s">
        <v>255</v>
      </c>
      <c r="C58" s="53" t="s">
        <v>822</v>
      </c>
      <c r="D58" s="54">
        <v>3</v>
      </c>
      <c r="E58" s="65" t="s">
        <v>132</v>
      </c>
      <c r="F58" s="55">
        <v>35</v>
      </c>
      <c r="G58" s="53"/>
      <c r="H58" s="57"/>
      <c r="I58" s="56"/>
      <c r="J58" s="56"/>
      <c r="K58" s="36" t="s">
        <v>65</v>
      </c>
      <c r="L58" s="83">
        <v>58</v>
      </c>
      <c r="M58" s="83"/>
      <c r="N58" s="63"/>
      <c r="O58" s="86" t="s">
        <v>256</v>
      </c>
      <c r="P58" s="88">
        <v>42084.237858796296</v>
      </c>
      <c r="Q58" s="86" t="s">
        <v>261</v>
      </c>
      <c r="R58" s="86"/>
      <c r="S58" s="86"/>
      <c r="T58" s="86" t="s">
        <v>267</v>
      </c>
      <c r="U58" s="86"/>
      <c r="V58" s="90" t="s">
        <v>269</v>
      </c>
      <c r="W58" s="88">
        <v>42084.237858796296</v>
      </c>
      <c r="X58" s="90" t="s">
        <v>274</v>
      </c>
      <c r="Y58" s="86"/>
      <c r="Z58" s="86"/>
      <c r="AA58" s="92" t="s">
        <v>279</v>
      </c>
      <c r="AB58" s="86"/>
      <c r="AC58" s="86" t="b">
        <v>0</v>
      </c>
      <c r="AD58" s="86">
        <v>12</v>
      </c>
      <c r="AE58" s="92" t="s">
        <v>284</v>
      </c>
      <c r="AF58" s="86" t="b">
        <v>0</v>
      </c>
      <c r="AG58" s="86" t="s">
        <v>286</v>
      </c>
      <c r="AH58" s="86"/>
      <c r="AI58" s="92" t="s">
        <v>284</v>
      </c>
      <c r="AJ58" s="86" t="b">
        <v>0</v>
      </c>
      <c r="AK58" s="86">
        <v>6</v>
      </c>
      <c r="AL58" s="92" t="s">
        <v>284</v>
      </c>
      <c r="AM58" s="86" t="s">
        <v>291</v>
      </c>
      <c r="AN58" s="86" t="b">
        <v>0</v>
      </c>
      <c r="AO58" s="92" t="s">
        <v>279</v>
      </c>
      <c r="AP58" s="86" t="s">
        <v>292</v>
      </c>
      <c r="AQ58" s="86">
        <v>0</v>
      </c>
      <c r="AR58" s="86">
        <v>0</v>
      </c>
      <c r="AS58" s="86"/>
      <c r="AT58" s="86"/>
      <c r="AU58" s="86"/>
      <c r="AV58" s="86"/>
      <c r="AW58" s="86"/>
      <c r="AX58" s="86"/>
      <c r="AY58" s="86"/>
      <c r="AZ58" s="86"/>
      <c r="BA58">
        <v>1</v>
      </c>
      <c r="BB58" s="85" t="str">
        <f>REPLACE(INDEX(GroupVertices[Group],MATCH(Edges[[#This Row],[Vertex 1]],GroupVertices[Vertex],0)),1,1,"")</f>
        <v>2</v>
      </c>
      <c r="BC58" s="85" t="str">
        <f>REPLACE(INDEX(GroupVertices[Group],MATCH(Edges[[#This Row],[Vertex 2]],GroupVertices[Vertex],0)),1,1,"")</f>
        <v>2</v>
      </c>
      <c r="BD58" s="51">
        <v>0</v>
      </c>
      <c r="BE58" s="52">
        <v>0</v>
      </c>
      <c r="BF58" s="51">
        <v>0</v>
      </c>
      <c r="BG58" s="52">
        <v>0</v>
      </c>
      <c r="BH58" s="51">
        <v>0</v>
      </c>
      <c r="BI58" s="52">
        <v>0</v>
      </c>
      <c r="BJ58" s="51">
        <v>6</v>
      </c>
      <c r="BK58" s="52">
        <v>100</v>
      </c>
      <c r="BL58" s="51">
        <v>6</v>
      </c>
    </row>
    <row r="59" spans="1:64" ht="45">
      <c r="A59" s="84" t="s">
        <v>214</v>
      </c>
      <c r="B59" s="84" t="s">
        <v>255</v>
      </c>
      <c r="C59" s="53" t="s">
        <v>822</v>
      </c>
      <c r="D59" s="54">
        <v>3</v>
      </c>
      <c r="E59" s="65" t="s">
        <v>132</v>
      </c>
      <c r="F59" s="55">
        <v>35</v>
      </c>
      <c r="G59" s="53"/>
      <c r="H59" s="57"/>
      <c r="I59" s="56"/>
      <c r="J59" s="56"/>
      <c r="K59" s="36" t="s">
        <v>65</v>
      </c>
      <c r="L59" s="83">
        <v>59</v>
      </c>
      <c r="M59" s="83"/>
      <c r="N59" s="63"/>
      <c r="O59" s="86" t="s">
        <v>256</v>
      </c>
      <c r="P59" s="88">
        <v>43686.15457175926</v>
      </c>
      <c r="Q59" s="86" t="s">
        <v>262</v>
      </c>
      <c r="R59" s="86"/>
      <c r="S59" s="86"/>
      <c r="T59" s="86" t="s">
        <v>267</v>
      </c>
      <c r="U59" s="86"/>
      <c r="V59" s="90" t="s">
        <v>270</v>
      </c>
      <c r="W59" s="88">
        <v>43686.15457175926</v>
      </c>
      <c r="X59" s="90" t="s">
        <v>275</v>
      </c>
      <c r="Y59" s="86"/>
      <c r="Z59" s="86"/>
      <c r="AA59" s="92" t="s">
        <v>280</v>
      </c>
      <c r="AB59" s="86"/>
      <c r="AC59" s="86" t="b">
        <v>0</v>
      </c>
      <c r="AD59" s="86">
        <v>0</v>
      </c>
      <c r="AE59" s="92" t="s">
        <v>284</v>
      </c>
      <c r="AF59" s="86" t="b">
        <v>0</v>
      </c>
      <c r="AG59" s="86" t="s">
        <v>286</v>
      </c>
      <c r="AH59" s="86"/>
      <c r="AI59" s="92" t="s">
        <v>284</v>
      </c>
      <c r="AJ59" s="86" t="b">
        <v>0</v>
      </c>
      <c r="AK59" s="86">
        <v>6</v>
      </c>
      <c r="AL59" s="92" t="s">
        <v>279</v>
      </c>
      <c r="AM59" s="86" t="s">
        <v>290</v>
      </c>
      <c r="AN59" s="86" t="b">
        <v>0</v>
      </c>
      <c r="AO59" s="92" t="s">
        <v>279</v>
      </c>
      <c r="AP59" s="86" t="s">
        <v>176</v>
      </c>
      <c r="AQ59" s="86">
        <v>0</v>
      </c>
      <c r="AR59" s="86">
        <v>0</v>
      </c>
      <c r="AS59" s="86"/>
      <c r="AT59" s="86"/>
      <c r="AU59" s="86"/>
      <c r="AV59" s="86"/>
      <c r="AW59" s="86"/>
      <c r="AX59" s="86"/>
      <c r="AY59" s="86"/>
      <c r="AZ59" s="86"/>
      <c r="BA59">
        <v>1</v>
      </c>
      <c r="BB59" s="85" t="str">
        <f>REPLACE(INDEX(GroupVertices[Group],MATCH(Edges[[#This Row],[Vertex 1]],GroupVertices[Vertex],0)),1,1,"")</f>
        <v>2</v>
      </c>
      <c r="BC59" s="85" t="str">
        <f>REPLACE(INDEX(GroupVertices[Group],MATCH(Edges[[#This Row],[Vertex 2]],GroupVertices[Vertex],0)),1,1,"")</f>
        <v>2</v>
      </c>
      <c r="BD59" s="51"/>
      <c r="BE59" s="52"/>
      <c r="BF59" s="51"/>
      <c r="BG59" s="52"/>
      <c r="BH59" s="51"/>
      <c r="BI59" s="52"/>
      <c r="BJ59" s="51"/>
      <c r="BK59" s="52"/>
      <c r="BL59" s="51"/>
    </row>
    <row r="60" spans="1:64" ht="45">
      <c r="A60" s="84" t="s">
        <v>213</v>
      </c>
      <c r="B60" s="84" t="s">
        <v>254</v>
      </c>
      <c r="C60" s="53" t="s">
        <v>822</v>
      </c>
      <c r="D60" s="54">
        <v>3</v>
      </c>
      <c r="E60" s="65" t="s">
        <v>132</v>
      </c>
      <c r="F60" s="55">
        <v>35</v>
      </c>
      <c r="G60" s="53"/>
      <c r="H60" s="57"/>
      <c r="I60" s="56"/>
      <c r="J60" s="56"/>
      <c r="K60" s="36" t="s">
        <v>65</v>
      </c>
      <c r="L60" s="83">
        <v>60</v>
      </c>
      <c r="M60" s="83"/>
      <c r="N60" s="63"/>
      <c r="O60" s="86" t="s">
        <v>256</v>
      </c>
      <c r="P60" s="88">
        <v>42084.237858796296</v>
      </c>
      <c r="Q60" s="86" t="s">
        <v>261</v>
      </c>
      <c r="R60" s="86"/>
      <c r="S60" s="86"/>
      <c r="T60" s="86" t="s">
        <v>267</v>
      </c>
      <c r="U60" s="86"/>
      <c r="V60" s="90" t="s">
        <v>269</v>
      </c>
      <c r="W60" s="88">
        <v>42084.237858796296</v>
      </c>
      <c r="X60" s="90" t="s">
        <v>274</v>
      </c>
      <c r="Y60" s="86"/>
      <c r="Z60" s="86"/>
      <c r="AA60" s="92" t="s">
        <v>279</v>
      </c>
      <c r="AB60" s="86"/>
      <c r="AC60" s="86" t="b">
        <v>0</v>
      </c>
      <c r="AD60" s="86">
        <v>12</v>
      </c>
      <c r="AE60" s="92" t="s">
        <v>284</v>
      </c>
      <c r="AF60" s="86" t="b">
        <v>0</v>
      </c>
      <c r="AG60" s="86" t="s">
        <v>286</v>
      </c>
      <c r="AH60" s="86"/>
      <c r="AI60" s="92" t="s">
        <v>284</v>
      </c>
      <c r="AJ60" s="86" t="b">
        <v>0</v>
      </c>
      <c r="AK60" s="86">
        <v>6</v>
      </c>
      <c r="AL60" s="92" t="s">
        <v>284</v>
      </c>
      <c r="AM60" s="86" t="s">
        <v>291</v>
      </c>
      <c r="AN60" s="86" t="b">
        <v>0</v>
      </c>
      <c r="AO60" s="92" t="s">
        <v>279</v>
      </c>
      <c r="AP60" s="86" t="s">
        <v>292</v>
      </c>
      <c r="AQ60" s="86">
        <v>0</v>
      </c>
      <c r="AR60" s="86">
        <v>0</v>
      </c>
      <c r="AS60" s="86"/>
      <c r="AT60" s="86"/>
      <c r="AU60" s="86"/>
      <c r="AV60" s="86"/>
      <c r="AW60" s="86"/>
      <c r="AX60" s="86"/>
      <c r="AY60" s="86"/>
      <c r="AZ60" s="86"/>
      <c r="BA60">
        <v>1</v>
      </c>
      <c r="BB60" s="85" t="str">
        <f>REPLACE(INDEX(GroupVertices[Group],MATCH(Edges[[#This Row],[Vertex 1]],GroupVertices[Vertex],0)),1,1,"")</f>
        <v>2</v>
      </c>
      <c r="BC60" s="85" t="str">
        <f>REPLACE(INDEX(GroupVertices[Group],MATCH(Edges[[#This Row],[Vertex 2]],GroupVertices[Vertex],0)),1,1,"")</f>
        <v>2</v>
      </c>
      <c r="BD60" s="51"/>
      <c r="BE60" s="52"/>
      <c r="BF60" s="51"/>
      <c r="BG60" s="52"/>
      <c r="BH60" s="51"/>
      <c r="BI60" s="52"/>
      <c r="BJ60" s="51"/>
      <c r="BK60" s="52"/>
      <c r="BL60" s="51"/>
    </row>
    <row r="61" spans="1:64" ht="45">
      <c r="A61" s="84" t="s">
        <v>214</v>
      </c>
      <c r="B61" s="84" t="s">
        <v>254</v>
      </c>
      <c r="C61" s="53" t="s">
        <v>822</v>
      </c>
      <c r="D61" s="54">
        <v>3</v>
      </c>
      <c r="E61" s="65" t="s">
        <v>132</v>
      </c>
      <c r="F61" s="55">
        <v>35</v>
      </c>
      <c r="G61" s="53"/>
      <c r="H61" s="57"/>
      <c r="I61" s="56"/>
      <c r="J61" s="56"/>
      <c r="K61" s="36" t="s">
        <v>65</v>
      </c>
      <c r="L61" s="83">
        <v>61</v>
      </c>
      <c r="M61" s="83"/>
      <c r="N61" s="63"/>
      <c r="O61" s="86" t="s">
        <v>256</v>
      </c>
      <c r="P61" s="88">
        <v>43686.15457175926</v>
      </c>
      <c r="Q61" s="86" t="s">
        <v>262</v>
      </c>
      <c r="R61" s="86"/>
      <c r="S61" s="86"/>
      <c r="T61" s="86" t="s">
        <v>267</v>
      </c>
      <c r="U61" s="86"/>
      <c r="V61" s="90" t="s">
        <v>270</v>
      </c>
      <c r="W61" s="88">
        <v>43686.15457175926</v>
      </c>
      <c r="X61" s="90" t="s">
        <v>275</v>
      </c>
      <c r="Y61" s="86"/>
      <c r="Z61" s="86"/>
      <c r="AA61" s="92" t="s">
        <v>280</v>
      </c>
      <c r="AB61" s="86"/>
      <c r="AC61" s="86" t="b">
        <v>0</v>
      </c>
      <c r="AD61" s="86">
        <v>0</v>
      </c>
      <c r="AE61" s="92" t="s">
        <v>284</v>
      </c>
      <c r="AF61" s="86" t="b">
        <v>0</v>
      </c>
      <c r="AG61" s="86" t="s">
        <v>286</v>
      </c>
      <c r="AH61" s="86"/>
      <c r="AI61" s="92" t="s">
        <v>284</v>
      </c>
      <c r="AJ61" s="86" t="b">
        <v>0</v>
      </c>
      <c r="AK61" s="86">
        <v>6</v>
      </c>
      <c r="AL61" s="92" t="s">
        <v>279</v>
      </c>
      <c r="AM61" s="86" t="s">
        <v>290</v>
      </c>
      <c r="AN61" s="86" t="b">
        <v>0</v>
      </c>
      <c r="AO61" s="92" t="s">
        <v>279</v>
      </c>
      <c r="AP61" s="86" t="s">
        <v>176</v>
      </c>
      <c r="AQ61" s="86">
        <v>0</v>
      </c>
      <c r="AR61" s="86">
        <v>0</v>
      </c>
      <c r="AS61" s="86"/>
      <c r="AT61" s="86"/>
      <c r="AU61" s="86"/>
      <c r="AV61" s="86"/>
      <c r="AW61" s="86"/>
      <c r="AX61" s="86"/>
      <c r="AY61" s="86"/>
      <c r="AZ61" s="86"/>
      <c r="BA61">
        <v>1</v>
      </c>
      <c r="BB61" s="85" t="str">
        <f>REPLACE(INDEX(GroupVertices[Group],MATCH(Edges[[#This Row],[Vertex 1]],GroupVertices[Vertex],0)),1,1,"")</f>
        <v>2</v>
      </c>
      <c r="BC61" s="85" t="str">
        <f>REPLACE(INDEX(GroupVertices[Group],MATCH(Edges[[#This Row],[Vertex 2]],GroupVertices[Vertex],0)),1,1,"")</f>
        <v>2</v>
      </c>
      <c r="BD61" s="51"/>
      <c r="BE61" s="52"/>
      <c r="BF61" s="51"/>
      <c r="BG61" s="52"/>
      <c r="BH61" s="51"/>
      <c r="BI61" s="52"/>
      <c r="BJ61" s="51"/>
      <c r="BK61" s="52"/>
      <c r="BL61" s="51"/>
    </row>
    <row r="62" spans="1:64" ht="45">
      <c r="A62" s="84" t="s">
        <v>214</v>
      </c>
      <c r="B62" s="84" t="s">
        <v>213</v>
      </c>
      <c r="C62" s="53" t="s">
        <v>822</v>
      </c>
      <c r="D62" s="54">
        <v>3</v>
      </c>
      <c r="E62" s="65" t="s">
        <v>132</v>
      </c>
      <c r="F62" s="55">
        <v>35</v>
      </c>
      <c r="G62" s="53"/>
      <c r="H62" s="57"/>
      <c r="I62" s="56"/>
      <c r="J62" s="56"/>
      <c r="K62" s="36" t="s">
        <v>65</v>
      </c>
      <c r="L62" s="83">
        <v>62</v>
      </c>
      <c r="M62" s="83"/>
      <c r="N62" s="63"/>
      <c r="O62" s="86" t="s">
        <v>256</v>
      </c>
      <c r="P62" s="88">
        <v>43686.15457175926</v>
      </c>
      <c r="Q62" s="86" t="s">
        <v>262</v>
      </c>
      <c r="R62" s="86"/>
      <c r="S62" s="86"/>
      <c r="T62" s="86" t="s">
        <v>267</v>
      </c>
      <c r="U62" s="86"/>
      <c r="V62" s="90" t="s">
        <v>270</v>
      </c>
      <c r="W62" s="88">
        <v>43686.15457175926</v>
      </c>
      <c r="X62" s="90" t="s">
        <v>275</v>
      </c>
      <c r="Y62" s="86"/>
      <c r="Z62" s="86"/>
      <c r="AA62" s="92" t="s">
        <v>280</v>
      </c>
      <c r="AB62" s="86"/>
      <c r="AC62" s="86" t="b">
        <v>0</v>
      </c>
      <c r="AD62" s="86">
        <v>0</v>
      </c>
      <c r="AE62" s="92" t="s">
        <v>284</v>
      </c>
      <c r="AF62" s="86" t="b">
        <v>0</v>
      </c>
      <c r="AG62" s="86" t="s">
        <v>286</v>
      </c>
      <c r="AH62" s="86"/>
      <c r="AI62" s="92" t="s">
        <v>284</v>
      </c>
      <c r="AJ62" s="86" t="b">
        <v>0</v>
      </c>
      <c r="AK62" s="86">
        <v>6</v>
      </c>
      <c r="AL62" s="92" t="s">
        <v>279</v>
      </c>
      <c r="AM62" s="86" t="s">
        <v>290</v>
      </c>
      <c r="AN62" s="86" t="b">
        <v>0</v>
      </c>
      <c r="AO62" s="92" t="s">
        <v>279</v>
      </c>
      <c r="AP62" s="86" t="s">
        <v>176</v>
      </c>
      <c r="AQ62" s="86">
        <v>0</v>
      </c>
      <c r="AR62" s="86">
        <v>0</v>
      </c>
      <c r="AS62" s="86"/>
      <c r="AT62" s="86"/>
      <c r="AU62" s="86"/>
      <c r="AV62" s="86"/>
      <c r="AW62" s="86"/>
      <c r="AX62" s="86"/>
      <c r="AY62" s="86"/>
      <c r="AZ62" s="86"/>
      <c r="BA62">
        <v>1</v>
      </c>
      <c r="BB62" s="85" t="str">
        <f>REPLACE(INDEX(GroupVertices[Group],MATCH(Edges[[#This Row],[Vertex 1]],GroupVertices[Vertex],0)),1,1,"")</f>
        <v>2</v>
      </c>
      <c r="BC62" s="85" t="str">
        <f>REPLACE(INDEX(GroupVertices[Group],MATCH(Edges[[#This Row],[Vertex 2]],GroupVertices[Vertex],0)),1,1,"")</f>
        <v>2</v>
      </c>
      <c r="BD62" s="51">
        <v>0</v>
      </c>
      <c r="BE62" s="52">
        <v>0</v>
      </c>
      <c r="BF62" s="51">
        <v>0</v>
      </c>
      <c r="BG62" s="52">
        <v>0</v>
      </c>
      <c r="BH62" s="51">
        <v>0</v>
      </c>
      <c r="BI62" s="52">
        <v>0</v>
      </c>
      <c r="BJ62" s="51">
        <v>8</v>
      </c>
      <c r="BK62" s="52">
        <v>100</v>
      </c>
      <c r="BL62" s="51">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ErrorMessage="1" sqref="N2:N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Color" prompt="To select an optional edge color, right-click and select Select Color on the right-click menu." sqref="C3:C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Opacity" prompt="Enter an optional edge opacity between 0 (transparent) and 100 (opaque)." errorTitle="Invalid Edge Opacity" error="The optional edge opacity must be a whole number between 0 and 10." sqref="F3:F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showErrorMessage="1" promptTitle="Vertex 1 Name" prompt="Enter the name of the edge's first vertex." sqref="A3:A62"/>
    <dataValidation allowBlank="1" showInputMessage="1" showErrorMessage="1" promptTitle="Vertex 2 Name" prompt="Enter the name of the edge's second vertex." sqref="B3:B62"/>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
  </dataValidations>
  <hyperlinks>
    <hyperlink ref="R3" r:id="rId1" display="https://twitter.com/HealthAngel999/status/1156977138811179008"/>
    <hyperlink ref="R4" r:id="rId2" display="https://twitter.com/HealthAngel999/status/1156977138811179008"/>
    <hyperlink ref="R5" r:id="rId3" display="https://twitter.com/HealthAngel999/status/1156977138811179008"/>
    <hyperlink ref="R6" r:id="rId4" display="https://twitter.com/HealthAngel999/status/1156977138811179008"/>
    <hyperlink ref="R7" r:id="rId5" display="https://twitter.com/HealthAngel999/status/1156977138811179008"/>
    <hyperlink ref="R8" r:id="rId6" display="https://twitter.com/HealthAngel999/status/1156977138811179008"/>
    <hyperlink ref="R9" r:id="rId7" display="https://twitter.com/HealthAngel999/status/1156977138811179008"/>
    <hyperlink ref="R10" r:id="rId8" display="https://twitter.com/HealthAngel999/status/1156977138811179008"/>
    <hyperlink ref="R11" r:id="rId9" display="https://twitter.com/HealthAngel999/status/1156977138811179008"/>
    <hyperlink ref="R12" r:id="rId10" display="https://twitter.com/HealthAngel999/status/1156977138811179008"/>
    <hyperlink ref="R13" r:id="rId11" display="https://twitter.com/HealthAngel999/status/1156977138811179008"/>
    <hyperlink ref="R14" r:id="rId12" display="https://twitter.com/HealthAngel999/status/1157290327046332416"/>
    <hyperlink ref="R15" r:id="rId13" display="https://twitter.com/HealthAngel999/status/1157290327046332416"/>
    <hyperlink ref="R16" r:id="rId14" display="https://twitter.com/HealthAngel999/status/1157290327046332416"/>
    <hyperlink ref="R17" r:id="rId15" display="https://twitter.com/HealthAngel999/status/1157290327046332416"/>
    <hyperlink ref="R18" r:id="rId16" display="https://twitter.com/HealthAngel999/status/1157290327046332416"/>
    <hyperlink ref="R19" r:id="rId17" display="https://twitter.com/HealthAngel999/status/1157290327046332416"/>
    <hyperlink ref="R20" r:id="rId18" display="https://twitter.com/HealthAngel999/status/1157290327046332416"/>
    <hyperlink ref="R21" r:id="rId19" display="https://twitter.com/HealthAngel999/status/1157290327046332416"/>
    <hyperlink ref="R22" r:id="rId20" display="https://twitter.com/HealthAngel999/status/1157290327046332416"/>
    <hyperlink ref="R23" r:id="rId21" display="https://twitter.com/HealthAngel999/status/1157290327046332416"/>
    <hyperlink ref="R24" r:id="rId22" display="https://twitter.com/HealthAngel999/status/1157290327046332416"/>
    <hyperlink ref="R25" r:id="rId23" display="https://twitter.com/HealthAngel999/status/1159483182724632577"/>
    <hyperlink ref="R26" r:id="rId24" display="https://twitter.com/HealthAngel999/status/1159483182724632577"/>
    <hyperlink ref="R27" r:id="rId25" display="https://twitter.com/HealthAngel999/status/1159483182724632577"/>
    <hyperlink ref="R28" r:id="rId26" display="https://twitter.com/HealthAngel999/status/1159483182724632577"/>
    <hyperlink ref="R29" r:id="rId27" display="https://twitter.com/HealthAngel999/status/1159483182724632577"/>
    <hyperlink ref="R30" r:id="rId28" display="https://twitter.com/HealthAngel999/status/1159483182724632577"/>
    <hyperlink ref="R31" r:id="rId29" display="https://twitter.com/HealthAngel999/status/1157290327046332416"/>
    <hyperlink ref="R32" r:id="rId30" display="https://twitter.com/HealthAngel999/status/1159483182724632577"/>
    <hyperlink ref="R33" r:id="rId31" display="https://twitter.com/HealthAngel999/status/1156977138811179008"/>
    <hyperlink ref="R34" r:id="rId32" display="https://twitter.com/HealthAngel999/status/1157290327046332416"/>
    <hyperlink ref="R35" r:id="rId33" display="https://twitter.com/HealthAngel999/status/1159483182724632577"/>
    <hyperlink ref="R36" r:id="rId34" display="https://twitter.com/HealthAngel999/status/1156977138811179008"/>
    <hyperlink ref="R37" r:id="rId35" display="https://twitter.com/HealthAngel999/status/1157290327046332416"/>
    <hyperlink ref="R38" r:id="rId36" display="https://twitter.com/HealthAngel999/status/1159483182724632577"/>
    <hyperlink ref="R39" r:id="rId37" display="https://twitter.com/HealthAngel999/status/1156977138811179008"/>
    <hyperlink ref="R40" r:id="rId38" display="https://twitter.com/HealthAngel999/status/1157290327046332416"/>
    <hyperlink ref="R41" r:id="rId39" display="https://twitter.com/HealthAngel999/status/1159483182724632577"/>
    <hyperlink ref="R42" r:id="rId40" display="https://twitter.com/HealthAngel999/status/1156977138811179008"/>
    <hyperlink ref="R43" r:id="rId41" display="https://twitter.com/HealthAngel999/status/1157290327046332416"/>
    <hyperlink ref="R44" r:id="rId42" display="https://twitter.com/HealthAngel999/status/1159483182724632577"/>
    <hyperlink ref="R45" r:id="rId43" display="https://twitter.com/HealthAngel999/status/1156977138811179008"/>
    <hyperlink ref="R46" r:id="rId44" display="https://twitter.com/HealthAngel999/status/1157290327046332416"/>
    <hyperlink ref="R47" r:id="rId45" display="https://twitter.com/HealthAngel999/status/1159483182724632577"/>
    <hyperlink ref="R48" r:id="rId46" display="https://twitter.com/HealthAngel999/status/1156977138811179008"/>
    <hyperlink ref="R49" r:id="rId47" display="https://twitter.com/HealthAngel999/status/1157290327046332416"/>
    <hyperlink ref="R50" r:id="rId48" display="https://twitter.com/HealthAngel999/status/1159483182724632577"/>
    <hyperlink ref="R51" r:id="rId49" display="https://twitter.com/HealthAngel999/status/1159483182724632577"/>
    <hyperlink ref="R52" r:id="rId50" display="https://twitter.com/HealthAngel999/status/1159483182724632577"/>
    <hyperlink ref="R53" r:id="rId51" display="https://twitter.com/HealthAngel999/status/1159483182724632577"/>
    <hyperlink ref="R54" r:id="rId52" display="https://twitter.com/HealthAngel999/status/1159483182724632577"/>
    <hyperlink ref="R55" r:id="rId53" display="https://twitter.com/HealthAngel999/status/1156977138811179008"/>
    <hyperlink ref="R56" r:id="rId54" display="https://twitter.com/HealthAngel999/status/1157290327046332416"/>
    <hyperlink ref="R57" r:id="rId55" display="https://twitter.com/HealthAngel999/status/1159483182724632577"/>
    <hyperlink ref="V3" r:id="rId56" display="http://pbs.twimg.com/profile_images/999852887713898496/0rVAtEA9_normal.jpg"/>
    <hyperlink ref="V4" r:id="rId57" display="http://pbs.twimg.com/profile_images/999852887713898496/0rVAtEA9_normal.jpg"/>
    <hyperlink ref="V5" r:id="rId58" display="http://pbs.twimg.com/profile_images/999852887713898496/0rVAtEA9_normal.jpg"/>
    <hyperlink ref="V6" r:id="rId59" display="http://pbs.twimg.com/profile_images/999852887713898496/0rVAtEA9_normal.jpg"/>
    <hyperlink ref="V7" r:id="rId60" display="http://pbs.twimg.com/profile_images/999852887713898496/0rVAtEA9_normal.jpg"/>
    <hyperlink ref="V8" r:id="rId61" display="http://pbs.twimg.com/profile_images/999852887713898496/0rVAtEA9_normal.jpg"/>
    <hyperlink ref="V9" r:id="rId62" display="http://pbs.twimg.com/profile_images/999852887713898496/0rVAtEA9_normal.jpg"/>
    <hyperlink ref="V10" r:id="rId63" display="http://pbs.twimg.com/profile_images/999852887713898496/0rVAtEA9_normal.jpg"/>
    <hyperlink ref="V11" r:id="rId64" display="http://pbs.twimg.com/profile_images/999852887713898496/0rVAtEA9_normal.jpg"/>
    <hyperlink ref="V12" r:id="rId65" display="http://pbs.twimg.com/profile_images/999852887713898496/0rVAtEA9_normal.jpg"/>
    <hyperlink ref="V13" r:id="rId66" display="http://pbs.twimg.com/profile_images/999852887713898496/0rVAtEA9_normal.jpg"/>
    <hyperlink ref="V14" r:id="rId67" display="http://pbs.twimg.com/profile_images/999852887713898496/0rVAtEA9_normal.jpg"/>
    <hyperlink ref="V15" r:id="rId68" display="http://pbs.twimg.com/profile_images/999852887713898496/0rVAtEA9_normal.jpg"/>
    <hyperlink ref="V16" r:id="rId69" display="http://pbs.twimg.com/profile_images/999852887713898496/0rVAtEA9_normal.jpg"/>
    <hyperlink ref="V17" r:id="rId70" display="http://pbs.twimg.com/profile_images/999852887713898496/0rVAtEA9_normal.jpg"/>
    <hyperlink ref="V18" r:id="rId71" display="http://pbs.twimg.com/profile_images/999852887713898496/0rVAtEA9_normal.jpg"/>
    <hyperlink ref="V19" r:id="rId72" display="http://pbs.twimg.com/profile_images/999852887713898496/0rVAtEA9_normal.jpg"/>
    <hyperlink ref="V20" r:id="rId73" display="http://pbs.twimg.com/profile_images/999852887713898496/0rVAtEA9_normal.jpg"/>
    <hyperlink ref="V21" r:id="rId74" display="http://pbs.twimg.com/profile_images/999852887713898496/0rVAtEA9_normal.jpg"/>
    <hyperlink ref="V22" r:id="rId75" display="http://pbs.twimg.com/profile_images/999852887713898496/0rVAtEA9_normal.jpg"/>
    <hyperlink ref="V23" r:id="rId76" display="http://pbs.twimg.com/profile_images/999852887713898496/0rVAtEA9_normal.jpg"/>
    <hyperlink ref="V24" r:id="rId77" display="http://pbs.twimg.com/profile_images/999852887713898496/0rVAtEA9_normal.jpg"/>
    <hyperlink ref="V25" r:id="rId78" display="http://pbs.twimg.com/profile_images/999852887713898496/0rVAtEA9_normal.jpg"/>
    <hyperlink ref="V26" r:id="rId79" display="http://pbs.twimg.com/profile_images/999852887713898496/0rVAtEA9_normal.jpg"/>
    <hyperlink ref="V27" r:id="rId80" display="http://pbs.twimg.com/profile_images/999852887713898496/0rVAtEA9_normal.jpg"/>
    <hyperlink ref="V28" r:id="rId81" display="http://pbs.twimg.com/profile_images/999852887713898496/0rVAtEA9_normal.jpg"/>
    <hyperlink ref="V29" r:id="rId82" display="http://pbs.twimg.com/profile_images/999852887713898496/0rVAtEA9_normal.jpg"/>
    <hyperlink ref="V30" r:id="rId83" display="http://pbs.twimg.com/profile_images/999852887713898496/0rVAtEA9_normal.jpg"/>
    <hyperlink ref="V31" r:id="rId84" display="http://pbs.twimg.com/profile_images/999852887713898496/0rVAtEA9_normal.jpg"/>
    <hyperlink ref="V32" r:id="rId85" display="http://pbs.twimg.com/profile_images/999852887713898496/0rVAtEA9_normal.jpg"/>
    <hyperlink ref="V33" r:id="rId86" display="http://pbs.twimg.com/profile_images/999852887713898496/0rVAtEA9_normal.jpg"/>
    <hyperlink ref="V34" r:id="rId87" display="http://pbs.twimg.com/profile_images/999852887713898496/0rVAtEA9_normal.jpg"/>
    <hyperlink ref="V35" r:id="rId88" display="http://pbs.twimg.com/profile_images/999852887713898496/0rVAtEA9_normal.jpg"/>
    <hyperlink ref="V36" r:id="rId89" display="http://pbs.twimg.com/profile_images/999852887713898496/0rVAtEA9_normal.jpg"/>
    <hyperlink ref="V37" r:id="rId90" display="http://pbs.twimg.com/profile_images/999852887713898496/0rVAtEA9_normal.jpg"/>
    <hyperlink ref="V38" r:id="rId91" display="http://pbs.twimg.com/profile_images/999852887713898496/0rVAtEA9_normal.jpg"/>
    <hyperlink ref="V39" r:id="rId92" display="http://pbs.twimg.com/profile_images/999852887713898496/0rVAtEA9_normal.jpg"/>
    <hyperlink ref="V40" r:id="rId93" display="http://pbs.twimg.com/profile_images/999852887713898496/0rVAtEA9_normal.jpg"/>
    <hyperlink ref="V41" r:id="rId94" display="http://pbs.twimg.com/profile_images/999852887713898496/0rVAtEA9_normal.jpg"/>
    <hyperlink ref="V42" r:id="rId95" display="http://pbs.twimg.com/profile_images/999852887713898496/0rVAtEA9_normal.jpg"/>
    <hyperlink ref="V43" r:id="rId96" display="http://pbs.twimg.com/profile_images/999852887713898496/0rVAtEA9_normal.jpg"/>
    <hyperlink ref="V44" r:id="rId97" display="http://pbs.twimg.com/profile_images/999852887713898496/0rVAtEA9_normal.jpg"/>
    <hyperlink ref="V45" r:id="rId98" display="http://pbs.twimg.com/profile_images/999852887713898496/0rVAtEA9_normal.jpg"/>
    <hyperlink ref="V46" r:id="rId99" display="http://pbs.twimg.com/profile_images/999852887713898496/0rVAtEA9_normal.jpg"/>
    <hyperlink ref="V47" r:id="rId100" display="http://pbs.twimg.com/profile_images/999852887713898496/0rVAtEA9_normal.jpg"/>
    <hyperlink ref="V48" r:id="rId101" display="http://pbs.twimg.com/profile_images/999852887713898496/0rVAtEA9_normal.jpg"/>
    <hyperlink ref="V49" r:id="rId102" display="http://pbs.twimg.com/profile_images/999852887713898496/0rVAtEA9_normal.jpg"/>
    <hyperlink ref="V50" r:id="rId103" display="http://pbs.twimg.com/profile_images/999852887713898496/0rVAtEA9_normal.jpg"/>
    <hyperlink ref="V51" r:id="rId104" display="http://pbs.twimg.com/profile_images/999852887713898496/0rVAtEA9_normal.jpg"/>
    <hyperlink ref="V52" r:id="rId105" display="http://pbs.twimg.com/profile_images/999852887713898496/0rVAtEA9_normal.jpg"/>
    <hyperlink ref="V53" r:id="rId106" display="http://pbs.twimg.com/profile_images/999852887713898496/0rVAtEA9_normal.jpg"/>
    <hyperlink ref="V54" r:id="rId107" display="http://pbs.twimg.com/profile_images/999852887713898496/0rVAtEA9_normal.jpg"/>
    <hyperlink ref="V55" r:id="rId108" display="http://pbs.twimg.com/profile_images/999852887713898496/0rVAtEA9_normal.jpg"/>
    <hyperlink ref="V56" r:id="rId109" display="http://pbs.twimg.com/profile_images/999852887713898496/0rVAtEA9_normal.jpg"/>
    <hyperlink ref="V57" r:id="rId110" display="http://pbs.twimg.com/profile_images/999852887713898496/0rVAtEA9_normal.jpg"/>
    <hyperlink ref="V58" r:id="rId111" display="http://pbs.twimg.com/profile_images/1281543565/g_normal.JPG"/>
    <hyperlink ref="V59" r:id="rId112" display="http://pbs.twimg.com/profile_images/1158937616042958850/lwtn_8rO_normal.jpg"/>
    <hyperlink ref="V60" r:id="rId113" display="http://pbs.twimg.com/profile_images/1281543565/g_normal.JPG"/>
    <hyperlink ref="V61" r:id="rId114" display="http://pbs.twimg.com/profile_images/1158937616042958850/lwtn_8rO_normal.jpg"/>
    <hyperlink ref="V62" r:id="rId115" display="http://pbs.twimg.com/profile_images/1158937616042958850/lwtn_8rO_normal.jpg"/>
    <hyperlink ref="X3" r:id="rId116" display="https://twitter.com/#!/healthangel999/status/1156998772964114434"/>
    <hyperlink ref="X4" r:id="rId117" display="https://twitter.com/#!/healthangel999/status/1156998772964114434"/>
    <hyperlink ref="X5" r:id="rId118" display="https://twitter.com/#!/healthangel999/status/1156998772964114434"/>
    <hyperlink ref="X6" r:id="rId119" display="https://twitter.com/#!/healthangel999/status/1156998772964114434"/>
    <hyperlink ref="X7" r:id="rId120" display="https://twitter.com/#!/healthangel999/status/1156998772964114434"/>
    <hyperlink ref="X8" r:id="rId121" display="https://twitter.com/#!/healthangel999/status/1156998772964114434"/>
    <hyperlink ref="X9" r:id="rId122" display="https://twitter.com/#!/healthangel999/status/1156998772964114434"/>
    <hyperlink ref="X10" r:id="rId123" display="https://twitter.com/#!/healthangel999/status/1156998772964114434"/>
    <hyperlink ref="X11" r:id="rId124" display="https://twitter.com/#!/healthangel999/status/1156998772964114434"/>
    <hyperlink ref="X12" r:id="rId125" display="https://twitter.com/#!/healthangel999/status/1156998772964114434"/>
    <hyperlink ref="X13" r:id="rId126" display="https://twitter.com/#!/healthangel999/status/1156998772964114434"/>
    <hyperlink ref="X14" r:id="rId127" display="https://twitter.com/#!/healthangel999/status/1157294228940230657"/>
    <hyperlink ref="X15" r:id="rId128" display="https://twitter.com/#!/healthangel999/status/1157294228940230657"/>
    <hyperlink ref="X16" r:id="rId129" display="https://twitter.com/#!/healthangel999/status/1157294228940230657"/>
    <hyperlink ref="X17" r:id="rId130" display="https://twitter.com/#!/healthangel999/status/1157294228940230657"/>
    <hyperlink ref="X18" r:id="rId131" display="https://twitter.com/#!/healthangel999/status/1157294228940230657"/>
    <hyperlink ref="X19" r:id="rId132" display="https://twitter.com/#!/healthangel999/status/1157294228940230657"/>
    <hyperlink ref="X20" r:id="rId133" display="https://twitter.com/#!/healthangel999/status/1157294228940230657"/>
    <hyperlink ref="X21" r:id="rId134" display="https://twitter.com/#!/healthangel999/status/1157294228940230657"/>
    <hyperlink ref="X22" r:id="rId135" display="https://twitter.com/#!/healthangel999/status/1157294228940230657"/>
    <hyperlink ref="X23" r:id="rId136" display="https://twitter.com/#!/healthangel999/status/1157294228940230657"/>
    <hyperlink ref="X24" r:id="rId137" display="https://twitter.com/#!/healthangel999/status/1157294228940230657"/>
    <hyperlink ref="X25" r:id="rId138" display="https://twitter.com/#!/healthangel999/status/1159497233315913728"/>
    <hyperlink ref="X26" r:id="rId139" display="https://twitter.com/#!/healthangel999/status/1159497233315913728"/>
    <hyperlink ref="X27" r:id="rId140" display="https://twitter.com/#!/healthangel999/status/1159497233315913728"/>
    <hyperlink ref="X28" r:id="rId141" display="https://twitter.com/#!/healthangel999/status/1159497233315913728"/>
    <hyperlink ref="X29" r:id="rId142" display="https://twitter.com/#!/healthangel999/status/1159497233315913728"/>
    <hyperlink ref="X30" r:id="rId143" display="https://twitter.com/#!/healthangel999/status/1159497233315913728"/>
    <hyperlink ref="X31" r:id="rId144" display="https://twitter.com/#!/healthangel999/status/1157294228940230657"/>
    <hyperlink ref="X32" r:id="rId145" display="https://twitter.com/#!/healthangel999/status/1159497233315913728"/>
    <hyperlink ref="X33" r:id="rId146" display="https://twitter.com/#!/healthangel999/status/1156998772964114434"/>
    <hyperlink ref="X34" r:id="rId147" display="https://twitter.com/#!/healthangel999/status/1157294228940230657"/>
    <hyperlink ref="X35" r:id="rId148" display="https://twitter.com/#!/healthangel999/status/1159497233315913728"/>
    <hyperlink ref="X36" r:id="rId149" display="https://twitter.com/#!/healthangel999/status/1156998772964114434"/>
    <hyperlink ref="X37" r:id="rId150" display="https://twitter.com/#!/healthangel999/status/1157294228940230657"/>
    <hyperlink ref="X38" r:id="rId151" display="https://twitter.com/#!/healthangel999/status/1159497233315913728"/>
    <hyperlink ref="X39" r:id="rId152" display="https://twitter.com/#!/healthangel999/status/1156998772964114434"/>
    <hyperlink ref="X40" r:id="rId153" display="https://twitter.com/#!/healthangel999/status/1157294228940230657"/>
    <hyperlink ref="X41" r:id="rId154" display="https://twitter.com/#!/healthangel999/status/1159497233315913728"/>
    <hyperlink ref="X42" r:id="rId155" display="https://twitter.com/#!/healthangel999/status/1156998772964114434"/>
    <hyperlink ref="X43" r:id="rId156" display="https://twitter.com/#!/healthangel999/status/1157294228940230657"/>
    <hyperlink ref="X44" r:id="rId157" display="https://twitter.com/#!/healthangel999/status/1159497233315913728"/>
    <hyperlink ref="X45" r:id="rId158" display="https://twitter.com/#!/healthangel999/status/1156998772964114434"/>
    <hyperlink ref="X46" r:id="rId159" display="https://twitter.com/#!/healthangel999/status/1157294228940230657"/>
    <hyperlink ref="X47" r:id="rId160" display="https://twitter.com/#!/healthangel999/status/1159497233315913728"/>
    <hyperlink ref="X48" r:id="rId161" display="https://twitter.com/#!/healthangel999/status/1156998772964114434"/>
    <hyperlink ref="X49" r:id="rId162" display="https://twitter.com/#!/healthangel999/status/1157294228940230657"/>
    <hyperlink ref="X50" r:id="rId163" display="https://twitter.com/#!/healthangel999/status/1159497233315913728"/>
    <hyperlink ref="X51" r:id="rId164" display="https://twitter.com/#!/healthangel999/status/1159497233315913728"/>
    <hyperlink ref="X52" r:id="rId165" display="https://twitter.com/#!/healthangel999/status/1159497233315913728"/>
    <hyperlink ref="X53" r:id="rId166" display="https://twitter.com/#!/healthangel999/status/1159497233315913728"/>
    <hyperlink ref="X54" r:id="rId167" display="https://twitter.com/#!/healthangel999/status/1159497233315913728"/>
    <hyperlink ref="X55" r:id="rId168" display="https://twitter.com/#!/healthangel999/status/1156998772964114434"/>
    <hyperlink ref="X56" r:id="rId169" display="https://twitter.com/#!/healthangel999/status/1157294228940230657"/>
    <hyperlink ref="X57" r:id="rId170" display="https://twitter.com/#!/healthangel999/status/1159497233315913728"/>
    <hyperlink ref="X58" r:id="rId171" display="https://twitter.com/#!/siachie81/status/579156110529032192"/>
    <hyperlink ref="X59" r:id="rId172" display="https://twitter.com/#!/winanda76250708/status/1159671286685028353"/>
    <hyperlink ref="X60" r:id="rId173" display="https://twitter.com/#!/siachie81/status/579156110529032192"/>
    <hyperlink ref="X61" r:id="rId174" display="https://twitter.com/#!/winanda76250708/status/1159671286685028353"/>
    <hyperlink ref="X62" r:id="rId175" display="https://twitter.com/#!/winanda76250708/status/1159671286685028353"/>
  </hyperlinks>
  <printOptions/>
  <pageMargins left="0.7" right="0.7" top="0.75" bottom="0.75" header="0.3" footer="0.3"/>
  <pageSetup horizontalDpi="600" verticalDpi="600" orientation="portrait" r:id="rId179"/>
  <legacyDrawing r:id="rId177"/>
  <tableParts>
    <tablePart r:id="rId17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778</v>
      </c>
      <c r="B1" s="13" t="s">
        <v>779</v>
      </c>
      <c r="C1" s="13" t="s">
        <v>772</v>
      </c>
      <c r="D1" s="13" t="s">
        <v>773</v>
      </c>
      <c r="E1" s="13" t="s">
        <v>780</v>
      </c>
      <c r="F1" s="13" t="s">
        <v>144</v>
      </c>
      <c r="G1" s="13" t="s">
        <v>781</v>
      </c>
      <c r="H1" s="13" t="s">
        <v>782</v>
      </c>
      <c r="I1" s="13" t="s">
        <v>783</v>
      </c>
      <c r="J1" s="13" t="s">
        <v>784</v>
      </c>
      <c r="K1" s="13" t="s">
        <v>785</v>
      </c>
      <c r="L1" s="13" t="s">
        <v>786</v>
      </c>
    </row>
    <row r="2" spans="1:12" ht="15">
      <c r="A2" s="91" t="s">
        <v>254</v>
      </c>
      <c r="B2" s="91" t="s">
        <v>249</v>
      </c>
      <c r="C2" s="91">
        <v>3</v>
      </c>
      <c r="D2" s="130">
        <v>0.010084034073470746</v>
      </c>
      <c r="E2" s="130">
        <v>1.0863598306747484</v>
      </c>
      <c r="F2" s="91" t="s">
        <v>774</v>
      </c>
      <c r="G2" s="91" t="b">
        <v>0</v>
      </c>
      <c r="H2" s="91" t="b">
        <v>0</v>
      </c>
      <c r="I2" s="91" t="b">
        <v>0</v>
      </c>
      <c r="J2" s="91" t="b">
        <v>0</v>
      </c>
      <c r="K2" s="91" t="b">
        <v>0</v>
      </c>
      <c r="L2" s="91" t="b">
        <v>0</v>
      </c>
    </row>
    <row r="3" spans="1:12" ht="15">
      <c r="A3" s="91" t="s">
        <v>249</v>
      </c>
      <c r="B3" s="91" t="s">
        <v>248</v>
      </c>
      <c r="C3" s="91">
        <v>3</v>
      </c>
      <c r="D3" s="130">
        <v>0.010084034073470746</v>
      </c>
      <c r="E3" s="130">
        <v>1.3082085802911045</v>
      </c>
      <c r="F3" s="91" t="s">
        <v>774</v>
      </c>
      <c r="G3" s="91" t="b">
        <v>0</v>
      </c>
      <c r="H3" s="91" t="b">
        <v>0</v>
      </c>
      <c r="I3" s="91" t="b">
        <v>0</v>
      </c>
      <c r="J3" s="91" t="b">
        <v>0</v>
      </c>
      <c r="K3" s="91" t="b">
        <v>0</v>
      </c>
      <c r="L3" s="91" t="b">
        <v>0</v>
      </c>
    </row>
    <row r="4" spans="1:12" ht="15">
      <c r="A4" s="91" t="s">
        <v>248</v>
      </c>
      <c r="B4" s="91" t="s">
        <v>247</v>
      </c>
      <c r="C4" s="91">
        <v>3</v>
      </c>
      <c r="D4" s="130">
        <v>0.010084034073470746</v>
      </c>
      <c r="E4" s="130">
        <v>1.3082085802911045</v>
      </c>
      <c r="F4" s="91" t="s">
        <v>774</v>
      </c>
      <c r="G4" s="91" t="b">
        <v>0</v>
      </c>
      <c r="H4" s="91" t="b">
        <v>0</v>
      </c>
      <c r="I4" s="91" t="b">
        <v>0</v>
      </c>
      <c r="J4" s="91" t="b">
        <v>0</v>
      </c>
      <c r="K4" s="91" t="b">
        <v>0</v>
      </c>
      <c r="L4" s="91" t="b">
        <v>0</v>
      </c>
    </row>
    <row r="5" spans="1:12" ht="15">
      <c r="A5" s="91" t="s">
        <v>247</v>
      </c>
      <c r="B5" s="91" t="s">
        <v>246</v>
      </c>
      <c r="C5" s="91">
        <v>3</v>
      </c>
      <c r="D5" s="130">
        <v>0.010084034073470746</v>
      </c>
      <c r="E5" s="130">
        <v>1.3082085802911045</v>
      </c>
      <c r="F5" s="91" t="s">
        <v>774</v>
      </c>
      <c r="G5" s="91" t="b">
        <v>0</v>
      </c>
      <c r="H5" s="91" t="b">
        <v>0</v>
      </c>
      <c r="I5" s="91" t="b">
        <v>0</v>
      </c>
      <c r="J5" s="91" t="b">
        <v>0</v>
      </c>
      <c r="K5" s="91" t="b">
        <v>0</v>
      </c>
      <c r="L5" s="91" t="b">
        <v>0</v>
      </c>
    </row>
    <row r="6" spans="1:12" ht="15">
      <c r="A6" s="91" t="s">
        <v>246</v>
      </c>
      <c r="B6" s="91" t="s">
        <v>245</v>
      </c>
      <c r="C6" s="91">
        <v>3</v>
      </c>
      <c r="D6" s="130">
        <v>0.010084034073470746</v>
      </c>
      <c r="E6" s="130">
        <v>1.3082085802911045</v>
      </c>
      <c r="F6" s="91" t="s">
        <v>774</v>
      </c>
      <c r="G6" s="91" t="b">
        <v>0</v>
      </c>
      <c r="H6" s="91" t="b">
        <v>0</v>
      </c>
      <c r="I6" s="91" t="b">
        <v>0</v>
      </c>
      <c r="J6" s="91" t="b">
        <v>0</v>
      </c>
      <c r="K6" s="91" t="b">
        <v>0</v>
      </c>
      <c r="L6" s="91" t="b">
        <v>0</v>
      </c>
    </row>
    <row r="7" spans="1:12" ht="15">
      <c r="A7" s="91" t="s">
        <v>245</v>
      </c>
      <c r="B7" s="91" t="s">
        <v>244</v>
      </c>
      <c r="C7" s="91">
        <v>3</v>
      </c>
      <c r="D7" s="130">
        <v>0.010084034073470746</v>
      </c>
      <c r="E7" s="130">
        <v>1.3082085802911045</v>
      </c>
      <c r="F7" s="91" t="s">
        <v>774</v>
      </c>
      <c r="G7" s="91" t="b">
        <v>0</v>
      </c>
      <c r="H7" s="91" t="b">
        <v>0</v>
      </c>
      <c r="I7" s="91" t="b">
        <v>0</v>
      </c>
      <c r="J7" s="91" t="b">
        <v>0</v>
      </c>
      <c r="K7" s="91" t="b">
        <v>0</v>
      </c>
      <c r="L7" s="91" t="b">
        <v>0</v>
      </c>
    </row>
    <row r="8" spans="1:12" ht="15">
      <c r="A8" s="91" t="s">
        <v>713</v>
      </c>
      <c r="B8" s="91" t="s">
        <v>714</v>
      </c>
      <c r="C8" s="91">
        <v>2</v>
      </c>
      <c r="D8" s="130">
        <v>0.012058788141576897</v>
      </c>
      <c r="E8" s="130">
        <v>1.4842998393467859</v>
      </c>
      <c r="F8" s="91" t="s">
        <v>774</v>
      </c>
      <c r="G8" s="91" t="b">
        <v>0</v>
      </c>
      <c r="H8" s="91" t="b">
        <v>0</v>
      </c>
      <c r="I8" s="91" t="b">
        <v>0</v>
      </c>
      <c r="J8" s="91" t="b">
        <v>0</v>
      </c>
      <c r="K8" s="91" t="b">
        <v>0</v>
      </c>
      <c r="L8" s="91" t="b">
        <v>0</v>
      </c>
    </row>
    <row r="9" spans="1:12" ht="15">
      <c r="A9" s="91" t="s">
        <v>714</v>
      </c>
      <c r="B9" s="91" t="s">
        <v>715</v>
      </c>
      <c r="C9" s="91">
        <v>2</v>
      </c>
      <c r="D9" s="130">
        <v>0.012058788141576897</v>
      </c>
      <c r="E9" s="130">
        <v>1.4842998393467859</v>
      </c>
      <c r="F9" s="91" t="s">
        <v>774</v>
      </c>
      <c r="G9" s="91" t="b">
        <v>0</v>
      </c>
      <c r="H9" s="91" t="b">
        <v>0</v>
      </c>
      <c r="I9" s="91" t="b">
        <v>0</v>
      </c>
      <c r="J9" s="91" t="b">
        <v>0</v>
      </c>
      <c r="K9" s="91" t="b">
        <v>0</v>
      </c>
      <c r="L9" s="91" t="b">
        <v>0</v>
      </c>
    </row>
    <row r="10" spans="1:12" ht="15">
      <c r="A10" s="91" t="s">
        <v>715</v>
      </c>
      <c r="B10" s="91" t="s">
        <v>254</v>
      </c>
      <c r="C10" s="91">
        <v>2</v>
      </c>
      <c r="D10" s="130">
        <v>0.012058788141576897</v>
      </c>
      <c r="E10" s="130">
        <v>1.0863598306747482</v>
      </c>
      <c r="F10" s="91" t="s">
        <v>774</v>
      </c>
      <c r="G10" s="91" t="b">
        <v>0</v>
      </c>
      <c r="H10" s="91" t="b">
        <v>0</v>
      </c>
      <c r="I10" s="91" t="b">
        <v>0</v>
      </c>
      <c r="J10" s="91" t="b">
        <v>0</v>
      </c>
      <c r="K10" s="91" t="b">
        <v>0</v>
      </c>
      <c r="L10" s="91" t="b">
        <v>0</v>
      </c>
    </row>
    <row r="11" spans="1:12" ht="15">
      <c r="A11" s="91" t="s">
        <v>254</v>
      </c>
      <c r="B11" s="91" t="s">
        <v>255</v>
      </c>
      <c r="C11" s="91">
        <v>2</v>
      </c>
      <c r="D11" s="130">
        <v>0.012058788141576897</v>
      </c>
      <c r="E11" s="130">
        <v>1.0863598306747482</v>
      </c>
      <c r="F11" s="91" t="s">
        <v>774</v>
      </c>
      <c r="G11" s="91" t="b">
        <v>0</v>
      </c>
      <c r="H11" s="91" t="b">
        <v>0</v>
      </c>
      <c r="I11" s="91" t="b">
        <v>0</v>
      </c>
      <c r="J11" s="91" t="b">
        <v>0</v>
      </c>
      <c r="K11" s="91" t="b">
        <v>0</v>
      </c>
      <c r="L11" s="91" t="b">
        <v>0</v>
      </c>
    </row>
    <row r="12" spans="1:12" ht="15">
      <c r="A12" s="91" t="s">
        <v>244</v>
      </c>
      <c r="B12" s="91" t="s">
        <v>243</v>
      </c>
      <c r="C12" s="91">
        <v>2</v>
      </c>
      <c r="D12" s="130">
        <v>0.012058788141576897</v>
      </c>
      <c r="E12" s="130">
        <v>1.4842998393467859</v>
      </c>
      <c r="F12" s="91" t="s">
        <v>774</v>
      </c>
      <c r="G12" s="91" t="b">
        <v>0</v>
      </c>
      <c r="H12" s="91" t="b">
        <v>0</v>
      </c>
      <c r="I12" s="91" t="b">
        <v>0</v>
      </c>
      <c r="J12" s="91" t="b">
        <v>0</v>
      </c>
      <c r="K12" s="91" t="b">
        <v>0</v>
      </c>
      <c r="L12" s="91" t="b">
        <v>0</v>
      </c>
    </row>
    <row r="13" spans="1:12" ht="15">
      <c r="A13" s="91" t="s">
        <v>254</v>
      </c>
      <c r="B13" s="91" t="s">
        <v>249</v>
      </c>
      <c r="C13" s="91">
        <v>3</v>
      </c>
      <c r="D13" s="130">
        <v>0</v>
      </c>
      <c r="E13" s="130">
        <v>1.2388820889151366</v>
      </c>
      <c r="F13" s="91" t="s">
        <v>682</v>
      </c>
      <c r="G13" s="91" t="b">
        <v>0</v>
      </c>
      <c r="H13" s="91" t="b">
        <v>0</v>
      </c>
      <c r="I13" s="91" t="b">
        <v>0</v>
      </c>
      <c r="J13" s="91" t="b">
        <v>0</v>
      </c>
      <c r="K13" s="91" t="b">
        <v>0</v>
      </c>
      <c r="L13" s="91" t="b">
        <v>0</v>
      </c>
    </row>
    <row r="14" spans="1:12" ht="15">
      <c r="A14" s="91" t="s">
        <v>249</v>
      </c>
      <c r="B14" s="91" t="s">
        <v>248</v>
      </c>
      <c r="C14" s="91">
        <v>3</v>
      </c>
      <c r="D14" s="130">
        <v>0</v>
      </c>
      <c r="E14" s="130">
        <v>1.2388820889151366</v>
      </c>
      <c r="F14" s="91" t="s">
        <v>682</v>
      </c>
      <c r="G14" s="91" t="b">
        <v>0</v>
      </c>
      <c r="H14" s="91" t="b">
        <v>0</v>
      </c>
      <c r="I14" s="91" t="b">
        <v>0</v>
      </c>
      <c r="J14" s="91" t="b">
        <v>0</v>
      </c>
      <c r="K14" s="91" t="b">
        <v>0</v>
      </c>
      <c r="L14" s="91" t="b">
        <v>0</v>
      </c>
    </row>
    <row r="15" spans="1:12" ht="15">
      <c r="A15" s="91" t="s">
        <v>248</v>
      </c>
      <c r="B15" s="91" t="s">
        <v>247</v>
      </c>
      <c r="C15" s="91">
        <v>3</v>
      </c>
      <c r="D15" s="130">
        <v>0</v>
      </c>
      <c r="E15" s="130">
        <v>1.2388820889151366</v>
      </c>
      <c r="F15" s="91" t="s">
        <v>682</v>
      </c>
      <c r="G15" s="91" t="b">
        <v>0</v>
      </c>
      <c r="H15" s="91" t="b">
        <v>0</v>
      </c>
      <c r="I15" s="91" t="b">
        <v>0</v>
      </c>
      <c r="J15" s="91" t="b">
        <v>0</v>
      </c>
      <c r="K15" s="91" t="b">
        <v>0</v>
      </c>
      <c r="L15" s="91" t="b">
        <v>0</v>
      </c>
    </row>
    <row r="16" spans="1:12" ht="15">
      <c r="A16" s="91" t="s">
        <v>247</v>
      </c>
      <c r="B16" s="91" t="s">
        <v>246</v>
      </c>
      <c r="C16" s="91">
        <v>3</v>
      </c>
      <c r="D16" s="130">
        <v>0</v>
      </c>
      <c r="E16" s="130">
        <v>1.2388820889151366</v>
      </c>
      <c r="F16" s="91" t="s">
        <v>682</v>
      </c>
      <c r="G16" s="91" t="b">
        <v>0</v>
      </c>
      <c r="H16" s="91" t="b">
        <v>0</v>
      </c>
      <c r="I16" s="91" t="b">
        <v>0</v>
      </c>
      <c r="J16" s="91" t="b">
        <v>0</v>
      </c>
      <c r="K16" s="91" t="b">
        <v>0</v>
      </c>
      <c r="L16" s="91" t="b">
        <v>0</v>
      </c>
    </row>
    <row r="17" spans="1:12" ht="15">
      <c r="A17" s="91" t="s">
        <v>246</v>
      </c>
      <c r="B17" s="91" t="s">
        <v>245</v>
      </c>
      <c r="C17" s="91">
        <v>3</v>
      </c>
      <c r="D17" s="130">
        <v>0</v>
      </c>
      <c r="E17" s="130">
        <v>1.2388820889151366</v>
      </c>
      <c r="F17" s="91" t="s">
        <v>682</v>
      </c>
      <c r="G17" s="91" t="b">
        <v>0</v>
      </c>
      <c r="H17" s="91" t="b">
        <v>0</v>
      </c>
      <c r="I17" s="91" t="b">
        <v>0</v>
      </c>
      <c r="J17" s="91" t="b">
        <v>0</v>
      </c>
      <c r="K17" s="91" t="b">
        <v>0</v>
      </c>
      <c r="L17" s="91" t="b">
        <v>0</v>
      </c>
    </row>
    <row r="18" spans="1:12" ht="15">
      <c r="A18" s="91" t="s">
        <v>245</v>
      </c>
      <c r="B18" s="91" t="s">
        <v>244</v>
      </c>
      <c r="C18" s="91">
        <v>3</v>
      </c>
      <c r="D18" s="130">
        <v>0</v>
      </c>
      <c r="E18" s="130">
        <v>1.2388820889151366</v>
      </c>
      <c r="F18" s="91" t="s">
        <v>682</v>
      </c>
      <c r="G18" s="91" t="b">
        <v>0</v>
      </c>
      <c r="H18" s="91" t="b">
        <v>0</v>
      </c>
      <c r="I18" s="91" t="b">
        <v>0</v>
      </c>
      <c r="J18" s="91" t="b">
        <v>0</v>
      </c>
      <c r="K18" s="91" t="b">
        <v>0</v>
      </c>
      <c r="L18" s="91" t="b">
        <v>0</v>
      </c>
    </row>
    <row r="19" spans="1:12" ht="15">
      <c r="A19" s="91" t="s">
        <v>244</v>
      </c>
      <c r="B19" s="91" t="s">
        <v>243</v>
      </c>
      <c r="C19" s="91">
        <v>2</v>
      </c>
      <c r="D19" s="130">
        <v>0.006403318511115681</v>
      </c>
      <c r="E19" s="130">
        <v>1.414973347970818</v>
      </c>
      <c r="F19" s="91" t="s">
        <v>682</v>
      </c>
      <c r="G19" s="91" t="b">
        <v>0</v>
      </c>
      <c r="H19" s="91" t="b">
        <v>0</v>
      </c>
      <c r="I19" s="91" t="b">
        <v>0</v>
      </c>
      <c r="J19" s="91" t="b">
        <v>0</v>
      </c>
      <c r="K19" s="91" t="b">
        <v>0</v>
      </c>
      <c r="L19" s="91" t="b">
        <v>0</v>
      </c>
    </row>
    <row r="20" spans="1:12" ht="15">
      <c r="A20" s="91" t="s">
        <v>713</v>
      </c>
      <c r="B20" s="91" t="s">
        <v>714</v>
      </c>
      <c r="C20" s="91">
        <v>2</v>
      </c>
      <c r="D20" s="130">
        <v>0</v>
      </c>
      <c r="E20" s="130">
        <v>0.6532125137753437</v>
      </c>
      <c r="F20" s="91" t="s">
        <v>683</v>
      </c>
      <c r="G20" s="91" t="b">
        <v>0</v>
      </c>
      <c r="H20" s="91" t="b">
        <v>0</v>
      </c>
      <c r="I20" s="91" t="b">
        <v>0</v>
      </c>
      <c r="J20" s="91" t="b">
        <v>0</v>
      </c>
      <c r="K20" s="91" t="b">
        <v>0</v>
      </c>
      <c r="L20" s="91" t="b">
        <v>0</v>
      </c>
    </row>
    <row r="21" spans="1:12" ht="15">
      <c r="A21" s="91" t="s">
        <v>714</v>
      </c>
      <c r="B21" s="91" t="s">
        <v>715</v>
      </c>
      <c r="C21" s="91">
        <v>2</v>
      </c>
      <c r="D21" s="130">
        <v>0</v>
      </c>
      <c r="E21" s="130">
        <v>0.6532125137753437</v>
      </c>
      <c r="F21" s="91" t="s">
        <v>683</v>
      </c>
      <c r="G21" s="91" t="b">
        <v>0</v>
      </c>
      <c r="H21" s="91" t="b">
        <v>0</v>
      </c>
      <c r="I21" s="91" t="b">
        <v>0</v>
      </c>
      <c r="J21" s="91" t="b">
        <v>0</v>
      </c>
      <c r="K21" s="91" t="b">
        <v>0</v>
      </c>
      <c r="L21" s="91" t="b">
        <v>0</v>
      </c>
    </row>
    <row r="22" spans="1:12" ht="15">
      <c r="A22" s="91" t="s">
        <v>715</v>
      </c>
      <c r="B22" s="91" t="s">
        <v>254</v>
      </c>
      <c r="C22" s="91">
        <v>2</v>
      </c>
      <c r="D22" s="130">
        <v>0</v>
      </c>
      <c r="E22" s="130">
        <v>0.6532125137753437</v>
      </c>
      <c r="F22" s="91" t="s">
        <v>683</v>
      </c>
      <c r="G22" s="91" t="b">
        <v>0</v>
      </c>
      <c r="H22" s="91" t="b">
        <v>0</v>
      </c>
      <c r="I22" s="91" t="b">
        <v>0</v>
      </c>
      <c r="J22" s="91" t="b">
        <v>0</v>
      </c>
      <c r="K22" s="91" t="b">
        <v>0</v>
      </c>
      <c r="L22" s="91" t="b">
        <v>0</v>
      </c>
    </row>
    <row r="23" spans="1:12" ht="15">
      <c r="A23" s="91" t="s">
        <v>254</v>
      </c>
      <c r="B23" s="91" t="s">
        <v>255</v>
      </c>
      <c r="C23" s="91">
        <v>2</v>
      </c>
      <c r="D23" s="130">
        <v>0</v>
      </c>
      <c r="E23" s="130">
        <v>0.6532125137753437</v>
      </c>
      <c r="F23" s="91" t="s">
        <v>683</v>
      </c>
      <c r="G23" s="91" t="b">
        <v>0</v>
      </c>
      <c r="H23" s="91" t="b">
        <v>0</v>
      </c>
      <c r="I23" s="91" t="b">
        <v>0</v>
      </c>
      <c r="J23" s="91" t="b">
        <v>0</v>
      </c>
      <c r="K23" s="91" t="b">
        <v>0</v>
      </c>
      <c r="L2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798</v>
      </c>
      <c r="B2" s="133" t="s">
        <v>799</v>
      </c>
      <c r="C2" s="67" t="s">
        <v>800</v>
      </c>
    </row>
    <row r="3" spans="1:3" ht="15">
      <c r="A3" s="132" t="s">
        <v>682</v>
      </c>
      <c r="B3" s="132" t="s">
        <v>682</v>
      </c>
      <c r="C3" s="36">
        <v>52</v>
      </c>
    </row>
    <row r="4" spans="1:3" ht="15">
      <c r="A4" s="132" t="s">
        <v>682</v>
      </c>
      <c r="B4" s="132" t="s">
        <v>683</v>
      </c>
      <c r="C4" s="36">
        <v>3</v>
      </c>
    </row>
    <row r="5" spans="1:3" ht="15">
      <c r="A5" s="132" t="s">
        <v>683</v>
      </c>
      <c r="B5" s="132" t="s">
        <v>683</v>
      </c>
      <c r="C5" s="36">
        <v>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v>
      </c>
      <c r="B1" s="13" t="s">
        <v>17</v>
      </c>
    </row>
    <row r="2" spans="1:2" ht="15">
      <c r="A2" s="85" t="s">
        <v>807</v>
      </c>
      <c r="B2" s="85" t="s">
        <v>813</v>
      </c>
    </row>
    <row r="3" spans="1:2" ht="15">
      <c r="A3" s="85" t="s">
        <v>808</v>
      </c>
      <c r="B3" s="85" t="s">
        <v>814</v>
      </c>
    </row>
    <row r="4" spans="1:2" ht="15">
      <c r="A4" s="85" t="s">
        <v>809</v>
      </c>
      <c r="B4" s="85" t="s">
        <v>815</v>
      </c>
    </row>
    <row r="5" spans="1:2" ht="15">
      <c r="A5" s="85" t="s">
        <v>810</v>
      </c>
      <c r="B5" s="85" t="s">
        <v>816</v>
      </c>
    </row>
    <row r="6" spans="1:2" ht="15">
      <c r="A6" s="85" t="s">
        <v>811</v>
      </c>
      <c r="B6" s="85" t="s">
        <v>817</v>
      </c>
    </row>
    <row r="7" spans="1:2" ht="15">
      <c r="A7" s="85" t="s">
        <v>812</v>
      </c>
      <c r="B7" s="85" t="s">
        <v>814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681</v>
      </c>
      <c r="BB2" s="13" t="s">
        <v>687</v>
      </c>
      <c r="BC2" s="13" t="s">
        <v>688</v>
      </c>
      <c r="BD2" s="67" t="s">
        <v>787</v>
      </c>
      <c r="BE2" s="67" t="s">
        <v>788</v>
      </c>
      <c r="BF2" s="67" t="s">
        <v>789</v>
      </c>
      <c r="BG2" s="67" t="s">
        <v>790</v>
      </c>
      <c r="BH2" s="67" t="s">
        <v>791</v>
      </c>
      <c r="BI2" s="67" t="s">
        <v>792</v>
      </c>
      <c r="BJ2" s="67" t="s">
        <v>793</v>
      </c>
      <c r="BK2" s="67" t="s">
        <v>794</v>
      </c>
      <c r="BL2" s="67" t="s">
        <v>795</v>
      </c>
    </row>
    <row r="3" spans="1:64" ht="15" customHeight="1">
      <c r="A3" s="84" t="s">
        <v>212</v>
      </c>
      <c r="B3" s="84" t="s">
        <v>215</v>
      </c>
      <c r="C3" s="53"/>
      <c r="D3" s="54"/>
      <c r="E3" s="65"/>
      <c r="F3" s="55"/>
      <c r="G3" s="53"/>
      <c r="H3" s="57"/>
      <c r="I3" s="56"/>
      <c r="J3" s="56"/>
      <c r="K3" s="36" t="s">
        <v>65</v>
      </c>
      <c r="L3" s="62">
        <v>3</v>
      </c>
      <c r="M3" s="62"/>
      <c r="N3" s="63"/>
      <c r="O3" s="85" t="s">
        <v>256</v>
      </c>
      <c r="P3" s="87">
        <v>43678.77983796296</v>
      </c>
      <c r="Q3" s="85" t="s">
        <v>258</v>
      </c>
      <c r="R3" s="89" t="s">
        <v>263</v>
      </c>
      <c r="S3" s="85" t="s">
        <v>266</v>
      </c>
      <c r="T3" s="85"/>
      <c r="U3" s="85"/>
      <c r="V3" s="89" t="s">
        <v>268</v>
      </c>
      <c r="W3" s="87">
        <v>43678.77983796296</v>
      </c>
      <c r="X3" s="89" t="s">
        <v>271</v>
      </c>
      <c r="Y3" s="85"/>
      <c r="Z3" s="85"/>
      <c r="AA3" s="91" t="s">
        <v>276</v>
      </c>
      <c r="AB3" s="85"/>
      <c r="AC3" s="85" t="b">
        <v>0</v>
      </c>
      <c r="AD3" s="85">
        <v>0</v>
      </c>
      <c r="AE3" s="91" t="s">
        <v>281</v>
      </c>
      <c r="AF3" s="85" t="b">
        <v>1</v>
      </c>
      <c r="AG3" s="85" t="s">
        <v>285</v>
      </c>
      <c r="AH3" s="85"/>
      <c r="AI3" s="91" t="s">
        <v>287</v>
      </c>
      <c r="AJ3" s="85" t="b">
        <v>0</v>
      </c>
      <c r="AK3" s="85">
        <v>0</v>
      </c>
      <c r="AL3" s="91" t="s">
        <v>284</v>
      </c>
      <c r="AM3" s="85" t="s">
        <v>290</v>
      </c>
      <c r="AN3" s="85" t="b">
        <v>0</v>
      </c>
      <c r="AO3" s="91" t="s">
        <v>276</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c r="BE3" s="52"/>
      <c r="BF3" s="51"/>
      <c r="BG3" s="52"/>
      <c r="BH3" s="51"/>
      <c r="BI3" s="52"/>
      <c r="BJ3" s="51"/>
      <c r="BK3" s="52"/>
      <c r="BL3" s="51"/>
    </row>
    <row r="4" spans="1:64" ht="15" customHeight="1">
      <c r="A4" s="84" t="s">
        <v>212</v>
      </c>
      <c r="B4" s="84" t="s">
        <v>226</v>
      </c>
      <c r="C4" s="53"/>
      <c r="D4" s="54"/>
      <c r="E4" s="65"/>
      <c r="F4" s="55"/>
      <c r="G4" s="53"/>
      <c r="H4" s="57"/>
      <c r="I4" s="56"/>
      <c r="J4" s="56"/>
      <c r="K4" s="36" t="s">
        <v>65</v>
      </c>
      <c r="L4" s="83">
        <v>14</v>
      </c>
      <c r="M4" s="83"/>
      <c r="N4" s="63"/>
      <c r="O4" s="86" t="s">
        <v>256</v>
      </c>
      <c r="P4" s="88">
        <v>43679.595138888886</v>
      </c>
      <c r="Q4" s="86" t="s">
        <v>259</v>
      </c>
      <c r="R4" s="90" t="s">
        <v>264</v>
      </c>
      <c r="S4" s="86" t="s">
        <v>266</v>
      </c>
      <c r="T4" s="86"/>
      <c r="U4" s="86"/>
      <c r="V4" s="90" t="s">
        <v>268</v>
      </c>
      <c r="W4" s="88">
        <v>43679.595138888886</v>
      </c>
      <c r="X4" s="90" t="s">
        <v>272</v>
      </c>
      <c r="Y4" s="86"/>
      <c r="Z4" s="86"/>
      <c r="AA4" s="92" t="s">
        <v>277</v>
      </c>
      <c r="AB4" s="86"/>
      <c r="AC4" s="86" t="b">
        <v>0</v>
      </c>
      <c r="AD4" s="86">
        <v>0</v>
      </c>
      <c r="AE4" s="92" t="s">
        <v>282</v>
      </c>
      <c r="AF4" s="86" t="b">
        <v>1</v>
      </c>
      <c r="AG4" s="86" t="s">
        <v>285</v>
      </c>
      <c r="AH4" s="86"/>
      <c r="AI4" s="92" t="s">
        <v>288</v>
      </c>
      <c r="AJ4" s="86" t="b">
        <v>0</v>
      </c>
      <c r="AK4" s="86">
        <v>0</v>
      </c>
      <c r="AL4" s="92" t="s">
        <v>284</v>
      </c>
      <c r="AM4" s="86" t="s">
        <v>290</v>
      </c>
      <c r="AN4" s="86" t="b">
        <v>0</v>
      </c>
      <c r="AO4" s="92" t="s">
        <v>277</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c r="BE4" s="52"/>
      <c r="BF4" s="51"/>
      <c r="BG4" s="52"/>
      <c r="BH4" s="51"/>
      <c r="BI4" s="52"/>
      <c r="BJ4" s="51"/>
      <c r="BK4" s="52"/>
      <c r="BL4" s="51"/>
    </row>
    <row r="5" spans="1:64" ht="15">
      <c r="A5" s="84" t="s">
        <v>212</v>
      </c>
      <c r="B5" s="84" t="s">
        <v>237</v>
      </c>
      <c r="C5" s="53"/>
      <c r="D5" s="54"/>
      <c r="E5" s="65"/>
      <c r="F5" s="55"/>
      <c r="G5" s="53"/>
      <c r="H5" s="57"/>
      <c r="I5" s="56"/>
      <c r="J5" s="56"/>
      <c r="K5" s="36" t="s">
        <v>65</v>
      </c>
      <c r="L5" s="83">
        <v>25</v>
      </c>
      <c r="M5" s="83"/>
      <c r="N5" s="63"/>
      <c r="O5" s="86" t="s">
        <v>256</v>
      </c>
      <c r="P5" s="88">
        <v>43685.67427083333</v>
      </c>
      <c r="Q5" s="86" t="s">
        <v>260</v>
      </c>
      <c r="R5" s="90" t="s">
        <v>265</v>
      </c>
      <c r="S5" s="86" t="s">
        <v>266</v>
      </c>
      <c r="T5" s="86"/>
      <c r="U5" s="86"/>
      <c r="V5" s="90" t="s">
        <v>268</v>
      </c>
      <c r="W5" s="88">
        <v>43685.67427083333</v>
      </c>
      <c r="X5" s="90" t="s">
        <v>273</v>
      </c>
      <c r="Y5" s="86"/>
      <c r="Z5" s="86"/>
      <c r="AA5" s="92" t="s">
        <v>278</v>
      </c>
      <c r="AB5" s="86"/>
      <c r="AC5" s="86" t="b">
        <v>0</v>
      </c>
      <c r="AD5" s="86">
        <v>0</v>
      </c>
      <c r="AE5" s="92" t="s">
        <v>283</v>
      </c>
      <c r="AF5" s="86" t="b">
        <v>1</v>
      </c>
      <c r="AG5" s="86" t="s">
        <v>285</v>
      </c>
      <c r="AH5" s="86"/>
      <c r="AI5" s="92" t="s">
        <v>289</v>
      </c>
      <c r="AJ5" s="86" t="b">
        <v>0</v>
      </c>
      <c r="AK5" s="86">
        <v>0</v>
      </c>
      <c r="AL5" s="92" t="s">
        <v>284</v>
      </c>
      <c r="AM5" s="86" t="s">
        <v>290</v>
      </c>
      <c r="AN5" s="86" t="b">
        <v>0</v>
      </c>
      <c r="AO5" s="92" t="s">
        <v>278</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c r="BE5" s="52"/>
      <c r="BF5" s="51"/>
      <c r="BG5" s="52"/>
      <c r="BH5" s="51"/>
      <c r="BI5" s="52"/>
      <c r="BJ5" s="51"/>
      <c r="BK5" s="52"/>
      <c r="BL5" s="51"/>
    </row>
    <row r="6" spans="1:64" ht="15">
      <c r="A6" s="84" t="s">
        <v>213</v>
      </c>
      <c r="B6" s="84" t="s">
        <v>255</v>
      </c>
      <c r="C6" s="53"/>
      <c r="D6" s="54"/>
      <c r="E6" s="65"/>
      <c r="F6" s="55"/>
      <c r="G6" s="53"/>
      <c r="H6" s="57"/>
      <c r="I6" s="56"/>
      <c r="J6" s="56"/>
      <c r="K6" s="36" t="s">
        <v>65</v>
      </c>
      <c r="L6" s="83">
        <v>58</v>
      </c>
      <c r="M6" s="83"/>
      <c r="N6" s="63"/>
      <c r="O6" s="86" t="s">
        <v>256</v>
      </c>
      <c r="P6" s="88">
        <v>42084.237858796296</v>
      </c>
      <c r="Q6" s="86" t="s">
        <v>261</v>
      </c>
      <c r="R6" s="86"/>
      <c r="S6" s="86"/>
      <c r="T6" s="86" t="s">
        <v>267</v>
      </c>
      <c r="U6" s="86"/>
      <c r="V6" s="90" t="s">
        <v>269</v>
      </c>
      <c r="W6" s="88">
        <v>42084.237858796296</v>
      </c>
      <c r="X6" s="90" t="s">
        <v>274</v>
      </c>
      <c r="Y6" s="86"/>
      <c r="Z6" s="86"/>
      <c r="AA6" s="92" t="s">
        <v>279</v>
      </c>
      <c r="AB6" s="86"/>
      <c r="AC6" s="86" t="b">
        <v>0</v>
      </c>
      <c r="AD6" s="86">
        <v>12</v>
      </c>
      <c r="AE6" s="92" t="s">
        <v>284</v>
      </c>
      <c r="AF6" s="86" t="b">
        <v>0</v>
      </c>
      <c r="AG6" s="86" t="s">
        <v>286</v>
      </c>
      <c r="AH6" s="86"/>
      <c r="AI6" s="92" t="s">
        <v>284</v>
      </c>
      <c r="AJ6" s="86" t="b">
        <v>0</v>
      </c>
      <c r="AK6" s="86">
        <v>6</v>
      </c>
      <c r="AL6" s="92" t="s">
        <v>284</v>
      </c>
      <c r="AM6" s="86" t="s">
        <v>291</v>
      </c>
      <c r="AN6" s="86" t="b">
        <v>0</v>
      </c>
      <c r="AO6" s="92" t="s">
        <v>279</v>
      </c>
      <c r="AP6" s="86" t="s">
        <v>292</v>
      </c>
      <c r="AQ6" s="86">
        <v>0</v>
      </c>
      <c r="AR6" s="86">
        <v>0</v>
      </c>
      <c r="AS6" s="86"/>
      <c r="AT6" s="86"/>
      <c r="AU6" s="86"/>
      <c r="AV6" s="86"/>
      <c r="AW6" s="86"/>
      <c r="AX6" s="86"/>
      <c r="AY6" s="86"/>
      <c r="AZ6" s="86"/>
      <c r="BA6">
        <v>1</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6</v>
      </c>
      <c r="BK6" s="52">
        <v>100</v>
      </c>
      <c r="BL6" s="51">
        <v>6</v>
      </c>
    </row>
    <row r="7" spans="1:64" ht="15">
      <c r="A7" s="84" t="s">
        <v>214</v>
      </c>
      <c r="B7" s="84" t="s">
        <v>255</v>
      </c>
      <c r="C7" s="53"/>
      <c r="D7" s="54"/>
      <c r="E7" s="65"/>
      <c r="F7" s="55"/>
      <c r="G7" s="53"/>
      <c r="H7" s="57"/>
      <c r="I7" s="56"/>
      <c r="J7" s="56"/>
      <c r="K7" s="36" t="s">
        <v>65</v>
      </c>
      <c r="L7" s="83">
        <v>59</v>
      </c>
      <c r="M7" s="83"/>
      <c r="N7" s="63"/>
      <c r="O7" s="86" t="s">
        <v>256</v>
      </c>
      <c r="P7" s="88">
        <v>43686.15457175926</v>
      </c>
      <c r="Q7" s="86" t="s">
        <v>262</v>
      </c>
      <c r="R7" s="86"/>
      <c r="S7" s="86"/>
      <c r="T7" s="86" t="s">
        <v>267</v>
      </c>
      <c r="U7" s="86"/>
      <c r="V7" s="90" t="s">
        <v>270</v>
      </c>
      <c r="W7" s="88">
        <v>43686.15457175926</v>
      </c>
      <c r="X7" s="90" t="s">
        <v>275</v>
      </c>
      <c r="Y7" s="86"/>
      <c r="Z7" s="86"/>
      <c r="AA7" s="92" t="s">
        <v>280</v>
      </c>
      <c r="AB7" s="86"/>
      <c r="AC7" s="86" t="b">
        <v>0</v>
      </c>
      <c r="AD7" s="86">
        <v>0</v>
      </c>
      <c r="AE7" s="92" t="s">
        <v>284</v>
      </c>
      <c r="AF7" s="86" t="b">
        <v>0</v>
      </c>
      <c r="AG7" s="86" t="s">
        <v>286</v>
      </c>
      <c r="AH7" s="86"/>
      <c r="AI7" s="92" t="s">
        <v>284</v>
      </c>
      <c r="AJ7" s="86" t="b">
        <v>0</v>
      </c>
      <c r="AK7" s="86">
        <v>6</v>
      </c>
      <c r="AL7" s="92" t="s">
        <v>279</v>
      </c>
      <c r="AM7" s="86" t="s">
        <v>290</v>
      </c>
      <c r="AN7" s="86" t="b">
        <v>0</v>
      </c>
      <c r="AO7" s="92" t="s">
        <v>279</v>
      </c>
      <c r="AP7" s="86" t="s">
        <v>176</v>
      </c>
      <c r="AQ7" s="86">
        <v>0</v>
      </c>
      <c r="AR7" s="86">
        <v>0</v>
      </c>
      <c r="AS7" s="86"/>
      <c r="AT7" s="86"/>
      <c r="AU7" s="86"/>
      <c r="AV7" s="86"/>
      <c r="AW7" s="86"/>
      <c r="AX7" s="86"/>
      <c r="AY7" s="86"/>
      <c r="AZ7" s="86"/>
      <c r="BA7">
        <v>1</v>
      </c>
      <c r="BB7" s="85" t="str">
        <f>REPLACE(INDEX(GroupVertices[Group],MATCH(Edges25[[#This Row],[Vertex 1]],GroupVertices[Vertex],0)),1,1,"")</f>
        <v>2</v>
      </c>
      <c r="BC7" s="85" t="str">
        <f>REPLACE(INDEX(GroupVertices[Group],MATCH(Edges25[[#This Row],[Vertex 2]],GroupVertices[Vertex],0)),1,1,"")</f>
        <v>2</v>
      </c>
      <c r="BD7" s="51"/>
      <c r="BE7" s="52"/>
      <c r="BF7" s="51"/>
      <c r="BG7" s="52"/>
      <c r="BH7" s="51"/>
      <c r="BI7" s="52"/>
      <c r="BJ7" s="51"/>
      <c r="BK7" s="52"/>
      <c r="BL7" s="51"/>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hyperlinks>
    <hyperlink ref="R3" r:id="rId1" display="https://twitter.com/HealthAngel999/status/1156977138811179008"/>
    <hyperlink ref="R4" r:id="rId2" display="https://twitter.com/HealthAngel999/status/1157290327046332416"/>
    <hyperlink ref="R5" r:id="rId3" display="https://twitter.com/HealthAngel999/status/1159483182724632577"/>
    <hyperlink ref="V3" r:id="rId4" display="http://pbs.twimg.com/profile_images/999852887713898496/0rVAtEA9_normal.jpg"/>
    <hyperlink ref="V4" r:id="rId5" display="http://pbs.twimg.com/profile_images/999852887713898496/0rVAtEA9_normal.jpg"/>
    <hyperlink ref="V5" r:id="rId6" display="http://pbs.twimg.com/profile_images/999852887713898496/0rVAtEA9_normal.jpg"/>
    <hyperlink ref="V6" r:id="rId7" display="http://pbs.twimg.com/profile_images/1281543565/g_normal.JPG"/>
    <hyperlink ref="V7" r:id="rId8" display="http://pbs.twimg.com/profile_images/1158937616042958850/lwtn_8rO_normal.jpg"/>
    <hyperlink ref="X3" r:id="rId9" display="https://twitter.com/#!/healthangel999/status/1156998772964114434"/>
    <hyperlink ref="X4" r:id="rId10" display="https://twitter.com/#!/healthangel999/status/1157294228940230657"/>
    <hyperlink ref="X5" r:id="rId11" display="https://twitter.com/#!/healthangel999/status/1159497233315913728"/>
    <hyperlink ref="X6" r:id="rId12" display="https://twitter.com/#!/siachie81/status/579156110529032192"/>
    <hyperlink ref="X7" r:id="rId13" display="https://twitter.com/#!/winanda76250708/status/1159671286685028353"/>
  </hyperlinks>
  <printOptions/>
  <pageMargins left="0.7" right="0.7" top="0.75" bottom="0.75" header="0.3" footer="0.3"/>
  <pageSetup horizontalDpi="600" verticalDpi="600" orientation="portrait" r:id="rId17"/>
  <legacyDrawing r:id="rId15"/>
  <tableParts>
    <tablePart r:id="rId1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818</v>
      </c>
      <c r="B1" s="13" t="s">
        <v>34</v>
      </c>
    </row>
    <row r="2" spans="1:2" ht="15">
      <c r="A2" s="124" t="s">
        <v>212</v>
      </c>
      <c r="B2" s="85">
        <v>1794</v>
      </c>
    </row>
    <row r="3" spans="1:2" ht="15">
      <c r="A3" s="124" t="s">
        <v>254</v>
      </c>
      <c r="B3" s="85">
        <v>240</v>
      </c>
    </row>
    <row r="4" spans="1:2" ht="15">
      <c r="A4" s="124" t="s">
        <v>214</v>
      </c>
      <c r="B4" s="85">
        <v>41</v>
      </c>
    </row>
    <row r="5" spans="1:2" ht="15">
      <c r="A5" s="124" t="s">
        <v>213</v>
      </c>
      <c r="B5" s="85">
        <v>41</v>
      </c>
    </row>
    <row r="6" spans="1:2" ht="15">
      <c r="A6" s="124" t="s">
        <v>244</v>
      </c>
      <c r="B6" s="85">
        <v>0</v>
      </c>
    </row>
    <row r="7" spans="1:2" ht="15">
      <c r="A7" s="124" t="s">
        <v>243</v>
      </c>
      <c r="B7" s="85">
        <v>0</v>
      </c>
    </row>
    <row r="8" spans="1:2" ht="15">
      <c r="A8" s="124" t="s">
        <v>245</v>
      </c>
      <c r="B8" s="85">
        <v>0</v>
      </c>
    </row>
    <row r="9" spans="1:2" ht="15">
      <c r="A9" s="124" t="s">
        <v>247</v>
      </c>
      <c r="B9" s="85">
        <v>0</v>
      </c>
    </row>
    <row r="10" spans="1:2" ht="15">
      <c r="A10" s="124" t="s">
        <v>246</v>
      </c>
      <c r="B10" s="85">
        <v>0</v>
      </c>
    </row>
    <row r="11" spans="1:2" ht="15">
      <c r="A11" s="124" t="s">
        <v>239</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820</v>
      </c>
      <c r="B25" t="s">
        <v>819</v>
      </c>
    </row>
    <row r="26" spans="1:2" ht="15">
      <c r="A26" s="136">
        <v>42084.237858796296</v>
      </c>
      <c r="B26" s="3">
        <v>1</v>
      </c>
    </row>
    <row r="27" spans="1:2" ht="15">
      <c r="A27" s="136">
        <v>43678.77983796296</v>
      </c>
      <c r="B27" s="3">
        <v>1</v>
      </c>
    </row>
    <row r="28" spans="1:2" ht="15">
      <c r="A28" s="136">
        <v>43679.595138888886</v>
      </c>
      <c r="B28" s="3">
        <v>1</v>
      </c>
    </row>
    <row r="29" spans="1:2" ht="15">
      <c r="A29" s="136">
        <v>43685.67427083333</v>
      </c>
      <c r="B29" s="3">
        <v>1</v>
      </c>
    </row>
    <row r="30" spans="1:2" ht="15">
      <c r="A30" s="136">
        <v>43686.15457175926</v>
      </c>
      <c r="B30" s="3">
        <v>1</v>
      </c>
    </row>
    <row r="31" spans="1:2" ht="15">
      <c r="A31" s="136" t="s">
        <v>821</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293</v>
      </c>
      <c r="AE2" s="13" t="s">
        <v>294</v>
      </c>
      <c r="AF2" s="13" t="s">
        <v>295</v>
      </c>
      <c r="AG2" s="13" t="s">
        <v>296</v>
      </c>
      <c r="AH2" s="13" t="s">
        <v>297</v>
      </c>
      <c r="AI2" s="13" t="s">
        <v>298</v>
      </c>
      <c r="AJ2" s="13" t="s">
        <v>299</v>
      </c>
      <c r="AK2" s="13" t="s">
        <v>300</v>
      </c>
      <c r="AL2" s="13" t="s">
        <v>301</v>
      </c>
      <c r="AM2" s="13" t="s">
        <v>302</v>
      </c>
      <c r="AN2" s="13" t="s">
        <v>303</v>
      </c>
      <c r="AO2" s="13" t="s">
        <v>304</v>
      </c>
      <c r="AP2" s="13" t="s">
        <v>305</v>
      </c>
      <c r="AQ2" s="13" t="s">
        <v>306</v>
      </c>
      <c r="AR2" s="13" t="s">
        <v>307</v>
      </c>
      <c r="AS2" s="13" t="s">
        <v>192</v>
      </c>
      <c r="AT2" s="13" t="s">
        <v>308</v>
      </c>
      <c r="AU2" s="13" t="s">
        <v>309</v>
      </c>
      <c r="AV2" s="13" t="s">
        <v>310</v>
      </c>
      <c r="AW2" s="13" t="s">
        <v>311</v>
      </c>
      <c r="AX2" s="13" t="s">
        <v>312</v>
      </c>
      <c r="AY2" s="13" t="s">
        <v>313</v>
      </c>
      <c r="AZ2" s="13" t="s">
        <v>686</v>
      </c>
      <c r="BA2" s="127" t="s">
        <v>753</v>
      </c>
      <c r="BB2" s="127" t="s">
        <v>755</v>
      </c>
      <c r="BC2" s="127" t="s">
        <v>756</v>
      </c>
      <c r="BD2" s="127" t="s">
        <v>757</v>
      </c>
      <c r="BE2" s="127" t="s">
        <v>758</v>
      </c>
      <c r="BF2" s="127" t="s">
        <v>759</v>
      </c>
      <c r="BG2" s="127" t="s">
        <v>760</v>
      </c>
      <c r="BH2" s="127" t="s">
        <v>764</v>
      </c>
      <c r="BI2" s="127" t="s">
        <v>766</v>
      </c>
      <c r="BJ2" s="127" t="s">
        <v>769</v>
      </c>
      <c r="BK2" s="127" t="s">
        <v>787</v>
      </c>
      <c r="BL2" s="127" t="s">
        <v>788</v>
      </c>
      <c r="BM2" s="127" t="s">
        <v>789</v>
      </c>
      <c r="BN2" s="127" t="s">
        <v>790</v>
      </c>
      <c r="BO2" s="127" t="s">
        <v>791</v>
      </c>
      <c r="BP2" s="127" t="s">
        <v>792</v>
      </c>
      <c r="BQ2" s="127" t="s">
        <v>793</v>
      </c>
      <c r="BR2" s="127" t="s">
        <v>794</v>
      </c>
      <c r="BS2" s="127" t="s">
        <v>796</v>
      </c>
      <c r="BT2" s="3"/>
      <c r="BU2" s="3"/>
    </row>
    <row r="3" spans="1:73" ht="15" customHeight="1">
      <c r="A3" s="50" t="s">
        <v>212</v>
      </c>
      <c r="B3" s="53"/>
      <c r="C3" s="53" t="s">
        <v>64</v>
      </c>
      <c r="D3" s="54">
        <v>162.65112377404537</v>
      </c>
      <c r="E3" s="55"/>
      <c r="F3" s="112" t="s">
        <v>268</v>
      </c>
      <c r="G3" s="53"/>
      <c r="H3" s="57" t="s">
        <v>212</v>
      </c>
      <c r="I3" s="56"/>
      <c r="J3" s="56"/>
      <c r="K3" s="114" t="s">
        <v>599</v>
      </c>
      <c r="L3" s="59">
        <v>9999</v>
      </c>
      <c r="M3" s="60">
        <v>4545.83349609375</v>
      </c>
      <c r="N3" s="60">
        <v>5012.70654296875</v>
      </c>
      <c r="O3" s="58"/>
      <c r="P3" s="61"/>
      <c r="Q3" s="61"/>
      <c r="R3" s="51"/>
      <c r="S3" s="51">
        <v>0</v>
      </c>
      <c r="T3" s="51">
        <v>40</v>
      </c>
      <c r="U3" s="52">
        <v>1794</v>
      </c>
      <c r="V3" s="52">
        <v>0.021277</v>
      </c>
      <c r="W3" s="52">
        <v>0.027325</v>
      </c>
      <c r="X3" s="52">
        <v>18.484771</v>
      </c>
      <c r="Y3" s="52">
        <v>0</v>
      </c>
      <c r="Z3" s="52">
        <v>0</v>
      </c>
      <c r="AA3" s="62">
        <v>3</v>
      </c>
      <c r="AB3" s="62"/>
      <c r="AC3" s="63"/>
      <c r="AD3" s="85" t="s">
        <v>314</v>
      </c>
      <c r="AE3" s="85">
        <v>547</v>
      </c>
      <c r="AF3" s="85">
        <v>2286</v>
      </c>
      <c r="AG3" s="85">
        <v>24093</v>
      </c>
      <c r="AH3" s="85">
        <v>8673</v>
      </c>
      <c r="AI3" s="85"/>
      <c r="AJ3" s="85" t="s">
        <v>356</v>
      </c>
      <c r="AK3" s="85" t="s">
        <v>398</v>
      </c>
      <c r="AL3" s="89" t="s">
        <v>426</v>
      </c>
      <c r="AM3" s="85"/>
      <c r="AN3" s="87">
        <v>41124.9396412037</v>
      </c>
      <c r="AO3" s="89" t="s">
        <v>467</v>
      </c>
      <c r="AP3" s="85" t="b">
        <v>0</v>
      </c>
      <c r="AQ3" s="85" t="b">
        <v>0</v>
      </c>
      <c r="AR3" s="85" t="b">
        <v>0</v>
      </c>
      <c r="AS3" s="85"/>
      <c r="AT3" s="85">
        <v>17</v>
      </c>
      <c r="AU3" s="89" t="s">
        <v>500</v>
      </c>
      <c r="AV3" s="85" t="b">
        <v>0</v>
      </c>
      <c r="AW3" s="85" t="s">
        <v>554</v>
      </c>
      <c r="AX3" s="89" t="s">
        <v>555</v>
      </c>
      <c r="AY3" s="85" t="s">
        <v>66</v>
      </c>
      <c r="AZ3" s="85" t="str">
        <f>REPLACE(INDEX(GroupVertices[Group],MATCH(Vertices[[#This Row],[Vertex]],GroupVertices[Vertex],0)),1,1,"")</f>
        <v>1</v>
      </c>
      <c r="BA3" s="51" t="s">
        <v>754</v>
      </c>
      <c r="BB3" s="51" t="s">
        <v>754</v>
      </c>
      <c r="BC3" s="51" t="s">
        <v>266</v>
      </c>
      <c r="BD3" s="51" t="s">
        <v>266</v>
      </c>
      <c r="BE3" s="51"/>
      <c r="BF3" s="51"/>
      <c r="BG3" s="128" t="s">
        <v>761</v>
      </c>
      <c r="BH3" s="128" t="s">
        <v>765</v>
      </c>
      <c r="BI3" s="128" t="s">
        <v>767</v>
      </c>
      <c r="BJ3" s="128" t="s">
        <v>770</v>
      </c>
      <c r="BK3" s="128">
        <v>0</v>
      </c>
      <c r="BL3" s="131">
        <v>0</v>
      </c>
      <c r="BM3" s="128">
        <v>0</v>
      </c>
      <c r="BN3" s="131">
        <v>0</v>
      </c>
      <c r="BO3" s="128">
        <v>0</v>
      </c>
      <c r="BP3" s="131">
        <v>0</v>
      </c>
      <c r="BQ3" s="128">
        <v>55</v>
      </c>
      <c r="BR3" s="131">
        <v>100</v>
      </c>
      <c r="BS3" s="128">
        <v>55</v>
      </c>
      <c r="BT3" s="3"/>
      <c r="BU3" s="3"/>
    </row>
    <row r="4" spans="1:76" ht="15">
      <c r="A4" s="14" t="s">
        <v>215</v>
      </c>
      <c r="B4" s="15"/>
      <c r="C4" s="15" t="s">
        <v>64</v>
      </c>
      <c r="D4" s="93">
        <v>173.17847928092056</v>
      </c>
      <c r="E4" s="81"/>
      <c r="F4" s="112" t="s">
        <v>513</v>
      </c>
      <c r="G4" s="15"/>
      <c r="H4" s="16" t="s">
        <v>215</v>
      </c>
      <c r="I4" s="66"/>
      <c r="J4" s="66"/>
      <c r="K4" s="114" t="s">
        <v>600</v>
      </c>
      <c r="L4" s="94">
        <v>1</v>
      </c>
      <c r="M4" s="95">
        <v>3949.339111328125</v>
      </c>
      <c r="N4" s="95">
        <v>390.5493469238281</v>
      </c>
      <c r="O4" s="77"/>
      <c r="P4" s="96"/>
      <c r="Q4" s="96"/>
      <c r="R4" s="97"/>
      <c r="S4" s="51">
        <v>1</v>
      </c>
      <c r="T4" s="51">
        <v>0</v>
      </c>
      <c r="U4" s="52">
        <v>0</v>
      </c>
      <c r="V4" s="52">
        <v>0.011236</v>
      </c>
      <c r="W4" s="52">
        <v>0.024168</v>
      </c>
      <c r="X4" s="52">
        <v>0.5428</v>
      </c>
      <c r="Y4" s="52">
        <v>0</v>
      </c>
      <c r="Z4" s="52">
        <v>0</v>
      </c>
      <c r="AA4" s="82">
        <v>4</v>
      </c>
      <c r="AB4" s="82"/>
      <c r="AC4" s="98"/>
      <c r="AD4" s="85" t="s">
        <v>215</v>
      </c>
      <c r="AE4" s="85">
        <v>481</v>
      </c>
      <c r="AF4" s="85">
        <v>39246</v>
      </c>
      <c r="AG4" s="85">
        <v>2473</v>
      </c>
      <c r="AH4" s="85">
        <v>28</v>
      </c>
      <c r="AI4" s="85"/>
      <c r="AJ4" s="85" t="s">
        <v>357</v>
      </c>
      <c r="AK4" s="85" t="s">
        <v>399</v>
      </c>
      <c r="AL4" s="85"/>
      <c r="AM4" s="85"/>
      <c r="AN4" s="87">
        <v>39728.082395833335</v>
      </c>
      <c r="AO4" s="85"/>
      <c r="AP4" s="85" t="b">
        <v>0</v>
      </c>
      <c r="AQ4" s="85" t="b">
        <v>0</v>
      </c>
      <c r="AR4" s="85" t="b">
        <v>1</v>
      </c>
      <c r="AS4" s="85"/>
      <c r="AT4" s="85">
        <v>1124</v>
      </c>
      <c r="AU4" s="89" t="s">
        <v>501</v>
      </c>
      <c r="AV4" s="85" t="b">
        <v>1</v>
      </c>
      <c r="AW4" s="85" t="s">
        <v>554</v>
      </c>
      <c r="AX4" s="89" t="s">
        <v>556</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216</v>
      </c>
      <c r="B5" s="15"/>
      <c r="C5" s="15" t="s">
        <v>64</v>
      </c>
      <c r="D5" s="93">
        <v>169.21106762358116</v>
      </c>
      <c r="E5" s="81"/>
      <c r="F5" s="112" t="s">
        <v>514</v>
      </c>
      <c r="G5" s="15"/>
      <c r="H5" s="16" t="s">
        <v>216</v>
      </c>
      <c r="I5" s="66"/>
      <c r="J5" s="66"/>
      <c r="K5" s="114" t="s">
        <v>601</v>
      </c>
      <c r="L5" s="94">
        <v>1</v>
      </c>
      <c r="M5" s="95">
        <v>215.7029266357422</v>
      </c>
      <c r="N5" s="95">
        <v>4686.04248046875</v>
      </c>
      <c r="O5" s="77"/>
      <c r="P5" s="96"/>
      <c r="Q5" s="96"/>
      <c r="R5" s="97"/>
      <c r="S5" s="51">
        <v>1</v>
      </c>
      <c r="T5" s="51">
        <v>0</v>
      </c>
      <c r="U5" s="52">
        <v>0</v>
      </c>
      <c r="V5" s="52">
        <v>0.011236</v>
      </c>
      <c r="W5" s="52">
        <v>0.024168</v>
      </c>
      <c r="X5" s="52">
        <v>0.5428</v>
      </c>
      <c r="Y5" s="52">
        <v>0</v>
      </c>
      <c r="Z5" s="52">
        <v>0</v>
      </c>
      <c r="AA5" s="82">
        <v>5</v>
      </c>
      <c r="AB5" s="82"/>
      <c r="AC5" s="98"/>
      <c r="AD5" s="85" t="s">
        <v>315</v>
      </c>
      <c r="AE5" s="85">
        <v>302</v>
      </c>
      <c r="AF5" s="85">
        <v>25317</v>
      </c>
      <c r="AG5" s="85">
        <v>7222</v>
      </c>
      <c r="AH5" s="85">
        <v>1485</v>
      </c>
      <c r="AI5" s="85"/>
      <c r="AJ5" s="85" t="s">
        <v>358</v>
      </c>
      <c r="AK5" s="85" t="s">
        <v>400</v>
      </c>
      <c r="AL5" s="89" t="s">
        <v>427</v>
      </c>
      <c r="AM5" s="85"/>
      <c r="AN5" s="87">
        <v>39834.59657407407</v>
      </c>
      <c r="AO5" s="89" t="s">
        <v>468</v>
      </c>
      <c r="AP5" s="85" t="b">
        <v>0</v>
      </c>
      <c r="AQ5" s="85" t="b">
        <v>0</v>
      </c>
      <c r="AR5" s="85" t="b">
        <v>1</v>
      </c>
      <c r="AS5" s="85"/>
      <c r="AT5" s="85">
        <v>748</v>
      </c>
      <c r="AU5" s="89" t="s">
        <v>500</v>
      </c>
      <c r="AV5" s="85" t="b">
        <v>1</v>
      </c>
      <c r="AW5" s="85" t="s">
        <v>554</v>
      </c>
      <c r="AX5" s="89" t="s">
        <v>557</v>
      </c>
      <c r="AY5" s="85" t="s">
        <v>65</v>
      </c>
      <c r="AZ5" s="85"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217</v>
      </c>
      <c r="B6" s="15"/>
      <c r="C6" s="15" t="s">
        <v>64</v>
      </c>
      <c r="D6" s="93">
        <v>168.99089322404612</v>
      </c>
      <c r="E6" s="81"/>
      <c r="F6" s="112" t="s">
        <v>515</v>
      </c>
      <c r="G6" s="15"/>
      <c r="H6" s="16" t="s">
        <v>217</v>
      </c>
      <c r="I6" s="66"/>
      <c r="J6" s="66"/>
      <c r="K6" s="114" t="s">
        <v>602</v>
      </c>
      <c r="L6" s="94">
        <v>1</v>
      </c>
      <c r="M6" s="95">
        <v>8776.919921875</v>
      </c>
      <c r="N6" s="95">
        <v>3714.637451171875</v>
      </c>
      <c r="O6" s="77"/>
      <c r="P6" s="96"/>
      <c r="Q6" s="96"/>
      <c r="R6" s="97"/>
      <c r="S6" s="51">
        <v>1</v>
      </c>
      <c r="T6" s="51">
        <v>0</v>
      </c>
      <c r="U6" s="52">
        <v>0</v>
      </c>
      <c r="V6" s="52">
        <v>0.011236</v>
      </c>
      <c r="W6" s="52">
        <v>0.024168</v>
      </c>
      <c r="X6" s="52">
        <v>0.5428</v>
      </c>
      <c r="Y6" s="52">
        <v>0</v>
      </c>
      <c r="Z6" s="52">
        <v>0</v>
      </c>
      <c r="AA6" s="82">
        <v>6</v>
      </c>
      <c r="AB6" s="82"/>
      <c r="AC6" s="98"/>
      <c r="AD6" s="85" t="s">
        <v>316</v>
      </c>
      <c r="AE6" s="85">
        <v>506</v>
      </c>
      <c r="AF6" s="85">
        <v>24544</v>
      </c>
      <c r="AG6" s="85">
        <v>15727</v>
      </c>
      <c r="AH6" s="85">
        <v>121</v>
      </c>
      <c r="AI6" s="85"/>
      <c r="AJ6" s="85" t="s">
        <v>359</v>
      </c>
      <c r="AK6" s="85" t="s">
        <v>401</v>
      </c>
      <c r="AL6" s="89" t="s">
        <v>428</v>
      </c>
      <c r="AM6" s="85"/>
      <c r="AN6" s="87">
        <v>39658.57480324074</v>
      </c>
      <c r="AO6" s="89" t="s">
        <v>469</v>
      </c>
      <c r="AP6" s="85" t="b">
        <v>0</v>
      </c>
      <c r="AQ6" s="85" t="b">
        <v>0</v>
      </c>
      <c r="AR6" s="85" t="b">
        <v>1</v>
      </c>
      <c r="AS6" s="85"/>
      <c r="AT6" s="85">
        <v>1138</v>
      </c>
      <c r="AU6" s="89" t="s">
        <v>502</v>
      </c>
      <c r="AV6" s="85" t="b">
        <v>0</v>
      </c>
      <c r="AW6" s="85" t="s">
        <v>554</v>
      </c>
      <c r="AX6" s="89" t="s">
        <v>558</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218</v>
      </c>
      <c r="B7" s="15"/>
      <c r="C7" s="15" t="s">
        <v>64</v>
      </c>
      <c r="D7" s="93">
        <v>177.43926691694185</v>
      </c>
      <c r="E7" s="81"/>
      <c r="F7" s="112" t="s">
        <v>516</v>
      </c>
      <c r="G7" s="15"/>
      <c r="H7" s="16" t="s">
        <v>218</v>
      </c>
      <c r="I7" s="66"/>
      <c r="J7" s="66"/>
      <c r="K7" s="114" t="s">
        <v>603</v>
      </c>
      <c r="L7" s="94">
        <v>1</v>
      </c>
      <c r="M7" s="95">
        <v>8277.6982421875</v>
      </c>
      <c r="N7" s="95">
        <v>7447.7236328125</v>
      </c>
      <c r="O7" s="77"/>
      <c r="P7" s="96"/>
      <c r="Q7" s="96"/>
      <c r="R7" s="97"/>
      <c r="S7" s="51">
        <v>1</v>
      </c>
      <c r="T7" s="51">
        <v>0</v>
      </c>
      <c r="U7" s="52">
        <v>0</v>
      </c>
      <c r="V7" s="52">
        <v>0.011236</v>
      </c>
      <c r="W7" s="52">
        <v>0.024168</v>
      </c>
      <c r="X7" s="52">
        <v>0.5428</v>
      </c>
      <c r="Y7" s="52">
        <v>0</v>
      </c>
      <c r="Z7" s="52">
        <v>0</v>
      </c>
      <c r="AA7" s="82">
        <v>7</v>
      </c>
      <c r="AB7" s="82"/>
      <c r="AC7" s="98"/>
      <c r="AD7" s="85" t="s">
        <v>317</v>
      </c>
      <c r="AE7" s="85">
        <v>97</v>
      </c>
      <c r="AF7" s="85">
        <v>54205</v>
      </c>
      <c r="AG7" s="85">
        <v>9407</v>
      </c>
      <c r="AH7" s="85">
        <v>1268</v>
      </c>
      <c r="AI7" s="85"/>
      <c r="AJ7" s="85" t="s">
        <v>360</v>
      </c>
      <c r="AK7" s="85" t="s">
        <v>402</v>
      </c>
      <c r="AL7" s="89" t="s">
        <v>429</v>
      </c>
      <c r="AM7" s="85"/>
      <c r="AN7" s="87">
        <v>39854.76405092593</v>
      </c>
      <c r="AO7" s="89" t="s">
        <v>470</v>
      </c>
      <c r="AP7" s="85" t="b">
        <v>0</v>
      </c>
      <c r="AQ7" s="85" t="b">
        <v>0</v>
      </c>
      <c r="AR7" s="85" t="b">
        <v>1</v>
      </c>
      <c r="AS7" s="85"/>
      <c r="AT7" s="85">
        <v>776</v>
      </c>
      <c r="AU7" s="89" t="s">
        <v>501</v>
      </c>
      <c r="AV7" s="85" t="b">
        <v>1</v>
      </c>
      <c r="AW7" s="85" t="s">
        <v>554</v>
      </c>
      <c r="AX7" s="89" t="s">
        <v>559</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219</v>
      </c>
      <c r="B8" s="15"/>
      <c r="C8" s="15" t="s">
        <v>64</v>
      </c>
      <c r="D8" s="93">
        <v>163.2868666715385</v>
      </c>
      <c r="E8" s="81"/>
      <c r="F8" s="112" t="s">
        <v>517</v>
      </c>
      <c r="G8" s="15"/>
      <c r="H8" s="16" t="s">
        <v>219</v>
      </c>
      <c r="I8" s="66"/>
      <c r="J8" s="66"/>
      <c r="K8" s="114" t="s">
        <v>604</v>
      </c>
      <c r="L8" s="94">
        <v>1</v>
      </c>
      <c r="M8" s="95">
        <v>1827.3363037109375</v>
      </c>
      <c r="N8" s="95">
        <v>7052.462890625</v>
      </c>
      <c r="O8" s="77"/>
      <c r="P8" s="96"/>
      <c r="Q8" s="96"/>
      <c r="R8" s="97"/>
      <c r="S8" s="51">
        <v>1</v>
      </c>
      <c r="T8" s="51">
        <v>0</v>
      </c>
      <c r="U8" s="52">
        <v>0</v>
      </c>
      <c r="V8" s="52">
        <v>0.011236</v>
      </c>
      <c r="W8" s="52">
        <v>0.024168</v>
      </c>
      <c r="X8" s="52">
        <v>0.5428</v>
      </c>
      <c r="Y8" s="52">
        <v>0</v>
      </c>
      <c r="Z8" s="52">
        <v>0</v>
      </c>
      <c r="AA8" s="82">
        <v>8</v>
      </c>
      <c r="AB8" s="82"/>
      <c r="AC8" s="98"/>
      <c r="AD8" s="85" t="s">
        <v>318</v>
      </c>
      <c r="AE8" s="85">
        <v>1315</v>
      </c>
      <c r="AF8" s="85">
        <v>4518</v>
      </c>
      <c r="AG8" s="85">
        <v>1597</v>
      </c>
      <c r="AH8" s="85">
        <v>531</v>
      </c>
      <c r="AI8" s="85">
        <v>-14400</v>
      </c>
      <c r="AJ8" s="85" t="s">
        <v>361</v>
      </c>
      <c r="AK8" s="85" t="s">
        <v>403</v>
      </c>
      <c r="AL8" s="89" t="s">
        <v>430</v>
      </c>
      <c r="AM8" s="85" t="s">
        <v>463</v>
      </c>
      <c r="AN8" s="87">
        <v>39933.75650462963</v>
      </c>
      <c r="AO8" s="89" t="s">
        <v>471</v>
      </c>
      <c r="AP8" s="85" t="b">
        <v>0</v>
      </c>
      <c r="AQ8" s="85" t="b">
        <v>0</v>
      </c>
      <c r="AR8" s="85" t="b">
        <v>1</v>
      </c>
      <c r="AS8" s="85" t="s">
        <v>286</v>
      </c>
      <c r="AT8" s="85">
        <v>138</v>
      </c>
      <c r="AU8" s="89" t="s">
        <v>503</v>
      </c>
      <c r="AV8" s="85" t="b">
        <v>0</v>
      </c>
      <c r="AW8" s="85" t="s">
        <v>554</v>
      </c>
      <c r="AX8" s="89" t="s">
        <v>560</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220</v>
      </c>
      <c r="B9" s="15"/>
      <c r="C9" s="15" t="s">
        <v>64</v>
      </c>
      <c r="D9" s="93">
        <v>173.7635222520007</v>
      </c>
      <c r="E9" s="81"/>
      <c r="F9" s="112" t="s">
        <v>518</v>
      </c>
      <c r="G9" s="15"/>
      <c r="H9" s="16" t="s">
        <v>220</v>
      </c>
      <c r="I9" s="66"/>
      <c r="J9" s="66"/>
      <c r="K9" s="114" t="s">
        <v>605</v>
      </c>
      <c r="L9" s="94">
        <v>1</v>
      </c>
      <c r="M9" s="95">
        <v>1808.622802734375</v>
      </c>
      <c r="N9" s="95">
        <v>1405.7203369140625</v>
      </c>
      <c r="O9" s="77"/>
      <c r="P9" s="96"/>
      <c r="Q9" s="96"/>
      <c r="R9" s="97"/>
      <c r="S9" s="51">
        <v>1</v>
      </c>
      <c r="T9" s="51">
        <v>0</v>
      </c>
      <c r="U9" s="52">
        <v>0</v>
      </c>
      <c r="V9" s="52">
        <v>0.011236</v>
      </c>
      <c r="W9" s="52">
        <v>0.024168</v>
      </c>
      <c r="X9" s="52">
        <v>0.5428</v>
      </c>
      <c r="Y9" s="52">
        <v>0</v>
      </c>
      <c r="Z9" s="52">
        <v>0</v>
      </c>
      <c r="AA9" s="82">
        <v>9</v>
      </c>
      <c r="AB9" s="82"/>
      <c r="AC9" s="98"/>
      <c r="AD9" s="85" t="s">
        <v>319</v>
      </c>
      <c r="AE9" s="85">
        <v>456</v>
      </c>
      <c r="AF9" s="85">
        <v>41300</v>
      </c>
      <c r="AG9" s="85">
        <v>15165</v>
      </c>
      <c r="AH9" s="85">
        <v>215</v>
      </c>
      <c r="AI9" s="85"/>
      <c r="AJ9" s="85" t="s">
        <v>362</v>
      </c>
      <c r="AK9" s="85" t="s">
        <v>404</v>
      </c>
      <c r="AL9" s="89" t="s">
        <v>431</v>
      </c>
      <c r="AM9" s="85"/>
      <c r="AN9" s="87">
        <v>40553.11552083334</v>
      </c>
      <c r="AO9" s="85"/>
      <c r="AP9" s="85" t="b">
        <v>0</v>
      </c>
      <c r="AQ9" s="85" t="b">
        <v>0</v>
      </c>
      <c r="AR9" s="85" t="b">
        <v>1</v>
      </c>
      <c r="AS9" s="85"/>
      <c r="AT9" s="85">
        <v>997</v>
      </c>
      <c r="AU9" s="89" t="s">
        <v>504</v>
      </c>
      <c r="AV9" s="85" t="b">
        <v>0</v>
      </c>
      <c r="AW9" s="85" t="s">
        <v>554</v>
      </c>
      <c r="AX9" s="89" t="s">
        <v>561</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221</v>
      </c>
      <c r="B10" s="15"/>
      <c r="C10" s="15" t="s">
        <v>64</v>
      </c>
      <c r="D10" s="93">
        <v>183.674788203644</v>
      </c>
      <c r="E10" s="81"/>
      <c r="F10" s="112" t="s">
        <v>519</v>
      </c>
      <c r="G10" s="15"/>
      <c r="H10" s="16" t="s">
        <v>221</v>
      </c>
      <c r="I10" s="66"/>
      <c r="J10" s="66"/>
      <c r="K10" s="114" t="s">
        <v>606</v>
      </c>
      <c r="L10" s="94">
        <v>1</v>
      </c>
      <c r="M10" s="95">
        <v>6433.654296875</v>
      </c>
      <c r="N10" s="95">
        <v>2123.25390625</v>
      </c>
      <c r="O10" s="77"/>
      <c r="P10" s="96"/>
      <c r="Q10" s="96"/>
      <c r="R10" s="97"/>
      <c r="S10" s="51">
        <v>1</v>
      </c>
      <c r="T10" s="51">
        <v>0</v>
      </c>
      <c r="U10" s="52">
        <v>0</v>
      </c>
      <c r="V10" s="52">
        <v>0.011236</v>
      </c>
      <c r="W10" s="52">
        <v>0.024168</v>
      </c>
      <c r="X10" s="52">
        <v>0.5428</v>
      </c>
      <c r="Y10" s="52">
        <v>0</v>
      </c>
      <c r="Z10" s="52">
        <v>0</v>
      </c>
      <c r="AA10" s="82">
        <v>10</v>
      </c>
      <c r="AB10" s="82"/>
      <c r="AC10" s="98"/>
      <c r="AD10" s="85" t="s">
        <v>320</v>
      </c>
      <c r="AE10" s="85">
        <v>203</v>
      </c>
      <c r="AF10" s="85">
        <v>76097</v>
      </c>
      <c r="AG10" s="85">
        <v>7133</v>
      </c>
      <c r="AH10" s="85">
        <v>501</v>
      </c>
      <c r="AI10" s="85">
        <v>-18000</v>
      </c>
      <c r="AJ10" s="85" t="s">
        <v>363</v>
      </c>
      <c r="AK10" s="85" t="s">
        <v>404</v>
      </c>
      <c r="AL10" s="89" t="s">
        <v>432</v>
      </c>
      <c r="AM10" s="85" t="s">
        <v>464</v>
      </c>
      <c r="AN10" s="87">
        <v>40694.703784722224</v>
      </c>
      <c r="AO10" s="89" t="s">
        <v>472</v>
      </c>
      <c r="AP10" s="85" t="b">
        <v>0</v>
      </c>
      <c r="AQ10" s="85" t="b">
        <v>0</v>
      </c>
      <c r="AR10" s="85" t="b">
        <v>0</v>
      </c>
      <c r="AS10" s="85" t="s">
        <v>286</v>
      </c>
      <c r="AT10" s="85">
        <v>943</v>
      </c>
      <c r="AU10" s="89" t="s">
        <v>505</v>
      </c>
      <c r="AV10" s="85" t="b">
        <v>1</v>
      </c>
      <c r="AW10" s="85" t="s">
        <v>554</v>
      </c>
      <c r="AX10" s="89" t="s">
        <v>562</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222</v>
      </c>
      <c r="B11" s="15"/>
      <c r="C11" s="15" t="s">
        <v>64</v>
      </c>
      <c r="D11" s="93">
        <v>162.81689544355297</v>
      </c>
      <c r="E11" s="81"/>
      <c r="F11" s="112" t="s">
        <v>520</v>
      </c>
      <c r="G11" s="15"/>
      <c r="H11" s="16" t="s">
        <v>222</v>
      </c>
      <c r="I11" s="66"/>
      <c r="J11" s="66"/>
      <c r="K11" s="114" t="s">
        <v>607</v>
      </c>
      <c r="L11" s="94">
        <v>1</v>
      </c>
      <c r="M11" s="95">
        <v>6552.48779296875</v>
      </c>
      <c r="N11" s="95">
        <v>9169.7421875</v>
      </c>
      <c r="O11" s="77"/>
      <c r="P11" s="96"/>
      <c r="Q11" s="96"/>
      <c r="R11" s="97"/>
      <c r="S11" s="51">
        <v>1</v>
      </c>
      <c r="T11" s="51">
        <v>0</v>
      </c>
      <c r="U11" s="52">
        <v>0</v>
      </c>
      <c r="V11" s="52">
        <v>0.011236</v>
      </c>
      <c r="W11" s="52">
        <v>0.024168</v>
      </c>
      <c r="X11" s="52">
        <v>0.5428</v>
      </c>
      <c r="Y11" s="52">
        <v>0</v>
      </c>
      <c r="Z11" s="52">
        <v>0</v>
      </c>
      <c r="AA11" s="82">
        <v>11</v>
      </c>
      <c r="AB11" s="82"/>
      <c r="AC11" s="98"/>
      <c r="AD11" s="85" t="s">
        <v>321</v>
      </c>
      <c r="AE11" s="85">
        <v>285</v>
      </c>
      <c r="AF11" s="85">
        <v>2868</v>
      </c>
      <c r="AG11" s="85">
        <v>5152</v>
      </c>
      <c r="AH11" s="85">
        <v>20</v>
      </c>
      <c r="AI11" s="85"/>
      <c r="AJ11" s="85" t="s">
        <v>364</v>
      </c>
      <c r="AK11" s="85" t="s">
        <v>405</v>
      </c>
      <c r="AL11" s="89" t="s">
        <v>433</v>
      </c>
      <c r="AM11" s="85"/>
      <c r="AN11" s="87">
        <v>40739.759201388886</v>
      </c>
      <c r="AO11" s="89" t="s">
        <v>473</v>
      </c>
      <c r="AP11" s="85" t="b">
        <v>0</v>
      </c>
      <c r="AQ11" s="85" t="b">
        <v>0</v>
      </c>
      <c r="AR11" s="85" t="b">
        <v>0</v>
      </c>
      <c r="AS11" s="85" t="s">
        <v>286</v>
      </c>
      <c r="AT11" s="85">
        <v>176</v>
      </c>
      <c r="AU11" s="89" t="s">
        <v>501</v>
      </c>
      <c r="AV11" s="85" t="b">
        <v>1</v>
      </c>
      <c r="AW11" s="85" t="s">
        <v>554</v>
      </c>
      <c r="AX11" s="89" t="s">
        <v>563</v>
      </c>
      <c r="AY11" s="85" t="s">
        <v>65</v>
      </c>
      <c r="AZ11" s="85" t="str">
        <f>REPLACE(INDEX(GroupVertices[Group],MATCH(Vertices[[#This Row],[Vertex]],GroupVertices[Vertex],0)),1,1,"")</f>
        <v>1</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223</v>
      </c>
      <c r="B12" s="15"/>
      <c r="C12" s="15" t="s">
        <v>64</v>
      </c>
      <c r="D12" s="93">
        <v>205.34444944843725</v>
      </c>
      <c r="E12" s="81"/>
      <c r="F12" s="112" t="s">
        <v>521</v>
      </c>
      <c r="G12" s="15"/>
      <c r="H12" s="16" t="s">
        <v>223</v>
      </c>
      <c r="I12" s="66"/>
      <c r="J12" s="66"/>
      <c r="K12" s="114" t="s">
        <v>608</v>
      </c>
      <c r="L12" s="94">
        <v>1</v>
      </c>
      <c r="M12" s="95">
        <v>2806.986083984375</v>
      </c>
      <c r="N12" s="95">
        <v>5798.96240234375</v>
      </c>
      <c r="O12" s="77"/>
      <c r="P12" s="96"/>
      <c r="Q12" s="96"/>
      <c r="R12" s="97"/>
      <c r="S12" s="51">
        <v>1</v>
      </c>
      <c r="T12" s="51">
        <v>0</v>
      </c>
      <c r="U12" s="52">
        <v>0</v>
      </c>
      <c r="V12" s="52">
        <v>0.011236</v>
      </c>
      <c r="W12" s="52">
        <v>0.024168</v>
      </c>
      <c r="X12" s="52">
        <v>0.5428</v>
      </c>
      <c r="Y12" s="52">
        <v>0</v>
      </c>
      <c r="Z12" s="52">
        <v>0</v>
      </c>
      <c r="AA12" s="82">
        <v>12</v>
      </c>
      <c r="AB12" s="82"/>
      <c r="AC12" s="98"/>
      <c r="AD12" s="85" t="s">
        <v>322</v>
      </c>
      <c r="AE12" s="85">
        <v>123</v>
      </c>
      <c r="AF12" s="85">
        <v>152176</v>
      </c>
      <c r="AG12" s="85">
        <v>2315</v>
      </c>
      <c r="AH12" s="85">
        <v>1061</v>
      </c>
      <c r="AI12" s="85"/>
      <c r="AJ12" s="85" t="s">
        <v>365</v>
      </c>
      <c r="AK12" s="85" t="s">
        <v>404</v>
      </c>
      <c r="AL12" s="89" t="s">
        <v>434</v>
      </c>
      <c r="AM12" s="85"/>
      <c r="AN12" s="87">
        <v>40234.64670138889</v>
      </c>
      <c r="AO12" s="89" t="s">
        <v>474</v>
      </c>
      <c r="AP12" s="85" t="b">
        <v>0</v>
      </c>
      <c r="AQ12" s="85" t="b">
        <v>0</v>
      </c>
      <c r="AR12" s="85" t="b">
        <v>0</v>
      </c>
      <c r="AS12" s="85"/>
      <c r="AT12" s="85">
        <v>1843</v>
      </c>
      <c r="AU12" s="89" t="s">
        <v>501</v>
      </c>
      <c r="AV12" s="85" t="b">
        <v>1</v>
      </c>
      <c r="AW12" s="85" t="s">
        <v>554</v>
      </c>
      <c r="AX12" s="89" t="s">
        <v>564</v>
      </c>
      <c r="AY12" s="85" t="s">
        <v>65</v>
      </c>
      <c r="AZ12" s="85" t="str">
        <f>REPLACE(INDEX(GroupVertices[Group],MATCH(Vertices[[#This Row],[Vertex]],GroupVertices[Vertex],0)),1,1,"")</f>
        <v>1</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224</v>
      </c>
      <c r="B13" s="15"/>
      <c r="C13" s="15" t="s">
        <v>64</v>
      </c>
      <c r="D13" s="93">
        <v>166.5268198341658</v>
      </c>
      <c r="E13" s="81"/>
      <c r="F13" s="112" t="s">
        <v>522</v>
      </c>
      <c r="G13" s="15"/>
      <c r="H13" s="16" t="s">
        <v>224</v>
      </c>
      <c r="I13" s="66"/>
      <c r="J13" s="66"/>
      <c r="K13" s="114" t="s">
        <v>609</v>
      </c>
      <c r="L13" s="94">
        <v>1</v>
      </c>
      <c r="M13" s="95">
        <v>8116.81103515625</v>
      </c>
      <c r="N13" s="95">
        <v>2215.39404296875</v>
      </c>
      <c r="O13" s="77"/>
      <c r="P13" s="96"/>
      <c r="Q13" s="96"/>
      <c r="R13" s="97"/>
      <c r="S13" s="51">
        <v>1</v>
      </c>
      <c r="T13" s="51">
        <v>0</v>
      </c>
      <c r="U13" s="52">
        <v>0</v>
      </c>
      <c r="V13" s="52">
        <v>0.011236</v>
      </c>
      <c r="W13" s="52">
        <v>0.024168</v>
      </c>
      <c r="X13" s="52">
        <v>0.5428</v>
      </c>
      <c r="Y13" s="52">
        <v>0</v>
      </c>
      <c r="Z13" s="52">
        <v>0</v>
      </c>
      <c r="AA13" s="82">
        <v>13</v>
      </c>
      <c r="AB13" s="82"/>
      <c r="AC13" s="98"/>
      <c r="AD13" s="85" t="s">
        <v>323</v>
      </c>
      <c r="AE13" s="85">
        <v>218</v>
      </c>
      <c r="AF13" s="85">
        <v>15893</v>
      </c>
      <c r="AG13" s="85">
        <v>2591</v>
      </c>
      <c r="AH13" s="85">
        <v>3580</v>
      </c>
      <c r="AI13" s="85"/>
      <c r="AJ13" s="85" t="s">
        <v>366</v>
      </c>
      <c r="AK13" s="85" t="s">
        <v>406</v>
      </c>
      <c r="AL13" s="89" t="s">
        <v>435</v>
      </c>
      <c r="AM13" s="85"/>
      <c r="AN13" s="87">
        <v>42682.58650462963</v>
      </c>
      <c r="AO13" s="89" t="s">
        <v>475</v>
      </c>
      <c r="AP13" s="85" t="b">
        <v>0</v>
      </c>
      <c r="AQ13" s="85" t="b">
        <v>0</v>
      </c>
      <c r="AR13" s="85" t="b">
        <v>1</v>
      </c>
      <c r="AS13" s="85" t="s">
        <v>286</v>
      </c>
      <c r="AT13" s="85">
        <v>100</v>
      </c>
      <c r="AU13" s="89" t="s">
        <v>501</v>
      </c>
      <c r="AV13" s="85" t="b">
        <v>1</v>
      </c>
      <c r="AW13" s="85" t="s">
        <v>554</v>
      </c>
      <c r="AX13" s="89" t="s">
        <v>565</v>
      </c>
      <c r="AY13" s="85" t="s">
        <v>65</v>
      </c>
      <c r="AZ13" s="85" t="str">
        <f>REPLACE(INDEX(GroupVertices[Group],MATCH(Vertices[[#This Row],[Vertex]],GroupVertices[Vertex],0)),1,1,"")</f>
        <v>1</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225</v>
      </c>
      <c r="B14" s="15"/>
      <c r="C14" s="15" t="s">
        <v>64</v>
      </c>
      <c r="D14" s="93">
        <v>170.15101007955215</v>
      </c>
      <c r="E14" s="81"/>
      <c r="F14" s="112" t="s">
        <v>523</v>
      </c>
      <c r="G14" s="15"/>
      <c r="H14" s="16" t="s">
        <v>225</v>
      </c>
      <c r="I14" s="66"/>
      <c r="J14" s="66"/>
      <c r="K14" s="114" t="s">
        <v>610</v>
      </c>
      <c r="L14" s="94">
        <v>1</v>
      </c>
      <c r="M14" s="95">
        <v>7231.630859375</v>
      </c>
      <c r="N14" s="95">
        <v>1215.97802734375</v>
      </c>
      <c r="O14" s="77"/>
      <c r="P14" s="96"/>
      <c r="Q14" s="96"/>
      <c r="R14" s="97"/>
      <c r="S14" s="51">
        <v>1</v>
      </c>
      <c r="T14" s="51">
        <v>0</v>
      </c>
      <c r="U14" s="52">
        <v>0</v>
      </c>
      <c r="V14" s="52">
        <v>0.011236</v>
      </c>
      <c r="W14" s="52">
        <v>0.024168</v>
      </c>
      <c r="X14" s="52">
        <v>0.5428</v>
      </c>
      <c r="Y14" s="52">
        <v>0</v>
      </c>
      <c r="Z14" s="52">
        <v>0</v>
      </c>
      <c r="AA14" s="82">
        <v>14</v>
      </c>
      <c r="AB14" s="82"/>
      <c r="AC14" s="98"/>
      <c r="AD14" s="85" t="s">
        <v>324</v>
      </c>
      <c r="AE14" s="85">
        <v>299</v>
      </c>
      <c r="AF14" s="85">
        <v>28617</v>
      </c>
      <c r="AG14" s="85">
        <v>3157</v>
      </c>
      <c r="AH14" s="85">
        <v>12</v>
      </c>
      <c r="AI14" s="85"/>
      <c r="AJ14" s="85" t="s">
        <v>367</v>
      </c>
      <c r="AK14" s="85"/>
      <c r="AL14" s="89" t="s">
        <v>436</v>
      </c>
      <c r="AM14" s="85"/>
      <c r="AN14" s="87">
        <v>39919.72806712963</v>
      </c>
      <c r="AO14" s="89" t="s">
        <v>476</v>
      </c>
      <c r="AP14" s="85" t="b">
        <v>1</v>
      </c>
      <c r="AQ14" s="85" t="b">
        <v>0</v>
      </c>
      <c r="AR14" s="85" t="b">
        <v>1</v>
      </c>
      <c r="AS14" s="85" t="s">
        <v>286</v>
      </c>
      <c r="AT14" s="85">
        <v>416</v>
      </c>
      <c r="AU14" s="89" t="s">
        <v>501</v>
      </c>
      <c r="AV14" s="85" t="b">
        <v>0</v>
      </c>
      <c r="AW14" s="85" t="s">
        <v>554</v>
      </c>
      <c r="AX14" s="89" t="s">
        <v>566</v>
      </c>
      <c r="AY14" s="85" t="s">
        <v>65</v>
      </c>
      <c r="AZ14" s="85" t="str">
        <f>REPLACE(INDEX(GroupVertices[Group],MATCH(Vertices[[#This Row],[Vertex]],GroupVertices[Vertex],0)),1,1,"")</f>
        <v>1</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226</v>
      </c>
      <c r="B15" s="15"/>
      <c r="C15" s="15" t="s">
        <v>64</v>
      </c>
      <c r="D15" s="93">
        <v>249.01958774274794</v>
      </c>
      <c r="E15" s="81"/>
      <c r="F15" s="112" t="s">
        <v>524</v>
      </c>
      <c r="G15" s="15"/>
      <c r="H15" s="16" t="s">
        <v>226</v>
      </c>
      <c r="I15" s="66"/>
      <c r="J15" s="66"/>
      <c r="K15" s="114" t="s">
        <v>611</v>
      </c>
      <c r="L15" s="94">
        <v>1</v>
      </c>
      <c r="M15" s="95">
        <v>7675.22802734375</v>
      </c>
      <c r="N15" s="95">
        <v>3360.14404296875</v>
      </c>
      <c r="O15" s="77"/>
      <c r="P15" s="96"/>
      <c r="Q15" s="96"/>
      <c r="R15" s="97"/>
      <c r="S15" s="51">
        <v>1</v>
      </c>
      <c r="T15" s="51">
        <v>0</v>
      </c>
      <c r="U15" s="52">
        <v>0</v>
      </c>
      <c r="V15" s="52">
        <v>0.011236</v>
      </c>
      <c r="W15" s="52">
        <v>0.024168</v>
      </c>
      <c r="X15" s="52">
        <v>0.5428</v>
      </c>
      <c r="Y15" s="52">
        <v>0</v>
      </c>
      <c r="Z15" s="52">
        <v>0</v>
      </c>
      <c r="AA15" s="82">
        <v>15</v>
      </c>
      <c r="AB15" s="82"/>
      <c r="AC15" s="98"/>
      <c r="AD15" s="85" t="s">
        <v>325</v>
      </c>
      <c r="AE15" s="85">
        <v>774</v>
      </c>
      <c r="AF15" s="85">
        <v>305513</v>
      </c>
      <c r="AG15" s="85">
        <v>28128</v>
      </c>
      <c r="AH15" s="85">
        <v>2859</v>
      </c>
      <c r="AI15" s="85"/>
      <c r="AJ15" s="85" t="s">
        <v>368</v>
      </c>
      <c r="AK15" s="85" t="s">
        <v>407</v>
      </c>
      <c r="AL15" s="89" t="s">
        <v>437</v>
      </c>
      <c r="AM15" s="85"/>
      <c r="AN15" s="87">
        <v>39871.46325231482</v>
      </c>
      <c r="AO15" s="89" t="s">
        <v>477</v>
      </c>
      <c r="AP15" s="85" t="b">
        <v>0</v>
      </c>
      <c r="AQ15" s="85" t="b">
        <v>0</v>
      </c>
      <c r="AR15" s="85" t="b">
        <v>0</v>
      </c>
      <c r="AS15" s="85"/>
      <c r="AT15" s="85">
        <v>5298</v>
      </c>
      <c r="AU15" s="89" t="s">
        <v>501</v>
      </c>
      <c r="AV15" s="85" t="b">
        <v>1</v>
      </c>
      <c r="AW15" s="85" t="s">
        <v>554</v>
      </c>
      <c r="AX15" s="89" t="s">
        <v>567</v>
      </c>
      <c r="AY15" s="85" t="s">
        <v>65</v>
      </c>
      <c r="AZ15" s="85" t="str">
        <f>REPLACE(INDEX(GroupVertices[Group],MATCH(Vertices[[#This Row],[Vertex]],GroupVertices[Vertex],0)),1,1,"")</f>
        <v>1</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227</v>
      </c>
      <c r="B16" s="15"/>
      <c r="C16" s="15" t="s">
        <v>64</v>
      </c>
      <c r="D16" s="93">
        <v>162.81233814679675</v>
      </c>
      <c r="E16" s="81"/>
      <c r="F16" s="112" t="s">
        <v>525</v>
      </c>
      <c r="G16" s="15"/>
      <c r="H16" s="16" t="s">
        <v>227</v>
      </c>
      <c r="I16" s="66"/>
      <c r="J16" s="66"/>
      <c r="K16" s="114" t="s">
        <v>612</v>
      </c>
      <c r="L16" s="94">
        <v>1</v>
      </c>
      <c r="M16" s="95">
        <v>6251.56005859375</v>
      </c>
      <c r="N16" s="95">
        <v>5800.32958984375</v>
      </c>
      <c r="O16" s="77"/>
      <c r="P16" s="96"/>
      <c r="Q16" s="96"/>
      <c r="R16" s="97"/>
      <c r="S16" s="51">
        <v>1</v>
      </c>
      <c r="T16" s="51">
        <v>0</v>
      </c>
      <c r="U16" s="52">
        <v>0</v>
      </c>
      <c r="V16" s="52">
        <v>0.011236</v>
      </c>
      <c r="W16" s="52">
        <v>0.024168</v>
      </c>
      <c r="X16" s="52">
        <v>0.5428</v>
      </c>
      <c r="Y16" s="52">
        <v>0</v>
      </c>
      <c r="Z16" s="52">
        <v>0</v>
      </c>
      <c r="AA16" s="82">
        <v>16</v>
      </c>
      <c r="AB16" s="82"/>
      <c r="AC16" s="98"/>
      <c r="AD16" s="85" t="s">
        <v>326</v>
      </c>
      <c r="AE16" s="85">
        <v>13</v>
      </c>
      <c r="AF16" s="85">
        <v>2852</v>
      </c>
      <c r="AG16" s="85">
        <v>4118</v>
      </c>
      <c r="AH16" s="85">
        <v>0</v>
      </c>
      <c r="AI16" s="85">
        <v>28800</v>
      </c>
      <c r="AJ16" s="85" t="s">
        <v>369</v>
      </c>
      <c r="AK16" s="85" t="s">
        <v>408</v>
      </c>
      <c r="AL16" s="89" t="s">
        <v>438</v>
      </c>
      <c r="AM16" s="85" t="s">
        <v>465</v>
      </c>
      <c r="AN16" s="87">
        <v>40414.71635416667</v>
      </c>
      <c r="AO16" s="85"/>
      <c r="AP16" s="85" t="b">
        <v>0</v>
      </c>
      <c r="AQ16" s="85" t="b">
        <v>0</v>
      </c>
      <c r="AR16" s="85" t="b">
        <v>0</v>
      </c>
      <c r="AS16" s="85" t="s">
        <v>286</v>
      </c>
      <c r="AT16" s="85">
        <v>45</v>
      </c>
      <c r="AU16" s="89" t="s">
        <v>506</v>
      </c>
      <c r="AV16" s="85" t="b">
        <v>1</v>
      </c>
      <c r="AW16" s="85" t="s">
        <v>554</v>
      </c>
      <c r="AX16" s="89" t="s">
        <v>568</v>
      </c>
      <c r="AY16" s="85" t="s">
        <v>65</v>
      </c>
      <c r="AZ16" s="85" t="str">
        <f>REPLACE(INDEX(GroupVertices[Group],MATCH(Vertices[[#This Row],[Vertex]],GroupVertices[Vertex],0)),1,1,"")</f>
        <v>1</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228</v>
      </c>
      <c r="B17" s="15"/>
      <c r="C17" s="15" t="s">
        <v>64</v>
      </c>
      <c r="D17" s="93">
        <v>166.9478001220219</v>
      </c>
      <c r="E17" s="81"/>
      <c r="F17" s="112" t="s">
        <v>526</v>
      </c>
      <c r="G17" s="15"/>
      <c r="H17" s="16" t="s">
        <v>228</v>
      </c>
      <c r="I17" s="66"/>
      <c r="J17" s="66"/>
      <c r="K17" s="114" t="s">
        <v>613</v>
      </c>
      <c r="L17" s="94">
        <v>1</v>
      </c>
      <c r="M17" s="95">
        <v>7486.083984375</v>
      </c>
      <c r="N17" s="95">
        <v>8496.6767578125</v>
      </c>
      <c r="O17" s="77"/>
      <c r="P17" s="96"/>
      <c r="Q17" s="96"/>
      <c r="R17" s="97"/>
      <c r="S17" s="51">
        <v>1</v>
      </c>
      <c r="T17" s="51">
        <v>0</v>
      </c>
      <c r="U17" s="52">
        <v>0</v>
      </c>
      <c r="V17" s="52">
        <v>0.011236</v>
      </c>
      <c r="W17" s="52">
        <v>0.024168</v>
      </c>
      <c r="X17" s="52">
        <v>0.5428</v>
      </c>
      <c r="Y17" s="52">
        <v>0</v>
      </c>
      <c r="Z17" s="52">
        <v>0</v>
      </c>
      <c r="AA17" s="82">
        <v>17</v>
      </c>
      <c r="AB17" s="82"/>
      <c r="AC17" s="98"/>
      <c r="AD17" s="85" t="s">
        <v>327</v>
      </c>
      <c r="AE17" s="85">
        <v>2358</v>
      </c>
      <c r="AF17" s="85">
        <v>17371</v>
      </c>
      <c r="AG17" s="85">
        <v>18136</v>
      </c>
      <c r="AH17" s="85">
        <v>24</v>
      </c>
      <c r="AI17" s="85"/>
      <c r="AJ17" s="85" t="s">
        <v>370</v>
      </c>
      <c r="AK17" s="85" t="s">
        <v>409</v>
      </c>
      <c r="AL17" s="89" t="s">
        <v>439</v>
      </c>
      <c r="AM17" s="85"/>
      <c r="AN17" s="87">
        <v>39924.79834490741</v>
      </c>
      <c r="AO17" s="89" t="s">
        <v>478</v>
      </c>
      <c r="AP17" s="85" t="b">
        <v>0</v>
      </c>
      <c r="AQ17" s="85" t="b">
        <v>0</v>
      </c>
      <c r="AR17" s="85" t="b">
        <v>1</v>
      </c>
      <c r="AS17" s="85"/>
      <c r="AT17" s="85">
        <v>601</v>
      </c>
      <c r="AU17" s="89" t="s">
        <v>501</v>
      </c>
      <c r="AV17" s="85" t="b">
        <v>1</v>
      </c>
      <c r="AW17" s="85" t="s">
        <v>554</v>
      </c>
      <c r="AX17" s="89" t="s">
        <v>569</v>
      </c>
      <c r="AY17" s="85" t="s">
        <v>65</v>
      </c>
      <c r="AZ17" s="85" t="str">
        <f>REPLACE(INDEX(GroupVertices[Group],MATCH(Vertices[[#This Row],[Vertex]],GroupVertices[Vertex],0)),1,1,"")</f>
        <v>1</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229</v>
      </c>
      <c r="B18" s="15"/>
      <c r="C18" s="15" t="s">
        <v>64</v>
      </c>
      <c r="D18" s="93">
        <v>1000</v>
      </c>
      <c r="E18" s="81"/>
      <c r="F18" s="112" t="s">
        <v>527</v>
      </c>
      <c r="G18" s="15"/>
      <c r="H18" s="16" t="s">
        <v>229</v>
      </c>
      <c r="I18" s="66"/>
      <c r="J18" s="66"/>
      <c r="K18" s="114" t="s">
        <v>614</v>
      </c>
      <c r="L18" s="94">
        <v>1</v>
      </c>
      <c r="M18" s="95">
        <v>8645.908203125</v>
      </c>
      <c r="N18" s="95">
        <v>6318.38525390625</v>
      </c>
      <c r="O18" s="77"/>
      <c r="P18" s="96"/>
      <c r="Q18" s="96"/>
      <c r="R18" s="97"/>
      <c r="S18" s="51">
        <v>1</v>
      </c>
      <c r="T18" s="51">
        <v>0</v>
      </c>
      <c r="U18" s="52">
        <v>0</v>
      </c>
      <c r="V18" s="52">
        <v>0.011236</v>
      </c>
      <c r="W18" s="52">
        <v>0.024168</v>
      </c>
      <c r="X18" s="52">
        <v>0.5428</v>
      </c>
      <c r="Y18" s="52">
        <v>0</v>
      </c>
      <c r="Z18" s="52">
        <v>0</v>
      </c>
      <c r="AA18" s="82">
        <v>18</v>
      </c>
      <c r="AB18" s="82"/>
      <c r="AC18" s="98"/>
      <c r="AD18" s="85" t="s">
        <v>328</v>
      </c>
      <c r="AE18" s="85">
        <v>833</v>
      </c>
      <c r="AF18" s="85">
        <v>6315858</v>
      </c>
      <c r="AG18" s="85">
        <v>260268</v>
      </c>
      <c r="AH18" s="85">
        <v>40</v>
      </c>
      <c r="AI18" s="85"/>
      <c r="AJ18" s="85" t="s">
        <v>371</v>
      </c>
      <c r="AK18" s="85" t="s">
        <v>410</v>
      </c>
      <c r="AL18" s="89" t="s">
        <v>440</v>
      </c>
      <c r="AM18" s="85"/>
      <c r="AN18" s="87">
        <v>39188.70438657407</v>
      </c>
      <c r="AO18" s="89" t="s">
        <v>479</v>
      </c>
      <c r="AP18" s="85" t="b">
        <v>0</v>
      </c>
      <c r="AQ18" s="85" t="b">
        <v>0</v>
      </c>
      <c r="AR18" s="85" t="b">
        <v>0</v>
      </c>
      <c r="AS18" s="85"/>
      <c r="AT18" s="85">
        <v>40138</v>
      </c>
      <c r="AU18" s="89" t="s">
        <v>501</v>
      </c>
      <c r="AV18" s="85" t="b">
        <v>1</v>
      </c>
      <c r="AW18" s="85" t="s">
        <v>554</v>
      </c>
      <c r="AX18" s="89" t="s">
        <v>570</v>
      </c>
      <c r="AY18" s="85" t="s">
        <v>65</v>
      </c>
      <c r="AZ18" s="85" t="str">
        <f>REPLACE(INDEX(GroupVertices[Group],MATCH(Vertices[[#This Row],[Vertex]],GroupVertices[Vertex],0)),1,1,"")</f>
        <v>1</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230</v>
      </c>
      <c r="B19" s="15"/>
      <c r="C19" s="15" t="s">
        <v>64</v>
      </c>
      <c r="D19" s="93">
        <v>1000</v>
      </c>
      <c r="E19" s="81"/>
      <c r="F19" s="112" t="s">
        <v>528</v>
      </c>
      <c r="G19" s="15"/>
      <c r="H19" s="16" t="s">
        <v>230</v>
      </c>
      <c r="I19" s="66"/>
      <c r="J19" s="66"/>
      <c r="K19" s="114" t="s">
        <v>615</v>
      </c>
      <c r="L19" s="94">
        <v>1</v>
      </c>
      <c r="M19" s="95">
        <v>1481.32421875</v>
      </c>
      <c r="N19" s="95">
        <v>4872.5390625</v>
      </c>
      <c r="O19" s="77"/>
      <c r="P19" s="96"/>
      <c r="Q19" s="96"/>
      <c r="R19" s="97"/>
      <c r="S19" s="51">
        <v>1</v>
      </c>
      <c r="T19" s="51">
        <v>0</v>
      </c>
      <c r="U19" s="52">
        <v>0</v>
      </c>
      <c r="V19" s="52">
        <v>0.011236</v>
      </c>
      <c r="W19" s="52">
        <v>0.024168</v>
      </c>
      <c r="X19" s="52">
        <v>0.5428</v>
      </c>
      <c r="Y19" s="52">
        <v>0</v>
      </c>
      <c r="Z19" s="52">
        <v>0</v>
      </c>
      <c r="AA19" s="82">
        <v>19</v>
      </c>
      <c r="AB19" s="82"/>
      <c r="AC19" s="98"/>
      <c r="AD19" s="85" t="s">
        <v>329</v>
      </c>
      <c r="AE19" s="85">
        <v>70</v>
      </c>
      <c r="AF19" s="85">
        <v>25544713</v>
      </c>
      <c r="AG19" s="85">
        <v>298273</v>
      </c>
      <c r="AH19" s="85">
        <v>12</v>
      </c>
      <c r="AI19" s="85"/>
      <c r="AJ19" s="85" t="s">
        <v>372</v>
      </c>
      <c r="AK19" s="85" t="s">
        <v>410</v>
      </c>
      <c r="AL19" s="89" t="s">
        <v>441</v>
      </c>
      <c r="AM19" s="85"/>
      <c r="AN19" s="87">
        <v>39114.32255787037</v>
      </c>
      <c r="AO19" s="89" t="s">
        <v>480</v>
      </c>
      <c r="AP19" s="85" t="b">
        <v>0</v>
      </c>
      <c r="AQ19" s="85" t="b">
        <v>0</v>
      </c>
      <c r="AR19" s="85" t="b">
        <v>1</v>
      </c>
      <c r="AS19" s="85"/>
      <c r="AT19" s="85">
        <v>114375</v>
      </c>
      <c r="AU19" s="89" t="s">
        <v>501</v>
      </c>
      <c r="AV19" s="85" t="b">
        <v>1</v>
      </c>
      <c r="AW19" s="85" t="s">
        <v>554</v>
      </c>
      <c r="AX19" s="89" t="s">
        <v>571</v>
      </c>
      <c r="AY19" s="85" t="s">
        <v>65</v>
      </c>
      <c r="AZ19" s="85" t="str">
        <f>REPLACE(INDEX(GroupVertices[Group],MATCH(Vertices[[#This Row],[Vertex]],GroupVertices[Vertex],0)),1,1,"")</f>
        <v>1</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231</v>
      </c>
      <c r="B20" s="15"/>
      <c r="C20" s="15" t="s">
        <v>64</v>
      </c>
      <c r="D20" s="93">
        <v>162.40446008711478</v>
      </c>
      <c r="E20" s="81"/>
      <c r="F20" s="112" t="s">
        <v>529</v>
      </c>
      <c r="G20" s="15"/>
      <c r="H20" s="16" t="s">
        <v>231</v>
      </c>
      <c r="I20" s="66"/>
      <c r="J20" s="66"/>
      <c r="K20" s="114" t="s">
        <v>616</v>
      </c>
      <c r="L20" s="94">
        <v>1</v>
      </c>
      <c r="M20" s="95">
        <v>369.1477355957031</v>
      </c>
      <c r="N20" s="95">
        <v>5927.8271484375</v>
      </c>
      <c r="O20" s="77"/>
      <c r="P20" s="96"/>
      <c r="Q20" s="96"/>
      <c r="R20" s="97"/>
      <c r="S20" s="51">
        <v>1</v>
      </c>
      <c r="T20" s="51">
        <v>0</v>
      </c>
      <c r="U20" s="52">
        <v>0</v>
      </c>
      <c r="V20" s="52">
        <v>0.011236</v>
      </c>
      <c r="W20" s="52">
        <v>0.024168</v>
      </c>
      <c r="X20" s="52">
        <v>0.5428</v>
      </c>
      <c r="Y20" s="52">
        <v>0</v>
      </c>
      <c r="Z20" s="52">
        <v>0</v>
      </c>
      <c r="AA20" s="82">
        <v>20</v>
      </c>
      <c r="AB20" s="82"/>
      <c r="AC20" s="98"/>
      <c r="AD20" s="85" t="s">
        <v>330</v>
      </c>
      <c r="AE20" s="85">
        <v>368</v>
      </c>
      <c r="AF20" s="85">
        <v>1420</v>
      </c>
      <c r="AG20" s="85">
        <v>612</v>
      </c>
      <c r="AH20" s="85">
        <v>6</v>
      </c>
      <c r="AI20" s="85">
        <v>28800</v>
      </c>
      <c r="AJ20" s="85" t="s">
        <v>373</v>
      </c>
      <c r="AK20" s="85" t="s">
        <v>411</v>
      </c>
      <c r="AL20" s="89" t="s">
        <v>442</v>
      </c>
      <c r="AM20" s="85" t="s">
        <v>411</v>
      </c>
      <c r="AN20" s="87">
        <v>40755.3875462963</v>
      </c>
      <c r="AO20" s="85"/>
      <c r="AP20" s="85" t="b">
        <v>0</v>
      </c>
      <c r="AQ20" s="85" t="b">
        <v>0</v>
      </c>
      <c r="AR20" s="85" t="b">
        <v>0</v>
      </c>
      <c r="AS20" s="85" t="s">
        <v>286</v>
      </c>
      <c r="AT20" s="85">
        <v>72</v>
      </c>
      <c r="AU20" s="89" t="s">
        <v>501</v>
      </c>
      <c r="AV20" s="85" t="b">
        <v>0</v>
      </c>
      <c r="AW20" s="85" t="s">
        <v>554</v>
      </c>
      <c r="AX20" s="89" t="s">
        <v>572</v>
      </c>
      <c r="AY20" s="85" t="s">
        <v>65</v>
      </c>
      <c r="AZ20" s="85" t="str">
        <f>REPLACE(INDEX(GroupVertices[Group],MATCH(Vertices[[#This Row],[Vertex]],GroupVertices[Vertex],0)),1,1,"")</f>
        <v>1</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232</v>
      </c>
      <c r="B21" s="15"/>
      <c r="C21" s="15" t="s">
        <v>64</v>
      </c>
      <c r="D21" s="93">
        <v>164.37919373779567</v>
      </c>
      <c r="E21" s="81"/>
      <c r="F21" s="112" t="s">
        <v>530</v>
      </c>
      <c r="G21" s="15"/>
      <c r="H21" s="16" t="s">
        <v>232</v>
      </c>
      <c r="I21" s="66"/>
      <c r="J21" s="66"/>
      <c r="K21" s="114" t="s">
        <v>617</v>
      </c>
      <c r="L21" s="94">
        <v>1</v>
      </c>
      <c r="M21" s="95">
        <v>3496.741455078125</v>
      </c>
      <c r="N21" s="95">
        <v>3627.4033203125</v>
      </c>
      <c r="O21" s="77"/>
      <c r="P21" s="96"/>
      <c r="Q21" s="96"/>
      <c r="R21" s="97"/>
      <c r="S21" s="51">
        <v>1</v>
      </c>
      <c r="T21" s="51">
        <v>0</v>
      </c>
      <c r="U21" s="52">
        <v>0</v>
      </c>
      <c r="V21" s="52">
        <v>0.011236</v>
      </c>
      <c r="W21" s="52">
        <v>0.024168</v>
      </c>
      <c r="X21" s="52">
        <v>0.5428</v>
      </c>
      <c r="Y21" s="52">
        <v>0</v>
      </c>
      <c r="Z21" s="52">
        <v>0</v>
      </c>
      <c r="AA21" s="82">
        <v>21</v>
      </c>
      <c r="AB21" s="82"/>
      <c r="AC21" s="98"/>
      <c r="AD21" s="85" t="s">
        <v>331</v>
      </c>
      <c r="AE21" s="85">
        <v>2996</v>
      </c>
      <c r="AF21" s="85">
        <v>8353</v>
      </c>
      <c r="AG21" s="85">
        <v>20938</v>
      </c>
      <c r="AH21" s="85">
        <v>3463</v>
      </c>
      <c r="AI21" s="85"/>
      <c r="AJ21" s="85" t="s">
        <v>374</v>
      </c>
      <c r="AK21" s="85" t="s">
        <v>412</v>
      </c>
      <c r="AL21" s="89" t="s">
        <v>443</v>
      </c>
      <c r="AM21" s="85"/>
      <c r="AN21" s="87">
        <v>40072.61865740741</v>
      </c>
      <c r="AO21" s="89" t="s">
        <v>481</v>
      </c>
      <c r="AP21" s="85" t="b">
        <v>0</v>
      </c>
      <c r="AQ21" s="85" t="b">
        <v>0</v>
      </c>
      <c r="AR21" s="85" t="b">
        <v>1</v>
      </c>
      <c r="AS21" s="85"/>
      <c r="AT21" s="85">
        <v>397</v>
      </c>
      <c r="AU21" s="89" t="s">
        <v>501</v>
      </c>
      <c r="AV21" s="85" t="b">
        <v>1</v>
      </c>
      <c r="AW21" s="85" t="s">
        <v>554</v>
      </c>
      <c r="AX21" s="89" t="s">
        <v>573</v>
      </c>
      <c r="AY21" s="85" t="s">
        <v>65</v>
      </c>
      <c r="AZ21" s="85" t="str">
        <f>REPLACE(INDEX(GroupVertices[Group],MATCH(Vertices[[#This Row],[Vertex]],GroupVertices[Vertex],0)),1,1,"")</f>
        <v>1</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233</v>
      </c>
      <c r="B22" s="15"/>
      <c r="C22" s="15" t="s">
        <v>64</v>
      </c>
      <c r="D22" s="93">
        <v>215.90285153946422</v>
      </c>
      <c r="E22" s="81"/>
      <c r="F22" s="112" t="s">
        <v>531</v>
      </c>
      <c r="G22" s="15"/>
      <c r="H22" s="16" t="s">
        <v>233</v>
      </c>
      <c r="I22" s="66"/>
      <c r="J22" s="66"/>
      <c r="K22" s="114" t="s">
        <v>618</v>
      </c>
      <c r="L22" s="94">
        <v>1</v>
      </c>
      <c r="M22" s="95">
        <v>7684.14697265625</v>
      </c>
      <c r="N22" s="95">
        <v>5080.8798828125</v>
      </c>
      <c r="O22" s="77"/>
      <c r="P22" s="96"/>
      <c r="Q22" s="96"/>
      <c r="R22" s="97"/>
      <c r="S22" s="51">
        <v>1</v>
      </c>
      <c r="T22" s="51">
        <v>0</v>
      </c>
      <c r="U22" s="52">
        <v>0</v>
      </c>
      <c r="V22" s="52">
        <v>0.011236</v>
      </c>
      <c r="W22" s="52">
        <v>0.024168</v>
      </c>
      <c r="X22" s="52">
        <v>0.5428</v>
      </c>
      <c r="Y22" s="52">
        <v>0</v>
      </c>
      <c r="Z22" s="52">
        <v>0</v>
      </c>
      <c r="AA22" s="82">
        <v>22</v>
      </c>
      <c r="AB22" s="82"/>
      <c r="AC22" s="98"/>
      <c r="AD22" s="85" t="s">
        <v>332</v>
      </c>
      <c r="AE22" s="85">
        <v>662</v>
      </c>
      <c r="AF22" s="85">
        <v>189245</v>
      </c>
      <c r="AG22" s="85">
        <v>2460</v>
      </c>
      <c r="AH22" s="85">
        <v>86</v>
      </c>
      <c r="AI22" s="85"/>
      <c r="AJ22" s="85" t="s">
        <v>375</v>
      </c>
      <c r="AK22" s="85" t="s">
        <v>413</v>
      </c>
      <c r="AL22" s="89" t="s">
        <v>444</v>
      </c>
      <c r="AM22" s="85"/>
      <c r="AN22" s="87">
        <v>40014.77427083333</v>
      </c>
      <c r="AO22" s="85"/>
      <c r="AP22" s="85" t="b">
        <v>0</v>
      </c>
      <c r="AQ22" s="85" t="b">
        <v>0</v>
      </c>
      <c r="AR22" s="85" t="b">
        <v>1</v>
      </c>
      <c r="AS22" s="85" t="s">
        <v>286</v>
      </c>
      <c r="AT22" s="85">
        <v>2972</v>
      </c>
      <c r="AU22" s="89" t="s">
        <v>501</v>
      </c>
      <c r="AV22" s="85" t="b">
        <v>1</v>
      </c>
      <c r="AW22" s="85" t="s">
        <v>554</v>
      </c>
      <c r="AX22" s="89" t="s">
        <v>574</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234</v>
      </c>
      <c r="B23" s="15"/>
      <c r="C23" s="15" t="s">
        <v>64</v>
      </c>
      <c r="D23" s="93">
        <v>219.62530849615666</v>
      </c>
      <c r="E23" s="81"/>
      <c r="F23" s="112" t="s">
        <v>532</v>
      </c>
      <c r="G23" s="15"/>
      <c r="H23" s="16" t="s">
        <v>234</v>
      </c>
      <c r="I23" s="66"/>
      <c r="J23" s="66"/>
      <c r="K23" s="114" t="s">
        <v>619</v>
      </c>
      <c r="L23" s="94">
        <v>1</v>
      </c>
      <c r="M23" s="95">
        <v>6084.2216796875</v>
      </c>
      <c r="N23" s="95">
        <v>620.854248046875</v>
      </c>
      <c r="O23" s="77"/>
      <c r="P23" s="96"/>
      <c r="Q23" s="96"/>
      <c r="R23" s="97"/>
      <c r="S23" s="51">
        <v>1</v>
      </c>
      <c r="T23" s="51">
        <v>0</v>
      </c>
      <c r="U23" s="52">
        <v>0</v>
      </c>
      <c r="V23" s="52">
        <v>0.011236</v>
      </c>
      <c r="W23" s="52">
        <v>0.024168</v>
      </c>
      <c r="X23" s="52">
        <v>0.5428</v>
      </c>
      <c r="Y23" s="52">
        <v>0</v>
      </c>
      <c r="Z23" s="52">
        <v>0</v>
      </c>
      <c r="AA23" s="82">
        <v>23</v>
      </c>
      <c r="AB23" s="82"/>
      <c r="AC23" s="98"/>
      <c r="AD23" s="85" t="s">
        <v>333</v>
      </c>
      <c r="AE23" s="85">
        <v>695</v>
      </c>
      <c r="AF23" s="85">
        <v>202314</v>
      </c>
      <c r="AG23" s="85">
        <v>20590</v>
      </c>
      <c r="AH23" s="85">
        <v>243</v>
      </c>
      <c r="AI23" s="85"/>
      <c r="AJ23" s="85" t="s">
        <v>376</v>
      </c>
      <c r="AK23" s="85"/>
      <c r="AL23" s="89" t="s">
        <v>445</v>
      </c>
      <c r="AM23" s="85"/>
      <c r="AN23" s="87">
        <v>39797.94306712963</v>
      </c>
      <c r="AO23" s="89" t="s">
        <v>482</v>
      </c>
      <c r="AP23" s="85" t="b">
        <v>1</v>
      </c>
      <c r="AQ23" s="85" t="b">
        <v>0</v>
      </c>
      <c r="AR23" s="85" t="b">
        <v>0</v>
      </c>
      <c r="AS23" s="85"/>
      <c r="AT23" s="85">
        <v>3471</v>
      </c>
      <c r="AU23" s="89" t="s">
        <v>501</v>
      </c>
      <c r="AV23" s="85" t="b">
        <v>1</v>
      </c>
      <c r="AW23" s="85" t="s">
        <v>554</v>
      </c>
      <c r="AX23" s="89" t="s">
        <v>575</v>
      </c>
      <c r="AY23" s="85" t="s">
        <v>65</v>
      </c>
      <c r="AZ23" s="85" t="str">
        <f>REPLACE(INDEX(GroupVertices[Group],MATCH(Vertices[[#This Row],[Vertex]],GroupVertices[Vertex],0)),1,1,"")</f>
        <v>1</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235</v>
      </c>
      <c r="B24" s="15"/>
      <c r="C24" s="15" t="s">
        <v>64</v>
      </c>
      <c r="D24" s="93">
        <v>162.46740774856013</v>
      </c>
      <c r="E24" s="81"/>
      <c r="F24" s="112" t="s">
        <v>533</v>
      </c>
      <c r="G24" s="15"/>
      <c r="H24" s="16" t="s">
        <v>235</v>
      </c>
      <c r="I24" s="66"/>
      <c r="J24" s="66"/>
      <c r="K24" s="114" t="s">
        <v>620</v>
      </c>
      <c r="L24" s="94">
        <v>1</v>
      </c>
      <c r="M24" s="95">
        <v>616.089599609375</v>
      </c>
      <c r="N24" s="95">
        <v>7113.51904296875</v>
      </c>
      <c r="O24" s="77"/>
      <c r="P24" s="96"/>
      <c r="Q24" s="96"/>
      <c r="R24" s="97"/>
      <c r="S24" s="51">
        <v>1</v>
      </c>
      <c r="T24" s="51">
        <v>0</v>
      </c>
      <c r="U24" s="52">
        <v>0</v>
      </c>
      <c r="V24" s="52">
        <v>0.011236</v>
      </c>
      <c r="W24" s="52">
        <v>0.024168</v>
      </c>
      <c r="X24" s="52">
        <v>0.5428</v>
      </c>
      <c r="Y24" s="52">
        <v>0</v>
      </c>
      <c r="Z24" s="52">
        <v>0</v>
      </c>
      <c r="AA24" s="82">
        <v>24</v>
      </c>
      <c r="AB24" s="82"/>
      <c r="AC24" s="98"/>
      <c r="AD24" s="85" t="s">
        <v>334</v>
      </c>
      <c r="AE24" s="85">
        <v>396</v>
      </c>
      <c r="AF24" s="85">
        <v>1641</v>
      </c>
      <c r="AG24" s="85">
        <v>1523</v>
      </c>
      <c r="AH24" s="85">
        <v>424</v>
      </c>
      <c r="AI24" s="85"/>
      <c r="AJ24" s="85" t="s">
        <v>377</v>
      </c>
      <c r="AK24" s="85" t="s">
        <v>408</v>
      </c>
      <c r="AL24" s="89" t="s">
        <v>446</v>
      </c>
      <c r="AM24" s="85"/>
      <c r="AN24" s="87">
        <v>41919.146203703705</v>
      </c>
      <c r="AO24" s="89" t="s">
        <v>483</v>
      </c>
      <c r="AP24" s="85" t="b">
        <v>0</v>
      </c>
      <c r="AQ24" s="85" t="b">
        <v>0</v>
      </c>
      <c r="AR24" s="85" t="b">
        <v>1</v>
      </c>
      <c r="AS24" s="85"/>
      <c r="AT24" s="85">
        <v>51</v>
      </c>
      <c r="AU24" s="89" t="s">
        <v>501</v>
      </c>
      <c r="AV24" s="85" t="b">
        <v>1</v>
      </c>
      <c r="AW24" s="85" t="s">
        <v>554</v>
      </c>
      <c r="AX24" s="89" t="s">
        <v>576</v>
      </c>
      <c r="AY24" s="85" t="s">
        <v>65</v>
      </c>
      <c r="AZ24" s="85" t="str">
        <f>REPLACE(INDEX(GroupVertices[Group],MATCH(Vertices[[#This Row],[Vertex]],GroupVertices[Vertex],0)),1,1,"")</f>
        <v>1</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236</v>
      </c>
      <c r="B25" s="15"/>
      <c r="C25" s="15" t="s">
        <v>64</v>
      </c>
      <c r="D25" s="93">
        <v>247.25562906704238</v>
      </c>
      <c r="E25" s="81"/>
      <c r="F25" s="112" t="s">
        <v>534</v>
      </c>
      <c r="G25" s="15"/>
      <c r="H25" s="16" t="s">
        <v>236</v>
      </c>
      <c r="I25" s="66"/>
      <c r="J25" s="66"/>
      <c r="K25" s="114" t="s">
        <v>621</v>
      </c>
      <c r="L25" s="94">
        <v>1</v>
      </c>
      <c r="M25" s="95">
        <v>4423.41748046875</v>
      </c>
      <c r="N25" s="95">
        <v>9565.630859375</v>
      </c>
      <c r="O25" s="77"/>
      <c r="P25" s="96"/>
      <c r="Q25" s="96"/>
      <c r="R25" s="97"/>
      <c r="S25" s="51">
        <v>1</v>
      </c>
      <c r="T25" s="51">
        <v>0</v>
      </c>
      <c r="U25" s="52">
        <v>0</v>
      </c>
      <c r="V25" s="52">
        <v>0.011236</v>
      </c>
      <c r="W25" s="52">
        <v>0.024168</v>
      </c>
      <c r="X25" s="52">
        <v>0.5428</v>
      </c>
      <c r="Y25" s="52">
        <v>0</v>
      </c>
      <c r="Z25" s="52">
        <v>0</v>
      </c>
      <c r="AA25" s="82">
        <v>25</v>
      </c>
      <c r="AB25" s="82"/>
      <c r="AC25" s="98"/>
      <c r="AD25" s="85" t="s">
        <v>335</v>
      </c>
      <c r="AE25" s="85">
        <v>33087</v>
      </c>
      <c r="AF25" s="85">
        <v>299320</v>
      </c>
      <c r="AG25" s="85">
        <v>21334</v>
      </c>
      <c r="AH25" s="85">
        <v>884</v>
      </c>
      <c r="AI25" s="85"/>
      <c r="AJ25" s="85" t="s">
        <v>378</v>
      </c>
      <c r="AK25" s="85"/>
      <c r="AL25" s="85"/>
      <c r="AM25" s="85"/>
      <c r="AN25" s="87">
        <v>39874.73541666667</v>
      </c>
      <c r="AO25" s="89" t="s">
        <v>484</v>
      </c>
      <c r="AP25" s="85" t="b">
        <v>0</v>
      </c>
      <c r="AQ25" s="85" t="b">
        <v>0</v>
      </c>
      <c r="AR25" s="85" t="b">
        <v>1</v>
      </c>
      <c r="AS25" s="85" t="s">
        <v>286</v>
      </c>
      <c r="AT25" s="85">
        <v>5131</v>
      </c>
      <c r="AU25" s="89" t="s">
        <v>501</v>
      </c>
      <c r="AV25" s="85" t="b">
        <v>1</v>
      </c>
      <c r="AW25" s="85" t="s">
        <v>554</v>
      </c>
      <c r="AX25" s="89" t="s">
        <v>577</v>
      </c>
      <c r="AY25" s="85" t="s">
        <v>65</v>
      </c>
      <c r="AZ25" s="85" t="str">
        <f>REPLACE(INDEX(GroupVertices[Group],MATCH(Vertices[[#This Row],[Vertex]],GroupVertices[Vertex],0)),1,1,"")</f>
        <v>1</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237</v>
      </c>
      <c r="B26" s="15"/>
      <c r="C26" s="15" t="s">
        <v>64</v>
      </c>
      <c r="D26" s="93">
        <v>194.50890674842248</v>
      </c>
      <c r="E26" s="81"/>
      <c r="F26" s="112" t="s">
        <v>535</v>
      </c>
      <c r="G26" s="15"/>
      <c r="H26" s="16" t="s">
        <v>237</v>
      </c>
      <c r="I26" s="66"/>
      <c r="J26" s="66"/>
      <c r="K26" s="114" t="s">
        <v>622</v>
      </c>
      <c r="L26" s="94">
        <v>1</v>
      </c>
      <c r="M26" s="95">
        <v>3384.141357421875</v>
      </c>
      <c r="N26" s="95">
        <v>9568.1201171875</v>
      </c>
      <c r="O26" s="77"/>
      <c r="P26" s="96"/>
      <c r="Q26" s="96"/>
      <c r="R26" s="97"/>
      <c r="S26" s="51">
        <v>1</v>
      </c>
      <c r="T26" s="51">
        <v>0</v>
      </c>
      <c r="U26" s="52">
        <v>0</v>
      </c>
      <c r="V26" s="52">
        <v>0.011236</v>
      </c>
      <c r="W26" s="52">
        <v>0.024168</v>
      </c>
      <c r="X26" s="52">
        <v>0.5428</v>
      </c>
      <c r="Y26" s="52">
        <v>0</v>
      </c>
      <c r="Z26" s="52">
        <v>0</v>
      </c>
      <c r="AA26" s="82">
        <v>26</v>
      </c>
      <c r="AB26" s="82"/>
      <c r="AC26" s="98"/>
      <c r="AD26" s="85" t="s">
        <v>336</v>
      </c>
      <c r="AE26" s="85">
        <v>2137</v>
      </c>
      <c r="AF26" s="85">
        <v>114134</v>
      </c>
      <c r="AG26" s="85">
        <v>40618</v>
      </c>
      <c r="AH26" s="85">
        <v>1662</v>
      </c>
      <c r="AI26" s="85"/>
      <c r="AJ26" s="85" t="s">
        <v>379</v>
      </c>
      <c r="AK26" s="85" t="s">
        <v>405</v>
      </c>
      <c r="AL26" s="89" t="s">
        <v>447</v>
      </c>
      <c r="AM26" s="85"/>
      <c r="AN26" s="87">
        <v>39828.80813657407</v>
      </c>
      <c r="AO26" s="89" t="s">
        <v>485</v>
      </c>
      <c r="AP26" s="85" t="b">
        <v>0</v>
      </c>
      <c r="AQ26" s="85" t="b">
        <v>0</v>
      </c>
      <c r="AR26" s="85" t="b">
        <v>1</v>
      </c>
      <c r="AS26" s="85"/>
      <c r="AT26" s="85">
        <v>4079</v>
      </c>
      <c r="AU26" s="89" t="s">
        <v>501</v>
      </c>
      <c r="AV26" s="85" t="b">
        <v>1</v>
      </c>
      <c r="AW26" s="85" t="s">
        <v>554</v>
      </c>
      <c r="AX26" s="89" t="s">
        <v>578</v>
      </c>
      <c r="AY26" s="85" t="s">
        <v>65</v>
      </c>
      <c r="AZ26" s="85" t="str">
        <f>REPLACE(INDEX(GroupVertices[Group],MATCH(Vertices[[#This Row],[Vertex]],GroupVertices[Vertex],0)),1,1,"")</f>
        <v>1</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238</v>
      </c>
      <c r="B27" s="15"/>
      <c r="C27" s="15" t="s">
        <v>64</v>
      </c>
      <c r="D27" s="93">
        <v>175.70379134596266</v>
      </c>
      <c r="E27" s="81"/>
      <c r="F27" s="112" t="s">
        <v>536</v>
      </c>
      <c r="G27" s="15"/>
      <c r="H27" s="16" t="s">
        <v>238</v>
      </c>
      <c r="I27" s="66"/>
      <c r="J27" s="66"/>
      <c r="K27" s="114" t="s">
        <v>623</v>
      </c>
      <c r="L27" s="94">
        <v>1</v>
      </c>
      <c r="M27" s="95">
        <v>3312.73486328125</v>
      </c>
      <c r="N27" s="95">
        <v>1827.9083251953125</v>
      </c>
      <c r="O27" s="77"/>
      <c r="P27" s="96"/>
      <c r="Q27" s="96"/>
      <c r="R27" s="97"/>
      <c r="S27" s="51">
        <v>1</v>
      </c>
      <c r="T27" s="51">
        <v>0</v>
      </c>
      <c r="U27" s="52">
        <v>0</v>
      </c>
      <c r="V27" s="52">
        <v>0.011236</v>
      </c>
      <c r="W27" s="52">
        <v>0.024168</v>
      </c>
      <c r="X27" s="52">
        <v>0.5428</v>
      </c>
      <c r="Y27" s="52">
        <v>0</v>
      </c>
      <c r="Z27" s="52">
        <v>0</v>
      </c>
      <c r="AA27" s="82">
        <v>27</v>
      </c>
      <c r="AB27" s="82"/>
      <c r="AC27" s="98"/>
      <c r="AD27" s="85" t="s">
        <v>337</v>
      </c>
      <c r="AE27" s="85">
        <v>3844</v>
      </c>
      <c r="AF27" s="85">
        <v>48112</v>
      </c>
      <c r="AG27" s="85">
        <v>20738</v>
      </c>
      <c r="AH27" s="85">
        <v>2046</v>
      </c>
      <c r="AI27" s="85"/>
      <c r="AJ27" s="85" t="s">
        <v>380</v>
      </c>
      <c r="AK27" s="85" t="s">
        <v>414</v>
      </c>
      <c r="AL27" s="89" t="s">
        <v>448</v>
      </c>
      <c r="AM27" s="85"/>
      <c r="AN27" s="87">
        <v>39618.91715277778</v>
      </c>
      <c r="AO27" s="89" t="s">
        <v>486</v>
      </c>
      <c r="AP27" s="85" t="b">
        <v>0</v>
      </c>
      <c r="AQ27" s="85" t="b">
        <v>0</v>
      </c>
      <c r="AR27" s="85" t="b">
        <v>1</v>
      </c>
      <c r="AS27" s="85" t="s">
        <v>286</v>
      </c>
      <c r="AT27" s="85">
        <v>2508</v>
      </c>
      <c r="AU27" s="89" t="s">
        <v>501</v>
      </c>
      <c r="AV27" s="85" t="b">
        <v>1</v>
      </c>
      <c r="AW27" s="85" t="s">
        <v>554</v>
      </c>
      <c r="AX27" s="89" t="s">
        <v>579</v>
      </c>
      <c r="AY27" s="85" t="s">
        <v>65</v>
      </c>
      <c r="AZ27" s="85" t="str">
        <f>REPLACE(INDEX(GroupVertices[Group],MATCH(Vertices[[#This Row],[Vertex]],GroupVertices[Vertex],0)),1,1,"")</f>
        <v>1</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239</v>
      </c>
      <c r="B28" s="15"/>
      <c r="C28" s="15" t="s">
        <v>64</v>
      </c>
      <c r="D28" s="93">
        <v>285.5955970150522</v>
      </c>
      <c r="E28" s="81"/>
      <c r="F28" s="112" t="s">
        <v>537</v>
      </c>
      <c r="G28" s="15"/>
      <c r="H28" s="16" t="s">
        <v>239</v>
      </c>
      <c r="I28" s="66"/>
      <c r="J28" s="66"/>
      <c r="K28" s="114" t="s">
        <v>624</v>
      </c>
      <c r="L28" s="94">
        <v>1</v>
      </c>
      <c r="M28" s="95">
        <v>7010.5791015625</v>
      </c>
      <c r="N28" s="95">
        <v>7196.6025390625</v>
      </c>
      <c r="O28" s="77"/>
      <c r="P28" s="96"/>
      <c r="Q28" s="96"/>
      <c r="R28" s="97"/>
      <c r="S28" s="51">
        <v>1</v>
      </c>
      <c r="T28" s="51">
        <v>0</v>
      </c>
      <c r="U28" s="52">
        <v>0</v>
      </c>
      <c r="V28" s="52">
        <v>0.011236</v>
      </c>
      <c r="W28" s="52">
        <v>0.024168</v>
      </c>
      <c r="X28" s="52">
        <v>0.5428</v>
      </c>
      <c r="Y28" s="52">
        <v>0</v>
      </c>
      <c r="Z28" s="52">
        <v>0</v>
      </c>
      <c r="AA28" s="82">
        <v>28</v>
      </c>
      <c r="AB28" s="82"/>
      <c r="AC28" s="98"/>
      <c r="AD28" s="85" t="s">
        <v>338</v>
      </c>
      <c r="AE28" s="85">
        <v>1529</v>
      </c>
      <c r="AF28" s="85">
        <v>433926</v>
      </c>
      <c r="AG28" s="85">
        <v>31592</v>
      </c>
      <c r="AH28" s="85">
        <v>14266</v>
      </c>
      <c r="AI28" s="85"/>
      <c r="AJ28" s="85" t="s">
        <v>381</v>
      </c>
      <c r="AK28" s="85" t="s">
        <v>415</v>
      </c>
      <c r="AL28" s="89" t="s">
        <v>449</v>
      </c>
      <c r="AM28" s="85"/>
      <c r="AN28" s="87">
        <v>40344.10659722222</v>
      </c>
      <c r="AO28" s="89" t="s">
        <v>487</v>
      </c>
      <c r="AP28" s="85" t="b">
        <v>1</v>
      </c>
      <c r="AQ28" s="85" t="b">
        <v>0</v>
      </c>
      <c r="AR28" s="85" t="b">
        <v>0</v>
      </c>
      <c r="AS28" s="85"/>
      <c r="AT28" s="85">
        <v>4846</v>
      </c>
      <c r="AU28" s="89" t="s">
        <v>501</v>
      </c>
      <c r="AV28" s="85" t="b">
        <v>1</v>
      </c>
      <c r="AW28" s="85" t="s">
        <v>554</v>
      </c>
      <c r="AX28" s="89" t="s">
        <v>580</v>
      </c>
      <c r="AY28" s="85" t="s">
        <v>65</v>
      </c>
      <c r="AZ28" s="85" t="str">
        <f>REPLACE(INDEX(GroupVertices[Group],MATCH(Vertices[[#This Row],[Vertex]],GroupVertices[Vertex],0)),1,1,"")</f>
        <v>1</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240</v>
      </c>
      <c r="B29" s="15"/>
      <c r="C29" s="15" t="s">
        <v>64</v>
      </c>
      <c r="D29" s="93">
        <v>162.92598573465506</v>
      </c>
      <c r="E29" s="81"/>
      <c r="F29" s="112" t="s">
        <v>538</v>
      </c>
      <c r="G29" s="15"/>
      <c r="H29" s="16" t="s">
        <v>240</v>
      </c>
      <c r="I29" s="66"/>
      <c r="J29" s="66"/>
      <c r="K29" s="114" t="s">
        <v>625</v>
      </c>
      <c r="L29" s="94">
        <v>1</v>
      </c>
      <c r="M29" s="95">
        <v>1948.128662109375</v>
      </c>
      <c r="N29" s="95">
        <v>3170.73291015625</v>
      </c>
      <c r="O29" s="77"/>
      <c r="P29" s="96"/>
      <c r="Q29" s="96"/>
      <c r="R29" s="97"/>
      <c r="S29" s="51">
        <v>1</v>
      </c>
      <c r="T29" s="51">
        <v>0</v>
      </c>
      <c r="U29" s="52">
        <v>0</v>
      </c>
      <c r="V29" s="52">
        <v>0.011236</v>
      </c>
      <c r="W29" s="52">
        <v>0.024168</v>
      </c>
      <c r="X29" s="52">
        <v>0.5428</v>
      </c>
      <c r="Y29" s="52">
        <v>0</v>
      </c>
      <c r="Z29" s="52">
        <v>0</v>
      </c>
      <c r="AA29" s="82">
        <v>29</v>
      </c>
      <c r="AB29" s="82"/>
      <c r="AC29" s="98"/>
      <c r="AD29" s="85" t="s">
        <v>339</v>
      </c>
      <c r="AE29" s="85">
        <v>3015</v>
      </c>
      <c r="AF29" s="85">
        <v>3251</v>
      </c>
      <c r="AG29" s="85">
        <v>4512</v>
      </c>
      <c r="AH29" s="85">
        <v>2642</v>
      </c>
      <c r="AI29" s="85"/>
      <c r="AJ29" s="85" t="s">
        <v>382</v>
      </c>
      <c r="AK29" s="85" t="s">
        <v>404</v>
      </c>
      <c r="AL29" s="85"/>
      <c r="AM29" s="85"/>
      <c r="AN29" s="87">
        <v>39685.961909722224</v>
      </c>
      <c r="AO29" s="89" t="s">
        <v>488</v>
      </c>
      <c r="AP29" s="85" t="b">
        <v>1</v>
      </c>
      <c r="AQ29" s="85" t="b">
        <v>0</v>
      </c>
      <c r="AR29" s="85" t="b">
        <v>1</v>
      </c>
      <c r="AS29" s="85"/>
      <c r="AT29" s="85">
        <v>145</v>
      </c>
      <c r="AU29" s="89" t="s">
        <v>501</v>
      </c>
      <c r="AV29" s="85" t="b">
        <v>0</v>
      </c>
      <c r="AW29" s="85" t="s">
        <v>554</v>
      </c>
      <c r="AX29" s="89" t="s">
        <v>581</v>
      </c>
      <c r="AY29" s="85" t="s">
        <v>65</v>
      </c>
      <c r="AZ29" s="85" t="str">
        <f>REPLACE(INDEX(GroupVertices[Group],MATCH(Vertices[[#This Row],[Vertex]],GroupVertices[Vertex],0)),1,1,"")</f>
        <v>1</v>
      </c>
      <c r="BA29" s="51"/>
      <c r="BB29" s="51"/>
      <c r="BC29" s="51"/>
      <c r="BD29" s="51"/>
      <c r="BE29" s="51"/>
      <c r="BF29" s="51"/>
      <c r="BG29" s="51"/>
      <c r="BH29" s="51"/>
      <c r="BI29" s="51"/>
      <c r="BJ29" s="51"/>
      <c r="BK29" s="51"/>
      <c r="BL29" s="52"/>
      <c r="BM29" s="51"/>
      <c r="BN29" s="52"/>
      <c r="BO29" s="51"/>
      <c r="BP29" s="52"/>
      <c r="BQ29" s="51"/>
      <c r="BR29" s="52"/>
      <c r="BS29" s="51"/>
      <c r="BT29" s="2"/>
      <c r="BU29" s="3"/>
      <c r="BV29" s="3"/>
      <c r="BW29" s="3"/>
      <c r="BX29" s="3"/>
    </row>
    <row r="30" spans="1:76" ht="15">
      <c r="A30" s="14" t="s">
        <v>241</v>
      </c>
      <c r="B30" s="15"/>
      <c r="C30" s="15" t="s">
        <v>64</v>
      </c>
      <c r="D30" s="93">
        <v>1000</v>
      </c>
      <c r="E30" s="81"/>
      <c r="F30" s="112" t="s">
        <v>539</v>
      </c>
      <c r="G30" s="15"/>
      <c r="H30" s="16" t="s">
        <v>241</v>
      </c>
      <c r="I30" s="66"/>
      <c r="J30" s="66"/>
      <c r="K30" s="114" t="s">
        <v>626</v>
      </c>
      <c r="L30" s="94">
        <v>1</v>
      </c>
      <c r="M30" s="95">
        <v>5919.55224609375</v>
      </c>
      <c r="N30" s="95">
        <v>3774.65966796875</v>
      </c>
      <c r="O30" s="77"/>
      <c r="P30" s="96"/>
      <c r="Q30" s="96"/>
      <c r="R30" s="97"/>
      <c r="S30" s="51">
        <v>1</v>
      </c>
      <c r="T30" s="51">
        <v>0</v>
      </c>
      <c r="U30" s="52">
        <v>0</v>
      </c>
      <c r="V30" s="52">
        <v>0.011236</v>
      </c>
      <c r="W30" s="52">
        <v>0.024168</v>
      </c>
      <c r="X30" s="52">
        <v>0.5428</v>
      </c>
      <c r="Y30" s="52">
        <v>0</v>
      </c>
      <c r="Z30" s="52">
        <v>0</v>
      </c>
      <c r="AA30" s="82">
        <v>30</v>
      </c>
      <c r="AB30" s="82"/>
      <c r="AC30" s="98"/>
      <c r="AD30" s="85" t="s">
        <v>340</v>
      </c>
      <c r="AE30" s="85">
        <v>455</v>
      </c>
      <c r="AF30" s="85">
        <v>6859386</v>
      </c>
      <c r="AG30" s="85">
        <v>223169</v>
      </c>
      <c r="AH30" s="85">
        <v>288</v>
      </c>
      <c r="AI30" s="85"/>
      <c r="AJ30" s="85" t="s">
        <v>383</v>
      </c>
      <c r="AK30" s="85" t="s">
        <v>416</v>
      </c>
      <c r="AL30" s="89" t="s">
        <v>450</v>
      </c>
      <c r="AM30" s="85"/>
      <c r="AN30" s="87">
        <v>39604.0378587963</v>
      </c>
      <c r="AO30" s="89" t="s">
        <v>489</v>
      </c>
      <c r="AP30" s="85" t="b">
        <v>0</v>
      </c>
      <c r="AQ30" s="85" t="b">
        <v>0</v>
      </c>
      <c r="AR30" s="85" t="b">
        <v>1</v>
      </c>
      <c r="AS30" s="85"/>
      <c r="AT30" s="85">
        <v>50170</v>
      </c>
      <c r="AU30" s="89" t="s">
        <v>501</v>
      </c>
      <c r="AV30" s="85" t="b">
        <v>1</v>
      </c>
      <c r="AW30" s="85" t="s">
        <v>554</v>
      </c>
      <c r="AX30" s="89" t="s">
        <v>582</v>
      </c>
      <c r="AY30" s="85" t="s">
        <v>65</v>
      </c>
      <c r="AZ30" s="85" t="str">
        <f>REPLACE(INDEX(GroupVertices[Group],MATCH(Vertices[[#This Row],[Vertex]],GroupVertices[Vertex],0)),1,1,"")</f>
        <v>1</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242</v>
      </c>
      <c r="B31" s="15"/>
      <c r="C31" s="15" t="s">
        <v>64</v>
      </c>
      <c r="D31" s="93">
        <v>162.77331629332159</v>
      </c>
      <c r="E31" s="81"/>
      <c r="F31" s="112" t="s">
        <v>540</v>
      </c>
      <c r="G31" s="15"/>
      <c r="H31" s="16" t="s">
        <v>242</v>
      </c>
      <c r="I31" s="66"/>
      <c r="J31" s="66"/>
      <c r="K31" s="114" t="s">
        <v>627</v>
      </c>
      <c r="L31" s="94">
        <v>1</v>
      </c>
      <c r="M31" s="95">
        <v>4478.84912109375</v>
      </c>
      <c r="N31" s="95">
        <v>6971.0654296875</v>
      </c>
      <c r="O31" s="77"/>
      <c r="P31" s="96"/>
      <c r="Q31" s="96"/>
      <c r="R31" s="97"/>
      <c r="S31" s="51">
        <v>1</v>
      </c>
      <c r="T31" s="51">
        <v>0</v>
      </c>
      <c r="U31" s="52">
        <v>0</v>
      </c>
      <c r="V31" s="52">
        <v>0.011236</v>
      </c>
      <c r="W31" s="52">
        <v>0.024168</v>
      </c>
      <c r="X31" s="52">
        <v>0.5428</v>
      </c>
      <c r="Y31" s="52">
        <v>0</v>
      </c>
      <c r="Z31" s="52">
        <v>0</v>
      </c>
      <c r="AA31" s="82">
        <v>31</v>
      </c>
      <c r="AB31" s="82"/>
      <c r="AC31" s="98"/>
      <c r="AD31" s="85" t="s">
        <v>341</v>
      </c>
      <c r="AE31" s="85">
        <v>447</v>
      </c>
      <c r="AF31" s="85">
        <v>2715</v>
      </c>
      <c r="AG31" s="85">
        <v>8513</v>
      </c>
      <c r="AH31" s="85">
        <v>338</v>
      </c>
      <c r="AI31" s="85"/>
      <c r="AJ31" s="85" t="s">
        <v>384</v>
      </c>
      <c r="AK31" s="85" t="s">
        <v>417</v>
      </c>
      <c r="AL31" s="89" t="s">
        <v>451</v>
      </c>
      <c r="AM31" s="85"/>
      <c r="AN31" s="87">
        <v>40665.76458333333</v>
      </c>
      <c r="AO31" s="89" t="s">
        <v>490</v>
      </c>
      <c r="AP31" s="85" t="b">
        <v>0</v>
      </c>
      <c r="AQ31" s="85" t="b">
        <v>0</v>
      </c>
      <c r="AR31" s="85" t="b">
        <v>1</v>
      </c>
      <c r="AS31" s="85" t="s">
        <v>286</v>
      </c>
      <c r="AT31" s="85">
        <v>31</v>
      </c>
      <c r="AU31" s="89" t="s">
        <v>507</v>
      </c>
      <c r="AV31" s="85" t="b">
        <v>0</v>
      </c>
      <c r="AW31" s="85" t="s">
        <v>554</v>
      </c>
      <c r="AX31" s="89" t="s">
        <v>583</v>
      </c>
      <c r="AY31" s="85" t="s">
        <v>65</v>
      </c>
      <c r="AZ31" s="85" t="str">
        <f>REPLACE(INDEX(GroupVertices[Group],MATCH(Vertices[[#This Row],[Vertex]],GroupVertices[Vertex],0)),1,1,"")</f>
        <v>1</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243</v>
      </c>
      <c r="B32" s="15"/>
      <c r="C32" s="15" t="s">
        <v>64</v>
      </c>
      <c r="D32" s="93">
        <v>195.8726778027222</v>
      </c>
      <c r="E32" s="81"/>
      <c r="F32" s="112" t="s">
        <v>541</v>
      </c>
      <c r="G32" s="15"/>
      <c r="H32" s="16" t="s">
        <v>243</v>
      </c>
      <c r="I32" s="66"/>
      <c r="J32" s="66"/>
      <c r="K32" s="114" t="s">
        <v>628</v>
      </c>
      <c r="L32" s="94">
        <v>1</v>
      </c>
      <c r="M32" s="95">
        <v>482.8337707519531</v>
      </c>
      <c r="N32" s="95">
        <v>3452.14208984375</v>
      </c>
      <c r="O32" s="77"/>
      <c r="P32" s="96"/>
      <c r="Q32" s="96"/>
      <c r="R32" s="97"/>
      <c r="S32" s="51">
        <v>1</v>
      </c>
      <c r="T32" s="51">
        <v>0</v>
      </c>
      <c r="U32" s="52">
        <v>0</v>
      </c>
      <c r="V32" s="52">
        <v>0.011236</v>
      </c>
      <c r="W32" s="52">
        <v>0.024168</v>
      </c>
      <c r="X32" s="52">
        <v>0.5428</v>
      </c>
      <c r="Y32" s="52">
        <v>0</v>
      </c>
      <c r="Z32" s="52">
        <v>0</v>
      </c>
      <c r="AA32" s="82">
        <v>32</v>
      </c>
      <c r="AB32" s="82"/>
      <c r="AC32" s="98"/>
      <c r="AD32" s="85" t="s">
        <v>342</v>
      </c>
      <c r="AE32" s="85">
        <v>529</v>
      </c>
      <c r="AF32" s="85">
        <v>118922</v>
      </c>
      <c r="AG32" s="85">
        <v>6145</v>
      </c>
      <c r="AH32" s="85">
        <v>138</v>
      </c>
      <c r="AI32" s="85">
        <v>-14400</v>
      </c>
      <c r="AJ32" s="85" t="s">
        <v>385</v>
      </c>
      <c r="AK32" s="85" t="s">
        <v>418</v>
      </c>
      <c r="AL32" s="89" t="s">
        <v>452</v>
      </c>
      <c r="AM32" s="85" t="s">
        <v>463</v>
      </c>
      <c r="AN32" s="87">
        <v>39829.779386574075</v>
      </c>
      <c r="AO32" s="89" t="s">
        <v>491</v>
      </c>
      <c r="AP32" s="85" t="b">
        <v>0</v>
      </c>
      <c r="AQ32" s="85" t="b">
        <v>0</v>
      </c>
      <c r="AR32" s="85" t="b">
        <v>0</v>
      </c>
      <c r="AS32" s="85" t="s">
        <v>286</v>
      </c>
      <c r="AT32" s="85">
        <v>2334</v>
      </c>
      <c r="AU32" s="89" t="s">
        <v>508</v>
      </c>
      <c r="AV32" s="85" t="b">
        <v>1</v>
      </c>
      <c r="AW32" s="85" t="s">
        <v>554</v>
      </c>
      <c r="AX32" s="89" t="s">
        <v>584</v>
      </c>
      <c r="AY32" s="85" t="s">
        <v>65</v>
      </c>
      <c r="AZ32" s="85" t="str">
        <f>REPLACE(INDEX(GroupVertices[Group],MATCH(Vertices[[#This Row],[Vertex]],GroupVertices[Vertex],0)),1,1,"")</f>
        <v>1</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row r="33" spans="1:76" ht="15">
      <c r="A33" s="14" t="s">
        <v>244</v>
      </c>
      <c r="B33" s="15"/>
      <c r="C33" s="15" t="s">
        <v>64</v>
      </c>
      <c r="D33" s="93">
        <v>162.00341797256718</v>
      </c>
      <c r="E33" s="81"/>
      <c r="F33" s="112" t="s">
        <v>542</v>
      </c>
      <c r="G33" s="15"/>
      <c r="H33" s="16" t="s">
        <v>244</v>
      </c>
      <c r="I33" s="66"/>
      <c r="J33" s="66"/>
      <c r="K33" s="114" t="s">
        <v>629</v>
      </c>
      <c r="L33" s="94">
        <v>1</v>
      </c>
      <c r="M33" s="95">
        <v>5023.78173828125</v>
      </c>
      <c r="N33" s="95">
        <v>383.9617614746094</v>
      </c>
      <c r="O33" s="77"/>
      <c r="P33" s="96"/>
      <c r="Q33" s="96"/>
      <c r="R33" s="97"/>
      <c r="S33" s="51">
        <v>1</v>
      </c>
      <c r="T33" s="51">
        <v>0</v>
      </c>
      <c r="U33" s="52">
        <v>0</v>
      </c>
      <c r="V33" s="52">
        <v>0.011236</v>
      </c>
      <c r="W33" s="52">
        <v>0.024168</v>
      </c>
      <c r="X33" s="52">
        <v>0.5428</v>
      </c>
      <c r="Y33" s="52">
        <v>0</v>
      </c>
      <c r="Z33" s="52">
        <v>0</v>
      </c>
      <c r="AA33" s="82">
        <v>33</v>
      </c>
      <c r="AB33" s="82"/>
      <c r="AC33" s="98"/>
      <c r="AD33" s="85" t="s">
        <v>343</v>
      </c>
      <c r="AE33" s="85">
        <v>52</v>
      </c>
      <c r="AF33" s="85">
        <v>12</v>
      </c>
      <c r="AG33" s="85">
        <v>20</v>
      </c>
      <c r="AH33" s="85">
        <v>7</v>
      </c>
      <c r="AI33" s="85"/>
      <c r="AJ33" s="85" t="s">
        <v>386</v>
      </c>
      <c r="AK33" s="85"/>
      <c r="AL33" s="85"/>
      <c r="AM33" s="85"/>
      <c r="AN33" s="87">
        <v>42443.88078703704</v>
      </c>
      <c r="AO33" s="89" t="s">
        <v>492</v>
      </c>
      <c r="AP33" s="85" t="b">
        <v>0</v>
      </c>
      <c r="AQ33" s="85" t="b">
        <v>0</v>
      </c>
      <c r="AR33" s="85" t="b">
        <v>0</v>
      </c>
      <c r="AS33" s="85" t="s">
        <v>286</v>
      </c>
      <c r="AT33" s="85">
        <v>1</v>
      </c>
      <c r="AU33" s="89" t="s">
        <v>509</v>
      </c>
      <c r="AV33" s="85" t="b">
        <v>0</v>
      </c>
      <c r="AW33" s="85" t="s">
        <v>554</v>
      </c>
      <c r="AX33" s="89" t="s">
        <v>585</v>
      </c>
      <c r="AY33" s="85" t="s">
        <v>65</v>
      </c>
      <c r="AZ33" s="85" t="str">
        <f>REPLACE(INDEX(GroupVertices[Group],MATCH(Vertices[[#This Row],[Vertex]],GroupVertices[Vertex],0)),1,1,"")</f>
        <v>1</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245</v>
      </c>
      <c r="B34" s="15"/>
      <c r="C34" s="15" t="s">
        <v>64</v>
      </c>
      <c r="D34" s="93">
        <v>162.12674981603246</v>
      </c>
      <c r="E34" s="81"/>
      <c r="F34" s="112" t="s">
        <v>543</v>
      </c>
      <c r="G34" s="15"/>
      <c r="H34" s="16" t="s">
        <v>245</v>
      </c>
      <c r="I34" s="66"/>
      <c r="J34" s="66"/>
      <c r="K34" s="114" t="s">
        <v>630</v>
      </c>
      <c r="L34" s="94">
        <v>1</v>
      </c>
      <c r="M34" s="95">
        <v>1394.203369140625</v>
      </c>
      <c r="N34" s="95">
        <v>8301.404296875</v>
      </c>
      <c r="O34" s="77"/>
      <c r="P34" s="96"/>
      <c r="Q34" s="96"/>
      <c r="R34" s="97"/>
      <c r="S34" s="51">
        <v>1</v>
      </c>
      <c r="T34" s="51">
        <v>0</v>
      </c>
      <c r="U34" s="52">
        <v>0</v>
      </c>
      <c r="V34" s="52">
        <v>0.011236</v>
      </c>
      <c r="W34" s="52">
        <v>0.024168</v>
      </c>
      <c r="X34" s="52">
        <v>0.5428</v>
      </c>
      <c r="Y34" s="52">
        <v>0</v>
      </c>
      <c r="Z34" s="52">
        <v>0</v>
      </c>
      <c r="AA34" s="82">
        <v>34</v>
      </c>
      <c r="AB34" s="82"/>
      <c r="AC34" s="98"/>
      <c r="AD34" s="85" t="s">
        <v>344</v>
      </c>
      <c r="AE34" s="85">
        <v>118</v>
      </c>
      <c r="AF34" s="85">
        <v>445</v>
      </c>
      <c r="AG34" s="85">
        <v>1730</v>
      </c>
      <c r="AH34" s="85">
        <v>1</v>
      </c>
      <c r="AI34" s="85">
        <v>-18000</v>
      </c>
      <c r="AJ34" s="85" t="s">
        <v>387</v>
      </c>
      <c r="AK34" s="85" t="s">
        <v>404</v>
      </c>
      <c r="AL34" s="89" t="s">
        <v>453</v>
      </c>
      <c r="AM34" s="85" t="s">
        <v>463</v>
      </c>
      <c r="AN34" s="87">
        <v>39993.58210648148</v>
      </c>
      <c r="AO34" s="85"/>
      <c r="AP34" s="85" t="b">
        <v>0</v>
      </c>
      <c r="AQ34" s="85" t="b">
        <v>0</v>
      </c>
      <c r="AR34" s="85" t="b">
        <v>0</v>
      </c>
      <c r="AS34" s="85" t="s">
        <v>286</v>
      </c>
      <c r="AT34" s="85">
        <v>38</v>
      </c>
      <c r="AU34" s="89" t="s">
        <v>510</v>
      </c>
      <c r="AV34" s="85" t="b">
        <v>0</v>
      </c>
      <c r="AW34" s="85" t="s">
        <v>554</v>
      </c>
      <c r="AX34" s="89" t="s">
        <v>586</v>
      </c>
      <c r="AY34" s="85" t="s">
        <v>65</v>
      </c>
      <c r="AZ34" s="85" t="str">
        <f>REPLACE(INDEX(GroupVertices[Group],MATCH(Vertices[[#This Row],[Vertex]],GroupVertices[Vertex],0)),1,1,"")</f>
        <v>1</v>
      </c>
      <c r="BA34" s="51"/>
      <c r="BB34" s="51"/>
      <c r="BC34" s="51"/>
      <c r="BD34" s="51"/>
      <c r="BE34" s="51"/>
      <c r="BF34" s="51"/>
      <c r="BG34" s="51"/>
      <c r="BH34" s="51"/>
      <c r="BI34" s="51"/>
      <c r="BJ34" s="51"/>
      <c r="BK34" s="51"/>
      <c r="BL34" s="52"/>
      <c r="BM34" s="51"/>
      <c r="BN34" s="52"/>
      <c r="BO34" s="51"/>
      <c r="BP34" s="52"/>
      <c r="BQ34" s="51"/>
      <c r="BR34" s="52"/>
      <c r="BS34" s="51"/>
      <c r="BT34" s="2"/>
      <c r="BU34" s="3"/>
      <c r="BV34" s="3"/>
      <c r="BW34" s="3"/>
      <c r="BX34" s="3"/>
    </row>
    <row r="35" spans="1:76" ht="15">
      <c r="A35" s="14" t="s">
        <v>246</v>
      </c>
      <c r="B35" s="15"/>
      <c r="C35" s="15" t="s">
        <v>64</v>
      </c>
      <c r="D35" s="93">
        <v>164.75317690285323</v>
      </c>
      <c r="E35" s="81"/>
      <c r="F35" s="112" t="s">
        <v>544</v>
      </c>
      <c r="G35" s="15"/>
      <c r="H35" s="16" t="s">
        <v>246</v>
      </c>
      <c r="I35" s="66"/>
      <c r="J35" s="66"/>
      <c r="K35" s="114" t="s">
        <v>631</v>
      </c>
      <c r="L35" s="94">
        <v>1</v>
      </c>
      <c r="M35" s="95">
        <v>8913.98828125</v>
      </c>
      <c r="N35" s="95">
        <v>5064.7060546875</v>
      </c>
      <c r="O35" s="77"/>
      <c r="P35" s="96"/>
      <c r="Q35" s="96"/>
      <c r="R35" s="97"/>
      <c r="S35" s="51">
        <v>1</v>
      </c>
      <c r="T35" s="51">
        <v>0</v>
      </c>
      <c r="U35" s="52">
        <v>0</v>
      </c>
      <c r="V35" s="52">
        <v>0.011236</v>
      </c>
      <c r="W35" s="52">
        <v>0.024168</v>
      </c>
      <c r="X35" s="52">
        <v>0.5428</v>
      </c>
      <c r="Y35" s="52">
        <v>0</v>
      </c>
      <c r="Z35" s="52">
        <v>0</v>
      </c>
      <c r="AA35" s="82">
        <v>35</v>
      </c>
      <c r="AB35" s="82"/>
      <c r="AC35" s="98"/>
      <c r="AD35" s="85" t="s">
        <v>345</v>
      </c>
      <c r="AE35" s="85">
        <v>1765</v>
      </c>
      <c r="AF35" s="85">
        <v>9666</v>
      </c>
      <c r="AG35" s="85">
        <v>4273</v>
      </c>
      <c r="AH35" s="85">
        <v>7706</v>
      </c>
      <c r="AI35" s="85"/>
      <c r="AJ35" s="85" t="s">
        <v>388</v>
      </c>
      <c r="AK35" s="85"/>
      <c r="AL35" s="89" t="s">
        <v>454</v>
      </c>
      <c r="AM35" s="85"/>
      <c r="AN35" s="87">
        <v>40875.981516203705</v>
      </c>
      <c r="AO35" s="85"/>
      <c r="AP35" s="85" t="b">
        <v>1</v>
      </c>
      <c r="AQ35" s="85" t="b">
        <v>0</v>
      </c>
      <c r="AR35" s="85" t="b">
        <v>0</v>
      </c>
      <c r="AS35" s="85"/>
      <c r="AT35" s="85">
        <v>305</v>
      </c>
      <c r="AU35" s="89" t="s">
        <v>501</v>
      </c>
      <c r="AV35" s="85" t="b">
        <v>1</v>
      </c>
      <c r="AW35" s="85" t="s">
        <v>554</v>
      </c>
      <c r="AX35" s="89" t="s">
        <v>587</v>
      </c>
      <c r="AY35" s="85" t="s">
        <v>65</v>
      </c>
      <c r="AZ35" s="85" t="str">
        <f>REPLACE(INDEX(GroupVertices[Group],MATCH(Vertices[[#This Row],[Vertex]],GroupVertices[Vertex],0)),1,1,"")</f>
        <v>1</v>
      </c>
      <c r="BA35" s="51"/>
      <c r="BB35" s="51"/>
      <c r="BC35" s="51"/>
      <c r="BD35" s="51"/>
      <c r="BE35" s="51"/>
      <c r="BF35" s="51"/>
      <c r="BG35" s="51"/>
      <c r="BH35" s="51"/>
      <c r="BI35" s="51"/>
      <c r="BJ35" s="51"/>
      <c r="BK35" s="51"/>
      <c r="BL35" s="52"/>
      <c r="BM35" s="51"/>
      <c r="BN35" s="52"/>
      <c r="BO35" s="51"/>
      <c r="BP35" s="52"/>
      <c r="BQ35" s="51"/>
      <c r="BR35" s="52"/>
      <c r="BS35" s="51"/>
      <c r="BT35" s="2"/>
      <c r="BU35" s="3"/>
      <c r="BV35" s="3"/>
      <c r="BW35" s="3"/>
      <c r="BX35" s="3"/>
    </row>
    <row r="36" spans="1:76" ht="15">
      <c r="A36" s="14" t="s">
        <v>247</v>
      </c>
      <c r="B36" s="15"/>
      <c r="C36" s="15" t="s">
        <v>64</v>
      </c>
      <c r="D36" s="93">
        <v>162.27685577794054</v>
      </c>
      <c r="E36" s="81"/>
      <c r="F36" s="112" t="s">
        <v>545</v>
      </c>
      <c r="G36" s="15"/>
      <c r="H36" s="16" t="s">
        <v>247</v>
      </c>
      <c r="I36" s="66"/>
      <c r="J36" s="66"/>
      <c r="K36" s="114" t="s">
        <v>632</v>
      </c>
      <c r="L36" s="94">
        <v>1</v>
      </c>
      <c r="M36" s="95">
        <v>2306.623046875</v>
      </c>
      <c r="N36" s="95">
        <v>9050.7900390625</v>
      </c>
      <c r="O36" s="77"/>
      <c r="P36" s="96"/>
      <c r="Q36" s="96"/>
      <c r="R36" s="97"/>
      <c r="S36" s="51">
        <v>1</v>
      </c>
      <c r="T36" s="51">
        <v>0</v>
      </c>
      <c r="U36" s="52">
        <v>0</v>
      </c>
      <c r="V36" s="52">
        <v>0.011236</v>
      </c>
      <c r="W36" s="52">
        <v>0.024168</v>
      </c>
      <c r="X36" s="52">
        <v>0.5428</v>
      </c>
      <c r="Y36" s="52">
        <v>0</v>
      </c>
      <c r="Z36" s="52">
        <v>0</v>
      </c>
      <c r="AA36" s="82">
        <v>36</v>
      </c>
      <c r="AB36" s="82"/>
      <c r="AC36" s="98"/>
      <c r="AD36" s="85" t="s">
        <v>346</v>
      </c>
      <c r="AE36" s="85">
        <v>78</v>
      </c>
      <c r="AF36" s="85">
        <v>972</v>
      </c>
      <c r="AG36" s="85">
        <v>202</v>
      </c>
      <c r="AH36" s="85">
        <v>33</v>
      </c>
      <c r="AI36" s="85"/>
      <c r="AJ36" s="85" t="s">
        <v>389</v>
      </c>
      <c r="AK36" s="85" t="s">
        <v>419</v>
      </c>
      <c r="AL36" s="89" t="s">
        <v>455</v>
      </c>
      <c r="AM36" s="85"/>
      <c r="AN36" s="87">
        <v>41398.081400462965</v>
      </c>
      <c r="AO36" s="89" t="s">
        <v>493</v>
      </c>
      <c r="AP36" s="85" t="b">
        <v>0</v>
      </c>
      <c r="AQ36" s="85" t="b">
        <v>0</v>
      </c>
      <c r="AR36" s="85" t="b">
        <v>1</v>
      </c>
      <c r="AS36" s="85"/>
      <c r="AT36" s="85">
        <v>14</v>
      </c>
      <c r="AU36" s="89" t="s">
        <v>502</v>
      </c>
      <c r="AV36" s="85" t="b">
        <v>1</v>
      </c>
      <c r="AW36" s="85" t="s">
        <v>554</v>
      </c>
      <c r="AX36" s="89" t="s">
        <v>588</v>
      </c>
      <c r="AY36" s="85" t="s">
        <v>65</v>
      </c>
      <c r="AZ36" s="85" t="str">
        <f>REPLACE(INDEX(GroupVertices[Group],MATCH(Vertices[[#This Row],[Vertex]],GroupVertices[Vertex],0)),1,1,"")</f>
        <v>1</v>
      </c>
      <c r="BA36" s="51"/>
      <c r="BB36" s="51"/>
      <c r="BC36" s="51"/>
      <c r="BD36" s="51"/>
      <c r="BE36" s="51"/>
      <c r="BF36" s="51"/>
      <c r="BG36" s="51"/>
      <c r="BH36" s="51"/>
      <c r="BI36" s="51"/>
      <c r="BJ36" s="51"/>
      <c r="BK36" s="51"/>
      <c r="BL36" s="52"/>
      <c r="BM36" s="51"/>
      <c r="BN36" s="52"/>
      <c r="BO36" s="51"/>
      <c r="BP36" s="52"/>
      <c r="BQ36" s="51"/>
      <c r="BR36" s="52"/>
      <c r="BS36" s="51"/>
      <c r="BT36" s="2"/>
      <c r="BU36" s="3"/>
      <c r="BV36" s="3"/>
      <c r="BW36" s="3"/>
      <c r="BX36" s="3"/>
    </row>
    <row r="37" spans="1:76" ht="15">
      <c r="A37" s="14" t="s">
        <v>248</v>
      </c>
      <c r="B37" s="15"/>
      <c r="C37" s="15" t="s">
        <v>64</v>
      </c>
      <c r="D37" s="93">
        <v>164.15645585883527</v>
      </c>
      <c r="E37" s="81"/>
      <c r="F37" s="112" t="s">
        <v>546</v>
      </c>
      <c r="G37" s="15"/>
      <c r="H37" s="16" t="s">
        <v>248</v>
      </c>
      <c r="I37" s="66"/>
      <c r="J37" s="66"/>
      <c r="K37" s="114" t="s">
        <v>633</v>
      </c>
      <c r="L37" s="94">
        <v>1</v>
      </c>
      <c r="M37" s="95">
        <v>5503.5654296875</v>
      </c>
      <c r="N37" s="95">
        <v>8162.73193359375</v>
      </c>
      <c r="O37" s="77"/>
      <c r="P37" s="96"/>
      <c r="Q37" s="96"/>
      <c r="R37" s="97"/>
      <c r="S37" s="51">
        <v>1</v>
      </c>
      <c r="T37" s="51">
        <v>0</v>
      </c>
      <c r="U37" s="52">
        <v>0</v>
      </c>
      <c r="V37" s="52">
        <v>0.011236</v>
      </c>
      <c r="W37" s="52">
        <v>0.024168</v>
      </c>
      <c r="X37" s="52">
        <v>0.5428</v>
      </c>
      <c r="Y37" s="52">
        <v>0</v>
      </c>
      <c r="Z37" s="52">
        <v>0</v>
      </c>
      <c r="AA37" s="82">
        <v>37</v>
      </c>
      <c r="AB37" s="82"/>
      <c r="AC37" s="98"/>
      <c r="AD37" s="85" t="s">
        <v>347</v>
      </c>
      <c r="AE37" s="85">
        <v>166</v>
      </c>
      <c r="AF37" s="85">
        <v>7571</v>
      </c>
      <c r="AG37" s="85">
        <v>1434</v>
      </c>
      <c r="AH37" s="85">
        <v>246</v>
      </c>
      <c r="AI37" s="85"/>
      <c r="AJ37" s="85" t="s">
        <v>390</v>
      </c>
      <c r="AK37" s="85" t="s">
        <v>416</v>
      </c>
      <c r="AL37" s="89" t="s">
        <v>456</v>
      </c>
      <c r="AM37" s="85"/>
      <c r="AN37" s="87">
        <v>42845.26045138889</v>
      </c>
      <c r="AO37" s="89" t="s">
        <v>494</v>
      </c>
      <c r="AP37" s="85" t="b">
        <v>1</v>
      </c>
      <c r="AQ37" s="85" t="b">
        <v>0</v>
      </c>
      <c r="AR37" s="85" t="b">
        <v>0</v>
      </c>
      <c r="AS37" s="85"/>
      <c r="AT37" s="85">
        <v>209</v>
      </c>
      <c r="AU37" s="85"/>
      <c r="AV37" s="85" t="b">
        <v>1</v>
      </c>
      <c r="AW37" s="85" t="s">
        <v>554</v>
      </c>
      <c r="AX37" s="89" t="s">
        <v>589</v>
      </c>
      <c r="AY37" s="85" t="s">
        <v>65</v>
      </c>
      <c r="AZ37" s="85" t="str">
        <f>REPLACE(INDEX(GroupVertices[Group],MATCH(Vertices[[#This Row],[Vertex]],GroupVertices[Vertex],0)),1,1,"")</f>
        <v>1</v>
      </c>
      <c r="BA37" s="51"/>
      <c r="BB37" s="51"/>
      <c r="BC37" s="51"/>
      <c r="BD37" s="51"/>
      <c r="BE37" s="51"/>
      <c r="BF37" s="51"/>
      <c r="BG37" s="51"/>
      <c r="BH37" s="51"/>
      <c r="BI37" s="51"/>
      <c r="BJ37" s="51"/>
      <c r="BK37" s="51"/>
      <c r="BL37" s="52"/>
      <c r="BM37" s="51"/>
      <c r="BN37" s="52"/>
      <c r="BO37" s="51"/>
      <c r="BP37" s="52"/>
      <c r="BQ37" s="51"/>
      <c r="BR37" s="52"/>
      <c r="BS37" s="51"/>
      <c r="BT37" s="2"/>
      <c r="BU37" s="3"/>
      <c r="BV37" s="3"/>
      <c r="BW37" s="3"/>
      <c r="BX37" s="3"/>
    </row>
    <row r="38" spans="1:76" ht="15">
      <c r="A38" s="14" t="s">
        <v>249</v>
      </c>
      <c r="B38" s="15"/>
      <c r="C38" s="15" t="s">
        <v>64</v>
      </c>
      <c r="D38" s="93">
        <v>1000</v>
      </c>
      <c r="E38" s="81"/>
      <c r="F38" s="112" t="s">
        <v>547</v>
      </c>
      <c r="G38" s="15"/>
      <c r="H38" s="16" t="s">
        <v>249</v>
      </c>
      <c r="I38" s="66"/>
      <c r="J38" s="66"/>
      <c r="K38" s="114" t="s">
        <v>634</v>
      </c>
      <c r="L38" s="94">
        <v>1</v>
      </c>
      <c r="M38" s="95">
        <v>987.04736328125</v>
      </c>
      <c r="N38" s="95">
        <v>2269.5693359375</v>
      </c>
      <c r="O38" s="77"/>
      <c r="P38" s="96"/>
      <c r="Q38" s="96"/>
      <c r="R38" s="97"/>
      <c r="S38" s="51">
        <v>1</v>
      </c>
      <c r="T38" s="51">
        <v>0</v>
      </c>
      <c r="U38" s="52">
        <v>0</v>
      </c>
      <c r="V38" s="52">
        <v>0.011236</v>
      </c>
      <c r="W38" s="52">
        <v>0.024168</v>
      </c>
      <c r="X38" s="52">
        <v>0.5428</v>
      </c>
      <c r="Y38" s="52">
        <v>0</v>
      </c>
      <c r="Z38" s="52">
        <v>0</v>
      </c>
      <c r="AA38" s="82">
        <v>38</v>
      </c>
      <c r="AB38" s="82"/>
      <c r="AC38" s="98"/>
      <c r="AD38" s="85" t="s">
        <v>348</v>
      </c>
      <c r="AE38" s="85">
        <v>186</v>
      </c>
      <c r="AF38" s="85">
        <v>2942095</v>
      </c>
      <c r="AG38" s="85">
        <v>11008</v>
      </c>
      <c r="AH38" s="85">
        <v>8</v>
      </c>
      <c r="AI38" s="85"/>
      <c r="AJ38" s="85" t="s">
        <v>391</v>
      </c>
      <c r="AK38" s="85" t="s">
        <v>420</v>
      </c>
      <c r="AL38" s="89" t="s">
        <v>457</v>
      </c>
      <c r="AM38" s="85"/>
      <c r="AN38" s="87">
        <v>40052.1222337963</v>
      </c>
      <c r="AO38" s="89" t="s">
        <v>495</v>
      </c>
      <c r="AP38" s="85" t="b">
        <v>0</v>
      </c>
      <c r="AQ38" s="85" t="b">
        <v>0</v>
      </c>
      <c r="AR38" s="85" t="b">
        <v>1</v>
      </c>
      <c r="AS38" s="85"/>
      <c r="AT38" s="85">
        <v>18516</v>
      </c>
      <c r="AU38" s="89" t="s">
        <v>507</v>
      </c>
      <c r="AV38" s="85" t="b">
        <v>1</v>
      </c>
      <c r="AW38" s="85" t="s">
        <v>554</v>
      </c>
      <c r="AX38" s="89" t="s">
        <v>590</v>
      </c>
      <c r="AY38" s="85" t="s">
        <v>65</v>
      </c>
      <c r="AZ38" s="85" t="str">
        <f>REPLACE(INDEX(GroupVertices[Group],MATCH(Vertices[[#This Row],[Vertex]],GroupVertices[Vertex],0)),1,1,"")</f>
        <v>1</v>
      </c>
      <c r="BA38" s="51"/>
      <c r="BB38" s="51"/>
      <c r="BC38" s="51"/>
      <c r="BD38" s="51"/>
      <c r="BE38" s="51"/>
      <c r="BF38" s="51"/>
      <c r="BG38" s="51"/>
      <c r="BH38" s="51"/>
      <c r="BI38" s="51"/>
      <c r="BJ38" s="51"/>
      <c r="BK38" s="51"/>
      <c r="BL38" s="52"/>
      <c r="BM38" s="51"/>
      <c r="BN38" s="52"/>
      <c r="BO38" s="51"/>
      <c r="BP38" s="52"/>
      <c r="BQ38" s="51"/>
      <c r="BR38" s="52"/>
      <c r="BS38" s="51"/>
      <c r="BT38" s="2"/>
      <c r="BU38" s="3"/>
      <c r="BV38" s="3"/>
      <c r="BW38" s="3"/>
      <c r="BX38" s="3"/>
    </row>
    <row r="39" spans="1:76" ht="15">
      <c r="A39" s="14" t="s">
        <v>250</v>
      </c>
      <c r="B39" s="15"/>
      <c r="C39" s="15" t="s">
        <v>64</v>
      </c>
      <c r="D39" s="93">
        <v>180.6424768744721</v>
      </c>
      <c r="E39" s="81"/>
      <c r="F39" s="112" t="s">
        <v>548</v>
      </c>
      <c r="G39" s="15"/>
      <c r="H39" s="16" t="s">
        <v>250</v>
      </c>
      <c r="I39" s="66"/>
      <c r="J39" s="66"/>
      <c r="K39" s="114" t="s">
        <v>635</v>
      </c>
      <c r="L39" s="94">
        <v>1</v>
      </c>
      <c r="M39" s="95">
        <v>5475.84228515625</v>
      </c>
      <c r="N39" s="95">
        <v>9601.86328125</v>
      </c>
      <c r="O39" s="77"/>
      <c r="P39" s="96"/>
      <c r="Q39" s="96"/>
      <c r="R39" s="97"/>
      <c r="S39" s="51">
        <v>1</v>
      </c>
      <c r="T39" s="51">
        <v>0</v>
      </c>
      <c r="U39" s="52">
        <v>0</v>
      </c>
      <c r="V39" s="52">
        <v>0.011236</v>
      </c>
      <c r="W39" s="52">
        <v>0.024168</v>
      </c>
      <c r="X39" s="52">
        <v>0.5428</v>
      </c>
      <c r="Y39" s="52">
        <v>0</v>
      </c>
      <c r="Z39" s="52">
        <v>0</v>
      </c>
      <c r="AA39" s="82">
        <v>39</v>
      </c>
      <c r="AB39" s="82"/>
      <c r="AC39" s="98"/>
      <c r="AD39" s="85" t="s">
        <v>349</v>
      </c>
      <c r="AE39" s="85">
        <v>2425</v>
      </c>
      <c r="AF39" s="85">
        <v>65451</v>
      </c>
      <c r="AG39" s="85">
        <v>13467</v>
      </c>
      <c r="AH39" s="85">
        <v>1633</v>
      </c>
      <c r="AI39" s="85"/>
      <c r="AJ39" s="85" t="s">
        <v>392</v>
      </c>
      <c r="AK39" s="85" t="s">
        <v>421</v>
      </c>
      <c r="AL39" s="89" t="s">
        <v>458</v>
      </c>
      <c r="AM39" s="85"/>
      <c r="AN39" s="87">
        <v>40059.69824074074</v>
      </c>
      <c r="AO39" s="89" t="s">
        <v>496</v>
      </c>
      <c r="AP39" s="85" t="b">
        <v>0</v>
      </c>
      <c r="AQ39" s="85" t="b">
        <v>0</v>
      </c>
      <c r="AR39" s="85" t="b">
        <v>0</v>
      </c>
      <c r="AS39" s="85"/>
      <c r="AT39" s="85">
        <v>2377</v>
      </c>
      <c r="AU39" s="89" t="s">
        <v>507</v>
      </c>
      <c r="AV39" s="85" t="b">
        <v>0</v>
      </c>
      <c r="AW39" s="85" t="s">
        <v>554</v>
      </c>
      <c r="AX39" s="89" t="s">
        <v>591</v>
      </c>
      <c r="AY39" s="85" t="s">
        <v>65</v>
      </c>
      <c r="AZ39" s="85" t="str">
        <f>REPLACE(INDEX(GroupVertices[Group],MATCH(Vertices[[#This Row],[Vertex]],GroupVertices[Vertex],0)),1,1,"")</f>
        <v>1</v>
      </c>
      <c r="BA39" s="51"/>
      <c r="BB39" s="51"/>
      <c r="BC39" s="51"/>
      <c r="BD39" s="51"/>
      <c r="BE39" s="51"/>
      <c r="BF39" s="51"/>
      <c r="BG39" s="51"/>
      <c r="BH39" s="51"/>
      <c r="BI39" s="51"/>
      <c r="BJ39" s="51"/>
      <c r="BK39" s="51"/>
      <c r="BL39" s="52"/>
      <c r="BM39" s="51"/>
      <c r="BN39" s="52"/>
      <c r="BO39" s="51"/>
      <c r="BP39" s="52"/>
      <c r="BQ39" s="51"/>
      <c r="BR39" s="52"/>
      <c r="BS39" s="51"/>
      <c r="BT39" s="2"/>
      <c r="BU39" s="3"/>
      <c r="BV39" s="3"/>
      <c r="BW39" s="3"/>
      <c r="BX39" s="3"/>
    </row>
    <row r="40" spans="1:76" ht="15">
      <c r="A40" s="14" t="s">
        <v>251</v>
      </c>
      <c r="B40" s="15"/>
      <c r="C40" s="15" t="s">
        <v>64</v>
      </c>
      <c r="D40" s="93">
        <v>166.53792824500908</v>
      </c>
      <c r="E40" s="81"/>
      <c r="F40" s="112" t="s">
        <v>549</v>
      </c>
      <c r="G40" s="15"/>
      <c r="H40" s="16" t="s">
        <v>251</v>
      </c>
      <c r="I40" s="66"/>
      <c r="J40" s="66"/>
      <c r="K40" s="114" t="s">
        <v>636</v>
      </c>
      <c r="L40" s="94">
        <v>1</v>
      </c>
      <c r="M40" s="95">
        <v>2762.155029296875</v>
      </c>
      <c r="N40" s="95">
        <v>641.430419921875</v>
      </c>
      <c r="O40" s="77"/>
      <c r="P40" s="96"/>
      <c r="Q40" s="96"/>
      <c r="R40" s="97"/>
      <c r="S40" s="51">
        <v>1</v>
      </c>
      <c r="T40" s="51">
        <v>0</v>
      </c>
      <c r="U40" s="52">
        <v>0</v>
      </c>
      <c r="V40" s="52">
        <v>0.011236</v>
      </c>
      <c r="W40" s="52">
        <v>0.024168</v>
      </c>
      <c r="X40" s="52">
        <v>0.5428</v>
      </c>
      <c r="Y40" s="52">
        <v>0</v>
      </c>
      <c r="Z40" s="52">
        <v>0</v>
      </c>
      <c r="AA40" s="82">
        <v>40</v>
      </c>
      <c r="AB40" s="82"/>
      <c r="AC40" s="98"/>
      <c r="AD40" s="85" t="s">
        <v>350</v>
      </c>
      <c r="AE40" s="85">
        <v>878</v>
      </c>
      <c r="AF40" s="85">
        <v>15932</v>
      </c>
      <c r="AG40" s="85">
        <v>1890</v>
      </c>
      <c r="AH40" s="85">
        <v>4</v>
      </c>
      <c r="AI40" s="85">
        <v>-18000</v>
      </c>
      <c r="AJ40" s="85" t="s">
        <v>393</v>
      </c>
      <c r="AK40" s="85" t="s">
        <v>422</v>
      </c>
      <c r="AL40" s="85"/>
      <c r="AM40" s="85" t="s">
        <v>463</v>
      </c>
      <c r="AN40" s="87">
        <v>39659.65112268519</v>
      </c>
      <c r="AO40" s="85"/>
      <c r="AP40" s="85" t="b">
        <v>0</v>
      </c>
      <c r="AQ40" s="85" t="b">
        <v>0</v>
      </c>
      <c r="AR40" s="85" t="b">
        <v>0</v>
      </c>
      <c r="AS40" s="85" t="s">
        <v>286</v>
      </c>
      <c r="AT40" s="85">
        <v>865</v>
      </c>
      <c r="AU40" s="89" t="s">
        <v>511</v>
      </c>
      <c r="AV40" s="85" t="b">
        <v>1</v>
      </c>
      <c r="AW40" s="85" t="s">
        <v>554</v>
      </c>
      <c r="AX40" s="89" t="s">
        <v>592</v>
      </c>
      <c r="AY40" s="85" t="s">
        <v>65</v>
      </c>
      <c r="AZ40" s="85" t="str">
        <f>REPLACE(INDEX(GroupVertices[Group],MATCH(Vertices[[#This Row],[Vertex]],GroupVertices[Vertex],0)),1,1,"")</f>
        <v>1</v>
      </c>
      <c r="BA40" s="51"/>
      <c r="BB40" s="51"/>
      <c r="BC40" s="51"/>
      <c r="BD40" s="51"/>
      <c r="BE40" s="51"/>
      <c r="BF40" s="51"/>
      <c r="BG40" s="51"/>
      <c r="BH40" s="51"/>
      <c r="BI40" s="51"/>
      <c r="BJ40" s="51"/>
      <c r="BK40" s="51"/>
      <c r="BL40" s="52"/>
      <c r="BM40" s="51"/>
      <c r="BN40" s="52"/>
      <c r="BO40" s="51"/>
      <c r="BP40" s="52"/>
      <c r="BQ40" s="51"/>
      <c r="BR40" s="52"/>
      <c r="BS40" s="51"/>
      <c r="BT40" s="2"/>
      <c r="BU40" s="3"/>
      <c r="BV40" s="3"/>
      <c r="BW40" s="3"/>
      <c r="BX40" s="3"/>
    </row>
    <row r="41" spans="1:76" ht="15">
      <c r="A41" s="14" t="s">
        <v>252</v>
      </c>
      <c r="B41" s="15"/>
      <c r="C41" s="15" t="s">
        <v>64</v>
      </c>
      <c r="D41" s="93">
        <v>167.75899894462958</v>
      </c>
      <c r="E41" s="81"/>
      <c r="F41" s="112" t="s">
        <v>550</v>
      </c>
      <c r="G41" s="15"/>
      <c r="H41" s="16" t="s">
        <v>252</v>
      </c>
      <c r="I41" s="66"/>
      <c r="J41" s="66"/>
      <c r="K41" s="114" t="s">
        <v>637</v>
      </c>
      <c r="L41" s="94">
        <v>1</v>
      </c>
      <c r="M41" s="95">
        <v>3307.80859375</v>
      </c>
      <c r="N41" s="95">
        <v>8075.50390625</v>
      </c>
      <c r="O41" s="77"/>
      <c r="P41" s="96"/>
      <c r="Q41" s="96"/>
      <c r="R41" s="97"/>
      <c r="S41" s="51">
        <v>1</v>
      </c>
      <c r="T41" s="51">
        <v>0</v>
      </c>
      <c r="U41" s="52">
        <v>0</v>
      </c>
      <c r="V41" s="52">
        <v>0.011236</v>
      </c>
      <c r="W41" s="52">
        <v>0.024168</v>
      </c>
      <c r="X41" s="52">
        <v>0.5428</v>
      </c>
      <c r="Y41" s="52">
        <v>0</v>
      </c>
      <c r="Z41" s="52">
        <v>0</v>
      </c>
      <c r="AA41" s="82">
        <v>41</v>
      </c>
      <c r="AB41" s="82"/>
      <c r="AC41" s="98"/>
      <c r="AD41" s="85" t="s">
        <v>351</v>
      </c>
      <c r="AE41" s="85">
        <v>2628</v>
      </c>
      <c r="AF41" s="85">
        <v>20219</v>
      </c>
      <c r="AG41" s="85">
        <v>29669</v>
      </c>
      <c r="AH41" s="85">
        <v>2519</v>
      </c>
      <c r="AI41" s="85"/>
      <c r="AJ41" s="85" t="s">
        <v>394</v>
      </c>
      <c r="AK41" s="85" t="s">
        <v>423</v>
      </c>
      <c r="AL41" s="89" t="s">
        <v>459</v>
      </c>
      <c r="AM41" s="85"/>
      <c r="AN41" s="87">
        <v>39835.57795138889</v>
      </c>
      <c r="AO41" s="89" t="s">
        <v>497</v>
      </c>
      <c r="AP41" s="85" t="b">
        <v>0</v>
      </c>
      <c r="AQ41" s="85" t="b">
        <v>0</v>
      </c>
      <c r="AR41" s="85" t="b">
        <v>0</v>
      </c>
      <c r="AS41" s="85"/>
      <c r="AT41" s="85">
        <v>1119</v>
      </c>
      <c r="AU41" s="89" t="s">
        <v>501</v>
      </c>
      <c r="AV41" s="85" t="b">
        <v>1</v>
      </c>
      <c r="AW41" s="85" t="s">
        <v>554</v>
      </c>
      <c r="AX41" s="89" t="s">
        <v>593</v>
      </c>
      <c r="AY41" s="85" t="s">
        <v>65</v>
      </c>
      <c r="AZ41" s="85" t="str">
        <f>REPLACE(INDEX(GroupVertices[Group],MATCH(Vertices[[#This Row],[Vertex]],GroupVertices[Vertex],0)),1,1,"")</f>
        <v>1</v>
      </c>
      <c r="BA41" s="51"/>
      <c r="BB41" s="51"/>
      <c r="BC41" s="51"/>
      <c r="BD41" s="51"/>
      <c r="BE41" s="51"/>
      <c r="BF41" s="51"/>
      <c r="BG41" s="51"/>
      <c r="BH41" s="51"/>
      <c r="BI41" s="51"/>
      <c r="BJ41" s="51"/>
      <c r="BK41" s="51"/>
      <c r="BL41" s="52"/>
      <c r="BM41" s="51"/>
      <c r="BN41" s="52"/>
      <c r="BO41" s="51"/>
      <c r="BP41" s="52"/>
      <c r="BQ41" s="51"/>
      <c r="BR41" s="52"/>
      <c r="BS41" s="51"/>
      <c r="BT41" s="2"/>
      <c r="BU41" s="3"/>
      <c r="BV41" s="3"/>
      <c r="BW41" s="3"/>
      <c r="BX41" s="3"/>
    </row>
    <row r="42" spans="1:76" ht="15">
      <c r="A42" s="14" t="s">
        <v>253</v>
      </c>
      <c r="B42" s="15"/>
      <c r="C42" s="15" t="s">
        <v>64</v>
      </c>
      <c r="D42" s="93">
        <v>166.90792377540495</v>
      </c>
      <c r="E42" s="81"/>
      <c r="F42" s="112" t="s">
        <v>551</v>
      </c>
      <c r="G42" s="15"/>
      <c r="H42" s="16" t="s">
        <v>253</v>
      </c>
      <c r="I42" s="66"/>
      <c r="J42" s="66"/>
      <c r="K42" s="114" t="s">
        <v>638</v>
      </c>
      <c r="L42" s="94">
        <v>1</v>
      </c>
      <c r="M42" s="95">
        <v>4854.61962890625</v>
      </c>
      <c r="N42" s="95">
        <v>2028.0836181640625</v>
      </c>
      <c r="O42" s="77"/>
      <c r="P42" s="96"/>
      <c r="Q42" s="96"/>
      <c r="R42" s="97"/>
      <c r="S42" s="51">
        <v>1</v>
      </c>
      <c r="T42" s="51">
        <v>0</v>
      </c>
      <c r="U42" s="52">
        <v>0</v>
      </c>
      <c r="V42" s="52">
        <v>0.011236</v>
      </c>
      <c r="W42" s="52">
        <v>0.024168</v>
      </c>
      <c r="X42" s="52">
        <v>0.5428</v>
      </c>
      <c r="Y42" s="52">
        <v>0</v>
      </c>
      <c r="Z42" s="52">
        <v>0</v>
      </c>
      <c r="AA42" s="82">
        <v>42</v>
      </c>
      <c r="AB42" s="82"/>
      <c r="AC42" s="98"/>
      <c r="AD42" s="85" t="s">
        <v>352</v>
      </c>
      <c r="AE42" s="85">
        <v>4165</v>
      </c>
      <c r="AF42" s="85">
        <v>17231</v>
      </c>
      <c r="AG42" s="85">
        <v>2707</v>
      </c>
      <c r="AH42" s="85">
        <v>2991</v>
      </c>
      <c r="AI42" s="85"/>
      <c r="AJ42" s="85" t="s">
        <v>395</v>
      </c>
      <c r="AK42" s="85" t="s">
        <v>404</v>
      </c>
      <c r="AL42" s="89" t="s">
        <v>460</v>
      </c>
      <c r="AM42" s="85"/>
      <c r="AN42" s="87">
        <v>42535.631064814814</v>
      </c>
      <c r="AO42" s="89" t="s">
        <v>498</v>
      </c>
      <c r="AP42" s="85" t="b">
        <v>1</v>
      </c>
      <c r="AQ42" s="85" t="b">
        <v>0</v>
      </c>
      <c r="AR42" s="85" t="b">
        <v>1</v>
      </c>
      <c r="AS42" s="85"/>
      <c r="AT42" s="85">
        <v>442</v>
      </c>
      <c r="AU42" s="85"/>
      <c r="AV42" s="85" t="b">
        <v>1</v>
      </c>
      <c r="AW42" s="85" t="s">
        <v>554</v>
      </c>
      <c r="AX42" s="89" t="s">
        <v>594</v>
      </c>
      <c r="AY42" s="85" t="s">
        <v>65</v>
      </c>
      <c r="AZ42" s="85" t="str">
        <f>REPLACE(INDEX(GroupVertices[Group],MATCH(Vertices[[#This Row],[Vertex]],GroupVertices[Vertex],0)),1,1,"")</f>
        <v>1</v>
      </c>
      <c r="BA42" s="51"/>
      <c r="BB42" s="51"/>
      <c r="BC42" s="51"/>
      <c r="BD42" s="51"/>
      <c r="BE42" s="51"/>
      <c r="BF42" s="51"/>
      <c r="BG42" s="51"/>
      <c r="BH42" s="51"/>
      <c r="BI42" s="51"/>
      <c r="BJ42" s="51"/>
      <c r="BK42" s="51"/>
      <c r="BL42" s="52"/>
      <c r="BM42" s="51"/>
      <c r="BN42" s="52"/>
      <c r="BO42" s="51"/>
      <c r="BP42" s="52"/>
      <c r="BQ42" s="51"/>
      <c r="BR42" s="52"/>
      <c r="BS42" s="51"/>
      <c r="BT42" s="2"/>
      <c r="BU42" s="3"/>
      <c r="BV42" s="3"/>
      <c r="BW42" s="3"/>
      <c r="BX42" s="3"/>
    </row>
    <row r="43" spans="1:76" ht="15">
      <c r="A43" s="14" t="s">
        <v>254</v>
      </c>
      <c r="B43" s="15"/>
      <c r="C43" s="15" t="s">
        <v>64</v>
      </c>
      <c r="D43" s="93">
        <v>162.00142415523632</v>
      </c>
      <c r="E43" s="81"/>
      <c r="F43" s="112" t="s">
        <v>552</v>
      </c>
      <c r="G43" s="15"/>
      <c r="H43" s="16" t="s">
        <v>254</v>
      </c>
      <c r="I43" s="66"/>
      <c r="J43" s="66"/>
      <c r="K43" s="114" t="s">
        <v>639</v>
      </c>
      <c r="L43" s="94">
        <v>1338.5250836120401</v>
      </c>
      <c r="M43" s="95">
        <v>9108.900390625</v>
      </c>
      <c r="N43" s="95">
        <v>9615.0380859375</v>
      </c>
      <c r="O43" s="77"/>
      <c r="P43" s="96"/>
      <c r="Q43" s="96"/>
      <c r="R43" s="97"/>
      <c r="S43" s="51">
        <v>3</v>
      </c>
      <c r="T43" s="51">
        <v>0</v>
      </c>
      <c r="U43" s="52">
        <v>240</v>
      </c>
      <c r="V43" s="52">
        <v>0.012048</v>
      </c>
      <c r="W43" s="52">
        <v>0.025594</v>
      </c>
      <c r="X43" s="52">
        <v>1.203399</v>
      </c>
      <c r="Y43" s="52">
        <v>0.16666666666666666</v>
      </c>
      <c r="Z43" s="52">
        <v>0</v>
      </c>
      <c r="AA43" s="82">
        <v>43</v>
      </c>
      <c r="AB43" s="82"/>
      <c r="AC43" s="98"/>
      <c r="AD43" s="85" t="s">
        <v>353</v>
      </c>
      <c r="AE43" s="85">
        <v>0</v>
      </c>
      <c r="AF43" s="85">
        <v>5</v>
      </c>
      <c r="AG43" s="85">
        <v>1</v>
      </c>
      <c r="AH43" s="85">
        <v>0</v>
      </c>
      <c r="AI43" s="85"/>
      <c r="AJ43" s="85"/>
      <c r="AK43" s="85"/>
      <c r="AL43" s="85"/>
      <c r="AM43" s="85"/>
      <c r="AN43" s="87">
        <v>43271.749930555554</v>
      </c>
      <c r="AO43" s="85"/>
      <c r="AP43" s="85" t="b">
        <v>1</v>
      </c>
      <c r="AQ43" s="85" t="b">
        <v>0</v>
      </c>
      <c r="AR43" s="85" t="b">
        <v>0</v>
      </c>
      <c r="AS43" s="85" t="s">
        <v>286</v>
      </c>
      <c r="AT43" s="85">
        <v>0</v>
      </c>
      <c r="AU43" s="85"/>
      <c r="AV43" s="85" t="b">
        <v>0</v>
      </c>
      <c r="AW43" s="85" t="s">
        <v>554</v>
      </c>
      <c r="AX43" s="89" t="s">
        <v>595</v>
      </c>
      <c r="AY43" s="85" t="s">
        <v>65</v>
      </c>
      <c r="AZ43" s="85" t="str">
        <f>REPLACE(INDEX(GroupVertices[Group],MATCH(Vertices[[#This Row],[Vertex]],GroupVertices[Vertex],0)),1,1,"")</f>
        <v>2</v>
      </c>
      <c r="BA43" s="51"/>
      <c r="BB43" s="51"/>
      <c r="BC43" s="51"/>
      <c r="BD43" s="51"/>
      <c r="BE43" s="51"/>
      <c r="BF43" s="51"/>
      <c r="BG43" s="51"/>
      <c r="BH43" s="51"/>
      <c r="BI43" s="51"/>
      <c r="BJ43" s="51"/>
      <c r="BK43" s="51"/>
      <c r="BL43" s="52"/>
      <c r="BM43" s="51"/>
      <c r="BN43" s="52"/>
      <c r="BO43" s="51"/>
      <c r="BP43" s="52"/>
      <c r="BQ43" s="51"/>
      <c r="BR43" s="52"/>
      <c r="BS43" s="51"/>
      <c r="BT43" s="2"/>
      <c r="BU43" s="3"/>
      <c r="BV43" s="3"/>
      <c r="BW43" s="3"/>
      <c r="BX43" s="3"/>
    </row>
    <row r="44" spans="1:76" ht="15">
      <c r="A44" s="14" t="s">
        <v>213</v>
      </c>
      <c r="B44" s="15"/>
      <c r="C44" s="15" t="s">
        <v>64</v>
      </c>
      <c r="D44" s="93">
        <v>162.00911459351244</v>
      </c>
      <c r="E44" s="81"/>
      <c r="F44" s="112" t="s">
        <v>269</v>
      </c>
      <c r="G44" s="15"/>
      <c r="H44" s="16" t="s">
        <v>213</v>
      </c>
      <c r="I44" s="66"/>
      <c r="J44" s="66"/>
      <c r="K44" s="114" t="s">
        <v>640</v>
      </c>
      <c r="L44" s="94">
        <v>229.49386845039018</v>
      </c>
      <c r="M44" s="95">
        <v>9743.31640625</v>
      </c>
      <c r="N44" s="95">
        <v>6519.78125</v>
      </c>
      <c r="O44" s="77"/>
      <c r="P44" s="96"/>
      <c r="Q44" s="96"/>
      <c r="R44" s="97"/>
      <c r="S44" s="51">
        <v>1</v>
      </c>
      <c r="T44" s="51">
        <v>2</v>
      </c>
      <c r="U44" s="52">
        <v>41</v>
      </c>
      <c r="V44" s="52">
        <v>0.008197</v>
      </c>
      <c r="W44" s="52">
        <v>0.001549</v>
      </c>
      <c r="X44" s="52">
        <v>1.165765</v>
      </c>
      <c r="Y44" s="52">
        <v>0.3333333333333333</v>
      </c>
      <c r="Z44" s="52">
        <v>0</v>
      </c>
      <c r="AA44" s="82">
        <v>44</v>
      </c>
      <c r="AB44" s="82"/>
      <c r="AC44" s="98"/>
      <c r="AD44" s="85" t="s">
        <v>213</v>
      </c>
      <c r="AE44" s="85">
        <v>67</v>
      </c>
      <c r="AF44" s="85">
        <v>32</v>
      </c>
      <c r="AG44" s="85">
        <v>129</v>
      </c>
      <c r="AH44" s="85">
        <v>2</v>
      </c>
      <c r="AI44" s="85">
        <v>25200</v>
      </c>
      <c r="AJ44" s="85" t="s">
        <v>396</v>
      </c>
      <c r="AK44" s="85" t="s">
        <v>424</v>
      </c>
      <c r="AL44" s="89" t="s">
        <v>461</v>
      </c>
      <c r="AM44" s="85" t="s">
        <v>466</v>
      </c>
      <c r="AN44" s="87">
        <v>40213.67946759259</v>
      </c>
      <c r="AO44" s="85"/>
      <c r="AP44" s="85" t="b">
        <v>0</v>
      </c>
      <c r="AQ44" s="85" t="b">
        <v>0</v>
      </c>
      <c r="AR44" s="85" t="b">
        <v>1</v>
      </c>
      <c r="AS44" s="85" t="s">
        <v>286</v>
      </c>
      <c r="AT44" s="85">
        <v>0</v>
      </c>
      <c r="AU44" s="89" t="s">
        <v>512</v>
      </c>
      <c r="AV44" s="85" t="b">
        <v>0</v>
      </c>
      <c r="AW44" s="85" t="s">
        <v>554</v>
      </c>
      <c r="AX44" s="89" t="s">
        <v>596</v>
      </c>
      <c r="AY44" s="85" t="s">
        <v>66</v>
      </c>
      <c r="AZ44" s="85" t="str">
        <f>REPLACE(INDEX(GroupVertices[Group],MATCH(Vertices[[#This Row],[Vertex]],GroupVertices[Vertex],0)),1,1,"")</f>
        <v>2</v>
      </c>
      <c r="BA44" s="51"/>
      <c r="BB44" s="51"/>
      <c r="BC44" s="51"/>
      <c r="BD44" s="51"/>
      <c r="BE44" s="51" t="s">
        <v>267</v>
      </c>
      <c r="BF44" s="51" t="s">
        <v>267</v>
      </c>
      <c r="BG44" s="128" t="s">
        <v>762</v>
      </c>
      <c r="BH44" s="128" t="s">
        <v>762</v>
      </c>
      <c r="BI44" s="128" t="s">
        <v>735</v>
      </c>
      <c r="BJ44" s="128" t="s">
        <v>735</v>
      </c>
      <c r="BK44" s="128">
        <v>0</v>
      </c>
      <c r="BL44" s="131">
        <v>0</v>
      </c>
      <c r="BM44" s="128">
        <v>0</v>
      </c>
      <c r="BN44" s="131">
        <v>0</v>
      </c>
      <c r="BO44" s="128">
        <v>0</v>
      </c>
      <c r="BP44" s="131">
        <v>0</v>
      </c>
      <c r="BQ44" s="128">
        <v>6</v>
      </c>
      <c r="BR44" s="131">
        <v>100</v>
      </c>
      <c r="BS44" s="128">
        <v>6</v>
      </c>
      <c r="BT44" s="2"/>
      <c r="BU44" s="3"/>
      <c r="BV44" s="3"/>
      <c r="BW44" s="3"/>
      <c r="BX44" s="3"/>
    </row>
    <row r="45" spans="1:76" ht="15">
      <c r="A45" s="14" t="s">
        <v>255</v>
      </c>
      <c r="B45" s="15"/>
      <c r="C45" s="15" t="s">
        <v>64</v>
      </c>
      <c r="D45" s="93">
        <v>259.5646027745535</v>
      </c>
      <c r="E45" s="81"/>
      <c r="F45" s="112" t="s">
        <v>553</v>
      </c>
      <c r="G45" s="15"/>
      <c r="H45" s="16" t="s">
        <v>255</v>
      </c>
      <c r="I45" s="66"/>
      <c r="J45" s="66"/>
      <c r="K45" s="114" t="s">
        <v>641</v>
      </c>
      <c r="L45" s="94">
        <v>1</v>
      </c>
      <c r="M45" s="95">
        <v>9756.0087890625</v>
      </c>
      <c r="N45" s="95">
        <v>439.956298828125</v>
      </c>
      <c r="O45" s="77"/>
      <c r="P45" s="96"/>
      <c r="Q45" s="96"/>
      <c r="R45" s="97"/>
      <c r="S45" s="51">
        <v>2</v>
      </c>
      <c r="T45" s="51">
        <v>0</v>
      </c>
      <c r="U45" s="52">
        <v>0</v>
      </c>
      <c r="V45" s="52">
        <v>0.006135</v>
      </c>
      <c r="W45" s="52">
        <v>0.001426</v>
      </c>
      <c r="X45" s="52">
        <v>0.810599</v>
      </c>
      <c r="Y45" s="52">
        <v>0.5</v>
      </c>
      <c r="Z45" s="52">
        <v>0</v>
      </c>
      <c r="AA45" s="82">
        <v>45</v>
      </c>
      <c r="AB45" s="82"/>
      <c r="AC45" s="98"/>
      <c r="AD45" s="85" t="s">
        <v>354</v>
      </c>
      <c r="AE45" s="85">
        <v>413</v>
      </c>
      <c r="AF45" s="85">
        <v>342535</v>
      </c>
      <c r="AG45" s="85">
        <v>39641</v>
      </c>
      <c r="AH45" s="85">
        <v>319</v>
      </c>
      <c r="AI45" s="85"/>
      <c r="AJ45" s="85" t="s">
        <v>397</v>
      </c>
      <c r="AK45" s="85" t="s">
        <v>425</v>
      </c>
      <c r="AL45" s="89" t="s">
        <v>462</v>
      </c>
      <c r="AM45" s="85"/>
      <c r="AN45" s="87">
        <v>39979.284907407404</v>
      </c>
      <c r="AO45" s="89" t="s">
        <v>499</v>
      </c>
      <c r="AP45" s="85" t="b">
        <v>0</v>
      </c>
      <c r="AQ45" s="85" t="b">
        <v>0</v>
      </c>
      <c r="AR45" s="85" t="b">
        <v>1</v>
      </c>
      <c r="AS45" s="85"/>
      <c r="AT45" s="85">
        <v>1066</v>
      </c>
      <c r="AU45" s="89" t="s">
        <v>500</v>
      </c>
      <c r="AV45" s="85" t="b">
        <v>1</v>
      </c>
      <c r="AW45" s="85" t="s">
        <v>554</v>
      </c>
      <c r="AX45" s="89" t="s">
        <v>597</v>
      </c>
      <c r="AY45" s="85" t="s">
        <v>65</v>
      </c>
      <c r="AZ45" s="85" t="str">
        <f>REPLACE(INDEX(GroupVertices[Group],MATCH(Vertices[[#This Row],[Vertex]],GroupVertices[Vertex],0)),1,1,"")</f>
        <v>2</v>
      </c>
      <c r="BA45" s="51"/>
      <c r="BB45" s="51"/>
      <c r="BC45" s="51"/>
      <c r="BD45" s="51"/>
      <c r="BE45" s="51"/>
      <c r="BF45" s="51"/>
      <c r="BG45" s="51"/>
      <c r="BH45" s="51"/>
      <c r="BI45" s="51"/>
      <c r="BJ45" s="51"/>
      <c r="BK45" s="51"/>
      <c r="BL45" s="52"/>
      <c r="BM45" s="51"/>
      <c r="BN45" s="52"/>
      <c r="BO45" s="51"/>
      <c r="BP45" s="52"/>
      <c r="BQ45" s="51"/>
      <c r="BR45" s="52"/>
      <c r="BS45" s="51"/>
      <c r="BT45" s="2"/>
      <c r="BU45" s="3"/>
      <c r="BV45" s="3"/>
      <c r="BW45" s="3"/>
      <c r="BX45" s="3"/>
    </row>
    <row r="46" spans="1:76" ht="15">
      <c r="A46" s="99" t="s">
        <v>214</v>
      </c>
      <c r="B46" s="100"/>
      <c r="C46" s="100" t="s">
        <v>64</v>
      </c>
      <c r="D46" s="101">
        <v>162</v>
      </c>
      <c r="E46" s="102"/>
      <c r="F46" s="113" t="s">
        <v>270</v>
      </c>
      <c r="G46" s="100"/>
      <c r="H46" s="103" t="s">
        <v>214</v>
      </c>
      <c r="I46" s="104"/>
      <c r="J46" s="104"/>
      <c r="K46" s="115" t="s">
        <v>642</v>
      </c>
      <c r="L46" s="105">
        <v>229.49386845039018</v>
      </c>
      <c r="M46" s="106">
        <v>9169.84375</v>
      </c>
      <c r="N46" s="106">
        <v>3479.57861328125</v>
      </c>
      <c r="O46" s="107"/>
      <c r="P46" s="108"/>
      <c r="Q46" s="108"/>
      <c r="R46" s="109"/>
      <c r="S46" s="51">
        <v>0</v>
      </c>
      <c r="T46" s="51">
        <v>3</v>
      </c>
      <c r="U46" s="52">
        <v>41</v>
      </c>
      <c r="V46" s="52">
        <v>0.008197</v>
      </c>
      <c r="W46" s="52">
        <v>0.001549</v>
      </c>
      <c r="X46" s="52">
        <v>1.165765</v>
      </c>
      <c r="Y46" s="52">
        <v>0.3333333333333333</v>
      </c>
      <c r="Z46" s="52">
        <v>0</v>
      </c>
      <c r="AA46" s="110">
        <v>46</v>
      </c>
      <c r="AB46" s="110"/>
      <c r="AC46" s="111"/>
      <c r="AD46" s="85" t="s">
        <v>355</v>
      </c>
      <c r="AE46" s="85">
        <v>24</v>
      </c>
      <c r="AF46" s="85">
        <v>0</v>
      </c>
      <c r="AG46" s="85">
        <v>589</v>
      </c>
      <c r="AH46" s="85">
        <v>765</v>
      </c>
      <c r="AI46" s="85"/>
      <c r="AJ46" s="85"/>
      <c r="AK46" s="85"/>
      <c r="AL46" s="85"/>
      <c r="AM46" s="85"/>
      <c r="AN46" s="87">
        <v>43684.12880787037</v>
      </c>
      <c r="AO46" s="85"/>
      <c r="AP46" s="85" t="b">
        <v>1</v>
      </c>
      <c r="AQ46" s="85" t="b">
        <v>0</v>
      </c>
      <c r="AR46" s="85" t="b">
        <v>0</v>
      </c>
      <c r="AS46" s="85"/>
      <c r="AT46" s="85">
        <v>0</v>
      </c>
      <c r="AU46" s="85"/>
      <c r="AV46" s="85" t="b">
        <v>0</v>
      </c>
      <c r="AW46" s="85" t="s">
        <v>554</v>
      </c>
      <c r="AX46" s="89" t="s">
        <v>598</v>
      </c>
      <c r="AY46" s="85" t="s">
        <v>66</v>
      </c>
      <c r="AZ46" s="85" t="str">
        <f>REPLACE(INDEX(GroupVertices[Group],MATCH(Vertices[[#This Row],[Vertex]],GroupVertices[Vertex],0)),1,1,"")</f>
        <v>2</v>
      </c>
      <c r="BA46" s="51"/>
      <c r="BB46" s="51"/>
      <c r="BC46" s="51"/>
      <c r="BD46" s="51"/>
      <c r="BE46" s="51" t="s">
        <v>267</v>
      </c>
      <c r="BF46" s="51" t="s">
        <v>267</v>
      </c>
      <c r="BG46" s="128" t="s">
        <v>763</v>
      </c>
      <c r="BH46" s="128" t="s">
        <v>763</v>
      </c>
      <c r="BI46" s="128" t="s">
        <v>768</v>
      </c>
      <c r="BJ46" s="128" t="s">
        <v>768</v>
      </c>
      <c r="BK46" s="128">
        <v>0</v>
      </c>
      <c r="BL46" s="131">
        <v>0</v>
      </c>
      <c r="BM46" s="128">
        <v>0</v>
      </c>
      <c r="BN46" s="131">
        <v>0</v>
      </c>
      <c r="BO46" s="128">
        <v>0</v>
      </c>
      <c r="BP46" s="131">
        <v>0</v>
      </c>
      <c r="BQ46" s="128">
        <v>8</v>
      </c>
      <c r="BR46" s="131">
        <v>100</v>
      </c>
      <c r="BS46" s="128">
        <v>8</v>
      </c>
      <c r="BT46" s="2"/>
      <c r="BU46" s="3"/>
      <c r="BV46" s="3"/>
      <c r="BW46" s="3"/>
      <c r="BX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hyperlinks>
    <hyperlink ref="AL3" r:id="rId1" display="https://t.co/OJ7JEtqrj1"/>
    <hyperlink ref="AL5" r:id="rId2" display="http://www.shape.nato.int/"/>
    <hyperlink ref="AL6" r:id="rId3" display="https://t.co/zf3l5w8Nk3"/>
    <hyperlink ref="AL7" r:id="rId4" display="http://t.co/mwCCoGoE"/>
    <hyperlink ref="AL8" r:id="rId5" display="http://t.co/vTSpoNRqVs"/>
    <hyperlink ref="AL9" r:id="rId6" display="http://www.breakingdefense.com/"/>
    <hyperlink ref="AL10" r:id="rId7" display="https://t.co/uPiAu9MHPC"/>
    <hyperlink ref="AL11" r:id="rId8" display="https://t.co/TH1nby3z9O"/>
    <hyperlink ref="AL12" r:id="rId9" display="http://t.co/12CDG0b6ZI"/>
    <hyperlink ref="AL13" r:id="rId10" display="https://t.co/sNWdwHMcNu"/>
    <hyperlink ref="AL14" r:id="rId11" display="http://t.co/6y2B4cpbSt"/>
    <hyperlink ref="AL15" r:id="rId12" display="https://t.co/QzackVpdlc"/>
    <hyperlink ref="AL16" r:id="rId13" display="http://t.co/oAlht93uxI"/>
    <hyperlink ref="AL17" r:id="rId14" display="https://amzn.to/2vezRBN"/>
    <hyperlink ref="AL18" r:id="rId15" display="http://www.ft.com/"/>
    <hyperlink ref="AL19" r:id="rId16" display="http://www.bbc.com/news"/>
    <hyperlink ref="AL20" r:id="rId17" display="http://t.co/LHV2ovvVs9"/>
    <hyperlink ref="AL21" r:id="rId18" display="http://t.co/5twVGJnIcM"/>
    <hyperlink ref="AL22" r:id="rId19" display="https://t.co/YcuwOjotjV"/>
    <hyperlink ref="AL23" r:id="rId20" display="http://aviationweek.com/"/>
    <hyperlink ref="AL24" r:id="rId21" display="https://t.co/KST3eTk7HQ"/>
    <hyperlink ref="AL26" r:id="rId22" display="https://t.co/vwEWJl7VRV"/>
    <hyperlink ref="AL27" r:id="rId23" display="https://t.co/OAAqkNnBnP"/>
    <hyperlink ref="AL28" r:id="rId24" display="https://t.co/lIjQRGCmP2"/>
    <hyperlink ref="AL30" r:id="rId25" display="https://t.co/VGut7r2Vg5"/>
    <hyperlink ref="AL31" r:id="rId26" display="https://t.co/NgPfM59adl"/>
    <hyperlink ref="AL32" r:id="rId27" display="http://www.charlierose.com/"/>
    <hyperlink ref="AL34" r:id="rId28" display="http://t.co/mmIKMwHgxL"/>
    <hyperlink ref="AL35" r:id="rId29" display="http://www.cnn.com/POLITICS/"/>
    <hyperlink ref="AL36" r:id="rId30" display="https://t.co/wCpH1NcuUO"/>
    <hyperlink ref="AL37" r:id="rId31" display="https://pressfreedomtracker.us/"/>
    <hyperlink ref="AL38" r:id="rId32" display="http://amanpour.com/"/>
    <hyperlink ref="AL39" r:id="rId33" display="http://www.understandingwar.org/"/>
    <hyperlink ref="AL41" r:id="rId34" display="http://www.realclearworld.com/"/>
    <hyperlink ref="AL42" r:id="rId35" display="https://t.co/EbtGc7u36x"/>
    <hyperlink ref="AL44" r:id="rId36" display="http://t.co/ikcbRKH6Lb"/>
    <hyperlink ref="AL45" r:id="rId37" display="https://t.co/k0i5hSg5JL"/>
    <hyperlink ref="AO3" r:id="rId38" display="https://pbs.twimg.com/profile_banners/735651204/1523317612"/>
    <hyperlink ref="AO5" r:id="rId39" display="https://pbs.twimg.com/profile_banners/19288807/1511164585"/>
    <hyperlink ref="AO6" r:id="rId40" display="https://pbs.twimg.com/profile_banners/15646174/1538398754"/>
    <hyperlink ref="AO7" r:id="rId41" display="https://pbs.twimg.com/profile_banners/20531929/1502472817"/>
    <hyperlink ref="AO8" r:id="rId42" display="https://pbs.twimg.com/profile_banners/36729304/1432666404"/>
    <hyperlink ref="AO10" r:id="rId43" display="https://pbs.twimg.com/profile_banners/308573576/1478175316"/>
    <hyperlink ref="AO11" r:id="rId44" display="https://pbs.twimg.com/profile_banners/336076781/1512134889"/>
    <hyperlink ref="AO12" r:id="rId45" display="https://pbs.twimg.com/profile_banners/117439544/1555357180"/>
    <hyperlink ref="AO13" r:id="rId46" display="https://pbs.twimg.com/profile_banners/795990399265476612/1482419172"/>
    <hyperlink ref="AO14" r:id="rId47" display="https://pbs.twimg.com/profile_banners/32007916/1537218426"/>
    <hyperlink ref="AO15" r:id="rId48" display="https://pbs.twimg.com/profile_banners/22129280/1558814227"/>
    <hyperlink ref="AO17" r:id="rId49" display="https://pbs.twimg.com/profile_banners/34003766/1498012237"/>
    <hyperlink ref="AO18" r:id="rId50" display="https://pbs.twimg.com/profile_banners/4898091/1564664811"/>
    <hyperlink ref="AO19" r:id="rId51" display="https://pbs.twimg.com/profile_banners/742143/1485172490"/>
    <hyperlink ref="AO21" r:id="rId52" display="https://pbs.twimg.com/profile_banners/74748331/1366229790"/>
    <hyperlink ref="AO23" r:id="rId53" display="https://pbs.twimg.com/profile_banners/18148907/1432284733"/>
    <hyperlink ref="AO24" r:id="rId54" display="https://pbs.twimg.com/profile_banners/2842936406/1413518672"/>
    <hyperlink ref="AO25" r:id="rId55" display="https://pbs.twimg.com/profile_banners/22509548/1481131455"/>
    <hyperlink ref="AO26" r:id="rId56" display="https://pbs.twimg.com/profile_banners/19034656/1351020387"/>
    <hyperlink ref="AO27" r:id="rId57" display="https://pbs.twimg.com/profile_banners/15173859/1547590267"/>
    <hyperlink ref="AO28" r:id="rId58" display="https://pbs.twimg.com/profile_banners/155784594/1476809921"/>
    <hyperlink ref="AO29" r:id="rId59" display="https://pbs.twimg.com/profile_banners/15988876/1554407495"/>
    <hyperlink ref="AO30" r:id="rId60" display="https://pbs.twimg.com/profile_banners/15012486/1559749831"/>
    <hyperlink ref="AO31" r:id="rId61" display="https://pbs.twimg.com/profile_banners/291848941/1542661162"/>
    <hyperlink ref="AO32" r:id="rId62" display="https://pbs.twimg.com/profile_banners/19079396/1502842090"/>
    <hyperlink ref="AO33" r:id="rId63" display="https://pbs.twimg.com/profile_banners/709486343227777024/1458675459"/>
    <hyperlink ref="AO36" r:id="rId64" display="https://pbs.twimg.com/profile_banners/1401178028/1480702995"/>
    <hyperlink ref="AO37" r:id="rId65" display="https://pbs.twimg.com/profile_banners/854941461174996994/1550172028"/>
    <hyperlink ref="AO38" r:id="rId66" display="https://pbs.twimg.com/profile_banners/69181624/1513274083"/>
    <hyperlink ref="AO39" r:id="rId67" display="https://pbs.twimg.com/profile_banners/71298686/1349204897"/>
    <hyperlink ref="AO41" r:id="rId68" display="https://pbs.twimg.com/profile_banners/19338715/1456946207"/>
    <hyperlink ref="AO42" r:id="rId69" display="https://pbs.twimg.com/profile_banners/742735530287304704/1563551445"/>
    <hyperlink ref="AO45" r:id="rId70" display="https://pbs.twimg.com/profile_banners/47279525/1563848260"/>
    <hyperlink ref="AU3" r:id="rId71" display="http://abs.twimg.com/images/themes/theme4/bg.gif"/>
    <hyperlink ref="AU4" r:id="rId72" display="http://abs.twimg.com/images/themes/theme1/bg.png"/>
    <hyperlink ref="AU5" r:id="rId73" display="http://abs.twimg.com/images/themes/theme4/bg.gif"/>
    <hyperlink ref="AU6" r:id="rId74" display="http://abs.twimg.com/images/themes/theme9/bg.gif"/>
    <hyperlink ref="AU7" r:id="rId75" display="http://abs.twimg.com/images/themes/theme1/bg.png"/>
    <hyperlink ref="AU8" r:id="rId76" display="http://pbs.twimg.com/profile_background_images/509754893666512896/eRQdWL5F.jpeg"/>
    <hyperlink ref="AU9" r:id="rId77" display="http://abs.twimg.com/images/themes/theme14/bg.gif"/>
    <hyperlink ref="AU10" r:id="rId78" display="http://pbs.twimg.com/profile_background_images/606580048905109504/zmFXXnZG.jpg"/>
    <hyperlink ref="AU11" r:id="rId79" display="http://abs.twimg.com/images/themes/theme1/bg.png"/>
    <hyperlink ref="AU12" r:id="rId80" display="http://abs.twimg.com/images/themes/theme1/bg.png"/>
    <hyperlink ref="AU13" r:id="rId81" display="http://abs.twimg.com/images/themes/theme1/bg.png"/>
    <hyperlink ref="AU14" r:id="rId82" display="http://abs.twimg.com/images/themes/theme1/bg.png"/>
    <hyperlink ref="AU15" r:id="rId83" display="http://abs.twimg.com/images/themes/theme1/bg.png"/>
    <hyperlink ref="AU16" r:id="rId84" display="http://pbs.twimg.com/profile_background_images/178692711/twitterbkgd.jpg"/>
    <hyperlink ref="AU17" r:id="rId85" display="http://abs.twimg.com/images/themes/theme1/bg.png"/>
    <hyperlink ref="AU18" r:id="rId86" display="http://abs.twimg.com/images/themes/theme1/bg.png"/>
    <hyperlink ref="AU19" r:id="rId87" display="http://abs.twimg.com/images/themes/theme1/bg.png"/>
    <hyperlink ref="AU20" r:id="rId88" display="http://abs.twimg.com/images/themes/theme1/bg.png"/>
    <hyperlink ref="AU21" r:id="rId89" display="http://abs.twimg.com/images/themes/theme1/bg.png"/>
    <hyperlink ref="AU22" r:id="rId90" display="http://abs.twimg.com/images/themes/theme1/bg.png"/>
    <hyperlink ref="AU23" r:id="rId91" display="http://abs.twimg.com/images/themes/theme1/bg.png"/>
    <hyperlink ref="AU24" r:id="rId92" display="http://abs.twimg.com/images/themes/theme1/bg.png"/>
    <hyperlink ref="AU25" r:id="rId93" display="http://abs.twimg.com/images/themes/theme1/bg.png"/>
    <hyperlink ref="AU26" r:id="rId94" display="http://abs.twimg.com/images/themes/theme1/bg.png"/>
    <hyperlink ref="AU27" r:id="rId95" display="http://abs.twimg.com/images/themes/theme1/bg.png"/>
    <hyperlink ref="AU28" r:id="rId96" display="http://abs.twimg.com/images/themes/theme1/bg.png"/>
    <hyperlink ref="AU29" r:id="rId97" display="http://abs.twimg.com/images/themes/theme1/bg.png"/>
    <hyperlink ref="AU30" r:id="rId98" display="http://abs.twimg.com/images/themes/theme1/bg.png"/>
    <hyperlink ref="AU31" r:id="rId99" display="http://abs.twimg.com/images/themes/theme15/bg.png"/>
    <hyperlink ref="AU32" r:id="rId100" display="http://pbs.twimg.com/profile_background_images/399104282/cr_bg.JPG"/>
    <hyperlink ref="AU33" r:id="rId101" display="http://pbs.twimg.com/profile_background_images/712361336462675968/0lcz3eGN.jpg"/>
    <hyperlink ref="AU34" r:id="rId102" display="http://pbs.twimg.com/profile_background_images/20486665/twitter-background-3.jpg"/>
    <hyperlink ref="AU35" r:id="rId103" display="http://abs.twimg.com/images/themes/theme1/bg.png"/>
    <hyperlink ref="AU36" r:id="rId104" display="http://abs.twimg.com/images/themes/theme9/bg.gif"/>
    <hyperlink ref="AU38" r:id="rId105" display="http://abs.twimg.com/images/themes/theme15/bg.png"/>
    <hyperlink ref="AU39" r:id="rId106" display="http://abs.twimg.com/images/themes/theme15/bg.png"/>
    <hyperlink ref="AU40" r:id="rId107" display="http://pbs.twimg.com/profile_background_images/3136017/ph_logo.jpg"/>
    <hyperlink ref="AU41" r:id="rId108" display="http://abs.twimg.com/images/themes/theme1/bg.png"/>
    <hyperlink ref="AU44" r:id="rId109" display="http://pbs.twimg.com/profile_background_images/220682724/as.JPG"/>
    <hyperlink ref="AU45" r:id="rId110" display="http://abs.twimg.com/images/themes/theme4/bg.gif"/>
    <hyperlink ref="F3" r:id="rId111" display="http://pbs.twimg.com/profile_images/999852887713898496/0rVAtEA9_normal.jpg"/>
    <hyperlink ref="F4" r:id="rId112" display="http://pbs.twimg.com/profile_images/865014185410920451/9iK4UUBr_normal.jpg"/>
    <hyperlink ref="F5" r:id="rId113" display="http://pbs.twimg.com/profile_images/1057271480168394753/sH42f5qC_normal.jpg"/>
    <hyperlink ref="F6" r:id="rId114" display="http://pbs.twimg.com/profile_images/999258612030623745/rtkh8gZV_normal.jpg"/>
    <hyperlink ref="F7" r:id="rId115" display="http://pbs.twimg.com/profile_images/921466710909169664/h1lLt696_normal.jpg"/>
    <hyperlink ref="F8" r:id="rId116" display="http://pbs.twimg.com/profile_images/378800000529228314/b7fb0a4b4f16417a2be91e710520ac1d_normal.png"/>
    <hyperlink ref="F9" r:id="rId117" display="http://pbs.twimg.com/profile_images/3608414359/dd102f2c526e78c87cc63d886bb19d47_normal.png"/>
    <hyperlink ref="F10" r:id="rId118" display="http://pbs.twimg.com/profile_images/378800000260306047/1faea5d057983d2f15a31efc6b696ab5_normal.jpeg"/>
    <hyperlink ref="F11" r:id="rId119" display="http://pbs.twimg.com/profile_images/1086225606554107904/BlclHruL_normal.jpg"/>
    <hyperlink ref="F12" r:id="rId120" display="http://pbs.twimg.com/profile_images/740874568567377920/CNQIwI--_normal.jpg"/>
    <hyperlink ref="F13" r:id="rId121" display="http://pbs.twimg.com/profile_images/955465940380008449/UsRCPPYd_normal.jpg"/>
    <hyperlink ref="F14" r:id="rId122" display="http://pbs.twimg.com/profile_images/141287915/ANG-Seal-full_normal.gif"/>
    <hyperlink ref="F15" r:id="rId123" display="http://pbs.twimg.com/profile_images/1135502950351159304/kGJgAERD_normal.jpg"/>
    <hyperlink ref="F16" r:id="rId124" display="http://pbs.twimg.com/profile_images/1705516423/ISECO_LOGO_SMALL_normal.jpg"/>
    <hyperlink ref="F17" r:id="rId125" display="http://pbs.twimg.com/profile_images/1078545115134586880/8cA-anGc_normal.jpg"/>
    <hyperlink ref="F18" r:id="rId126" display="http://pbs.twimg.com/profile_images/931161479398686721/FI3te2Sw_normal.jpg"/>
    <hyperlink ref="F19" r:id="rId127" display="http://pbs.twimg.com/profile_images/1150717770478379008/8-XiwK-s_normal.png"/>
    <hyperlink ref="F20" r:id="rId128" display="http://pbs.twimg.com/profile_images/871324368101490689/Cjw3sGpP_normal.jpg"/>
    <hyperlink ref="F21" r:id="rId129" display="http://pbs.twimg.com/profile_images/821809824774127617/03ZU7Vdo_normal.jpg"/>
    <hyperlink ref="F22" r:id="rId130" display="http://pbs.twimg.com/profile_images/323346539/CR_Photo_normal.JPG"/>
    <hyperlink ref="F23" r:id="rId131" display="http://pbs.twimg.com/profile_images/613608467216076800/yKv6fGoX_normal.jpg"/>
    <hyperlink ref="F24" r:id="rId132" display="http://pbs.twimg.com/profile_images/951269437390307328/RWAGaEUJ_normal.jpg"/>
    <hyperlink ref="F25" r:id="rId133" display="http://pbs.twimg.com/profile_images/454338555456663552/phM7MZu5_normal.jpeg"/>
    <hyperlink ref="F26" r:id="rId134" display="http://pbs.twimg.com/profile_images/1070330701806006272/OH2OG89H_normal.jpg"/>
    <hyperlink ref="F27" r:id="rId135" display="http://pbs.twimg.com/profile_images/378800000574619239/b915c889ef8e6db4e3bb2aca3473e3b8_normal.jpeg"/>
    <hyperlink ref="F28" r:id="rId136" display="http://pbs.twimg.com/profile_images/1103673387723849731/m77-GNd__normal.jpg"/>
    <hyperlink ref="F29" r:id="rId137" display="http://pbs.twimg.com/profile_images/1119236741339189248/9QtoGkR0_normal.png"/>
    <hyperlink ref="F30" r:id="rId138" display="http://pbs.twimg.com/profile_images/645966750941626368/d0Q4voGK_normal.jpg"/>
    <hyperlink ref="F31" r:id="rId139" display="http://pbs.twimg.com/profile_images/969318144060698624/1kYPTjBj_normal.jpg"/>
    <hyperlink ref="F32" r:id="rId140" display="http://pbs.twimg.com/profile_images/719566234543644672/M5QOdJyL_normal.jpg"/>
    <hyperlink ref="F33" r:id="rId141" display="http://pbs.twimg.com/profile_images/709494418512842752/Ec2csPw__normal.jpg"/>
    <hyperlink ref="F34" r:id="rId142" display="http://pbs.twimg.com/profile_images/288545312/MDL_darkbkgdx300_normal.jpg"/>
    <hyperlink ref="F35" r:id="rId143" display="http://pbs.twimg.com/profile_images/1072322152559468546/KAt4Cd9T_normal.jpg"/>
    <hyperlink ref="F36" r:id="rId144" display="http://pbs.twimg.com/profile_images/1116709252016615425/iPz38b7P_normal.png"/>
    <hyperlink ref="F37" r:id="rId145" display="http://pbs.twimg.com/profile_images/892747426494386180/QlcwxnsS_normal.jpg"/>
    <hyperlink ref="F38" r:id="rId146" display="http://pbs.twimg.com/profile_images/1082309523820429312/3qDsoBYu_normal.jpg"/>
    <hyperlink ref="F39" r:id="rId147" display="http://pbs.twimg.com/profile_images/631572279722442753/6O1oMGEX_normal.png"/>
    <hyperlink ref="F40" r:id="rId148" display="http://pbs.twimg.com/profile_images/378800000543379025/a8c9a84ddfc569cab8ebfe105f300fe1_normal.jpeg"/>
    <hyperlink ref="F41" r:id="rId149" display="http://pbs.twimg.com/profile_images/892840187079737344/Gyh2sks-_normal.jpg"/>
    <hyperlink ref="F42" r:id="rId150" display="http://pbs.twimg.com/profile_images/976467967511810050/t6jWSqm2_normal.jpg"/>
    <hyperlink ref="F43" r:id="rId151" display="http://pbs.twimg.com/profile_images/1032311155581243393/YD9mf69I_normal.jpg"/>
    <hyperlink ref="F44" r:id="rId152" display="http://pbs.twimg.com/profile_images/1281543565/g_normal.JPG"/>
    <hyperlink ref="F45" r:id="rId153" display="http://pbs.twimg.com/profile_images/753081103574003713/3Y-5NQFQ_normal.jpg"/>
    <hyperlink ref="F46" r:id="rId154" display="http://pbs.twimg.com/profile_images/1158937616042958850/lwtn_8rO_normal.jpg"/>
    <hyperlink ref="AX3" r:id="rId155" display="https://twitter.com/healthangel999"/>
    <hyperlink ref="AX4" r:id="rId156" display="https://twitter.com/stavridisj"/>
    <hyperlink ref="AX5" r:id="rId157" display="https://twitter.com/shape_nato"/>
    <hyperlink ref="AX6" r:id="rId158" display="https://twitter.com/nationaldefense"/>
    <hyperlink ref="AX7" r:id="rId159" display="https://twitter.com/military1source"/>
    <hyperlink ref="AX8" r:id="rId160" display="https://twitter.com/airforcenyc"/>
    <hyperlink ref="AX9" r:id="rId161" display="https://twitter.com/breakingdefense"/>
    <hyperlink ref="AX10" r:id="rId162" display="https://twitter.com/secpritzker"/>
    <hyperlink ref="AX11" r:id="rId163" display="https://twitter.com/jjgreenwtop"/>
    <hyperlink ref="AX12" r:id="rId164" display="https://twitter.com/defenseintel"/>
    <hyperlink ref="AX13" r:id="rId165" display="https://twitter.com/15thsma"/>
    <hyperlink ref="AX14" r:id="rId166" display="https://twitter.com/airnatlguard"/>
    <hyperlink ref="AX15" r:id="rId167" display="https://twitter.com/jimsciutto"/>
    <hyperlink ref="AX16" r:id="rId168" display="https://twitter.com/israeltaipei"/>
    <hyperlink ref="AX17" r:id="rId169" display="https://twitter.com/benjaminbland"/>
    <hyperlink ref="AX18" r:id="rId170" display="https://twitter.com/financialtimes"/>
    <hyperlink ref="AX19" r:id="rId171" display="https://twitter.com/bbcworld"/>
    <hyperlink ref="AX20" r:id="rId172" display="https://twitter.com/mattferchen"/>
    <hyperlink ref="AX21" r:id="rId173" display="https://twitter.com/battelle"/>
    <hyperlink ref="AX22" r:id="rId174" display="https://twitter.com/charlierose"/>
    <hyperlink ref="AX23" r:id="rId175" display="https://twitter.com/aviationweek"/>
    <hyperlink ref="AX24" r:id="rId176" display="https://twitter.com/ausofficetpe"/>
    <hyperlink ref="AX25" r:id="rId177" display="https://twitter.com/darrellissa"/>
    <hyperlink ref="AX26" r:id="rId178" display="https://twitter.com/publici"/>
    <hyperlink ref="AX27" r:id="rId179" display="https://twitter.com/cironline"/>
    <hyperlink ref="AX28" r:id="rId180" display="https://twitter.com/tvietor08"/>
    <hyperlink ref="AX29" r:id="rId181" display="https://twitter.com/abramowitz"/>
    <hyperlink ref="AX30" r:id="rId182" display="https://twitter.com/cbsnews"/>
    <hyperlink ref="AX31" r:id="rId183" display="https://twitter.com/buckeyeinternet"/>
    <hyperlink ref="AX32" r:id="rId184" display="https://twitter.com/charlieroseshow"/>
    <hyperlink ref="AX33" r:id="rId185" display="https://twitter.com/facesofpacom"/>
    <hyperlink ref="AX34" r:id="rId186" display="https://twitter.com/stripespublishr"/>
    <hyperlink ref="AX35" r:id="rId187" display="https://twitter.com/rachelsmolkin"/>
    <hyperlink ref="AX36" r:id="rId188" display="https://twitter.com/bradkimberly"/>
    <hyperlink ref="AX37" r:id="rId189" display="https://twitter.com/uspresstracker"/>
    <hyperlink ref="AX38" r:id="rId190" display="https://twitter.com/camanpour"/>
    <hyperlink ref="AX39" r:id="rId191" display="https://twitter.com/thestudyofwar"/>
    <hyperlink ref="AX40" r:id="rId192" display="https://twitter.com/petehoekstra"/>
    <hyperlink ref="AX41" r:id="rId193" display="https://twitter.com/realclearworld"/>
    <hyperlink ref="AX42" r:id="rId194" display="https://twitter.com/warrendavidson"/>
    <hyperlink ref="AX43" r:id="rId195" display="https://twitter.com/bbggov"/>
    <hyperlink ref="AX44" r:id="rId196" display="https://twitter.com/siachie81"/>
    <hyperlink ref="AX45" r:id="rId197" display="https://twitter.com/usembassyjkt"/>
    <hyperlink ref="AX46" r:id="rId198" display="https://twitter.com/winanda76250708"/>
  </hyperlinks>
  <printOptions/>
  <pageMargins left="0.7" right="0.7" top="0.75" bottom="0.75" header="0.3" footer="0.3"/>
  <pageSetup horizontalDpi="600" verticalDpi="600" orientation="portrait" r:id="rId202"/>
  <legacyDrawing r:id="rId200"/>
  <tableParts>
    <tablePart r:id="rId20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695</v>
      </c>
      <c r="Z2" s="13" t="s">
        <v>700</v>
      </c>
      <c r="AA2" s="13" t="s">
        <v>704</v>
      </c>
      <c r="AB2" s="13" t="s">
        <v>716</v>
      </c>
      <c r="AC2" s="13" t="s">
        <v>733</v>
      </c>
      <c r="AD2" s="13" t="s">
        <v>742</v>
      </c>
      <c r="AE2" s="13" t="s">
        <v>744</v>
      </c>
      <c r="AF2" s="13" t="s">
        <v>750</v>
      </c>
      <c r="AG2" s="67" t="s">
        <v>787</v>
      </c>
      <c r="AH2" s="67" t="s">
        <v>788</v>
      </c>
      <c r="AI2" s="67" t="s">
        <v>789</v>
      </c>
      <c r="AJ2" s="67" t="s">
        <v>790</v>
      </c>
      <c r="AK2" s="67" t="s">
        <v>791</v>
      </c>
      <c r="AL2" s="67" t="s">
        <v>792</v>
      </c>
      <c r="AM2" s="67" t="s">
        <v>793</v>
      </c>
      <c r="AN2" s="67" t="s">
        <v>794</v>
      </c>
      <c r="AO2" s="67" t="s">
        <v>797</v>
      </c>
    </row>
    <row r="3" spans="1:41" ht="15">
      <c r="A3" s="125" t="s">
        <v>682</v>
      </c>
      <c r="B3" s="126" t="s">
        <v>684</v>
      </c>
      <c r="C3" s="126" t="s">
        <v>56</v>
      </c>
      <c r="D3" s="117"/>
      <c r="E3" s="116"/>
      <c r="F3" s="118" t="s">
        <v>824</v>
      </c>
      <c r="G3" s="119"/>
      <c r="H3" s="119"/>
      <c r="I3" s="120">
        <v>3</v>
      </c>
      <c r="J3" s="121"/>
      <c r="K3" s="51">
        <v>40</v>
      </c>
      <c r="L3" s="51">
        <v>32</v>
      </c>
      <c r="M3" s="51">
        <v>20</v>
      </c>
      <c r="N3" s="51">
        <v>52</v>
      </c>
      <c r="O3" s="51">
        <v>0</v>
      </c>
      <c r="P3" s="52">
        <v>0</v>
      </c>
      <c r="Q3" s="52">
        <v>0</v>
      </c>
      <c r="R3" s="51">
        <v>1</v>
      </c>
      <c r="S3" s="51">
        <v>0</v>
      </c>
      <c r="T3" s="51">
        <v>40</v>
      </c>
      <c r="U3" s="51">
        <v>52</v>
      </c>
      <c r="V3" s="51">
        <v>2</v>
      </c>
      <c r="W3" s="52">
        <v>1.90125</v>
      </c>
      <c r="X3" s="52">
        <v>0.025</v>
      </c>
      <c r="Y3" s="85" t="s">
        <v>696</v>
      </c>
      <c r="Z3" s="85" t="s">
        <v>266</v>
      </c>
      <c r="AA3" s="85"/>
      <c r="AB3" s="91" t="s">
        <v>717</v>
      </c>
      <c r="AC3" s="91" t="s">
        <v>734</v>
      </c>
      <c r="AD3" s="91" t="s">
        <v>743</v>
      </c>
      <c r="AE3" s="91" t="s">
        <v>745</v>
      </c>
      <c r="AF3" s="91" t="s">
        <v>751</v>
      </c>
      <c r="AG3" s="128">
        <v>0</v>
      </c>
      <c r="AH3" s="131">
        <v>0</v>
      </c>
      <c r="AI3" s="128">
        <v>0</v>
      </c>
      <c r="AJ3" s="131">
        <v>0</v>
      </c>
      <c r="AK3" s="128">
        <v>0</v>
      </c>
      <c r="AL3" s="131">
        <v>0</v>
      </c>
      <c r="AM3" s="128">
        <v>55</v>
      </c>
      <c r="AN3" s="131">
        <v>100</v>
      </c>
      <c r="AO3" s="128">
        <v>55</v>
      </c>
    </row>
    <row r="4" spans="1:41" ht="15">
      <c r="A4" s="125" t="s">
        <v>683</v>
      </c>
      <c r="B4" s="126" t="s">
        <v>685</v>
      </c>
      <c r="C4" s="126" t="s">
        <v>56</v>
      </c>
      <c r="D4" s="122"/>
      <c r="E4" s="100"/>
      <c r="F4" s="103" t="s">
        <v>825</v>
      </c>
      <c r="G4" s="107"/>
      <c r="H4" s="107"/>
      <c r="I4" s="123">
        <v>4</v>
      </c>
      <c r="J4" s="110"/>
      <c r="K4" s="51">
        <v>4</v>
      </c>
      <c r="L4" s="51">
        <v>5</v>
      </c>
      <c r="M4" s="51">
        <v>0</v>
      </c>
      <c r="N4" s="51">
        <v>5</v>
      </c>
      <c r="O4" s="51">
        <v>0</v>
      </c>
      <c r="P4" s="52">
        <v>0</v>
      </c>
      <c r="Q4" s="52">
        <v>0</v>
      </c>
      <c r="R4" s="51">
        <v>1</v>
      </c>
      <c r="S4" s="51">
        <v>0</v>
      </c>
      <c r="T4" s="51">
        <v>4</v>
      </c>
      <c r="U4" s="51">
        <v>5</v>
      </c>
      <c r="V4" s="51">
        <v>2</v>
      </c>
      <c r="W4" s="52">
        <v>0.875</v>
      </c>
      <c r="X4" s="52">
        <v>0.4166666666666667</v>
      </c>
      <c r="Y4" s="85"/>
      <c r="Z4" s="85"/>
      <c r="AA4" s="85" t="s">
        <v>267</v>
      </c>
      <c r="AB4" s="91" t="s">
        <v>718</v>
      </c>
      <c r="AC4" s="91" t="s">
        <v>735</v>
      </c>
      <c r="AD4" s="91"/>
      <c r="AE4" s="91" t="s">
        <v>746</v>
      </c>
      <c r="AF4" s="91" t="s">
        <v>752</v>
      </c>
      <c r="AG4" s="128">
        <v>0</v>
      </c>
      <c r="AH4" s="131">
        <v>0</v>
      </c>
      <c r="AI4" s="128">
        <v>0</v>
      </c>
      <c r="AJ4" s="131">
        <v>0</v>
      </c>
      <c r="AK4" s="128">
        <v>0</v>
      </c>
      <c r="AL4" s="131">
        <v>0</v>
      </c>
      <c r="AM4" s="128">
        <v>14</v>
      </c>
      <c r="AN4" s="131">
        <v>100</v>
      </c>
      <c r="AO4" s="128">
        <v>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682</v>
      </c>
      <c r="B2" s="91" t="s">
        <v>212</v>
      </c>
      <c r="C2" s="85">
        <f>VLOOKUP(GroupVertices[[#This Row],[Vertex]],Vertices[],MATCH("ID",Vertices[[#Headers],[Vertex]:[Vertex Content Word Count]],0),FALSE)</f>
        <v>3</v>
      </c>
    </row>
    <row r="3" spans="1:3" ht="15">
      <c r="A3" s="85" t="s">
        <v>682</v>
      </c>
      <c r="B3" s="91" t="s">
        <v>253</v>
      </c>
      <c r="C3" s="85">
        <f>VLOOKUP(GroupVertices[[#This Row],[Vertex]],Vertices[],MATCH("ID",Vertices[[#Headers],[Vertex]:[Vertex Content Word Count]],0),FALSE)</f>
        <v>42</v>
      </c>
    </row>
    <row r="4" spans="1:3" ht="15">
      <c r="A4" s="85" t="s">
        <v>682</v>
      </c>
      <c r="B4" s="91" t="s">
        <v>252</v>
      </c>
      <c r="C4" s="85">
        <f>VLOOKUP(GroupVertices[[#This Row],[Vertex]],Vertices[],MATCH("ID",Vertices[[#Headers],[Vertex]:[Vertex Content Word Count]],0),FALSE)</f>
        <v>41</v>
      </c>
    </row>
    <row r="5" spans="1:3" ht="15">
      <c r="A5" s="85" t="s">
        <v>682</v>
      </c>
      <c r="B5" s="91" t="s">
        <v>251</v>
      </c>
      <c r="C5" s="85">
        <f>VLOOKUP(GroupVertices[[#This Row],[Vertex]],Vertices[],MATCH("ID",Vertices[[#Headers],[Vertex]:[Vertex Content Word Count]],0),FALSE)</f>
        <v>40</v>
      </c>
    </row>
    <row r="6" spans="1:3" ht="15">
      <c r="A6" s="85" t="s">
        <v>682</v>
      </c>
      <c r="B6" s="91" t="s">
        <v>250</v>
      </c>
      <c r="C6" s="85">
        <f>VLOOKUP(GroupVertices[[#This Row],[Vertex]],Vertices[],MATCH("ID",Vertices[[#Headers],[Vertex]:[Vertex Content Word Count]],0),FALSE)</f>
        <v>39</v>
      </c>
    </row>
    <row r="7" spans="1:3" ht="15">
      <c r="A7" s="85" t="s">
        <v>682</v>
      </c>
      <c r="B7" s="91" t="s">
        <v>249</v>
      </c>
      <c r="C7" s="85">
        <f>VLOOKUP(GroupVertices[[#This Row],[Vertex]],Vertices[],MATCH("ID",Vertices[[#Headers],[Vertex]:[Vertex Content Word Count]],0),FALSE)</f>
        <v>38</v>
      </c>
    </row>
    <row r="8" spans="1:3" ht="15">
      <c r="A8" s="85" t="s">
        <v>682</v>
      </c>
      <c r="B8" s="91" t="s">
        <v>248</v>
      </c>
      <c r="C8" s="85">
        <f>VLOOKUP(GroupVertices[[#This Row],[Vertex]],Vertices[],MATCH("ID",Vertices[[#Headers],[Vertex]:[Vertex Content Word Count]],0),FALSE)</f>
        <v>37</v>
      </c>
    </row>
    <row r="9" spans="1:3" ht="15">
      <c r="A9" s="85" t="s">
        <v>682</v>
      </c>
      <c r="B9" s="91" t="s">
        <v>247</v>
      </c>
      <c r="C9" s="85">
        <f>VLOOKUP(GroupVertices[[#This Row],[Vertex]],Vertices[],MATCH("ID",Vertices[[#Headers],[Vertex]:[Vertex Content Word Count]],0),FALSE)</f>
        <v>36</v>
      </c>
    </row>
    <row r="10" spans="1:3" ht="15">
      <c r="A10" s="85" t="s">
        <v>682</v>
      </c>
      <c r="B10" s="91" t="s">
        <v>246</v>
      </c>
      <c r="C10" s="85">
        <f>VLOOKUP(GroupVertices[[#This Row],[Vertex]],Vertices[],MATCH("ID",Vertices[[#Headers],[Vertex]:[Vertex Content Word Count]],0),FALSE)</f>
        <v>35</v>
      </c>
    </row>
    <row r="11" spans="1:3" ht="15">
      <c r="A11" s="85" t="s">
        <v>682</v>
      </c>
      <c r="B11" s="91" t="s">
        <v>245</v>
      </c>
      <c r="C11" s="85">
        <f>VLOOKUP(GroupVertices[[#This Row],[Vertex]],Vertices[],MATCH("ID",Vertices[[#Headers],[Vertex]:[Vertex Content Word Count]],0),FALSE)</f>
        <v>34</v>
      </c>
    </row>
    <row r="12" spans="1:3" ht="15">
      <c r="A12" s="85" t="s">
        <v>682</v>
      </c>
      <c r="B12" s="91" t="s">
        <v>244</v>
      </c>
      <c r="C12" s="85">
        <f>VLOOKUP(GroupVertices[[#This Row],[Vertex]],Vertices[],MATCH("ID",Vertices[[#Headers],[Vertex]:[Vertex Content Word Count]],0),FALSE)</f>
        <v>33</v>
      </c>
    </row>
    <row r="13" spans="1:3" ht="15">
      <c r="A13" s="85" t="s">
        <v>682</v>
      </c>
      <c r="B13" s="91" t="s">
        <v>243</v>
      </c>
      <c r="C13" s="85">
        <f>VLOOKUP(GroupVertices[[#This Row],[Vertex]],Vertices[],MATCH("ID",Vertices[[#Headers],[Vertex]:[Vertex Content Word Count]],0),FALSE)</f>
        <v>32</v>
      </c>
    </row>
    <row r="14" spans="1:3" ht="15">
      <c r="A14" s="85" t="s">
        <v>682</v>
      </c>
      <c r="B14" s="91" t="s">
        <v>242</v>
      </c>
      <c r="C14" s="85">
        <f>VLOOKUP(GroupVertices[[#This Row],[Vertex]],Vertices[],MATCH("ID",Vertices[[#Headers],[Vertex]:[Vertex Content Word Count]],0),FALSE)</f>
        <v>31</v>
      </c>
    </row>
    <row r="15" spans="1:3" ht="15">
      <c r="A15" s="85" t="s">
        <v>682</v>
      </c>
      <c r="B15" s="91" t="s">
        <v>241</v>
      </c>
      <c r="C15" s="85">
        <f>VLOOKUP(GroupVertices[[#This Row],[Vertex]],Vertices[],MATCH("ID",Vertices[[#Headers],[Vertex]:[Vertex Content Word Count]],0),FALSE)</f>
        <v>30</v>
      </c>
    </row>
    <row r="16" spans="1:3" ht="15">
      <c r="A16" s="85" t="s">
        <v>682</v>
      </c>
      <c r="B16" s="91" t="s">
        <v>240</v>
      </c>
      <c r="C16" s="85">
        <f>VLOOKUP(GroupVertices[[#This Row],[Vertex]],Vertices[],MATCH("ID",Vertices[[#Headers],[Vertex]:[Vertex Content Word Count]],0),FALSE)</f>
        <v>29</v>
      </c>
    </row>
    <row r="17" spans="1:3" ht="15">
      <c r="A17" s="85" t="s">
        <v>682</v>
      </c>
      <c r="B17" s="91" t="s">
        <v>239</v>
      </c>
      <c r="C17" s="85">
        <f>VLOOKUP(GroupVertices[[#This Row],[Vertex]],Vertices[],MATCH("ID",Vertices[[#Headers],[Vertex]:[Vertex Content Word Count]],0),FALSE)</f>
        <v>28</v>
      </c>
    </row>
    <row r="18" spans="1:3" ht="15">
      <c r="A18" s="85" t="s">
        <v>682</v>
      </c>
      <c r="B18" s="91" t="s">
        <v>238</v>
      </c>
      <c r="C18" s="85">
        <f>VLOOKUP(GroupVertices[[#This Row],[Vertex]],Vertices[],MATCH("ID",Vertices[[#Headers],[Vertex]:[Vertex Content Word Count]],0),FALSE)</f>
        <v>27</v>
      </c>
    </row>
    <row r="19" spans="1:3" ht="15">
      <c r="A19" s="85" t="s">
        <v>682</v>
      </c>
      <c r="B19" s="91" t="s">
        <v>237</v>
      </c>
      <c r="C19" s="85">
        <f>VLOOKUP(GroupVertices[[#This Row],[Vertex]],Vertices[],MATCH("ID",Vertices[[#Headers],[Vertex]:[Vertex Content Word Count]],0),FALSE)</f>
        <v>26</v>
      </c>
    </row>
    <row r="20" spans="1:3" ht="15">
      <c r="A20" s="85" t="s">
        <v>682</v>
      </c>
      <c r="B20" s="91" t="s">
        <v>236</v>
      </c>
      <c r="C20" s="85">
        <f>VLOOKUP(GroupVertices[[#This Row],[Vertex]],Vertices[],MATCH("ID",Vertices[[#Headers],[Vertex]:[Vertex Content Word Count]],0),FALSE)</f>
        <v>25</v>
      </c>
    </row>
    <row r="21" spans="1:3" ht="15">
      <c r="A21" s="85" t="s">
        <v>682</v>
      </c>
      <c r="B21" s="91" t="s">
        <v>235</v>
      </c>
      <c r="C21" s="85">
        <f>VLOOKUP(GroupVertices[[#This Row],[Vertex]],Vertices[],MATCH("ID",Vertices[[#Headers],[Vertex]:[Vertex Content Word Count]],0),FALSE)</f>
        <v>24</v>
      </c>
    </row>
    <row r="22" spans="1:3" ht="15">
      <c r="A22" s="85" t="s">
        <v>682</v>
      </c>
      <c r="B22" s="91" t="s">
        <v>234</v>
      </c>
      <c r="C22" s="85">
        <f>VLOOKUP(GroupVertices[[#This Row],[Vertex]],Vertices[],MATCH("ID",Vertices[[#Headers],[Vertex]:[Vertex Content Word Count]],0),FALSE)</f>
        <v>23</v>
      </c>
    </row>
    <row r="23" spans="1:3" ht="15">
      <c r="A23" s="85" t="s">
        <v>682</v>
      </c>
      <c r="B23" s="91" t="s">
        <v>233</v>
      </c>
      <c r="C23" s="85">
        <f>VLOOKUP(GroupVertices[[#This Row],[Vertex]],Vertices[],MATCH("ID",Vertices[[#Headers],[Vertex]:[Vertex Content Word Count]],0),FALSE)</f>
        <v>22</v>
      </c>
    </row>
    <row r="24" spans="1:3" ht="15">
      <c r="A24" s="85" t="s">
        <v>682</v>
      </c>
      <c r="B24" s="91" t="s">
        <v>232</v>
      </c>
      <c r="C24" s="85">
        <f>VLOOKUP(GroupVertices[[#This Row],[Vertex]],Vertices[],MATCH("ID",Vertices[[#Headers],[Vertex]:[Vertex Content Word Count]],0),FALSE)</f>
        <v>21</v>
      </c>
    </row>
    <row r="25" spans="1:3" ht="15">
      <c r="A25" s="85" t="s">
        <v>682</v>
      </c>
      <c r="B25" s="91" t="s">
        <v>231</v>
      </c>
      <c r="C25" s="85">
        <f>VLOOKUP(GroupVertices[[#This Row],[Vertex]],Vertices[],MATCH("ID",Vertices[[#Headers],[Vertex]:[Vertex Content Word Count]],0),FALSE)</f>
        <v>20</v>
      </c>
    </row>
    <row r="26" spans="1:3" ht="15">
      <c r="A26" s="85" t="s">
        <v>682</v>
      </c>
      <c r="B26" s="91" t="s">
        <v>230</v>
      </c>
      <c r="C26" s="85">
        <f>VLOOKUP(GroupVertices[[#This Row],[Vertex]],Vertices[],MATCH("ID",Vertices[[#Headers],[Vertex]:[Vertex Content Word Count]],0),FALSE)</f>
        <v>19</v>
      </c>
    </row>
    <row r="27" spans="1:3" ht="15">
      <c r="A27" s="85" t="s">
        <v>682</v>
      </c>
      <c r="B27" s="91" t="s">
        <v>229</v>
      </c>
      <c r="C27" s="85">
        <f>VLOOKUP(GroupVertices[[#This Row],[Vertex]],Vertices[],MATCH("ID",Vertices[[#Headers],[Vertex]:[Vertex Content Word Count]],0),FALSE)</f>
        <v>18</v>
      </c>
    </row>
    <row r="28" spans="1:3" ht="15">
      <c r="A28" s="85" t="s">
        <v>682</v>
      </c>
      <c r="B28" s="91" t="s">
        <v>228</v>
      </c>
      <c r="C28" s="85">
        <f>VLOOKUP(GroupVertices[[#This Row],[Vertex]],Vertices[],MATCH("ID",Vertices[[#Headers],[Vertex]:[Vertex Content Word Count]],0),FALSE)</f>
        <v>17</v>
      </c>
    </row>
    <row r="29" spans="1:3" ht="15">
      <c r="A29" s="85" t="s">
        <v>682</v>
      </c>
      <c r="B29" s="91" t="s">
        <v>227</v>
      </c>
      <c r="C29" s="85">
        <f>VLOOKUP(GroupVertices[[#This Row],[Vertex]],Vertices[],MATCH("ID",Vertices[[#Headers],[Vertex]:[Vertex Content Word Count]],0),FALSE)</f>
        <v>16</v>
      </c>
    </row>
    <row r="30" spans="1:3" ht="15">
      <c r="A30" s="85" t="s">
        <v>682</v>
      </c>
      <c r="B30" s="91" t="s">
        <v>226</v>
      </c>
      <c r="C30" s="85">
        <f>VLOOKUP(GroupVertices[[#This Row],[Vertex]],Vertices[],MATCH("ID",Vertices[[#Headers],[Vertex]:[Vertex Content Word Count]],0),FALSE)</f>
        <v>15</v>
      </c>
    </row>
    <row r="31" spans="1:3" ht="15">
      <c r="A31" s="85" t="s">
        <v>682</v>
      </c>
      <c r="B31" s="91" t="s">
        <v>225</v>
      </c>
      <c r="C31" s="85">
        <f>VLOOKUP(GroupVertices[[#This Row],[Vertex]],Vertices[],MATCH("ID",Vertices[[#Headers],[Vertex]:[Vertex Content Word Count]],0),FALSE)</f>
        <v>14</v>
      </c>
    </row>
    <row r="32" spans="1:3" ht="15">
      <c r="A32" s="85" t="s">
        <v>682</v>
      </c>
      <c r="B32" s="91" t="s">
        <v>224</v>
      </c>
      <c r="C32" s="85">
        <f>VLOOKUP(GroupVertices[[#This Row],[Vertex]],Vertices[],MATCH("ID",Vertices[[#Headers],[Vertex]:[Vertex Content Word Count]],0),FALSE)</f>
        <v>13</v>
      </c>
    </row>
    <row r="33" spans="1:3" ht="15">
      <c r="A33" s="85" t="s">
        <v>682</v>
      </c>
      <c r="B33" s="91" t="s">
        <v>223</v>
      </c>
      <c r="C33" s="85">
        <f>VLOOKUP(GroupVertices[[#This Row],[Vertex]],Vertices[],MATCH("ID",Vertices[[#Headers],[Vertex]:[Vertex Content Word Count]],0),FALSE)</f>
        <v>12</v>
      </c>
    </row>
    <row r="34" spans="1:3" ht="15">
      <c r="A34" s="85" t="s">
        <v>682</v>
      </c>
      <c r="B34" s="91" t="s">
        <v>222</v>
      </c>
      <c r="C34" s="85">
        <f>VLOOKUP(GroupVertices[[#This Row],[Vertex]],Vertices[],MATCH("ID",Vertices[[#Headers],[Vertex]:[Vertex Content Word Count]],0),FALSE)</f>
        <v>11</v>
      </c>
    </row>
    <row r="35" spans="1:3" ht="15">
      <c r="A35" s="85" t="s">
        <v>682</v>
      </c>
      <c r="B35" s="91" t="s">
        <v>221</v>
      </c>
      <c r="C35" s="85">
        <f>VLOOKUP(GroupVertices[[#This Row],[Vertex]],Vertices[],MATCH("ID",Vertices[[#Headers],[Vertex]:[Vertex Content Word Count]],0),FALSE)</f>
        <v>10</v>
      </c>
    </row>
    <row r="36" spans="1:3" ht="15">
      <c r="A36" s="85" t="s">
        <v>682</v>
      </c>
      <c r="B36" s="91" t="s">
        <v>220</v>
      </c>
      <c r="C36" s="85">
        <f>VLOOKUP(GroupVertices[[#This Row],[Vertex]],Vertices[],MATCH("ID",Vertices[[#Headers],[Vertex]:[Vertex Content Word Count]],0),FALSE)</f>
        <v>9</v>
      </c>
    </row>
    <row r="37" spans="1:3" ht="15">
      <c r="A37" s="85" t="s">
        <v>682</v>
      </c>
      <c r="B37" s="91" t="s">
        <v>219</v>
      </c>
      <c r="C37" s="85">
        <f>VLOOKUP(GroupVertices[[#This Row],[Vertex]],Vertices[],MATCH("ID",Vertices[[#Headers],[Vertex]:[Vertex Content Word Count]],0),FALSE)</f>
        <v>8</v>
      </c>
    </row>
    <row r="38" spans="1:3" ht="15">
      <c r="A38" s="85" t="s">
        <v>682</v>
      </c>
      <c r="B38" s="91" t="s">
        <v>218</v>
      </c>
      <c r="C38" s="85">
        <f>VLOOKUP(GroupVertices[[#This Row],[Vertex]],Vertices[],MATCH("ID",Vertices[[#Headers],[Vertex]:[Vertex Content Word Count]],0),FALSE)</f>
        <v>7</v>
      </c>
    </row>
    <row r="39" spans="1:3" ht="15">
      <c r="A39" s="85" t="s">
        <v>682</v>
      </c>
      <c r="B39" s="91" t="s">
        <v>217</v>
      </c>
      <c r="C39" s="85">
        <f>VLOOKUP(GroupVertices[[#This Row],[Vertex]],Vertices[],MATCH("ID",Vertices[[#Headers],[Vertex]:[Vertex Content Word Count]],0),FALSE)</f>
        <v>6</v>
      </c>
    </row>
    <row r="40" spans="1:3" ht="15">
      <c r="A40" s="85" t="s">
        <v>682</v>
      </c>
      <c r="B40" s="91" t="s">
        <v>216</v>
      </c>
      <c r="C40" s="85">
        <f>VLOOKUP(GroupVertices[[#This Row],[Vertex]],Vertices[],MATCH("ID",Vertices[[#Headers],[Vertex]:[Vertex Content Word Count]],0),FALSE)</f>
        <v>5</v>
      </c>
    </row>
    <row r="41" spans="1:3" ht="15">
      <c r="A41" s="85" t="s">
        <v>682</v>
      </c>
      <c r="B41" s="91" t="s">
        <v>215</v>
      </c>
      <c r="C41" s="85">
        <f>VLOOKUP(GroupVertices[[#This Row],[Vertex]],Vertices[],MATCH("ID",Vertices[[#Headers],[Vertex]:[Vertex Content Word Count]],0),FALSE)</f>
        <v>4</v>
      </c>
    </row>
    <row r="42" spans="1:3" ht="15">
      <c r="A42" s="85" t="s">
        <v>683</v>
      </c>
      <c r="B42" s="91" t="s">
        <v>214</v>
      </c>
      <c r="C42" s="85">
        <f>VLOOKUP(GroupVertices[[#This Row],[Vertex]],Vertices[],MATCH("ID",Vertices[[#Headers],[Vertex]:[Vertex Content Word Count]],0),FALSE)</f>
        <v>46</v>
      </c>
    </row>
    <row r="43" spans="1:3" ht="15">
      <c r="A43" s="85" t="s">
        <v>683</v>
      </c>
      <c r="B43" s="91" t="s">
        <v>213</v>
      </c>
      <c r="C43" s="85">
        <f>VLOOKUP(GroupVertices[[#This Row],[Vertex]],Vertices[],MATCH("ID",Vertices[[#Headers],[Vertex]:[Vertex Content Word Count]],0),FALSE)</f>
        <v>44</v>
      </c>
    </row>
    <row r="44" spans="1:3" ht="15">
      <c r="A44" s="85" t="s">
        <v>683</v>
      </c>
      <c r="B44" s="91" t="s">
        <v>254</v>
      </c>
      <c r="C44" s="85">
        <f>VLOOKUP(GroupVertices[[#This Row],[Vertex]],Vertices[],MATCH("ID",Vertices[[#Headers],[Vertex]:[Vertex Content Word Count]],0),FALSE)</f>
        <v>43</v>
      </c>
    </row>
    <row r="45" spans="1:3" ht="15">
      <c r="A45" s="85" t="s">
        <v>683</v>
      </c>
      <c r="B45" s="91" t="s">
        <v>255</v>
      </c>
      <c r="C45" s="85">
        <f>VLOOKUP(GroupVertices[[#This Row],[Vertex]],Vertices[],MATCH("ID",Vertices[[#Headers],[Vertex]:[Vertex Content Word Count]],0),FALSE)</f>
        <v>45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801</v>
      </c>
      <c r="B2" s="36" t="s">
        <v>643</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41</v>
      </c>
      <c r="J2" s="39">
        <f>MIN(Vertices[Betweenness Centrality])</f>
        <v>0</v>
      </c>
      <c r="K2" s="40">
        <f>COUNTIF(Vertices[Betweenness Centrality],"&gt;= "&amp;J2)-COUNTIF(Vertices[Betweenness Centrality],"&gt;="&amp;J3)</f>
        <v>40</v>
      </c>
      <c r="L2" s="39">
        <f>MIN(Vertices[Closeness Centrality])</f>
        <v>0.006135</v>
      </c>
      <c r="M2" s="40">
        <f>COUNTIF(Vertices[Closeness Centrality],"&gt;= "&amp;L2)-COUNTIF(Vertices[Closeness Centrality],"&gt;="&amp;L3)</f>
        <v>1</v>
      </c>
      <c r="N2" s="39">
        <f>MIN(Vertices[Eigenvector Centrality])</f>
        <v>0.001426</v>
      </c>
      <c r="O2" s="40">
        <f>COUNTIF(Vertices[Eigenvector Centrality],"&gt;= "&amp;N2)-COUNTIF(Vertices[Eigenvector Centrality],"&gt;="&amp;N3)</f>
        <v>3</v>
      </c>
      <c r="P2" s="39">
        <f>MIN(Vertices[PageRank])</f>
        <v>0.5428</v>
      </c>
      <c r="Q2" s="40">
        <f>COUNTIF(Vertices[PageRank],"&gt;= "&amp;P2)-COUNTIF(Vertices[PageRank],"&gt;="&amp;P3)</f>
        <v>40</v>
      </c>
      <c r="R2" s="39">
        <f>MIN(Vertices[Clustering Coefficient])</f>
        <v>0</v>
      </c>
      <c r="S2" s="45">
        <f>COUNTIF(Vertices[Clustering Coefficient],"&gt;= "&amp;R2)-COUNTIF(Vertices[Clustering Coefficient],"&gt;="&amp;R3)</f>
        <v>40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0.7272727272727273</v>
      </c>
      <c r="I3" s="42">
        <f>COUNTIF(Vertices[Out-Degree],"&gt;= "&amp;H3)-COUNTIF(Vertices[Out-Degree],"&gt;="&amp;H4)</f>
        <v>0</v>
      </c>
      <c r="J3" s="41">
        <f aca="true" t="shared" si="4" ref="J3:J26">J2+($J$57-$J$2)/BinDivisor</f>
        <v>32.61818181818182</v>
      </c>
      <c r="K3" s="42">
        <f>COUNTIF(Vertices[Betweenness Centrality],"&gt;= "&amp;J3)-COUNTIF(Vertices[Betweenness Centrality],"&gt;="&amp;J4)</f>
        <v>2</v>
      </c>
      <c r="L3" s="41">
        <f aca="true" t="shared" si="5" ref="L3:L26">L2+($L$57-$L$2)/BinDivisor</f>
        <v>0.0064103090909090905</v>
      </c>
      <c r="M3" s="42">
        <f>COUNTIF(Vertices[Closeness Centrality],"&gt;= "&amp;L3)-COUNTIF(Vertices[Closeness Centrality],"&gt;="&amp;L4)</f>
        <v>0</v>
      </c>
      <c r="N3" s="41">
        <f aca="true" t="shared" si="6" ref="N3:N26">N2+($N$57-$N$2)/BinDivisor</f>
        <v>0.001896890909090909</v>
      </c>
      <c r="O3" s="42">
        <f>COUNTIF(Vertices[Eigenvector Centrality],"&gt;= "&amp;N3)-COUNTIF(Vertices[Eigenvector Centrality],"&gt;="&amp;N4)</f>
        <v>0</v>
      </c>
      <c r="P3" s="41">
        <f aca="true" t="shared" si="7" ref="P3:P26">P2+($P$57-$P$2)/BinDivisor</f>
        <v>0.8690176545454544</v>
      </c>
      <c r="Q3" s="42">
        <f>COUNTIF(Vertices[PageRank],"&gt;= "&amp;P3)-COUNTIF(Vertices[PageRank],"&gt;="&amp;P4)</f>
        <v>2</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44</v>
      </c>
      <c r="D4" s="34">
        <f t="shared" si="1"/>
        <v>0</v>
      </c>
      <c r="E4" s="3">
        <f>COUNTIF(Vertices[Degree],"&gt;= "&amp;D4)-COUNTIF(Vertices[Degree],"&gt;="&amp;D5)</f>
        <v>0</v>
      </c>
      <c r="F4" s="39">
        <f t="shared" si="2"/>
        <v>0.10909090909090909</v>
      </c>
      <c r="G4" s="40">
        <f>COUNTIF(Vertices[In-Degree],"&gt;= "&amp;F4)-COUNTIF(Vertices[In-Degree],"&gt;="&amp;F5)</f>
        <v>0</v>
      </c>
      <c r="H4" s="39">
        <f t="shared" si="3"/>
        <v>1.4545454545454546</v>
      </c>
      <c r="I4" s="40">
        <f>COUNTIF(Vertices[Out-Degree],"&gt;= "&amp;H4)-COUNTIF(Vertices[Out-Degree],"&gt;="&amp;H5)</f>
        <v>1</v>
      </c>
      <c r="J4" s="39">
        <f t="shared" si="4"/>
        <v>65.23636363636363</v>
      </c>
      <c r="K4" s="40">
        <f>COUNTIF(Vertices[Betweenness Centrality],"&gt;= "&amp;J4)-COUNTIF(Vertices[Betweenness Centrality],"&gt;="&amp;J5)</f>
        <v>0</v>
      </c>
      <c r="L4" s="39">
        <f t="shared" si="5"/>
        <v>0.006685618181818181</v>
      </c>
      <c r="M4" s="40">
        <f>COUNTIF(Vertices[Closeness Centrality],"&gt;= "&amp;L4)-COUNTIF(Vertices[Closeness Centrality],"&gt;="&amp;L5)</f>
        <v>0</v>
      </c>
      <c r="N4" s="39">
        <f t="shared" si="6"/>
        <v>0.002367781818181818</v>
      </c>
      <c r="O4" s="40">
        <f>COUNTIF(Vertices[Eigenvector Centrality],"&gt;= "&amp;N4)-COUNTIF(Vertices[Eigenvector Centrality],"&gt;="&amp;N5)</f>
        <v>0</v>
      </c>
      <c r="P4" s="39">
        <f t="shared" si="7"/>
        <v>1.195235309090909</v>
      </c>
      <c r="Q4" s="40">
        <f>COUNTIF(Vertices[PageRank],"&gt;= "&amp;P4)-COUNTIF(Vertices[PageRank],"&gt;="&amp;P5)</f>
        <v>1</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2.1818181818181817</v>
      </c>
      <c r="I5" s="42">
        <f>COUNTIF(Vertices[Out-Degree],"&gt;= "&amp;H5)-COUNTIF(Vertices[Out-Degree],"&gt;="&amp;H6)</f>
        <v>0</v>
      </c>
      <c r="J5" s="41">
        <f t="shared" si="4"/>
        <v>97.85454545454544</v>
      </c>
      <c r="K5" s="42">
        <f>COUNTIF(Vertices[Betweenness Centrality],"&gt;= "&amp;J5)-COUNTIF(Vertices[Betweenness Centrality],"&gt;="&amp;J6)</f>
        <v>0</v>
      </c>
      <c r="L5" s="41">
        <f t="shared" si="5"/>
        <v>0.006960927272727272</v>
      </c>
      <c r="M5" s="42">
        <f>COUNTIF(Vertices[Closeness Centrality],"&gt;= "&amp;L5)-COUNTIF(Vertices[Closeness Centrality],"&gt;="&amp;L6)</f>
        <v>0</v>
      </c>
      <c r="N5" s="41">
        <f t="shared" si="6"/>
        <v>0.0028386727272727273</v>
      </c>
      <c r="O5" s="42">
        <f>COUNTIF(Vertices[Eigenvector Centrality],"&gt;= "&amp;N5)-COUNTIF(Vertices[Eigenvector Centrality],"&gt;="&amp;N6)</f>
        <v>0</v>
      </c>
      <c r="P5" s="41">
        <f t="shared" si="7"/>
        <v>1.5214529636363634</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37</v>
      </c>
      <c r="D6" s="34">
        <f t="shared" si="1"/>
        <v>0</v>
      </c>
      <c r="E6" s="3">
        <f>COUNTIF(Vertices[Degree],"&gt;= "&amp;D6)-COUNTIF(Vertices[Degree],"&gt;="&amp;D7)</f>
        <v>0</v>
      </c>
      <c r="F6" s="39">
        <f t="shared" si="2"/>
        <v>0.21818181818181817</v>
      </c>
      <c r="G6" s="40">
        <f>COUNTIF(Vertices[In-Degree],"&gt;= "&amp;F6)-COUNTIF(Vertices[In-Degree],"&gt;="&amp;F7)</f>
        <v>0</v>
      </c>
      <c r="H6" s="39">
        <f t="shared" si="3"/>
        <v>2.909090909090909</v>
      </c>
      <c r="I6" s="40">
        <f>COUNTIF(Vertices[Out-Degree],"&gt;= "&amp;H6)-COUNTIF(Vertices[Out-Degree],"&gt;="&amp;H7)</f>
        <v>1</v>
      </c>
      <c r="J6" s="39">
        <f t="shared" si="4"/>
        <v>130.47272727272727</v>
      </c>
      <c r="K6" s="40">
        <f>COUNTIF(Vertices[Betweenness Centrality],"&gt;= "&amp;J6)-COUNTIF(Vertices[Betweenness Centrality],"&gt;="&amp;J7)</f>
        <v>0</v>
      </c>
      <c r="L6" s="39">
        <f t="shared" si="5"/>
        <v>0.007236236363636362</v>
      </c>
      <c r="M6" s="40">
        <f>COUNTIF(Vertices[Closeness Centrality],"&gt;= "&amp;L6)-COUNTIF(Vertices[Closeness Centrality],"&gt;="&amp;L7)</f>
        <v>0</v>
      </c>
      <c r="N6" s="39">
        <f t="shared" si="6"/>
        <v>0.0033095636363636364</v>
      </c>
      <c r="O6" s="40">
        <f>COUNTIF(Vertices[Eigenvector Centrality],"&gt;= "&amp;N6)-COUNTIF(Vertices[Eigenvector Centrality],"&gt;="&amp;N7)</f>
        <v>0</v>
      </c>
      <c r="P6" s="39">
        <f t="shared" si="7"/>
        <v>1.8476706181818179</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23</v>
      </c>
      <c r="D7" s="34">
        <f t="shared" si="1"/>
        <v>0</v>
      </c>
      <c r="E7" s="3">
        <f>COUNTIF(Vertices[Degree],"&gt;= "&amp;D7)-COUNTIF(Vertices[Degree],"&gt;="&amp;D8)</f>
        <v>0</v>
      </c>
      <c r="F7" s="41">
        <f t="shared" si="2"/>
        <v>0.2727272727272727</v>
      </c>
      <c r="G7" s="42">
        <f>COUNTIF(Vertices[In-Degree],"&gt;= "&amp;F7)-COUNTIF(Vertices[In-Degree],"&gt;="&amp;F8)</f>
        <v>0</v>
      </c>
      <c r="H7" s="41">
        <f t="shared" si="3"/>
        <v>3.6363636363636367</v>
      </c>
      <c r="I7" s="42">
        <f>COUNTIF(Vertices[Out-Degree],"&gt;= "&amp;H7)-COUNTIF(Vertices[Out-Degree],"&gt;="&amp;H8)</f>
        <v>0</v>
      </c>
      <c r="J7" s="41">
        <f t="shared" si="4"/>
        <v>163.0909090909091</v>
      </c>
      <c r="K7" s="42">
        <f>COUNTIF(Vertices[Betweenness Centrality],"&gt;= "&amp;J7)-COUNTIF(Vertices[Betweenness Centrality],"&gt;="&amp;J8)</f>
        <v>0</v>
      </c>
      <c r="L7" s="41">
        <f t="shared" si="5"/>
        <v>0.007511545454545453</v>
      </c>
      <c r="M7" s="42">
        <f>COUNTIF(Vertices[Closeness Centrality],"&gt;= "&amp;L7)-COUNTIF(Vertices[Closeness Centrality],"&gt;="&amp;L8)</f>
        <v>0</v>
      </c>
      <c r="N7" s="41">
        <f t="shared" si="6"/>
        <v>0.0037804545454545456</v>
      </c>
      <c r="O7" s="42">
        <f>COUNTIF(Vertices[Eigenvector Centrality],"&gt;= "&amp;N7)-COUNTIF(Vertices[Eigenvector Centrality],"&gt;="&amp;N8)</f>
        <v>0</v>
      </c>
      <c r="P7" s="41">
        <f t="shared" si="7"/>
        <v>2.1738882727272726</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60</v>
      </c>
      <c r="D8" s="34">
        <f t="shared" si="1"/>
        <v>0</v>
      </c>
      <c r="E8" s="3">
        <f>COUNTIF(Vertices[Degree],"&gt;= "&amp;D8)-COUNTIF(Vertices[Degree],"&gt;="&amp;D9)</f>
        <v>0</v>
      </c>
      <c r="F8" s="39">
        <f t="shared" si="2"/>
        <v>0.32727272727272727</v>
      </c>
      <c r="G8" s="40">
        <f>COUNTIF(Vertices[In-Degree],"&gt;= "&amp;F8)-COUNTIF(Vertices[In-Degree],"&gt;="&amp;F9)</f>
        <v>0</v>
      </c>
      <c r="H8" s="39">
        <f t="shared" si="3"/>
        <v>4.363636363636364</v>
      </c>
      <c r="I8" s="40">
        <f>COUNTIF(Vertices[Out-Degree],"&gt;= "&amp;H8)-COUNTIF(Vertices[Out-Degree],"&gt;="&amp;H9)</f>
        <v>0</v>
      </c>
      <c r="J8" s="39">
        <f t="shared" si="4"/>
        <v>195.70909090909092</v>
      </c>
      <c r="K8" s="40">
        <f>COUNTIF(Vertices[Betweenness Centrality],"&gt;= "&amp;J8)-COUNTIF(Vertices[Betweenness Centrality],"&gt;="&amp;J9)</f>
        <v>0</v>
      </c>
      <c r="L8" s="39">
        <f t="shared" si="5"/>
        <v>0.007786854545454544</v>
      </c>
      <c r="M8" s="40">
        <f>COUNTIF(Vertices[Closeness Centrality],"&gt;= "&amp;L8)-COUNTIF(Vertices[Closeness Centrality],"&gt;="&amp;L9)</f>
        <v>0</v>
      </c>
      <c r="N8" s="39">
        <f t="shared" si="6"/>
        <v>0.004251345454545454</v>
      </c>
      <c r="O8" s="40">
        <f>COUNTIF(Vertices[Eigenvector Centrality],"&gt;= "&amp;N8)-COUNTIF(Vertices[Eigenvector Centrality],"&gt;="&amp;N9)</f>
        <v>0</v>
      </c>
      <c r="P8" s="39">
        <f t="shared" si="7"/>
        <v>2.500105927272727</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5.090909090909092</v>
      </c>
      <c r="I9" s="42">
        <f>COUNTIF(Vertices[Out-Degree],"&gt;= "&amp;H9)-COUNTIF(Vertices[Out-Degree],"&gt;="&amp;H10)</f>
        <v>0</v>
      </c>
      <c r="J9" s="41">
        <f t="shared" si="4"/>
        <v>228.32727272727274</v>
      </c>
      <c r="K9" s="42">
        <f>COUNTIF(Vertices[Betweenness Centrality],"&gt;= "&amp;J9)-COUNTIF(Vertices[Betweenness Centrality],"&gt;="&amp;J10)</f>
        <v>1</v>
      </c>
      <c r="L9" s="41">
        <f t="shared" si="5"/>
        <v>0.008062163636363634</v>
      </c>
      <c r="M9" s="42">
        <f>COUNTIF(Vertices[Closeness Centrality],"&gt;= "&amp;L9)-COUNTIF(Vertices[Closeness Centrality],"&gt;="&amp;L10)</f>
        <v>2</v>
      </c>
      <c r="N9" s="41">
        <f t="shared" si="6"/>
        <v>0.0047222363636363635</v>
      </c>
      <c r="O9" s="42">
        <f>COUNTIF(Vertices[Eigenvector Centrality],"&gt;= "&amp;N9)-COUNTIF(Vertices[Eigenvector Centrality],"&gt;="&amp;N10)</f>
        <v>0</v>
      </c>
      <c r="P9" s="41">
        <f t="shared" si="7"/>
        <v>2.8263235818181816</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802</v>
      </c>
      <c r="B10" s="36">
        <v>2</v>
      </c>
      <c r="D10" s="34">
        <f t="shared" si="1"/>
        <v>0</v>
      </c>
      <c r="E10" s="3">
        <f>COUNTIF(Vertices[Degree],"&gt;= "&amp;D10)-COUNTIF(Vertices[Degree],"&gt;="&amp;D11)</f>
        <v>0</v>
      </c>
      <c r="F10" s="39">
        <f t="shared" si="2"/>
        <v>0.4363636363636364</v>
      </c>
      <c r="G10" s="40">
        <f>COUNTIF(Vertices[In-Degree],"&gt;= "&amp;F10)-COUNTIF(Vertices[In-Degree],"&gt;="&amp;F11)</f>
        <v>0</v>
      </c>
      <c r="H10" s="39">
        <f t="shared" si="3"/>
        <v>5.818181818181819</v>
      </c>
      <c r="I10" s="40">
        <f>COUNTIF(Vertices[Out-Degree],"&gt;= "&amp;H10)-COUNTIF(Vertices[Out-Degree],"&gt;="&amp;H11)</f>
        <v>0</v>
      </c>
      <c r="J10" s="39">
        <f t="shared" si="4"/>
        <v>260.94545454545454</v>
      </c>
      <c r="K10" s="40">
        <f>COUNTIF(Vertices[Betweenness Centrality],"&gt;= "&amp;J10)-COUNTIF(Vertices[Betweenness Centrality],"&gt;="&amp;J11)</f>
        <v>0</v>
      </c>
      <c r="L10" s="39">
        <f t="shared" si="5"/>
        <v>0.008337472727272725</v>
      </c>
      <c r="M10" s="40">
        <f>COUNTIF(Vertices[Closeness Centrality],"&gt;= "&amp;L10)-COUNTIF(Vertices[Closeness Centrality],"&gt;="&amp;L11)</f>
        <v>0</v>
      </c>
      <c r="N10" s="39">
        <f t="shared" si="6"/>
        <v>0.005193127272727273</v>
      </c>
      <c r="O10" s="40">
        <f>COUNTIF(Vertices[Eigenvector Centrality],"&gt;= "&amp;N10)-COUNTIF(Vertices[Eigenvector Centrality],"&gt;="&amp;N11)</f>
        <v>0</v>
      </c>
      <c r="P10" s="39">
        <f t="shared" si="7"/>
        <v>3.152541236363636</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6.545454545454547</v>
      </c>
      <c r="I11" s="42">
        <f>COUNTIF(Vertices[Out-Degree],"&gt;= "&amp;H11)-COUNTIF(Vertices[Out-Degree],"&gt;="&amp;H12)</f>
        <v>0</v>
      </c>
      <c r="J11" s="41">
        <f t="shared" si="4"/>
        <v>293.56363636363636</v>
      </c>
      <c r="K11" s="42">
        <f>COUNTIF(Vertices[Betweenness Centrality],"&gt;= "&amp;J11)-COUNTIF(Vertices[Betweenness Centrality],"&gt;="&amp;J12)</f>
        <v>0</v>
      </c>
      <c r="L11" s="41">
        <f t="shared" si="5"/>
        <v>0.008612781818181816</v>
      </c>
      <c r="M11" s="42">
        <f>COUNTIF(Vertices[Closeness Centrality],"&gt;= "&amp;L11)-COUNTIF(Vertices[Closeness Centrality],"&gt;="&amp;L12)</f>
        <v>0</v>
      </c>
      <c r="N11" s="41">
        <f t="shared" si="6"/>
        <v>0.005664018181818182</v>
      </c>
      <c r="O11" s="42">
        <f>COUNTIF(Vertices[Eigenvector Centrality],"&gt;= "&amp;N11)-COUNTIF(Vertices[Eigenvector Centrality],"&gt;="&amp;N12)</f>
        <v>0</v>
      </c>
      <c r="P11" s="41">
        <f t="shared" si="7"/>
        <v>3.4787588909090905</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256</v>
      </c>
      <c r="B12" s="36">
        <v>57</v>
      </c>
      <c r="D12" s="34">
        <f t="shared" si="1"/>
        <v>0</v>
      </c>
      <c r="E12" s="3">
        <f>COUNTIF(Vertices[Degree],"&gt;= "&amp;D12)-COUNTIF(Vertices[Degree],"&gt;="&amp;D13)</f>
        <v>0</v>
      </c>
      <c r="F12" s="39">
        <f t="shared" si="2"/>
        <v>0.5454545454545455</v>
      </c>
      <c r="G12" s="40">
        <f>COUNTIF(Vertices[In-Degree],"&gt;= "&amp;F12)-COUNTIF(Vertices[In-Degree],"&gt;="&amp;F13)</f>
        <v>0</v>
      </c>
      <c r="H12" s="39">
        <f t="shared" si="3"/>
        <v>7.272727272727274</v>
      </c>
      <c r="I12" s="40">
        <f>COUNTIF(Vertices[Out-Degree],"&gt;= "&amp;H12)-COUNTIF(Vertices[Out-Degree],"&gt;="&amp;H13)</f>
        <v>0</v>
      </c>
      <c r="J12" s="39">
        <f t="shared" si="4"/>
        <v>326.1818181818182</v>
      </c>
      <c r="K12" s="40">
        <f>COUNTIF(Vertices[Betweenness Centrality],"&gt;= "&amp;J12)-COUNTIF(Vertices[Betweenness Centrality],"&gt;="&amp;J13)</f>
        <v>0</v>
      </c>
      <c r="L12" s="39">
        <f t="shared" si="5"/>
        <v>0.008888090909090906</v>
      </c>
      <c r="M12" s="40">
        <f>COUNTIF(Vertices[Closeness Centrality],"&gt;= "&amp;L12)-COUNTIF(Vertices[Closeness Centrality],"&gt;="&amp;L13)</f>
        <v>0</v>
      </c>
      <c r="N12" s="39">
        <f t="shared" si="6"/>
        <v>0.006134909090909091</v>
      </c>
      <c r="O12" s="40">
        <f>COUNTIF(Vertices[Eigenvector Centrality],"&gt;= "&amp;N12)-COUNTIF(Vertices[Eigenvector Centrality],"&gt;="&amp;N13)</f>
        <v>0</v>
      </c>
      <c r="P12" s="39">
        <f t="shared" si="7"/>
        <v>3.804976545454545</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257</v>
      </c>
      <c r="B13" s="36">
        <v>3</v>
      </c>
      <c r="D13" s="34">
        <f t="shared" si="1"/>
        <v>0</v>
      </c>
      <c r="E13" s="3">
        <f>COUNTIF(Vertices[Degree],"&gt;= "&amp;D13)-COUNTIF(Vertices[Degree],"&gt;="&amp;D14)</f>
        <v>0</v>
      </c>
      <c r="F13" s="41">
        <f t="shared" si="2"/>
        <v>0.6000000000000001</v>
      </c>
      <c r="G13" s="42">
        <f>COUNTIF(Vertices[In-Degree],"&gt;= "&amp;F13)-COUNTIF(Vertices[In-Degree],"&gt;="&amp;F14)</f>
        <v>0</v>
      </c>
      <c r="H13" s="41">
        <f t="shared" si="3"/>
        <v>8.000000000000002</v>
      </c>
      <c r="I13" s="42">
        <f>COUNTIF(Vertices[Out-Degree],"&gt;= "&amp;H13)-COUNTIF(Vertices[Out-Degree],"&gt;="&amp;H14)</f>
        <v>0</v>
      </c>
      <c r="J13" s="41">
        <f t="shared" si="4"/>
        <v>358.8</v>
      </c>
      <c r="K13" s="42">
        <f>COUNTIF(Vertices[Betweenness Centrality],"&gt;= "&amp;J13)-COUNTIF(Vertices[Betweenness Centrality],"&gt;="&amp;J14)</f>
        <v>0</v>
      </c>
      <c r="L13" s="41">
        <f t="shared" si="5"/>
        <v>0.009163399999999997</v>
      </c>
      <c r="M13" s="42">
        <f>COUNTIF(Vertices[Closeness Centrality],"&gt;= "&amp;L13)-COUNTIF(Vertices[Closeness Centrality],"&gt;="&amp;L14)</f>
        <v>0</v>
      </c>
      <c r="N13" s="41">
        <f t="shared" si="6"/>
        <v>0.0066058</v>
      </c>
      <c r="O13" s="42">
        <f>COUNTIF(Vertices[Eigenvector Centrality],"&gt;= "&amp;N13)-COUNTIF(Vertices[Eigenvector Centrality],"&gt;="&amp;N14)</f>
        <v>0</v>
      </c>
      <c r="P13" s="41">
        <f t="shared" si="7"/>
        <v>4.1311941999999995</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0.6545454545454547</v>
      </c>
      <c r="G14" s="40">
        <f>COUNTIF(Vertices[In-Degree],"&gt;= "&amp;F14)-COUNTIF(Vertices[In-Degree],"&gt;="&amp;F15)</f>
        <v>0</v>
      </c>
      <c r="H14" s="39">
        <f t="shared" si="3"/>
        <v>8.727272727272728</v>
      </c>
      <c r="I14" s="40">
        <f>COUNTIF(Vertices[Out-Degree],"&gt;= "&amp;H14)-COUNTIF(Vertices[Out-Degree],"&gt;="&amp;H15)</f>
        <v>0</v>
      </c>
      <c r="J14" s="39">
        <f t="shared" si="4"/>
        <v>391.41818181818184</v>
      </c>
      <c r="K14" s="40">
        <f>COUNTIF(Vertices[Betweenness Centrality],"&gt;= "&amp;J14)-COUNTIF(Vertices[Betweenness Centrality],"&gt;="&amp;J15)</f>
        <v>0</v>
      </c>
      <c r="L14" s="39">
        <f t="shared" si="5"/>
        <v>0.009438709090909088</v>
      </c>
      <c r="M14" s="40">
        <f>COUNTIF(Vertices[Closeness Centrality],"&gt;= "&amp;L14)-COUNTIF(Vertices[Closeness Centrality],"&gt;="&amp;L15)</f>
        <v>0</v>
      </c>
      <c r="N14" s="39">
        <f t="shared" si="6"/>
        <v>0.007076690909090909</v>
      </c>
      <c r="O14" s="40">
        <f>COUNTIF(Vertices[Eigenvector Centrality],"&gt;= "&amp;N14)-COUNTIF(Vertices[Eigenvector Centrality],"&gt;="&amp;N15)</f>
        <v>0</v>
      </c>
      <c r="P14" s="39">
        <f t="shared" si="7"/>
        <v>4.457411854545454</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0.7090909090909092</v>
      </c>
      <c r="G15" s="42">
        <f>COUNTIF(Vertices[In-Degree],"&gt;= "&amp;F15)-COUNTIF(Vertices[In-Degree],"&gt;="&amp;F16)</f>
        <v>0</v>
      </c>
      <c r="H15" s="41">
        <f t="shared" si="3"/>
        <v>9.454545454545455</v>
      </c>
      <c r="I15" s="42">
        <f>COUNTIF(Vertices[Out-Degree],"&gt;= "&amp;H15)-COUNTIF(Vertices[Out-Degree],"&gt;="&amp;H16)</f>
        <v>0</v>
      </c>
      <c r="J15" s="41">
        <f t="shared" si="4"/>
        <v>424.03636363636366</v>
      </c>
      <c r="K15" s="42">
        <f>COUNTIF(Vertices[Betweenness Centrality],"&gt;= "&amp;J15)-COUNTIF(Vertices[Betweenness Centrality],"&gt;="&amp;J16)</f>
        <v>0</v>
      </c>
      <c r="L15" s="41">
        <f t="shared" si="5"/>
        <v>0.009714018181818178</v>
      </c>
      <c r="M15" s="42">
        <f>COUNTIF(Vertices[Closeness Centrality],"&gt;= "&amp;L15)-COUNTIF(Vertices[Closeness Centrality],"&gt;="&amp;L16)</f>
        <v>0</v>
      </c>
      <c r="N15" s="41">
        <f t="shared" si="6"/>
        <v>0.0075475818181818186</v>
      </c>
      <c r="O15" s="42">
        <f>COUNTIF(Vertices[Eigenvector Centrality],"&gt;= "&amp;N15)-COUNTIF(Vertices[Eigenvector Centrality],"&gt;="&amp;N16)</f>
        <v>0</v>
      </c>
      <c r="P15" s="41">
        <f t="shared" si="7"/>
        <v>4.783629509090909</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0.7636363636363638</v>
      </c>
      <c r="G16" s="40">
        <f>COUNTIF(Vertices[In-Degree],"&gt;= "&amp;F16)-COUNTIF(Vertices[In-Degree],"&gt;="&amp;F17)</f>
        <v>0</v>
      </c>
      <c r="H16" s="39">
        <f t="shared" si="3"/>
        <v>10.181818181818182</v>
      </c>
      <c r="I16" s="40">
        <f>COUNTIF(Vertices[Out-Degree],"&gt;= "&amp;H16)-COUNTIF(Vertices[Out-Degree],"&gt;="&amp;H17)</f>
        <v>0</v>
      </c>
      <c r="J16" s="39">
        <f t="shared" si="4"/>
        <v>456.6545454545455</v>
      </c>
      <c r="K16" s="40">
        <f>COUNTIF(Vertices[Betweenness Centrality],"&gt;= "&amp;J16)-COUNTIF(Vertices[Betweenness Centrality],"&gt;="&amp;J17)</f>
        <v>0</v>
      </c>
      <c r="L16" s="39">
        <f t="shared" si="5"/>
        <v>0.009989327272727269</v>
      </c>
      <c r="M16" s="40">
        <f>COUNTIF(Vertices[Closeness Centrality],"&gt;= "&amp;L16)-COUNTIF(Vertices[Closeness Centrality],"&gt;="&amp;L17)</f>
        <v>0</v>
      </c>
      <c r="N16" s="39">
        <f t="shared" si="6"/>
        <v>0.008018472727272727</v>
      </c>
      <c r="O16" s="40">
        <f>COUNTIF(Vertices[Eigenvector Centrality],"&gt;= "&amp;N16)-COUNTIF(Vertices[Eigenvector Centrality],"&gt;="&amp;N17)</f>
        <v>0</v>
      </c>
      <c r="P16" s="39">
        <f t="shared" si="7"/>
        <v>5.109847163636364</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0.8181818181818183</v>
      </c>
      <c r="G17" s="42">
        <f>COUNTIF(Vertices[In-Degree],"&gt;= "&amp;F17)-COUNTIF(Vertices[In-Degree],"&gt;="&amp;F18)</f>
        <v>0</v>
      </c>
      <c r="H17" s="41">
        <f t="shared" si="3"/>
        <v>10.909090909090908</v>
      </c>
      <c r="I17" s="42">
        <f>COUNTIF(Vertices[Out-Degree],"&gt;= "&amp;H17)-COUNTIF(Vertices[Out-Degree],"&gt;="&amp;H18)</f>
        <v>0</v>
      </c>
      <c r="J17" s="41">
        <f t="shared" si="4"/>
        <v>489.2727272727273</v>
      </c>
      <c r="K17" s="42">
        <f>COUNTIF(Vertices[Betweenness Centrality],"&gt;= "&amp;J17)-COUNTIF(Vertices[Betweenness Centrality],"&gt;="&amp;J18)</f>
        <v>0</v>
      </c>
      <c r="L17" s="41">
        <f t="shared" si="5"/>
        <v>0.01026463636363636</v>
      </c>
      <c r="M17" s="42">
        <f>COUNTIF(Vertices[Closeness Centrality],"&gt;= "&amp;L17)-COUNTIF(Vertices[Closeness Centrality],"&gt;="&amp;L18)</f>
        <v>0</v>
      </c>
      <c r="N17" s="41">
        <f t="shared" si="6"/>
        <v>0.008489363636363635</v>
      </c>
      <c r="O17" s="42">
        <f>COUNTIF(Vertices[Eigenvector Centrality],"&gt;= "&amp;N17)-COUNTIF(Vertices[Eigenvector Centrality],"&gt;="&amp;N18)</f>
        <v>0</v>
      </c>
      <c r="P17" s="41">
        <f t="shared" si="7"/>
        <v>5.436064818181819</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11.636363636363635</v>
      </c>
      <c r="I18" s="40">
        <f>COUNTIF(Vertices[Out-Degree],"&gt;= "&amp;H18)-COUNTIF(Vertices[Out-Degree],"&gt;="&amp;H19)</f>
        <v>0</v>
      </c>
      <c r="J18" s="39">
        <f t="shared" si="4"/>
        <v>521.8909090909091</v>
      </c>
      <c r="K18" s="40">
        <f>COUNTIF(Vertices[Betweenness Centrality],"&gt;= "&amp;J18)-COUNTIF(Vertices[Betweenness Centrality],"&gt;="&amp;J19)</f>
        <v>0</v>
      </c>
      <c r="L18" s="39">
        <f t="shared" si="5"/>
        <v>0.01053994545454545</v>
      </c>
      <c r="M18" s="40">
        <f>COUNTIF(Vertices[Closeness Centrality],"&gt;= "&amp;L18)-COUNTIF(Vertices[Closeness Centrality],"&gt;="&amp;L19)</f>
        <v>0</v>
      </c>
      <c r="N18" s="39">
        <f t="shared" si="6"/>
        <v>0.008960254545454543</v>
      </c>
      <c r="O18" s="40">
        <f>COUNTIF(Vertices[Eigenvector Centrality],"&gt;= "&amp;N18)-COUNTIF(Vertices[Eigenvector Centrality],"&gt;="&amp;N19)</f>
        <v>0</v>
      </c>
      <c r="P18" s="39">
        <f t="shared" si="7"/>
        <v>5.762282472727274</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0.9272727272727275</v>
      </c>
      <c r="G19" s="42">
        <f>COUNTIF(Vertices[In-Degree],"&gt;= "&amp;F19)-COUNTIF(Vertices[In-Degree],"&gt;="&amp;F20)</f>
        <v>0</v>
      </c>
      <c r="H19" s="41">
        <f t="shared" si="3"/>
        <v>12.363636363636362</v>
      </c>
      <c r="I19" s="42">
        <f>COUNTIF(Vertices[Out-Degree],"&gt;= "&amp;H19)-COUNTIF(Vertices[Out-Degree],"&gt;="&amp;H20)</f>
        <v>0</v>
      </c>
      <c r="J19" s="41">
        <f t="shared" si="4"/>
        <v>554.5090909090909</v>
      </c>
      <c r="K19" s="42">
        <f>COUNTIF(Vertices[Betweenness Centrality],"&gt;= "&amp;J19)-COUNTIF(Vertices[Betweenness Centrality],"&gt;="&amp;J20)</f>
        <v>0</v>
      </c>
      <c r="L19" s="41">
        <f t="shared" si="5"/>
        <v>0.01081525454545454</v>
      </c>
      <c r="M19" s="42">
        <f>COUNTIF(Vertices[Closeness Centrality],"&gt;= "&amp;L19)-COUNTIF(Vertices[Closeness Centrality],"&gt;="&amp;L20)</f>
        <v>0</v>
      </c>
      <c r="N19" s="41">
        <f t="shared" si="6"/>
        <v>0.009431145454545452</v>
      </c>
      <c r="O19" s="42">
        <f>COUNTIF(Vertices[Eigenvector Centrality],"&gt;= "&amp;N19)-COUNTIF(Vertices[Eigenvector Centrality],"&gt;="&amp;N20)</f>
        <v>0</v>
      </c>
      <c r="P19" s="41">
        <f t="shared" si="7"/>
        <v>6.088500127272729</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0.981818181818182</v>
      </c>
      <c r="G20" s="40">
        <f>COUNTIF(Vertices[In-Degree],"&gt;= "&amp;F20)-COUNTIF(Vertices[In-Degree],"&gt;="&amp;F21)</f>
        <v>40</v>
      </c>
      <c r="H20" s="39">
        <f t="shared" si="3"/>
        <v>13.090909090909088</v>
      </c>
      <c r="I20" s="40">
        <f>COUNTIF(Vertices[Out-Degree],"&gt;= "&amp;H20)-COUNTIF(Vertices[Out-Degree],"&gt;="&amp;H21)</f>
        <v>0</v>
      </c>
      <c r="J20" s="39">
        <f t="shared" si="4"/>
        <v>587.1272727272727</v>
      </c>
      <c r="K20" s="40">
        <f>COUNTIF(Vertices[Betweenness Centrality],"&gt;= "&amp;J20)-COUNTIF(Vertices[Betweenness Centrality],"&gt;="&amp;J21)</f>
        <v>0</v>
      </c>
      <c r="L20" s="39">
        <f t="shared" si="5"/>
        <v>0.011090563636363631</v>
      </c>
      <c r="M20" s="40">
        <f>COUNTIF(Vertices[Closeness Centrality],"&gt;= "&amp;L20)-COUNTIF(Vertices[Closeness Centrality],"&gt;="&amp;L21)</f>
        <v>39</v>
      </c>
      <c r="N20" s="39">
        <f t="shared" si="6"/>
        <v>0.00990203636363636</v>
      </c>
      <c r="O20" s="40">
        <f>COUNTIF(Vertices[Eigenvector Centrality],"&gt;= "&amp;N20)-COUNTIF(Vertices[Eigenvector Centrality],"&gt;="&amp;N21)</f>
        <v>0</v>
      </c>
      <c r="P20" s="39">
        <f t="shared" si="7"/>
        <v>6.414717781818184</v>
      </c>
      <c r="Q20" s="40">
        <f>COUNTIF(Vertices[PageRank],"&gt;= "&amp;P20)-COUNTIF(Vertices[PageRank],"&gt;="&amp;P21)</f>
        <v>0</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1.0363636363636366</v>
      </c>
      <c r="G21" s="42">
        <f>COUNTIF(Vertices[In-Degree],"&gt;= "&amp;F21)-COUNTIF(Vertices[In-Degree],"&gt;="&amp;F22)</f>
        <v>0</v>
      </c>
      <c r="H21" s="41">
        <f t="shared" si="3"/>
        <v>13.818181818181815</v>
      </c>
      <c r="I21" s="42">
        <f>COUNTIF(Vertices[Out-Degree],"&gt;= "&amp;H21)-COUNTIF(Vertices[Out-Degree],"&gt;="&amp;H22)</f>
        <v>0</v>
      </c>
      <c r="J21" s="41">
        <f t="shared" si="4"/>
        <v>619.7454545454545</v>
      </c>
      <c r="K21" s="42">
        <f>COUNTIF(Vertices[Betweenness Centrality],"&gt;= "&amp;J21)-COUNTIF(Vertices[Betweenness Centrality],"&gt;="&amp;J22)</f>
        <v>0</v>
      </c>
      <c r="L21" s="41">
        <f t="shared" si="5"/>
        <v>0.011365872727272722</v>
      </c>
      <c r="M21" s="42">
        <f>COUNTIF(Vertices[Closeness Centrality],"&gt;= "&amp;L21)-COUNTIF(Vertices[Closeness Centrality],"&gt;="&amp;L22)</f>
        <v>0</v>
      </c>
      <c r="N21" s="41">
        <f t="shared" si="6"/>
        <v>0.010372927272727268</v>
      </c>
      <c r="O21" s="42">
        <f>COUNTIF(Vertices[Eigenvector Centrality],"&gt;= "&amp;N21)-COUNTIF(Vertices[Eigenvector Centrality],"&gt;="&amp;N22)</f>
        <v>0</v>
      </c>
      <c r="P21" s="41">
        <f t="shared" si="7"/>
        <v>6.740935436363639</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44</v>
      </c>
      <c r="D22" s="34">
        <f t="shared" si="1"/>
        <v>0</v>
      </c>
      <c r="E22" s="3">
        <f>COUNTIF(Vertices[Degree],"&gt;= "&amp;D22)-COUNTIF(Vertices[Degree],"&gt;="&amp;D23)</f>
        <v>0</v>
      </c>
      <c r="F22" s="39">
        <f t="shared" si="2"/>
        <v>1.090909090909091</v>
      </c>
      <c r="G22" s="40">
        <f>COUNTIF(Vertices[In-Degree],"&gt;= "&amp;F22)-COUNTIF(Vertices[In-Degree],"&gt;="&amp;F23)</f>
        <v>0</v>
      </c>
      <c r="H22" s="39">
        <f t="shared" si="3"/>
        <v>14.545454545454541</v>
      </c>
      <c r="I22" s="40">
        <f>COUNTIF(Vertices[Out-Degree],"&gt;= "&amp;H22)-COUNTIF(Vertices[Out-Degree],"&gt;="&amp;H23)</f>
        <v>0</v>
      </c>
      <c r="J22" s="39">
        <f t="shared" si="4"/>
        <v>652.3636363636364</v>
      </c>
      <c r="K22" s="40">
        <f>COUNTIF(Vertices[Betweenness Centrality],"&gt;= "&amp;J22)-COUNTIF(Vertices[Betweenness Centrality],"&gt;="&amp;J23)</f>
        <v>0</v>
      </c>
      <c r="L22" s="39">
        <f t="shared" si="5"/>
        <v>0.011641181818181813</v>
      </c>
      <c r="M22" s="40">
        <f>COUNTIF(Vertices[Closeness Centrality],"&gt;= "&amp;L22)-COUNTIF(Vertices[Closeness Centrality],"&gt;="&amp;L23)</f>
        <v>0</v>
      </c>
      <c r="N22" s="39">
        <f t="shared" si="6"/>
        <v>0.010843818181818177</v>
      </c>
      <c r="O22" s="40">
        <f>COUNTIF(Vertices[Eigenvector Centrality],"&gt;= "&amp;N22)-COUNTIF(Vertices[Eigenvector Centrality],"&gt;="&amp;N23)</f>
        <v>0</v>
      </c>
      <c r="P22" s="39">
        <f t="shared" si="7"/>
        <v>7.067153090909094</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60</v>
      </c>
      <c r="D23" s="34">
        <f t="shared" si="1"/>
        <v>0</v>
      </c>
      <c r="E23" s="3">
        <f>COUNTIF(Vertices[Degree],"&gt;= "&amp;D23)-COUNTIF(Vertices[Degree],"&gt;="&amp;D24)</f>
        <v>0</v>
      </c>
      <c r="F23" s="41">
        <f t="shared" si="2"/>
        <v>1.1454545454545455</v>
      </c>
      <c r="G23" s="42">
        <f>COUNTIF(Vertices[In-Degree],"&gt;= "&amp;F23)-COUNTIF(Vertices[In-Degree],"&gt;="&amp;F24)</f>
        <v>0</v>
      </c>
      <c r="H23" s="41">
        <f t="shared" si="3"/>
        <v>15.272727272727268</v>
      </c>
      <c r="I23" s="42">
        <f>COUNTIF(Vertices[Out-Degree],"&gt;= "&amp;H23)-COUNTIF(Vertices[Out-Degree],"&gt;="&amp;H24)</f>
        <v>0</v>
      </c>
      <c r="J23" s="41">
        <f t="shared" si="4"/>
        <v>684.9818181818182</v>
      </c>
      <c r="K23" s="42">
        <f>COUNTIF(Vertices[Betweenness Centrality],"&gt;= "&amp;J23)-COUNTIF(Vertices[Betweenness Centrality],"&gt;="&amp;J24)</f>
        <v>0</v>
      </c>
      <c r="L23" s="41">
        <f t="shared" si="5"/>
        <v>0.011916490909090903</v>
      </c>
      <c r="M23" s="42">
        <f>COUNTIF(Vertices[Closeness Centrality],"&gt;= "&amp;L23)-COUNTIF(Vertices[Closeness Centrality],"&gt;="&amp;L24)</f>
        <v>1</v>
      </c>
      <c r="N23" s="41">
        <f t="shared" si="6"/>
        <v>0.011314709090909085</v>
      </c>
      <c r="O23" s="42">
        <f>COUNTIF(Vertices[Eigenvector Centrality],"&gt;= "&amp;N23)-COUNTIF(Vertices[Eigenvector Centrality],"&gt;="&amp;N24)</f>
        <v>0</v>
      </c>
      <c r="P23" s="41">
        <f t="shared" si="7"/>
        <v>7.393370745454549</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1.2</v>
      </c>
      <c r="G24" s="40">
        <f>COUNTIF(Vertices[In-Degree],"&gt;= "&amp;F24)-COUNTIF(Vertices[In-Degree],"&gt;="&amp;F25)</f>
        <v>0</v>
      </c>
      <c r="H24" s="39">
        <f t="shared" si="3"/>
        <v>15.999999999999995</v>
      </c>
      <c r="I24" s="40">
        <f>COUNTIF(Vertices[Out-Degree],"&gt;= "&amp;H24)-COUNTIF(Vertices[Out-Degree],"&gt;="&amp;H25)</f>
        <v>0</v>
      </c>
      <c r="J24" s="39">
        <f t="shared" si="4"/>
        <v>717.6</v>
      </c>
      <c r="K24" s="40">
        <f>COUNTIF(Vertices[Betweenness Centrality],"&gt;= "&amp;J24)-COUNTIF(Vertices[Betweenness Centrality],"&gt;="&amp;J25)</f>
        <v>0</v>
      </c>
      <c r="L24" s="39">
        <f t="shared" si="5"/>
        <v>0.012191799999999994</v>
      </c>
      <c r="M24" s="40">
        <f>COUNTIF(Vertices[Closeness Centrality],"&gt;= "&amp;L24)-COUNTIF(Vertices[Closeness Centrality],"&gt;="&amp;L25)</f>
        <v>0</v>
      </c>
      <c r="N24" s="39">
        <f t="shared" si="6"/>
        <v>0.011785599999999993</v>
      </c>
      <c r="O24" s="40">
        <f>COUNTIF(Vertices[Eigenvector Centrality],"&gt;= "&amp;N24)-COUNTIF(Vertices[Eigenvector Centrality],"&gt;="&amp;N25)</f>
        <v>0</v>
      </c>
      <c r="P24" s="39">
        <f t="shared" si="7"/>
        <v>7.719588400000004</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1.2545454545454544</v>
      </c>
      <c r="G25" s="42">
        <f>COUNTIF(Vertices[In-Degree],"&gt;= "&amp;F25)-COUNTIF(Vertices[In-Degree],"&gt;="&amp;F26)</f>
        <v>0</v>
      </c>
      <c r="H25" s="41">
        <f t="shared" si="3"/>
        <v>16.727272727272723</v>
      </c>
      <c r="I25" s="42">
        <f>COUNTIF(Vertices[Out-Degree],"&gt;= "&amp;H25)-COUNTIF(Vertices[Out-Degree],"&gt;="&amp;H26)</f>
        <v>0</v>
      </c>
      <c r="J25" s="41">
        <f t="shared" si="4"/>
        <v>750.2181818181818</v>
      </c>
      <c r="K25" s="42">
        <f>COUNTIF(Vertices[Betweenness Centrality],"&gt;= "&amp;J25)-COUNTIF(Vertices[Betweenness Centrality],"&gt;="&amp;J26)</f>
        <v>0</v>
      </c>
      <c r="L25" s="41">
        <f t="shared" si="5"/>
        <v>0.012467109090909085</v>
      </c>
      <c r="M25" s="42">
        <f>COUNTIF(Vertices[Closeness Centrality],"&gt;= "&amp;L25)-COUNTIF(Vertices[Closeness Centrality],"&gt;="&amp;L26)</f>
        <v>0</v>
      </c>
      <c r="N25" s="41">
        <f t="shared" si="6"/>
        <v>0.012256490909090902</v>
      </c>
      <c r="O25" s="42">
        <f>COUNTIF(Vertices[Eigenvector Centrality],"&gt;= "&amp;N25)-COUNTIF(Vertices[Eigenvector Centrality],"&gt;="&amp;N26)</f>
        <v>0</v>
      </c>
      <c r="P25" s="41">
        <f t="shared" si="7"/>
        <v>8.045806054545459</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2.070248</v>
      </c>
      <c r="D26" s="34">
        <f t="shared" si="1"/>
        <v>0</v>
      </c>
      <c r="E26" s="3">
        <f>COUNTIF(Vertices[Degree],"&gt;= "&amp;D26)-COUNTIF(Vertices[Degree],"&gt;="&amp;D28)</f>
        <v>0</v>
      </c>
      <c r="F26" s="39">
        <f t="shared" si="2"/>
        <v>1.3090909090909089</v>
      </c>
      <c r="G26" s="40">
        <f>COUNTIF(Vertices[In-Degree],"&gt;= "&amp;F26)-COUNTIF(Vertices[In-Degree],"&gt;="&amp;F28)</f>
        <v>0</v>
      </c>
      <c r="H26" s="39">
        <f t="shared" si="3"/>
        <v>17.45454545454545</v>
      </c>
      <c r="I26" s="40">
        <f>COUNTIF(Vertices[Out-Degree],"&gt;= "&amp;H26)-COUNTIF(Vertices[Out-Degree],"&gt;="&amp;H28)</f>
        <v>0</v>
      </c>
      <c r="J26" s="39">
        <f t="shared" si="4"/>
        <v>782.8363636363637</v>
      </c>
      <c r="K26" s="40">
        <f>COUNTIF(Vertices[Betweenness Centrality],"&gt;= "&amp;J26)-COUNTIF(Vertices[Betweenness Centrality],"&gt;="&amp;J28)</f>
        <v>0</v>
      </c>
      <c r="L26" s="39">
        <f t="shared" si="5"/>
        <v>0.012742418181818175</v>
      </c>
      <c r="M26" s="40">
        <f>COUNTIF(Vertices[Closeness Centrality],"&gt;= "&amp;L26)-COUNTIF(Vertices[Closeness Centrality],"&gt;="&amp;L28)</f>
        <v>0</v>
      </c>
      <c r="N26" s="39">
        <f t="shared" si="6"/>
        <v>0.01272738181818181</v>
      </c>
      <c r="O26" s="40">
        <f>COUNTIF(Vertices[Eigenvector Centrality],"&gt;= "&amp;N26)-COUNTIF(Vertices[Eigenvector Centrality],"&gt;="&amp;N28)</f>
        <v>0</v>
      </c>
      <c r="P26" s="39">
        <f t="shared" si="7"/>
        <v>8.372023709090913</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-2</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-41</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158</v>
      </c>
      <c r="B28" s="36">
        <v>0.023784355179704016</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18.181818181818176</v>
      </c>
      <c r="I28" s="42">
        <f>COUNTIF(Vertices[Out-Degree],"&gt;= "&amp;H28)-COUNTIF(Vertices[Out-Degree],"&gt;="&amp;H40)</f>
        <v>0</v>
      </c>
      <c r="J28" s="41">
        <f>J26+($J$57-$J$2)/BinDivisor</f>
        <v>815.4545454545455</v>
      </c>
      <c r="K28" s="42">
        <f>COUNTIF(Vertices[Betweenness Centrality],"&gt;= "&amp;J28)-COUNTIF(Vertices[Betweenness Centrality],"&gt;="&amp;J40)</f>
        <v>0</v>
      </c>
      <c r="L28" s="41">
        <f>L26+($L$57-$L$2)/BinDivisor</f>
        <v>0.013017727272727266</v>
      </c>
      <c r="M28" s="42">
        <f>COUNTIF(Vertices[Closeness Centrality],"&gt;= "&amp;L28)-COUNTIF(Vertices[Closeness Centrality],"&gt;="&amp;L40)</f>
        <v>0</v>
      </c>
      <c r="N28" s="41">
        <f>N26+($N$57-$N$2)/BinDivisor</f>
        <v>0.013198272727272718</v>
      </c>
      <c r="O28" s="42">
        <f>COUNTIF(Vertices[Eigenvector Centrality],"&gt;= "&amp;N28)-COUNTIF(Vertices[Eigenvector Centrality],"&gt;="&amp;N40)</f>
        <v>0</v>
      </c>
      <c r="P28" s="41">
        <f>P26+($P$57-$P$2)/BinDivisor</f>
        <v>8.698241363636367</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803</v>
      </c>
      <c r="B29" s="36">
        <v>0.291528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804</v>
      </c>
      <c r="B31" s="36" t="s">
        <v>805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-41</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-41</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18.909090909090903</v>
      </c>
      <c r="I40" s="40">
        <f>COUNTIF(Vertices[Out-Degree],"&gt;= "&amp;H40)-COUNTIF(Vertices[Out-Degree],"&gt;="&amp;H41)</f>
        <v>0</v>
      </c>
      <c r="J40" s="39">
        <f>J28+($J$57-$J$2)/BinDivisor</f>
        <v>848.0727272727273</v>
      </c>
      <c r="K40" s="40">
        <f>COUNTIF(Vertices[Betweenness Centrality],"&gt;= "&amp;J40)-COUNTIF(Vertices[Betweenness Centrality],"&gt;="&amp;J41)</f>
        <v>0</v>
      </c>
      <c r="L40" s="39">
        <f>L28+($L$57-$L$2)/BinDivisor</f>
        <v>0.013293036363636357</v>
      </c>
      <c r="M40" s="40">
        <f>COUNTIF(Vertices[Closeness Centrality],"&gt;= "&amp;L40)-COUNTIF(Vertices[Closeness Centrality],"&gt;="&amp;L41)</f>
        <v>0</v>
      </c>
      <c r="N40" s="39">
        <f>N28+($N$57-$N$2)/BinDivisor</f>
        <v>0.013669163636363627</v>
      </c>
      <c r="O40" s="40">
        <f>COUNTIF(Vertices[Eigenvector Centrality],"&gt;= "&amp;N40)-COUNTIF(Vertices[Eigenvector Centrality],"&gt;="&amp;N41)</f>
        <v>0</v>
      </c>
      <c r="P40" s="39">
        <f>P28+($P$57-$P$2)/BinDivisor</f>
        <v>9.02445901818182</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19.63636363636363</v>
      </c>
      <c r="I41" s="42">
        <f>COUNTIF(Vertices[Out-Degree],"&gt;= "&amp;H41)-COUNTIF(Vertices[Out-Degree],"&gt;="&amp;H42)</f>
        <v>0</v>
      </c>
      <c r="J41" s="41">
        <f aca="true" t="shared" si="13" ref="J41:J56">J40+($J$57-$J$2)/BinDivisor</f>
        <v>880.6909090909091</v>
      </c>
      <c r="K41" s="42">
        <f>COUNTIF(Vertices[Betweenness Centrality],"&gt;= "&amp;J41)-COUNTIF(Vertices[Betweenness Centrality],"&gt;="&amp;J42)</f>
        <v>0</v>
      </c>
      <c r="L41" s="41">
        <f aca="true" t="shared" si="14" ref="L41:L56">L40+($L$57-$L$2)/BinDivisor</f>
        <v>0.013568345454545447</v>
      </c>
      <c r="M41" s="42">
        <f>COUNTIF(Vertices[Closeness Centrality],"&gt;= "&amp;L41)-COUNTIF(Vertices[Closeness Centrality],"&gt;="&amp;L42)</f>
        <v>0</v>
      </c>
      <c r="N41" s="41">
        <f aca="true" t="shared" si="15" ref="N41:N56">N40+($N$57-$N$2)/BinDivisor</f>
        <v>0.014140054545454535</v>
      </c>
      <c r="O41" s="42">
        <f>COUNTIF(Vertices[Eigenvector Centrality],"&gt;= "&amp;N41)-COUNTIF(Vertices[Eigenvector Centrality],"&gt;="&amp;N42)</f>
        <v>0</v>
      </c>
      <c r="P41" s="41">
        <f aca="true" t="shared" si="16" ref="P41:P56">P40+($P$57-$P$2)/BinDivisor</f>
        <v>9.350676672727275</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20.363636363636356</v>
      </c>
      <c r="I42" s="40">
        <f>COUNTIF(Vertices[Out-Degree],"&gt;= "&amp;H42)-COUNTIF(Vertices[Out-Degree],"&gt;="&amp;H43)</f>
        <v>0</v>
      </c>
      <c r="J42" s="39">
        <f t="shared" si="13"/>
        <v>913.309090909091</v>
      </c>
      <c r="K42" s="40">
        <f>COUNTIF(Vertices[Betweenness Centrality],"&gt;= "&amp;J42)-COUNTIF(Vertices[Betweenness Centrality],"&gt;="&amp;J43)</f>
        <v>0</v>
      </c>
      <c r="L42" s="39">
        <f t="shared" si="14"/>
        <v>0.013843654545454538</v>
      </c>
      <c r="M42" s="40">
        <f>COUNTIF(Vertices[Closeness Centrality],"&gt;= "&amp;L42)-COUNTIF(Vertices[Closeness Centrality],"&gt;="&amp;L43)</f>
        <v>0</v>
      </c>
      <c r="N42" s="39">
        <f t="shared" si="15"/>
        <v>0.014610945454545443</v>
      </c>
      <c r="O42" s="40">
        <f>COUNTIF(Vertices[Eigenvector Centrality],"&gt;= "&amp;N42)-COUNTIF(Vertices[Eigenvector Centrality],"&gt;="&amp;N43)</f>
        <v>0</v>
      </c>
      <c r="P42" s="39">
        <f t="shared" si="16"/>
        <v>9.676894327272729</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21.090909090909083</v>
      </c>
      <c r="I43" s="42">
        <f>COUNTIF(Vertices[Out-Degree],"&gt;= "&amp;H43)-COUNTIF(Vertices[Out-Degree],"&gt;="&amp;H44)</f>
        <v>0</v>
      </c>
      <c r="J43" s="41">
        <f t="shared" si="13"/>
        <v>945.9272727272728</v>
      </c>
      <c r="K43" s="42">
        <f>COUNTIF(Vertices[Betweenness Centrality],"&gt;= "&amp;J43)-COUNTIF(Vertices[Betweenness Centrality],"&gt;="&amp;J44)</f>
        <v>0</v>
      </c>
      <c r="L43" s="41">
        <f t="shared" si="14"/>
        <v>0.014118963636363628</v>
      </c>
      <c r="M43" s="42">
        <f>COUNTIF(Vertices[Closeness Centrality],"&gt;= "&amp;L43)-COUNTIF(Vertices[Closeness Centrality],"&gt;="&amp;L44)</f>
        <v>0</v>
      </c>
      <c r="N43" s="41">
        <f t="shared" si="15"/>
        <v>0.015081836363636351</v>
      </c>
      <c r="O43" s="42">
        <f>COUNTIF(Vertices[Eigenvector Centrality],"&gt;= "&amp;N43)-COUNTIF(Vertices[Eigenvector Centrality],"&gt;="&amp;N44)</f>
        <v>0</v>
      </c>
      <c r="P43" s="41">
        <f t="shared" si="16"/>
        <v>10.003111981818183</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21.81818181818181</v>
      </c>
      <c r="I44" s="40">
        <f>COUNTIF(Vertices[Out-Degree],"&gt;= "&amp;H44)-COUNTIF(Vertices[Out-Degree],"&gt;="&amp;H45)</f>
        <v>0</v>
      </c>
      <c r="J44" s="39">
        <f t="shared" si="13"/>
        <v>978.5454545454546</v>
      </c>
      <c r="K44" s="40">
        <f>COUNTIF(Vertices[Betweenness Centrality],"&gt;= "&amp;J44)-COUNTIF(Vertices[Betweenness Centrality],"&gt;="&amp;J45)</f>
        <v>0</v>
      </c>
      <c r="L44" s="39">
        <f t="shared" si="14"/>
        <v>0.014394272727272719</v>
      </c>
      <c r="M44" s="40">
        <f>COUNTIF(Vertices[Closeness Centrality],"&gt;= "&amp;L44)-COUNTIF(Vertices[Closeness Centrality],"&gt;="&amp;L45)</f>
        <v>0</v>
      </c>
      <c r="N44" s="39">
        <f t="shared" si="15"/>
        <v>0.01555272727272726</v>
      </c>
      <c r="O44" s="40">
        <f>COUNTIF(Vertices[Eigenvector Centrality],"&gt;= "&amp;N44)-COUNTIF(Vertices[Eigenvector Centrality],"&gt;="&amp;N45)</f>
        <v>0</v>
      </c>
      <c r="P44" s="39">
        <f t="shared" si="16"/>
        <v>10.329329636363637</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22.545454545454536</v>
      </c>
      <c r="I45" s="42">
        <f>COUNTIF(Vertices[Out-Degree],"&gt;= "&amp;H45)-COUNTIF(Vertices[Out-Degree],"&gt;="&amp;H46)</f>
        <v>0</v>
      </c>
      <c r="J45" s="41">
        <f t="shared" si="13"/>
        <v>1011.1636363636364</v>
      </c>
      <c r="K45" s="42">
        <f>COUNTIF(Vertices[Betweenness Centrality],"&gt;= "&amp;J45)-COUNTIF(Vertices[Betweenness Centrality],"&gt;="&amp;J46)</f>
        <v>0</v>
      </c>
      <c r="L45" s="41">
        <f t="shared" si="14"/>
        <v>0.01466958181818181</v>
      </c>
      <c r="M45" s="42">
        <f>COUNTIF(Vertices[Closeness Centrality],"&gt;= "&amp;L45)-COUNTIF(Vertices[Closeness Centrality],"&gt;="&amp;L46)</f>
        <v>0</v>
      </c>
      <c r="N45" s="41">
        <f t="shared" si="15"/>
        <v>0.016023618181818168</v>
      </c>
      <c r="O45" s="42">
        <f>COUNTIF(Vertices[Eigenvector Centrality],"&gt;= "&amp;N45)-COUNTIF(Vertices[Eigenvector Centrality],"&gt;="&amp;N46)</f>
        <v>0</v>
      </c>
      <c r="P45" s="41">
        <f t="shared" si="16"/>
        <v>10.655547290909091</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23.272727272727263</v>
      </c>
      <c r="I46" s="40">
        <f>COUNTIF(Vertices[Out-Degree],"&gt;= "&amp;H46)-COUNTIF(Vertices[Out-Degree],"&gt;="&amp;H47)</f>
        <v>0</v>
      </c>
      <c r="J46" s="39">
        <f t="shared" si="13"/>
        <v>1043.7818181818182</v>
      </c>
      <c r="K46" s="40">
        <f>COUNTIF(Vertices[Betweenness Centrality],"&gt;= "&amp;J46)-COUNTIF(Vertices[Betweenness Centrality],"&gt;="&amp;J47)</f>
        <v>0</v>
      </c>
      <c r="L46" s="39">
        <f t="shared" si="14"/>
        <v>0.0149448909090909</v>
      </c>
      <c r="M46" s="40">
        <f>COUNTIF(Vertices[Closeness Centrality],"&gt;= "&amp;L46)-COUNTIF(Vertices[Closeness Centrality],"&gt;="&amp;L47)</f>
        <v>0</v>
      </c>
      <c r="N46" s="39">
        <f t="shared" si="15"/>
        <v>0.016494509090909076</v>
      </c>
      <c r="O46" s="40">
        <f>COUNTIF(Vertices[Eigenvector Centrality],"&gt;= "&amp;N46)-COUNTIF(Vertices[Eigenvector Centrality],"&gt;="&amp;N47)</f>
        <v>0</v>
      </c>
      <c r="P46" s="39">
        <f t="shared" si="16"/>
        <v>10.981764945454545</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23.99999999999999</v>
      </c>
      <c r="I47" s="42">
        <f>COUNTIF(Vertices[Out-Degree],"&gt;= "&amp;H47)-COUNTIF(Vertices[Out-Degree],"&gt;="&amp;H48)</f>
        <v>0</v>
      </c>
      <c r="J47" s="41">
        <f t="shared" si="13"/>
        <v>1076.3999999999999</v>
      </c>
      <c r="K47" s="42">
        <f>COUNTIF(Vertices[Betweenness Centrality],"&gt;= "&amp;J47)-COUNTIF(Vertices[Betweenness Centrality],"&gt;="&amp;J48)</f>
        <v>0</v>
      </c>
      <c r="L47" s="41">
        <f t="shared" si="14"/>
        <v>0.015220199999999991</v>
      </c>
      <c r="M47" s="42">
        <f>COUNTIF(Vertices[Closeness Centrality],"&gt;= "&amp;L47)-COUNTIF(Vertices[Closeness Centrality],"&gt;="&amp;L48)</f>
        <v>0</v>
      </c>
      <c r="N47" s="41">
        <f t="shared" si="15"/>
        <v>0.016965399999999985</v>
      </c>
      <c r="O47" s="42">
        <f>COUNTIF(Vertices[Eigenvector Centrality],"&gt;= "&amp;N47)-COUNTIF(Vertices[Eigenvector Centrality],"&gt;="&amp;N48)</f>
        <v>0</v>
      </c>
      <c r="P47" s="41">
        <f t="shared" si="16"/>
        <v>11.307982599999999</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24.727272727272716</v>
      </c>
      <c r="I48" s="40">
        <f>COUNTIF(Vertices[Out-Degree],"&gt;= "&amp;H48)-COUNTIF(Vertices[Out-Degree],"&gt;="&amp;H49)</f>
        <v>0</v>
      </c>
      <c r="J48" s="39">
        <f t="shared" si="13"/>
        <v>1109.0181818181816</v>
      </c>
      <c r="K48" s="40">
        <f>COUNTIF(Vertices[Betweenness Centrality],"&gt;= "&amp;J48)-COUNTIF(Vertices[Betweenness Centrality],"&gt;="&amp;J49)</f>
        <v>0</v>
      </c>
      <c r="L48" s="39">
        <f t="shared" si="14"/>
        <v>0.015495509090909082</v>
      </c>
      <c r="M48" s="40">
        <f>COUNTIF(Vertices[Closeness Centrality],"&gt;= "&amp;L48)-COUNTIF(Vertices[Closeness Centrality],"&gt;="&amp;L49)</f>
        <v>0</v>
      </c>
      <c r="N48" s="39">
        <f t="shared" si="15"/>
        <v>0.017436290909090893</v>
      </c>
      <c r="O48" s="40">
        <f>COUNTIF(Vertices[Eigenvector Centrality],"&gt;= "&amp;N48)-COUNTIF(Vertices[Eigenvector Centrality],"&gt;="&amp;N49)</f>
        <v>0</v>
      </c>
      <c r="P48" s="39">
        <f t="shared" si="16"/>
        <v>11.634200254545453</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25.454545454545443</v>
      </c>
      <c r="I49" s="42">
        <f>COUNTIF(Vertices[Out-Degree],"&gt;= "&amp;H49)-COUNTIF(Vertices[Out-Degree],"&gt;="&amp;H50)</f>
        <v>0</v>
      </c>
      <c r="J49" s="41">
        <f t="shared" si="13"/>
        <v>1141.6363636363633</v>
      </c>
      <c r="K49" s="42">
        <f>COUNTIF(Vertices[Betweenness Centrality],"&gt;= "&amp;J49)-COUNTIF(Vertices[Betweenness Centrality],"&gt;="&amp;J50)</f>
        <v>0</v>
      </c>
      <c r="L49" s="41">
        <f t="shared" si="14"/>
        <v>0.015770818181818174</v>
      </c>
      <c r="M49" s="42">
        <f>COUNTIF(Vertices[Closeness Centrality],"&gt;= "&amp;L49)-COUNTIF(Vertices[Closeness Centrality],"&gt;="&amp;L50)</f>
        <v>0</v>
      </c>
      <c r="N49" s="41">
        <f t="shared" si="15"/>
        <v>0.0179071818181818</v>
      </c>
      <c r="O49" s="42">
        <f>COUNTIF(Vertices[Eigenvector Centrality],"&gt;= "&amp;N49)-COUNTIF(Vertices[Eigenvector Centrality],"&gt;="&amp;N50)</f>
        <v>0</v>
      </c>
      <c r="P49" s="41">
        <f t="shared" si="16"/>
        <v>11.960417909090907</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1</v>
      </c>
      <c r="H50" s="39">
        <f t="shared" si="12"/>
        <v>26.18181818181817</v>
      </c>
      <c r="I50" s="40">
        <f>COUNTIF(Vertices[Out-Degree],"&gt;= "&amp;H50)-COUNTIF(Vertices[Out-Degree],"&gt;="&amp;H51)</f>
        <v>0</v>
      </c>
      <c r="J50" s="39">
        <f t="shared" si="13"/>
        <v>1174.254545454545</v>
      </c>
      <c r="K50" s="40">
        <f>COUNTIF(Vertices[Betweenness Centrality],"&gt;= "&amp;J50)-COUNTIF(Vertices[Betweenness Centrality],"&gt;="&amp;J51)</f>
        <v>0</v>
      </c>
      <c r="L50" s="39">
        <f t="shared" si="14"/>
        <v>0.016046127272727265</v>
      </c>
      <c r="M50" s="40">
        <f>COUNTIF(Vertices[Closeness Centrality],"&gt;= "&amp;L50)-COUNTIF(Vertices[Closeness Centrality],"&gt;="&amp;L51)</f>
        <v>0</v>
      </c>
      <c r="N50" s="39">
        <f t="shared" si="15"/>
        <v>0.01837807272727271</v>
      </c>
      <c r="O50" s="40">
        <f>COUNTIF(Vertices[Eigenvector Centrality],"&gt;= "&amp;N50)-COUNTIF(Vertices[Eigenvector Centrality],"&gt;="&amp;N51)</f>
        <v>0</v>
      </c>
      <c r="P50" s="39">
        <f t="shared" si="16"/>
        <v>12.286635563636361</v>
      </c>
      <c r="Q50" s="40">
        <f>COUNTIF(Vertices[PageRank],"&gt;= "&amp;P50)-COUNTIF(Vertices[PageRank],"&gt;="&amp;P51)</f>
        <v>0</v>
      </c>
      <c r="R50" s="39">
        <f t="shared" si="17"/>
        <v>0.3272727272727273</v>
      </c>
      <c r="S50" s="45">
        <f>COUNTIF(Vertices[Clustering Coefficient],"&gt;= "&amp;R50)-COUNTIF(Vertices[Clustering Coefficient],"&gt;="&amp;R51)</f>
        <v>2</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26.909090909090896</v>
      </c>
      <c r="I51" s="42">
        <f>COUNTIF(Vertices[Out-Degree],"&gt;= "&amp;H51)-COUNTIF(Vertices[Out-Degree],"&gt;="&amp;H52)</f>
        <v>0</v>
      </c>
      <c r="J51" s="41">
        <f t="shared" si="13"/>
        <v>1206.8727272727267</v>
      </c>
      <c r="K51" s="42">
        <f>COUNTIF(Vertices[Betweenness Centrality],"&gt;= "&amp;J51)-COUNTIF(Vertices[Betweenness Centrality],"&gt;="&amp;J52)</f>
        <v>0</v>
      </c>
      <c r="L51" s="41">
        <f t="shared" si="14"/>
        <v>0.016321436363636355</v>
      </c>
      <c r="M51" s="42">
        <f>COUNTIF(Vertices[Closeness Centrality],"&gt;= "&amp;L51)-COUNTIF(Vertices[Closeness Centrality],"&gt;="&amp;L52)</f>
        <v>0</v>
      </c>
      <c r="N51" s="41">
        <f t="shared" si="15"/>
        <v>0.018848963636363618</v>
      </c>
      <c r="O51" s="42">
        <f>COUNTIF(Vertices[Eigenvector Centrality],"&gt;= "&amp;N51)-COUNTIF(Vertices[Eigenvector Centrality],"&gt;="&amp;N52)</f>
        <v>0</v>
      </c>
      <c r="P51" s="41">
        <f t="shared" si="16"/>
        <v>12.612853218181815</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27.636363636363622</v>
      </c>
      <c r="I52" s="40">
        <f>COUNTIF(Vertices[Out-Degree],"&gt;= "&amp;H52)-COUNTIF(Vertices[Out-Degree],"&gt;="&amp;H53)</f>
        <v>0</v>
      </c>
      <c r="J52" s="39">
        <f t="shared" si="13"/>
        <v>1239.4909090909084</v>
      </c>
      <c r="K52" s="40">
        <f>COUNTIF(Vertices[Betweenness Centrality],"&gt;= "&amp;J52)-COUNTIF(Vertices[Betweenness Centrality],"&gt;="&amp;J53)</f>
        <v>0</v>
      </c>
      <c r="L52" s="39">
        <f t="shared" si="14"/>
        <v>0.016596745454545446</v>
      </c>
      <c r="M52" s="40">
        <f>COUNTIF(Vertices[Closeness Centrality],"&gt;= "&amp;L52)-COUNTIF(Vertices[Closeness Centrality],"&gt;="&amp;L53)</f>
        <v>0</v>
      </c>
      <c r="N52" s="39">
        <f t="shared" si="15"/>
        <v>0.019319854545454526</v>
      </c>
      <c r="O52" s="40">
        <f>COUNTIF(Vertices[Eigenvector Centrality],"&gt;= "&amp;N52)-COUNTIF(Vertices[Eigenvector Centrality],"&gt;="&amp;N53)</f>
        <v>0</v>
      </c>
      <c r="P52" s="39">
        <f t="shared" si="16"/>
        <v>12.93907087272727</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28.36363636363635</v>
      </c>
      <c r="I53" s="42">
        <f>COUNTIF(Vertices[Out-Degree],"&gt;= "&amp;H53)-COUNTIF(Vertices[Out-Degree],"&gt;="&amp;H54)</f>
        <v>0</v>
      </c>
      <c r="J53" s="41">
        <f t="shared" si="13"/>
        <v>1272.1090909090901</v>
      </c>
      <c r="K53" s="42">
        <f>COUNTIF(Vertices[Betweenness Centrality],"&gt;= "&amp;J53)-COUNTIF(Vertices[Betweenness Centrality],"&gt;="&amp;J54)</f>
        <v>0</v>
      </c>
      <c r="L53" s="41">
        <f t="shared" si="14"/>
        <v>0.016872054545454537</v>
      </c>
      <c r="M53" s="42">
        <f>COUNTIF(Vertices[Closeness Centrality],"&gt;= "&amp;L53)-COUNTIF(Vertices[Closeness Centrality],"&gt;="&amp;L54)</f>
        <v>0</v>
      </c>
      <c r="N53" s="41">
        <f t="shared" si="15"/>
        <v>0.019790745454545434</v>
      </c>
      <c r="O53" s="42">
        <f>COUNTIF(Vertices[Eigenvector Centrality],"&gt;= "&amp;N53)-COUNTIF(Vertices[Eigenvector Centrality],"&gt;="&amp;N54)</f>
        <v>0</v>
      </c>
      <c r="P53" s="41">
        <f t="shared" si="16"/>
        <v>13.265288527272723</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29.090909090909076</v>
      </c>
      <c r="I54" s="40">
        <f>COUNTIF(Vertices[Out-Degree],"&gt;= "&amp;H54)-COUNTIF(Vertices[Out-Degree],"&gt;="&amp;H55)</f>
        <v>0</v>
      </c>
      <c r="J54" s="39">
        <f t="shared" si="13"/>
        <v>1304.7272727272718</v>
      </c>
      <c r="K54" s="40">
        <f>COUNTIF(Vertices[Betweenness Centrality],"&gt;= "&amp;J54)-COUNTIF(Vertices[Betweenness Centrality],"&gt;="&amp;J55)</f>
        <v>0</v>
      </c>
      <c r="L54" s="39">
        <f t="shared" si="14"/>
        <v>0.017147363636363627</v>
      </c>
      <c r="M54" s="40">
        <f>COUNTIF(Vertices[Closeness Centrality],"&gt;= "&amp;L54)-COUNTIF(Vertices[Closeness Centrality],"&gt;="&amp;L55)</f>
        <v>0</v>
      </c>
      <c r="N54" s="39">
        <f t="shared" si="15"/>
        <v>0.020261636363636343</v>
      </c>
      <c r="O54" s="40">
        <f>COUNTIF(Vertices[Eigenvector Centrality],"&gt;= "&amp;N54)-COUNTIF(Vertices[Eigenvector Centrality],"&gt;="&amp;N55)</f>
        <v>0</v>
      </c>
      <c r="P54" s="39">
        <f t="shared" si="16"/>
        <v>13.591506181818177</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29.818181818181802</v>
      </c>
      <c r="I55" s="42">
        <f>COUNTIF(Vertices[Out-Degree],"&gt;= "&amp;H55)-COUNTIF(Vertices[Out-Degree],"&gt;="&amp;H56)</f>
        <v>0</v>
      </c>
      <c r="J55" s="41">
        <f t="shared" si="13"/>
        <v>1337.3454545454535</v>
      </c>
      <c r="K55" s="42">
        <f>COUNTIF(Vertices[Betweenness Centrality],"&gt;= "&amp;J55)-COUNTIF(Vertices[Betweenness Centrality],"&gt;="&amp;J56)</f>
        <v>0</v>
      </c>
      <c r="L55" s="41">
        <f t="shared" si="14"/>
        <v>0.017422672727272718</v>
      </c>
      <c r="M55" s="42">
        <f>COUNTIF(Vertices[Closeness Centrality],"&gt;= "&amp;L55)-COUNTIF(Vertices[Closeness Centrality],"&gt;="&amp;L56)</f>
        <v>0</v>
      </c>
      <c r="N55" s="41">
        <f t="shared" si="15"/>
        <v>0.02073252727272725</v>
      </c>
      <c r="O55" s="42">
        <f>COUNTIF(Vertices[Eigenvector Centrality],"&gt;= "&amp;N55)-COUNTIF(Vertices[Eigenvector Centrality],"&gt;="&amp;N56)</f>
        <v>0</v>
      </c>
      <c r="P55" s="41">
        <f t="shared" si="16"/>
        <v>13.917723836363631</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30.54545454545453</v>
      </c>
      <c r="I56" s="40">
        <f>COUNTIF(Vertices[Out-Degree],"&gt;= "&amp;H56)-COUNTIF(Vertices[Out-Degree],"&gt;="&amp;H57)</f>
        <v>0</v>
      </c>
      <c r="J56" s="39">
        <f t="shared" si="13"/>
        <v>1369.9636363636353</v>
      </c>
      <c r="K56" s="40">
        <f>COUNTIF(Vertices[Betweenness Centrality],"&gt;= "&amp;J56)-COUNTIF(Vertices[Betweenness Centrality],"&gt;="&amp;J57)</f>
        <v>0</v>
      </c>
      <c r="L56" s="39">
        <f t="shared" si="14"/>
        <v>0.01769798181818181</v>
      </c>
      <c r="M56" s="40">
        <f>COUNTIF(Vertices[Closeness Centrality],"&gt;= "&amp;L56)-COUNTIF(Vertices[Closeness Centrality],"&gt;="&amp;L57)</f>
        <v>0</v>
      </c>
      <c r="N56" s="39">
        <f t="shared" si="15"/>
        <v>0.02120341818181816</v>
      </c>
      <c r="O56" s="40">
        <f>COUNTIF(Vertices[Eigenvector Centrality],"&gt;= "&amp;N56)-COUNTIF(Vertices[Eigenvector Centrality],"&gt;="&amp;N57)</f>
        <v>40</v>
      </c>
      <c r="P56" s="39">
        <f t="shared" si="16"/>
        <v>14.243941490909085</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40</v>
      </c>
      <c r="I57" s="44">
        <f>COUNTIF(Vertices[Out-Degree],"&gt;= "&amp;H57)-COUNTIF(Vertices[Out-Degree],"&gt;="&amp;H58)</f>
        <v>1</v>
      </c>
      <c r="J57" s="43">
        <f>MAX(Vertices[Betweenness Centrality])</f>
        <v>1794</v>
      </c>
      <c r="K57" s="44">
        <f>COUNTIF(Vertices[Betweenness Centrality],"&gt;= "&amp;J57)-COUNTIF(Vertices[Betweenness Centrality],"&gt;="&amp;J58)</f>
        <v>1</v>
      </c>
      <c r="L57" s="43">
        <f>MAX(Vertices[Closeness Centrality])</f>
        <v>0.021277</v>
      </c>
      <c r="M57" s="44">
        <f>COUNTIF(Vertices[Closeness Centrality],"&gt;= "&amp;L57)-COUNTIF(Vertices[Closeness Centrality],"&gt;="&amp;L58)</f>
        <v>1</v>
      </c>
      <c r="N57" s="43">
        <f>MAX(Vertices[Eigenvector Centrality])</f>
        <v>0.027325</v>
      </c>
      <c r="O57" s="44">
        <f>COUNTIF(Vertices[Eigenvector Centrality],"&gt;= "&amp;N57)-COUNTIF(Vertices[Eigenvector Centrality],"&gt;="&amp;N58)</f>
        <v>1</v>
      </c>
      <c r="P57" s="43">
        <f>MAX(Vertices[PageRank])</f>
        <v>18.484771</v>
      </c>
      <c r="Q57" s="44">
        <f>COUNTIF(Vertices[PageRank],"&gt;= "&amp;P57)-COUNTIF(Vertices[PageRank],"&gt;="&amp;P58)</f>
        <v>1</v>
      </c>
      <c r="R57" s="43">
        <f>MAX(Vertices[Clustering Coefficient])</f>
        <v>0.5</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1.0227272727272727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40</v>
      </c>
    </row>
    <row r="85" spans="1:2" ht="15">
      <c r="A85" s="35" t="s">
        <v>96</v>
      </c>
      <c r="B85" s="49">
        <f>_xlfn.IFERROR(AVERAGE(Vertices[Out-Degree]),NoMetricMessage)</f>
        <v>1.0227272727272727</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1794</v>
      </c>
    </row>
    <row r="99" spans="1:2" ht="15">
      <c r="A99" s="35" t="s">
        <v>102</v>
      </c>
      <c r="B99" s="49">
        <f>_xlfn.IFERROR(AVERAGE(Vertices[Betweenness Centrality]),NoMetricMessage)</f>
        <v>48.09090909090909</v>
      </c>
    </row>
    <row r="100" spans="1:2" ht="15">
      <c r="A100" s="35" t="s">
        <v>103</v>
      </c>
      <c r="B100" s="49">
        <f>_xlfn.IFERROR(MEDIAN(Vertices[Betweenness Centrality]),NoMetricMessage)</f>
        <v>0</v>
      </c>
    </row>
    <row r="111" spans="1:2" ht="15">
      <c r="A111" s="35" t="s">
        <v>106</v>
      </c>
      <c r="B111" s="49">
        <f>IF(COUNT(Vertices[Closeness Centrality])&gt;0,L2,NoMetricMessage)</f>
        <v>0.006135</v>
      </c>
    </row>
    <row r="112" spans="1:2" ht="15">
      <c r="A112" s="35" t="s">
        <v>107</v>
      </c>
      <c r="B112" s="49">
        <f>IF(COUNT(Vertices[Closeness Centrality])&gt;0,L57,NoMetricMessage)</f>
        <v>0.021277</v>
      </c>
    </row>
    <row r="113" spans="1:2" ht="15">
      <c r="A113" s="35" t="s">
        <v>108</v>
      </c>
      <c r="B113" s="49">
        <f>_xlfn.IFERROR(AVERAGE(Vertices[Closeness Centrality]),NoMetricMessage)</f>
        <v>0.011228590909090917</v>
      </c>
    </row>
    <row r="114" spans="1:2" ht="15">
      <c r="A114" s="35" t="s">
        <v>109</v>
      </c>
      <c r="B114" s="49">
        <f>_xlfn.IFERROR(MEDIAN(Vertices[Closeness Centrality]),NoMetricMessage)</f>
        <v>0.011236</v>
      </c>
    </row>
    <row r="125" spans="1:2" ht="15">
      <c r="A125" s="35" t="s">
        <v>112</v>
      </c>
      <c r="B125" s="49">
        <f>IF(COUNT(Vertices[Eigenvector Centrality])&gt;0,N2,NoMetricMessage)</f>
        <v>0.001426</v>
      </c>
    </row>
    <row r="126" spans="1:2" ht="15">
      <c r="A126" s="35" t="s">
        <v>113</v>
      </c>
      <c r="B126" s="49">
        <f>IF(COUNT(Vertices[Eigenvector Centrality])&gt;0,N57,NoMetricMessage)</f>
        <v>0.027325</v>
      </c>
    </row>
    <row r="127" spans="1:2" ht="15">
      <c r="A127" s="35" t="s">
        <v>114</v>
      </c>
      <c r="B127" s="49">
        <f>_xlfn.IFERROR(AVERAGE(Vertices[Eigenvector Centrality]),NoMetricMessage)</f>
        <v>0.022727159090909083</v>
      </c>
    </row>
    <row r="128" spans="1:2" ht="15">
      <c r="A128" s="35" t="s">
        <v>115</v>
      </c>
      <c r="B128" s="49">
        <f>_xlfn.IFERROR(MEDIAN(Vertices[Eigenvector Centrality]),NoMetricMessage)</f>
        <v>0.024168</v>
      </c>
    </row>
    <row r="139" spans="1:2" ht="15">
      <c r="A139" s="35" t="s">
        <v>140</v>
      </c>
      <c r="B139" s="49">
        <f>IF(COUNT(Vertices[PageRank])&gt;0,P2,NoMetricMessage)</f>
        <v>0.5428</v>
      </c>
    </row>
    <row r="140" spans="1:2" ht="15">
      <c r="A140" s="35" t="s">
        <v>141</v>
      </c>
      <c r="B140" s="49">
        <f>IF(COUNT(Vertices[PageRank])&gt;0,P57,NoMetricMessage)</f>
        <v>18.484771</v>
      </c>
    </row>
    <row r="141" spans="1:2" ht="15">
      <c r="A141" s="35" t="s">
        <v>142</v>
      </c>
      <c r="B141" s="49">
        <f>_xlfn.IFERROR(AVERAGE(Vertices[PageRank]),NoMetricMessage)</f>
        <v>0.9999886136363635</v>
      </c>
    </row>
    <row r="142" spans="1:2" ht="15">
      <c r="A142" s="35" t="s">
        <v>143</v>
      </c>
      <c r="B142" s="49">
        <f>_xlfn.IFERROR(MEDIAN(Vertices[PageRank]),NoMetricMessage)</f>
        <v>0.5428</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0.0303030303030303</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645</v>
      </c>
      <c r="K7" s="13" t="s">
        <v>646</v>
      </c>
    </row>
    <row r="8" spans="1:11" ht="409.5">
      <c r="A8"/>
      <c r="B8">
        <v>2</v>
      </c>
      <c r="C8">
        <v>2</v>
      </c>
      <c r="D8" t="s">
        <v>61</v>
      </c>
      <c r="E8" t="s">
        <v>61</v>
      </c>
      <c r="H8" t="s">
        <v>73</v>
      </c>
      <c r="J8" t="s">
        <v>647</v>
      </c>
      <c r="K8" s="13" t="s">
        <v>648</v>
      </c>
    </row>
    <row r="9" spans="1:11" ht="409.5">
      <c r="A9"/>
      <c r="B9">
        <v>3</v>
      </c>
      <c r="C9">
        <v>4</v>
      </c>
      <c r="D9" t="s">
        <v>62</v>
      </c>
      <c r="E9" t="s">
        <v>62</v>
      </c>
      <c r="H9" t="s">
        <v>74</v>
      </c>
      <c r="J9" t="s">
        <v>649</v>
      </c>
      <c r="K9" s="13" t="s">
        <v>650</v>
      </c>
    </row>
    <row r="10" spans="1:11" ht="409.5">
      <c r="A10"/>
      <c r="B10">
        <v>4</v>
      </c>
      <c r="D10" t="s">
        <v>63</v>
      </c>
      <c r="E10" t="s">
        <v>63</v>
      </c>
      <c r="H10" t="s">
        <v>75</v>
      </c>
      <c r="J10" t="s">
        <v>651</v>
      </c>
      <c r="K10" s="13" t="s">
        <v>652</v>
      </c>
    </row>
    <row r="11" spans="1:11" ht="15">
      <c r="A11"/>
      <c r="B11">
        <v>5</v>
      </c>
      <c r="D11" t="s">
        <v>46</v>
      </c>
      <c r="E11">
        <v>1</v>
      </c>
      <c r="H11" t="s">
        <v>76</v>
      </c>
      <c r="J11" t="s">
        <v>653</v>
      </c>
      <c r="K11" t="s">
        <v>654</v>
      </c>
    </row>
    <row r="12" spans="1:11" ht="15">
      <c r="A12"/>
      <c r="B12"/>
      <c r="D12" t="s">
        <v>64</v>
      </c>
      <c r="E12">
        <v>2</v>
      </c>
      <c r="H12">
        <v>0</v>
      </c>
      <c r="J12" t="s">
        <v>655</v>
      </c>
      <c r="K12" t="s">
        <v>656</v>
      </c>
    </row>
    <row r="13" spans="1:11" ht="15">
      <c r="A13"/>
      <c r="B13"/>
      <c r="D13">
        <v>1</v>
      </c>
      <c r="E13">
        <v>3</v>
      </c>
      <c r="H13">
        <v>1</v>
      </c>
      <c r="J13" t="s">
        <v>657</v>
      </c>
      <c r="K13" t="s">
        <v>658</v>
      </c>
    </row>
    <row r="14" spans="4:11" ht="15">
      <c r="D14">
        <v>2</v>
      </c>
      <c r="E14">
        <v>4</v>
      </c>
      <c r="H14">
        <v>2</v>
      </c>
      <c r="J14" t="s">
        <v>659</v>
      </c>
      <c r="K14" t="s">
        <v>660</v>
      </c>
    </row>
    <row r="15" spans="4:11" ht="15">
      <c r="D15">
        <v>3</v>
      </c>
      <c r="E15">
        <v>5</v>
      </c>
      <c r="H15">
        <v>3</v>
      </c>
      <c r="J15" t="s">
        <v>661</v>
      </c>
      <c r="K15" t="s">
        <v>662</v>
      </c>
    </row>
    <row r="16" spans="4:11" ht="15">
      <c r="D16">
        <v>4</v>
      </c>
      <c r="E16">
        <v>6</v>
      </c>
      <c r="H16">
        <v>4</v>
      </c>
      <c r="J16" t="s">
        <v>663</v>
      </c>
      <c r="K16" t="s">
        <v>664</v>
      </c>
    </row>
    <row r="17" spans="4:11" ht="15">
      <c r="D17">
        <v>5</v>
      </c>
      <c r="E17">
        <v>7</v>
      </c>
      <c r="H17">
        <v>5</v>
      </c>
      <c r="J17" t="s">
        <v>665</v>
      </c>
      <c r="K17" t="s">
        <v>666</v>
      </c>
    </row>
    <row r="18" spans="4:11" ht="15">
      <c r="D18">
        <v>6</v>
      </c>
      <c r="E18">
        <v>8</v>
      </c>
      <c r="H18">
        <v>6</v>
      </c>
      <c r="J18" t="s">
        <v>667</v>
      </c>
      <c r="K18" t="s">
        <v>668</v>
      </c>
    </row>
    <row r="19" spans="4:11" ht="15">
      <c r="D19">
        <v>7</v>
      </c>
      <c r="E19">
        <v>9</v>
      </c>
      <c r="H19">
        <v>7</v>
      </c>
      <c r="J19" t="s">
        <v>669</v>
      </c>
      <c r="K19" t="s">
        <v>670</v>
      </c>
    </row>
    <row r="20" spans="4:11" ht="15">
      <c r="D20">
        <v>8</v>
      </c>
      <c r="H20">
        <v>8</v>
      </c>
      <c r="J20" t="s">
        <v>671</v>
      </c>
      <c r="K20" t="s">
        <v>672</v>
      </c>
    </row>
    <row r="21" spans="4:11" ht="409.5">
      <c r="D21">
        <v>9</v>
      </c>
      <c r="H21">
        <v>9</v>
      </c>
      <c r="J21" t="s">
        <v>673</v>
      </c>
      <c r="K21" s="13" t="s">
        <v>674</v>
      </c>
    </row>
    <row r="22" spans="4:11" ht="409.5">
      <c r="D22">
        <v>10</v>
      </c>
      <c r="J22" t="s">
        <v>675</v>
      </c>
      <c r="K22" s="13" t="s">
        <v>676</v>
      </c>
    </row>
    <row r="23" spans="4:11" ht="409.5">
      <c r="D23">
        <v>11</v>
      </c>
      <c r="J23" t="s">
        <v>677</v>
      </c>
      <c r="K23" s="13" t="s">
        <v>678</v>
      </c>
    </row>
    <row r="24" spans="10:11" ht="409.5">
      <c r="J24" t="s">
        <v>679</v>
      </c>
      <c r="K24" s="13" t="s">
        <v>828</v>
      </c>
    </row>
    <row r="25" spans="10:11" ht="15">
      <c r="J25" t="s">
        <v>680</v>
      </c>
      <c r="K25" t="b">
        <v>0</v>
      </c>
    </row>
    <row r="26" spans="10:11" ht="15">
      <c r="J26" t="s">
        <v>826</v>
      </c>
      <c r="K26" t="s">
        <v>827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689</v>
      </c>
      <c r="B1" s="13" t="s">
        <v>690</v>
      </c>
      <c r="C1" s="13" t="s">
        <v>691</v>
      </c>
      <c r="D1" s="13" t="s">
        <v>693</v>
      </c>
      <c r="E1" s="85" t="s">
        <v>692</v>
      </c>
      <c r="F1" s="85" t="s">
        <v>694</v>
      </c>
    </row>
    <row r="2" spans="1:6" ht="15">
      <c r="A2" s="89" t="s">
        <v>265</v>
      </c>
      <c r="B2" s="85">
        <v>1</v>
      </c>
      <c r="C2" s="89" t="s">
        <v>265</v>
      </c>
      <c r="D2" s="85">
        <v>1</v>
      </c>
      <c r="E2" s="85"/>
      <c r="F2" s="85"/>
    </row>
    <row r="3" spans="1:6" ht="15">
      <c r="A3" s="89" t="s">
        <v>264</v>
      </c>
      <c r="B3" s="85">
        <v>1</v>
      </c>
      <c r="C3" s="89" t="s">
        <v>263</v>
      </c>
      <c r="D3" s="85">
        <v>1</v>
      </c>
      <c r="E3" s="85"/>
      <c r="F3" s="85"/>
    </row>
    <row r="4" spans="1:6" ht="15">
      <c r="A4" s="89" t="s">
        <v>263</v>
      </c>
      <c r="B4" s="85">
        <v>1</v>
      </c>
      <c r="C4" s="89" t="s">
        <v>264</v>
      </c>
      <c r="D4" s="85">
        <v>1</v>
      </c>
      <c r="E4" s="85"/>
      <c r="F4" s="85"/>
    </row>
    <row r="7" spans="1:6" ht="15" customHeight="1">
      <c r="A7" s="13" t="s">
        <v>697</v>
      </c>
      <c r="B7" s="13" t="s">
        <v>690</v>
      </c>
      <c r="C7" s="13" t="s">
        <v>698</v>
      </c>
      <c r="D7" s="13" t="s">
        <v>693</v>
      </c>
      <c r="E7" s="85" t="s">
        <v>699</v>
      </c>
      <c r="F7" s="85" t="s">
        <v>694</v>
      </c>
    </row>
    <row r="8" spans="1:6" ht="15">
      <c r="A8" s="85" t="s">
        <v>266</v>
      </c>
      <c r="B8" s="85">
        <v>3</v>
      </c>
      <c r="C8" s="85" t="s">
        <v>266</v>
      </c>
      <c r="D8" s="85">
        <v>3</v>
      </c>
      <c r="E8" s="85"/>
      <c r="F8" s="85"/>
    </row>
    <row r="11" spans="1:6" ht="15" customHeight="1">
      <c r="A11" s="13" t="s">
        <v>701</v>
      </c>
      <c r="B11" s="13" t="s">
        <v>690</v>
      </c>
      <c r="C11" s="85" t="s">
        <v>702</v>
      </c>
      <c r="D11" s="85" t="s">
        <v>693</v>
      </c>
      <c r="E11" s="13" t="s">
        <v>703</v>
      </c>
      <c r="F11" s="13" t="s">
        <v>694</v>
      </c>
    </row>
    <row r="12" spans="1:6" ht="15">
      <c r="A12" s="85" t="s">
        <v>267</v>
      </c>
      <c r="B12" s="85">
        <v>2</v>
      </c>
      <c r="C12" s="85"/>
      <c r="D12" s="85"/>
      <c r="E12" s="85" t="s">
        <v>267</v>
      </c>
      <c r="F12" s="85">
        <v>2</v>
      </c>
    </row>
    <row r="15" spans="1:6" ht="15" customHeight="1">
      <c r="A15" s="13" t="s">
        <v>705</v>
      </c>
      <c r="B15" s="13" t="s">
        <v>690</v>
      </c>
      <c r="C15" s="13" t="s">
        <v>711</v>
      </c>
      <c r="D15" s="13" t="s">
        <v>693</v>
      </c>
      <c r="E15" s="13" t="s">
        <v>712</v>
      </c>
      <c r="F15" s="13" t="s">
        <v>694</v>
      </c>
    </row>
    <row r="16" spans="1:6" ht="15">
      <c r="A16" s="91" t="s">
        <v>706</v>
      </c>
      <c r="B16" s="91">
        <v>0</v>
      </c>
      <c r="C16" s="91" t="s">
        <v>254</v>
      </c>
      <c r="D16" s="91">
        <v>3</v>
      </c>
      <c r="E16" s="91" t="s">
        <v>713</v>
      </c>
      <c r="F16" s="91">
        <v>2</v>
      </c>
    </row>
    <row r="17" spans="1:6" ht="15">
      <c r="A17" s="91" t="s">
        <v>707</v>
      </c>
      <c r="B17" s="91">
        <v>0</v>
      </c>
      <c r="C17" s="91" t="s">
        <v>249</v>
      </c>
      <c r="D17" s="91">
        <v>3</v>
      </c>
      <c r="E17" s="91" t="s">
        <v>714</v>
      </c>
      <c r="F17" s="91">
        <v>2</v>
      </c>
    </row>
    <row r="18" spans="1:6" ht="15">
      <c r="A18" s="91" t="s">
        <v>708</v>
      </c>
      <c r="B18" s="91">
        <v>0</v>
      </c>
      <c r="C18" s="91" t="s">
        <v>248</v>
      </c>
      <c r="D18" s="91">
        <v>3</v>
      </c>
      <c r="E18" s="91" t="s">
        <v>715</v>
      </c>
      <c r="F18" s="91">
        <v>2</v>
      </c>
    </row>
    <row r="19" spans="1:6" ht="15">
      <c r="A19" s="91" t="s">
        <v>709</v>
      </c>
      <c r="B19" s="91">
        <v>69</v>
      </c>
      <c r="C19" s="91" t="s">
        <v>247</v>
      </c>
      <c r="D19" s="91">
        <v>3</v>
      </c>
      <c r="E19" s="91" t="s">
        <v>254</v>
      </c>
      <c r="F19" s="91">
        <v>2</v>
      </c>
    </row>
    <row r="20" spans="1:6" ht="15">
      <c r="A20" s="91" t="s">
        <v>710</v>
      </c>
      <c r="B20" s="91">
        <v>69</v>
      </c>
      <c r="C20" s="91" t="s">
        <v>246</v>
      </c>
      <c r="D20" s="91">
        <v>3</v>
      </c>
      <c r="E20" s="91" t="s">
        <v>255</v>
      </c>
      <c r="F20" s="91">
        <v>2</v>
      </c>
    </row>
    <row r="21" spans="1:6" ht="15">
      <c r="A21" s="91" t="s">
        <v>254</v>
      </c>
      <c r="B21" s="91">
        <v>5</v>
      </c>
      <c r="C21" s="91" t="s">
        <v>245</v>
      </c>
      <c r="D21" s="91">
        <v>3</v>
      </c>
      <c r="E21" s="91"/>
      <c r="F21" s="91"/>
    </row>
    <row r="22" spans="1:6" ht="15">
      <c r="A22" s="91" t="s">
        <v>249</v>
      </c>
      <c r="B22" s="91">
        <v>3</v>
      </c>
      <c r="C22" s="91" t="s">
        <v>244</v>
      </c>
      <c r="D22" s="91">
        <v>3</v>
      </c>
      <c r="E22" s="91"/>
      <c r="F22" s="91"/>
    </row>
    <row r="23" spans="1:6" ht="15">
      <c r="A23" s="91" t="s">
        <v>248</v>
      </c>
      <c r="B23" s="91">
        <v>3</v>
      </c>
      <c r="C23" s="91" t="s">
        <v>243</v>
      </c>
      <c r="D23" s="91">
        <v>2</v>
      </c>
      <c r="E23" s="91"/>
      <c r="F23" s="91"/>
    </row>
    <row r="24" spans="1:6" ht="15">
      <c r="A24" s="91" t="s">
        <v>247</v>
      </c>
      <c r="B24" s="91">
        <v>3</v>
      </c>
      <c r="C24" s="91"/>
      <c r="D24" s="91"/>
      <c r="E24" s="91"/>
      <c r="F24" s="91"/>
    </row>
    <row r="25" spans="1:6" ht="15">
      <c r="A25" s="91" t="s">
        <v>246</v>
      </c>
      <c r="B25" s="91">
        <v>3</v>
      </c>
      <c r="C25" s="91"/>
      <c r="D25" s="91"/>
      <c r="E25" s="91"/>
      <c r="F25" s="91"/>
    </row>
    <row r="28" spans="1:6" ht="15" customHeight="1">
      <c r="A28" s="13" t="s">
        <v>719</v>
      </c>
      <c r="B28" s="13" t="s">
        <v>690</v>
      </c>
      <c r="C28" s="13" t="s">
        <v>730</v>
      </c>
      <c r="D28" s="13" t="s">
        <v>693</v>
      </c>
      <c r="E28" s="13" t="s">
        <v>732</v>
      </c>
      <c r="F28" s="13" t="s">
        <v>694</v>
      </c>
    </row>
    <row r="29" spans="1:6" ht="15">
      <c r="A29" s="91" t="s">
        <v>720</v>
      </c>
      <c r="B29" s="91">
        <v>3</v>
      </c>
      <c r="C29" s="91" t="s">
        <v>720</v>
      </c>
      <c r="D29" s="91">
        <v>3</v>
      </c>
      <c r="E29" s="91" t="s">
        <v>726</v>
      </c>
      <c r="F29" s="91">
        <v>2</v>
      </c>
    </row>
    <row r="30" spans="1:6" ht="15">
      <c r="A30" s="91" t="s">
        <v>721</v>
      </c>
      <c r="B30" s="91">
        <v>3</v>
      </c>
      <c r="C30" s="91" t="s">
        <v>721</v>
      </c>
      <c r="D30" s="91">
        <v>3</v>
      </c>
      <c r="E30" s="91" t="s">
        <v>727</v>
      </c>
      <c r="F30" s="91">
        <v>2</v>
      </c>
    </row>
    <row r="31" spans="1:6" ht="15">
      <c r="A31" s="91" t="s">
        <v>722</v>
      </c>
      <c r="B31" s="91">
        <v>3</v>
      </c>
      <c r="C31" s="91" t="s">
        <v>722</v>
      </c>
      <c r="D31" s="91">
        <v>3</v>
      </c>
      <c r="E31" s="91" t="s">
        <v>728</v>
      </c>
      <c r="F31" s="91">
        <v>2</v>
      </c>
    </row>
    <row r="32" spans="1:6" ht="15">
      <c r="A32" s="91" t="s">
        <v>723</v>
      </c>
      <c r="B32" s="91">
        <v>3</v>
      </c>
      <c r="C32" s="91" t="s">
        <v>723</v>
      </c>
      <c r="D32" s="91">
        <v>3</v>
      </c>
      <c r="E32" s="91" t="s">
        <v>729</v>
      </c>
      <c r="F32" s="91">
        <v>2</v>
      </c>
    </row>
    <row r="33" spans="1:6" ht="15">
      <c r="A33" s="91" t="s">
        <v>724</v>
      </c>
      <c r="B33" s="91">
        <v>3</v>
      </c>
      <c r="C33" s="91" t="s">
        <v>724</v>
      </c>
      <c r="D33" s="91">
        <v>3</v>
      </c>
      <c r="E33" s="91"/>
      <c r="F33" s="91"/>
    </row>
    <row r="34" spans="1:6" ht="15">
      <c r="A34" s="91" t="s">
        <v>725</v>
      </c>
      <c r="B34" s="91">
        <v>3</v>
      </c>
      <c r="C34" s="91" t="s">
        <v>725</v>
      </c>
      <c r="D34" s="91">
        <v>3</v>
      </c>
      <c r="E34" s="91"/>
      <c r="F34" s="91"/>
    </row>
    <row r="35" spans="1:6" ht="15">
      <c r="A35" s="91" t="s">
        <v>726</v>
      </c>
      <c r="B35" s="91">
        <v>2</v>
      </c>
      <c r="C35" s="91" t="s">
        <v>731</v>
      </c>
      <c r="D35" s="91">
        <v>2</v>
      </c>
      <c r="E35" s="91"/>
      <c r="F35" s="91"/>
    </row>
    <row r="36" spans="1:6" ht="15">
      <c r="A36" s="91" t="s">
        <v>727</v>
      </c>
      <c r="B36" s="91">
        <v>2</v>
      </c>
      <c r="C36" s="91"/>
      <c r="D36" s="91"/>
      <c r="E36" s="91"/>
      <c r="F36" s="91"/>
    </row>
    <row r="37" spans="1:6" ht="15">
      <c r="A37" s="91" t="s">
        <v>728</v>
      </c>
      <c r="B37" s="91">
        <v>2</v>
      </c>
      <c r="C37" s="91"/>
      <c r="D37" s="91"/>
      <c r="E37" s="91"/>
      <c r="F37" s="91"/>
    </row>
    <row r="38" spans="1:6" ht="15">
      <c r="A38" s="91" t="s">
        <v>729</v>
      </c>
      <c r="B38" s="91">
        <v>2</v>
      </c>
      <c r="C38" s="91"/>
      <c r="D38" s="91"/>
      <c r="E38" s="91"/>
      <c r="F38" s="91"/>
    </row>
    <row r="41" spans="1:6" ht="15" customHeight="1">
      <c r="A41" s="13" t="s">
        <v>736</v>
      </c>
      <c r="B41" s="13" t="s">
        <v>690</v>
      </c>
      <c r="C41" s="13" t="s">
        <v>738</v>
      </c>
      <c r="D41" s="13" t="s">
        <v>693</v>
      </c>
      <c r="E41" s="85" t="s">
        <v>739</v>
      </c>
      <c r="F41" s="85" t="s">
        <v>694</v>
      </c>
    </row>
    <row r="42" spans="1:6" ht="15">
      <c r="A42" s="85" t="s">
        <v>253</v>
      </c>
      <c r="B42" s="85">
        <v>1</v>
      </c>
      <c r="C42" s="85" t="s">
        <v>253</v>
      </c>
      <c r="D42" s="85">
        <v>1</v>
      </c>
      <c r="E42" s="85"/>
      <c r="F42" s="85"/>
    </row>
    <row r="43" spans="1:6" ht="15">
      <c r="A43" s="85" t="s">
        <v>236</v>
      </c>
      <c r="B43" s="85">
        <v>1</v>
      </c>
      <c r="C43" s="85" t="s">
        <v>225</v>
      </c>
      <c r="D43" s="85">
        <v>1</v>
      </c>
      <c r="E43" s="85"/>
      <c r="F43" s="85"/>
    </row>
    <row r="44" spans="1:6" ht="15">
      <c r="A44" s="85" t="s">
        <v>225</v>
      </c>
      <c r="B44" s="85">
        <v>1</v>
      </c>
      <c r="C44" s="85" t="s">
        <v>236</v>
      </c>
      <c r="D44" s="85">
        <v>1</v>
      </c>
      <c r="E44" s="85"/>
      <c r="F44" s="85"/>
    </row>
    <row r="47" spans="1:6" ht="15" customHeight="1">
      <c r="A47" s="13" t="s">
        <v>737</v>
      </c>
      <c r="B47" s="13" t="s">
        <v>690</v>
      </c>
      <c r="C47" s="13" t="s">
        <v>740</v>
      </c>
      <c r="D47" s="13" t="s">
        <v>693</v>
      </c>
      <c r="E47" s="13" t="s">
        <v>741</v>
      </c>
      <c r="F47" s="13" t="s">
        <v>694</v>
      </c>
    </row>
    <row r="48" spans="1:6" ht="15">
      <c r="A48" s="85" t="s">
        <v>254</v>
      </c>
      <c r="B48" s="85">
        <v>5</v>
      </c>
      <c r="C48" s="85" t="s">
        <v>254</v>
      </c>
      <c r="D48" s="85">
        <v>3</v>
      </c>
      <c r="E48" s="85" t="s">
        <v>254</v>
      </c>
      <c r="F48" s="85">
        <v>2</v>
      </c>
    </row>
    <row r="49" spans="1:6" ht="15">
      <c r="A49" s="85" t="s">
        <v>249</v>
      </c>
      <c r="B49" s="85">
        <v>3</v>
      </c>
      <c r="C49" s="85" t="s">
        <v>249</v>
      </c>
      <c r="D49" s="85">
        <v>3</v>
      </c>
      <c r="E49" s="85" t="s">
        <v>255</v>
      </c>
      <c r="F49" s="85">
        <v>2</v>
      </c>
    </row>
    <row r="50" spans="1:6" ht="15">
      <c r="A50" s="85" t="s">
        <v>248</v>
      </c>
      <c r="B50" s="85">
        <v>3</v>
      </c>
      <c r="C50" s="85" t="s">
        <v>248</v>
      </c>
      <c r="D50" s="85">
        <v>3</v>
      </c>
      <c r="E50" s="85" t="s">
        <v>213</v>
      </c>
      <c r="F50" s="85">
        <v>1</v>
      </c>
    </row>
    <row r="51" spans="1:6" ht="15">
      <c r="A51" s="85" t="s">
        <v>247</v>
      </c>
      <c r="B51" s="85">
        <v>3</v>
      </c>
      <c r="C51" s="85" t="s">
        <v>247</v>
      </c>
      <c r="D51" s="85">
        <v>3</v>
      </c>
      <c r="E51" s="85"/>
      <c r="F51" s="85"/>
    </row>
    <row r="52" spans="1:6" ht="15">
      <c r="A52" s="85" t="s">
        <v>246</v>
      </c>
      <c r="B52" s="85">
        <v>3</v>
      </c>
      <c r="C52" s="85" t="s">
        <v>246</v>
      </c>
      <c r="D52" s="85">
        <v>3</v>
      </c>
      <c r="E52" s="85"/>
      <c r="F52" s="85"/>
    </row>
    <row r="53" spans="1:6" ht="15">
      <c r="A53" s="85" t="s">
        <v>245</v>
      </c>
      <c r="B53" s="85">
        <v>3</v>
      </c>
      <c r="C53" s="85" t="s">
        <v>245</v>
      </c>
      <c r="D53" s="85">
        <v>3</v>
      </c>
      <c r="E53" s="85"/>
      <c r="F53" s="85"/>
    </row>
    <row r="54" spans="1:6" ht="15">
      <c r="A54" s="85" t="s">
        <v>244</v>
      </c>
      <c r="B54" s="85">
        <v>3</v>
      </c>
      <c r="C54" s="85" t="s">
        <v>244</v>
      </c>
      <c r="D54" s="85">
        <v>3</v>
      </c>
      <c r="E54" s="85"/>
      <c r="F54" s="85"/>
    </row>
    <row r="55" spans="1:6" ht="15">
      <c r="A55" s="85" t="s">
        <v>255</v>
      </c>
      <c r="B55" s="85">
        <v>2</v>
      </c>
      <c r="C55" s="85" t="s">
        <v>243</v>
      </c>
      <c r="D55" s="85">
        <v>2</v>
      </c>
      <c r="E55" s="85"/>
      <c r="F55" s="85"/>
    </row>
    <row r="56" spans="1:6" ht="15">
      <c r="A56" s="85" t="s">
        <v>243</v>
      </c>
      <c r="B56" s="85">
        <v>2</v>
      </c>
      <c r="C56" s="85" t="s">
        <v>252</v>
      </c>
      <c r="D56" s="85">
        <v>1</v>
      </c>
      <c r="E56" s="85"/>
      <c r="F56" s="85"/>
    </row>
    <row r="57" spans="1:6" ht="15">
      <c r="A57" s="85" t="s">
        <v>213</v>
      </c>
      <c r="B57" s="85">
        <v>1</v>
      </c>
      <c r="C57" s="85" t="s">
        <v>251</v>
      </c>
      <c r="D57" s="85">
        <v>1</v>
      </c>
      <c r="E57" s="85"/>
      <c r="F57" s="85"/>
    </row>
    <row r="60" spans="1:6" ht="15" customHeight="1">
      <c r="A60" s="13" t="s">
        <v>747</v>
      </c>
      <c r="B60" s="13" t="s">
        <v>690</v>
      </c>
      <c r="C60" s="13" t="s">
        <v>748</v>
      </c>
      <c r="D60" s="13" t="s">
        <v>693</v>
      </c>
      <c r="E60" s="13" t="s">
        <v>749</v>
      </c>
      <c r="F60" s="13" t="s">
        <v>694</v>
      </c>
    </row>
    <row r="61" spans="1:6" ht="15">
      <c r="A61" s="124" t="s">
        <v>230</v>
      </c>
      <c r="B61" s="85">
        <v>298273</v>
      </c>
      <c r="C61" s="124" t="s">
        <v>230</v>
      </c>
      <c r="D61" s="85">
        <v>298273</v>
      </c>
      <c r="E61" s="124" t="s">
        <v>255</v>
      </c>
      <c r="F61" s="85">
        <v>39641</v>
      </c>
    </row>
    <row r="62" spans="1:6" ht="15">
      <c r="A62" s="124" t="s">
        <v>229</v>
      </c>
      <c r="B62" s="85">
        <v>260268</v>
      </c>
      <c r="C62" s="124" t="s">
        <v>229</v>
      </c>
      <c r="D62" s="85">
        <v>260268</v>
      </c>
      <c r="E62" s="124" t="s">
        <v>214</v>
      </c>
      <c r="F62" s="85">
        <v>589</v>
      </c>
    </row>
    <row r="63" spans="1:6" ht="15">
      <c r="A63" s="124" t="s">
        <v>241</v>
      </c>
      <c r="B63" s="85">
        <v>223169</v>
      </c>
      <c r="C63" s="124" t="s">
        <v>241</v>
      </c>
      <c r="D63" s="85">
        <v>223169</v>
      </c>
      <c r="E63" s="124" t="s">
        <v>213</v>
      </c>
      <c r="F63" s="85">
        <v>129</v>
      </c>
    </row>
    <row r="64" spans="1:6" ht="15">
      <c r="A64" s="124" t="s">
        <v>237</v>
      </c>
      <c r="B64" s="85">
        <v>40618</v>
      </c>
      <c r="C64" s="124" t="s">
        <v>237</v>
      </c>
      <c r="D64" s="85">
        <v>40618</v>
      </c>
      <c r="E64" s="124" t="s">
        <v>254</v>
      </c>
      <c r="F64" s="85">
        <v>1</v>
      </c>
    </row>
    <row r="65" spans="1:6" ht="15">
      <c r="A65" s="124" t="s">
        <v>255</v>
      </c>
      <c r="B65" s="85">
        <v>39641</v>
      </c>
      <c r="C65" s="124" t="s">
        <v>239</v>
      </c>
      <c r="D65" s="85">
        <v>31592</v>
      </c>
      <c r="E65" s="124"/>
      <c r="F65" s="85"/>
    </row>
    <row r="66" spans="1:6" ht="15">
      <c r="A66" s="124" t="s">
        <v>239</v>
      </c>
      <c r="B66" s="85">
        <v>31592</v>
      </c>
      <c r="C66" s="124" t="s">
        <v>252</v>
      </c>
      <c r="D66" s="85">
        <v>29669</v>
      </c>
      <c r="E66" s="124"/>
      <c r="F66" s="85"/>
    </row>
    <row r="67" spans="1:6" ht="15">
      <c r="A67" s="124" t="s">
        <v>252</v>
      </c>
      <c r="B67" s="85">
        <v>29669</v>
      </c>
      <c r="C67" s="124" t="s">
        <v>226</v>
      </c>
      <c r="D67" s="85">
        <v>28128</v>
      </c>
      <c r="E67" s="124"/>
      <c r="F67" s="85"/>
    </row>
    <row r="68" spans="1:6" ht="15">
      <c r="A68" s="124" t="s">
        <v>226</v>
      </c>
      <c r="B68" s="85">
        <v>28128</v>
      </c>
      <c r="C68" s="124" t="s">
        <v>212</v>
      </c>
      <c r="D68" s="85">
        <v>24093</v>
      </c>
      <c r="E68" s="124"/>
      <c r="F68" s="85"/>
    </row>
    <row r="69" spans="1:6" ht="15">
      <c r="A69" s="124" t="s">
        <v>212</v>
      </c>
      <c r="B69" s="85">
        <v>24093</v>
      </c>
      <c r="C69" s="124" t="s">
        <v>236</v>
      </c>
      <c r="D69" s="85">
        <v>21334</v>
      </c>
      <c r="E69" s="124"/>
      <c r="F69" s="85"/>
    </row>
    <row r="70" spans="1:6" ht="15">
      <c r="A70" s="124" t="s">
        <v>236</v>
      </c>
      <c r="B70" s="85">
        <v>21334</v>
      </c>
      <c r="C70" s="124" t="s">
        <v>232</v>
      </c>
      <c r="D70" s="85">
        <v>20938</v>
      </c>
      <c r="E70" s="124"/>
      <c r="F70" s="85"/>
    </row>
  </sheetData>
  <hyperlinks>
    <hyperlink ref="A2" r:id="rId1" display="https://twitter.com/HealthAngel999/status/1159483182724632577"/>
    <hyperlink ref="A3" r:id="rId2" display="https://twitter.com/HealthAngel999/status/1157290327046332416"/>
    <hyperlink ref="A4" r:id="rId3" display="https://twitter.com/HealthAngel999/status/1156977138811179008"/>
    <hyperlink ref="C2" r:id="rId4" display="https://twitter.com/HealthAngel999/status/1159483182724632577"/>
    <hyperlink ref="C3" r:id="rId5" display="https://twitter.com/HealthAngel999/status/1156977138811179008"/>
    <hyperlink ref="C4" r:id="rId6" display="https://twitter.com/HealthAngel999/status/1157290327046332416"/>
  </hyperlinks>
  <printOptions/>
  <pageMargins left="0.7" right="0.7" top="0.75" bottom="0.75" header="0.3" footer="0.3"/>
  <pageSetup orientation="portrait" paperSize="9"/>
  <tableParts>
    <tablePart r:id="rId14"/>
    <tablePart r:id="rId9"/>
    <tablePart r:id="rId11"/>
    <tablePart r:id="rId13"/>
    <tablePart r:id="rId10"/>
    <tablePart r:id="rId7"/>
    <tablePart r:id="rId12"/>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771</v>
      </c>
      <c r="B1" s="13" t="s">
        <v>772</v>
      </c>
      <c r="C1" s="13" t="s">
        <v>773</v>
      </c>
      <c r="D1" s="13" t="s">
        <v>144</v>
      </c>
      <c r="E1" s="13" t="s">
        <v>775</v>
      </c>
      <c r="F1" s="13" t="s">
        <v>776</v>
      </c>
      <c r="G1" s="13" t="s">
        <v>777</v>
      </c>
    </row>
    <row r="2" spans="1:7" ht="15">
      <c r="A2" s="85" t="s">
        <v>706</v>
      </c>
      <c r="B2" s="85">
        <v>0</v>
      </c>
      <c r="C2" s="129">
        <v>0</v>
      </c>
      <c r="D2" s="85" t="s">
        <v>774</v>
      </c>
      <c r="E2" s="85"/>
      <c r="F2" s="85"/>
      <c r="G2" s="85"/>
    </row>
    <row r="3" spans="1:7" ht="15">
      <c r="A3" s="85" t="s">
        <v>707</v>
      </c>
      <c r="B3" s="85">
        <v>0</v>
      </c>
      <c r="C3" s="129">
        <v>0</v>
      </c>
      <c r="D3" s="85" t="s">
        <v>774</v>
      </c>
      <c r="E3" s="85"/>
      <c r="F3" s="85"/>
      <c r="G3" s="85"/>
    </row>
    <row r="4" spans="1:7" ht="15">
      <c r="A4" s="85" t="s">
        <v>708</v>
      </c>
      <c r="B4" s="85">
        <v>0</v>
      </c>
      <c r="C4" s="129">
        <v>0</v>
      </c>
      <c r="D4" s="85" t="s">
        <v>774</v>
      </c>
      <c r="E4" s="85"/>
      <c r="F4" s="85"/>
      <c r="G4" s="85"/>
    </row>
    <row r="5" spans="1:7" ht="15">
      <c r="A5" s="85" t="s">
        <v>709</v>
      </c>
      <c r="B5" s="85">
        <v>69</v>
      </c>
      <c r="C5" s="129">
        <v>1</v>
      </c>
      <c r="D5" s="85" t="s">
        <v>774</v>
      </c>
      <c r="E5" s="85"/>
      <c r="F5" s="85"/>
      <c r="G5" s="85"/>
    </row>
    <row r="6" spans="1:7" ht="15">
      <c r="A6" s="85" t="s">
        <v>710</v>
      </c>
      <c r="B6" s="85">
        <v>69</v>
      </c>
      <c r="C6" s="129">
        <v>1</v>
      </c>
      <c r="D6" s="85" t="s">
        <v>774</v>
      </c>
      <c r="E6" s="85"/>
      <c r="F6" s="85"/>
      <c r="G6" s="85"/>
    </row>
    <row r="7" spans="1:7" ht="15">
      <c r="A7" s="91" t="s">
        <v>254</v>
      </c>
      <c r="B7" s="91">
        <v>5</v>
      </c>
      <c r="C7" s="130">
        <v>0</v>
      </c>
      <c r="D7" s="91" t="s">
        <v>774</v>
      </c>
      <c r="E7" s="91" t="b">
        <v>0</v>
      </c>
      <c r="F7" s="91" t="b">
        <v>0</v>
      </c>
      <c r="G7" s="91" t="b">
        <v>0</v>
      </c>
    </row>
    <row r="8" spans="1:7" ht="15">
      <c r="A8" s="91" t="s">
        <v>249</v>
      </c>
      <c r="B8" s="91">
        <v>3</v>
      </c>
      <c r="C8" s="130">
        <v>0.010084034073470746</v>
      </c>
      <c r="D8" s="91" t="s">
        <v>774</v>
      </c>
      <c r="E8" s="91" t="b">
        <v>0</v>
      </c>
      <c r="F8" s="91" t="b">
        <v>0</v>
      </c>
      <c r="G8" s="91" t="b">
        <v>0</v>
      </c>
    </row>
    <row r="9" spans="1:7" ht="15">
      <c r="A9" s="91" t="s">
        <v>248</v>
      </c>
      <c r="B9" s="91">
        <v>3</v>
      </c>
      <c r="C9" s="130">
        <v>0.010084034073470746</v>
      </c>
      <c r="D9" s="91" t="s">
        <v>774</v>
      </c>
      <c r="E9" s="91" t="b">
        <v>0</v>
      </c>
      <c r="F9" s="91" t="b">
        <v>0</v>
      </c>
      <c r="G9" s="91" t="b">
        <v>0</v>
      </c>
    </row>
    <row r="10" spans="1:7" ht="15">
      <c r="A10" s="91" t="s">
        <v>247</v>
      </c>
      <c r="B10" s="91">
        <v>3</v>
      </c>
      <c r="C10" s="130">
        <v>0.010084034073470746</v>
      </c>
      <c r="D10" s="91" t="s">
        <v>774</v>
      </c>
      <c r="E10" s="91" t="b">
        <v>0</v>
      </c>
      <c r="F10" s="91" t="b">
        <v>0</v>
      </c>
      <c r="G10" s="91" t="b">
        <v>0</v>
      </c>
    </row>
    <row r="11" spans="1:7" ht="15">
      <c r="A11" s="91" t="s">
        <v>246</v>
      </c>
      <c r="B11" s="91">
        <v>3</v>
      </c>
      <c r="C11" s="130">
        <v>0.010084034073470746</v>
      </c>
      <c r="D11" s="91" t="s">
        <v>774</v>
      </c>
      <c r="E11" s="91" t="b">
        <v>0</v>
      </c>
      <c r="F11" s="91" t="b">
        <v>0</v>
      </c>
      <c r="G11" s="91" t="b">
        <v>0</v>
      </c>
    </row>
    <row r="12" spans="1:7" ht="15">
      <c r="A12" s="91" t="s">
        <v>245</v>
      </c>
      <c r="B12" s="91">
        <v>3</v>
      </c>
      <c r="C12" s="130">
        <v>0.010084034073470746</v>
      </c>
      <c r="D12" s="91" t="s">
        <v>774</v>
      </c>
      <c r="E12" s="91" t="b">
        <v>0</v>
      </c>
      <c r="F12" s="91" t="b">
        <v>0</v>
      </c>
      <c r="G12" s="91" t="b">
        <v>0</v>
      </c>
    </row>
    <row r="13" spans="1:7" ht="15">
      <c r="A13" s="91" t="s">
        <v>244</v>
      </c>
      <c r="B13" s="91">
        <v>3</v>
      </c>
      <c r="C13" s="130">
        <v>0.010084034073470746</v>
      </c>
      <c r="D13" s="91" t="s">
        <v>774</v>
      </c>
      <c r="E13" s="91" t="b">
        <v>0</v>
      </c>
      <c r="F13" s="91" t="b">
        <v>0</v>
      </c>
      <c r="G13" s="91" t="b">
        <v>0</v>
      </c>
    </row>
    <row r="14" spans="1:7" ht="15">
      <c r="A14" s="91" t="s">
        <v>713</v>
      </c>
      <c r="B14" s="91">
        <v>2</v>
      </c>
      <c r="C14" s="130">
        <v>0.012058788141576897</v>
      </c>
      <c r="D14" s="91" t="s">
        <v>774</v>
      </c>
      <c r="E14" s="91" t="b">
        <v>0</v>
      </c>
      <c r="F14" s="91" t="b">
        <v>0</v>
      </c>
      <c r="G14" s="91" t="b">
        <v>0</v>
      </c>
    </row>
    <row r="15" spans="1:7" ht="15">
      <c r="A15" s="91" t="s">
        <v>714</v>
      </c>
      <c r="B15" s="91">
        <v>2</v>
      </c>
      <c r="C15" s="130">
        <v>0.012058788141576897</v>
      </c>
      <c r="D15" s="91" t="s">
        <v>774</v>
      </c>
      <c r="E15" s="91" t="b">
        <v>0</v>
      </c>
      <c r="F15" s="91" t="b">
        <v>0</v>
      </c>
      <c r="G15" s="91" t="b">
        <v>0</v>
      </c>
    </row>
    <row r="16" spans="1:7" ht="15">
      <c r="A16" s="91" t="s">
        <v>715</v>
      </c>
      <c r="B16" s="91">
        <v>2</v>
      </c>
      <c r="C16" s="130">
        <v>0.012058788141576897</v>
      </c>
      <c r="D16" s="91" t="s">
        <v>774</v>
      </c>
      <c r="E16" s="91" t="b">
        <v>0</v>
      </c>
      <c r="F16" s="91" t="b">
        <v>0</v>
      </c>
      <c r="G16" s="91" t="b">
        <v>0</v>
      </c>
    </row>
    <row r="17" spans="1:7" ht="15">
      <c r="A17" s="91" t="s">
        <v>255</v>
      </c>
      <c r="B17" s="91">
        <v>2</v>
      </c>
      <c r="C17" s="130">
        <v>0.012058788141576897</v>
      </c>
      <c r="D17" s="91" t="s">
        <v>774</v>
      </c>
      <c r="E17" s="91" t="b">
        <v>0</v>
      </c>
      <c r="F17" s="91" t="b">
        <v>0</v>
      </c>
      <c r="G17" s="91" t="b">
        <v>0</v>
      </c>
    </row>
    <row r="18" spans="1:7" ht="15">
      <c r="A18" s="91" t="s">
        <v>243</v>
      </c>
      <c r="B18" s="91">
        <v>2</v>
      </c>
      <c r="C18" s="130">
        <v>0.012058788141576897</v>
      </c>
      <c r="D18" s="91" t="s">
        <v>774</v>
      </c>
      <c r="E18" s="91" t="b">
        <v>0</v>
      </c>
      <c r="F18" s="91" t="b">
        <v>0</v>
      </c>
      <c r="G18" s="91" t="b">
        <v>0</v>
      </c>
    </row>
    <row r="19" spans="1:7" ht="15">
      <c r="A19" s="91" t="s">
        <v>254</v>
      </c>
      <c r="B19" s="91">
        <v>3</v>
      </c>
      <c r="C19" s="130">
        <v>0</v>
      </c>
      <c r="D19" s="91" t="s">
        <v>682</v>
      </c>
      <c r="E19" s="91" t="b">
        <v>0</v>
      </c>
      <c r="F19" s="91" t="b">
        <v>0</v>
      </c>
      <c r="G19" s="91" t="b">
        <v>0</v>
      </c>
    </row>
    <row r="20" spans="1:7" ht="15">
      <c r="A20" s="91" t="s">
        <v>249</v>
      </c>
      <c r="B20" s="91">
        <v>3</v>
      </c>
      <c r="C20" s="130">
        <v>0</v>
      </c>
      <c r="D20" s="91" t="s">
        <v>682</v>
      </c>
      <c r="E20" s="91" t="b">
        <v>0</v>
      </c>
      <c r="F20" s="91" t="b">
        <v>0</v>
      </c>
      <c r="G20" s="91" t="b">
        <v>0</v>
      </c>
    </row>
    <row r="21" spans="1:7" ht="15">
      <c r="A21" s="91" t="s">
        <v>248</v>
      </c>
      <c r="B21" s="91">
        <v>3</v>
      </c>
      <c r="C21" s="130">
        <v>0</v>
      </c>
      <c r="D21" s="91" t="s">
        <v>682</v>
      </c>
      <c r="E21" s="91" t="b">
        <v>0</v>
      </c>
      <c r="F21" s="91" t="b">
        <v>0</v>
      </c>
      <c r="G21" s="91" t="b">
        <v>0</v>
      </c>
    </row>
    <row r="22" spans="1:7" ht="15">
      <c r="A22" s="91" t="s">
        <v>247</v>
      </c>
      <c r="B22" s="91">
        <v>3</v>
      </c>
      <c r="C22" s="130">
        <v>0</v>
      </c>
      <c r="D22" s="91" t="s">
        <v>682</v>
      </c>
      <c r="E22" s="91" t="b">
        <v>0</v>
      </c>
      <c r="F22" s="91" t="b">
        <v>0</v>
      </c>
      <c r="G22" s="91" t="b">
        <v>0</v>
      </c>
    </row>
    <row r="23" spans="1:7" ht="15">
      <c r="A23" s="91" t="s">
        <v>246</v>
      </c>
      <c r="B23" s="91">
        <v>3</v>
      </c>
      <c r="C23" s="130">
        <v>0</v>
      </c>
      <c r="D23" s="91" t="s">
        <v>682</v>
      </c>
      <c r="E23" s="91" t="b">
        <v>0</v>
      </c>
      <c r="F23" s="91" t="b">
        <v>0</v>
      </c>
      <c r="G23" s="91" t="b">
        <v>0</v>
      </c>
    </row>
    <row r="24" spans="1:7" ht="15">
      <c r="A24" s="91" t="s">
        <v>245</v>
      </c>
      <c r="B24" s="91">
        <v>3</v>
      </c>
      <c r="C24" s="130">
        <v>0</v>
      </c>
      <c r="D24" s="91" t="s">
        <v>682</v>
      </c>
      <c r="E24" s="91" t="b">
        <v>0</v>
      </c>
      <c r="F24" s="91" t="b">
        <v>0</v>
      </c>
      <c r="G24" s="91" t="b">
        <v>0</v>
      </c>
    </row>
    <row r="25" spans="1:7" ht="15">
      <c r="A25" s="91" t="s">
        <v>244</v>
      </c>
      <c r="B25" s="91">
        <v>3</v>
      </c>
      <c r="C25" s="130">
        <v>0</v>
      </c>
      <c r="D25" s="91" t="s">
        <v>682</v>
      </c>
      <c r="E25" s="91" t="b">
        <v>0</v>
      </c>
      <c r="F25" s="91" t="b">
        <v>0</v>
      </c>
      <c r="G25" s="91" t="b">
        <v>0</v>
      </c>
    </row>
    <row r="26" spans="1:7" ht="15">
      <c r="A26" s="91" t="s">
        <v>243</v>
      </c>
      <c r="B26" s="91">
        <v>2</v>
      </c>
      <c r="C26" s="130">
        <v>0.006403318511115681</v>
      </c>
      <c r="D26" s="91" t="s">
        <v>682</v>
      </c>
      <c r="E26" s="91" t="b">
        <v>0</v>
      </c>
      <c r="F26" s="91" t="b">
        <v>0</v>
      </c>
      <c r="G26" s="91" t="b">
        <v>0</v>
      </c>
    </row>
    <row r="27" spans="1:7" ht="15">
      <c r="A27" s="91" t="s">
        <v>713</v>
      </c>
      <c r="B27" s="91">
        <v>2</v>
      </c>
      <c r="C27" s="130">
        <v>0</v>
      </c>
      <c r="D27" s="91" t="s">
        <v>683</v>
      </c>
      <c r="E27" s="91" t="b">
        <v>0</v>
      </c>
      <c r="F27" s="91" t="b">
        <v>0</v>
      </c>
      <c r="G27" s="91" t="b">
        <v>0</v>
      </c>
    </row>
    <row r="28" spans="1:7" ht="15">
      <c r="A28" s="91" t="s">
        <v>714</v>
      </c>
      <c r="B28" s="91">
        <v>2</v>
      </c>
      <c r="C28" s="130">
        <v>0</v>
      </c>
      <c r="D28" s="91" t="s">
        <v>683</v>
      </c>
      <c r="E28" s="91" t="b">
        <v>0</v>
      </c>
      <c r="F28" s="91" t="b">
        <v>0</v>
      </c>
      <c r="G28" s="91" t="b">
        <v>0</v>
      </c>
    </row>
    <row r="29" spans="1:7" ht="15">
      <c r="A29" s="91" t="s">
        <v>715</v>
      </c>
      <c r="B29" s="91">
        <v>2</v>
      </c>
      <c r="C29" s="130">
        <v>0</v>
      </c>
      <c r="D29" s="91" t="s">
        <v>683</v>
      </c>
      <c r="E29" s="91" t="b">
        <v>0</v>
      </c>
      <c r="F29" s="91" t="b">
        <v>0</v>
      </c>
      <c r="G29" s="91" t="b">
        <v>0</v>
      </c>
    </row>
    <row r="30" spans="1:7" ht="15">
      <c r="A30" s="91" t="s">
        <v>254</v>
      </c>
      <c r="B30" s="91">
        <v>2</v>
      </c>
      <c r="C30" s="130">
        <v>0</v>
      </c>
      <c r="D30" s="91" t="s">
        <v>683</v>
      </c>
      <c r="E30" s="91" t="b">
        <v>0</v>
      </c>
      <c r="F30" s="91" t="b">
        <v>0</v>
      </c>
      <c r="G30" s="91" t="b">
        <v>0</v>
      </c>
    </row>
    <row r="31" spans="1:7" ht="15">
      <c r="A31" s="91" t="s">
        <v>255</v>
      </c>
      <c r="B31" s="91">
        <v>2</v>
      </c>
      <c r="C31" s="130">
        <v>0</v>
      </c>
      <c r="D31" s="91" t="s">
        <v>683</v>
      </c>
      <c r="E31" s="91" t="b">
        <v>0</v>
      </c>
      <c r="F31" s="91" t="b">
        <v>0</v>
      </c>
      <c r="G3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2019-08-16T07:32:07Z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