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<sst xmlns="http://schemas.openxmlformats.org/spreadsheetml/2006/main" count="2884" uniqueCount="891">
  <si>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</si>
  <si>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</si>
  <si>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</si>
  <si>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</si>
  <si>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</si>
  <si>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</si>
  <si>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</si>
  <si>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</si>
  <si>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</si>
  <si>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</si>
  <si>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</si>
  <si>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</si>
  <si>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</si>
  <si>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</si>
  <si>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</si>
  <si>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</si>
  <si>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</si>
  <si>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</si>
  <si>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</si>
  <si>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</si>
  <si>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</si>
  <si>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</si>
  <si>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</si>
  <si>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</si>
  <si>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</si>
  <si>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</si>
  <si>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</si>
  <si>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</si>
  <si>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</si>
  <si>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</si>
  <si>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</si>
  <si>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</si>
  <si>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</si>
  <si>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</si>
  <si>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</si>
  <si>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</si>
  <si>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</si>
  <si>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</si>
  <si>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</si>
  <si>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</si>
  <si>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</si>
  <si>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</si>
  <si>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</si>
  <si>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</si>
  <si>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</si>
  <si>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</si>
  <si>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</si>
  <si>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</si>
  <si>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</si>
  <si>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</si>
  <si>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</si>
  <si>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</si>
  <si>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</si>
  <si>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</si>
  <si>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</si>
  <si>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</si>
  <si>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</si>
  <si>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</si>
  <si>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</si>
  <si>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</si>
  <si>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</si>
  <si>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</si>
  <si>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</si>
  <si>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</si>
  <si>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</si>
  <si>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</si>
  <si>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</si>
  <si>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</si>
  <si>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</si>
  <si>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</si>
  <si>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</si>
  <si>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</si>
  <si>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</si>
  <si>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</si>
  <si>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</si>
  <si>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</si>
  <si>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</si>
  <si>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</si>
  <si>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</si>
  <si>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</si>
  <si>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</si>
  <si>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</si>
  <si>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</si>
  <si>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</si>
  <si>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</si>
  <si>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</si>
  <si>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</si>
  <si>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</si>
  <si>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</si>
  <si>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</si>
  <si>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</si>
  <si>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</si>
  <si>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</si>
  <si>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</si>
  <si>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</si>
  <si>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</si>
  <si>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</si>
  <si>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</si>
  <si>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</si>
  <si>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</si>
  <si>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</si>
  <si>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</si>
  <si>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</si>
  <si>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</si>
  <si>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</si>
  <si>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</si>
  <si>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</si>
  <si>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</si>
  <si>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</si>
  <si>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</si>
  <si>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</si>
  <si>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</si>
  <si>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</si>
  <si>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</si>
  <si>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</si>
  <si>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</si>
  <si>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</si>
  <si>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</si>
  <si>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</si>
  <si>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</si>
  <si>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</si>
  <si>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</si>
  <si>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</si>
  <si>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</si>
  <si>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</si>
  <si>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</si>
  <si>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</si>
  <si>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</si>
  <si>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</si>
  <si>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</si>
  <si>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</si>
  <si>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</si>
  <si>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</si>
  <si>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</si>
  <si>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</si>
  <si>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</si>
  <si>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</si>
  <si>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</si>
  <si>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</si>
  <si>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</si>
  <si>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</si>
  <si>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</si>
  <si>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</si>
  <si>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</si>
  <si>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</si>
  <si>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</si>
  <si>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</si>
  <si>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</si>
  <si>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</si>
  <si>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</si>
  <si>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</si>
  <si>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</si>
  <si>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</si>
  <si>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</si>
  <si>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</si>
  <si>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</si>
  <si>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</si>
  <si>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</si>
  <si>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</si>
  <si>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</si>
  <si>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</si>
  <si>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</si>
  <si>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</si>
  <si>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</si>
  <si>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</si>
  <si>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</si>
  <si>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</si>
  <si>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</si>
  <si>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</si>
  <si>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</si>
  <si>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</si>
  <si>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</si>
  <si>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</si>
  <si>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</si>
  <si>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</si>
  <si>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</si>
  <si>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</si>
  <si>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</si>
  <si>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</si>
  <si>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</si>
  <si>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</si>
  <si>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</si>
  <si>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</si>
  <si>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</si>
  <si>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</si>
  <si>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</si>
  <si>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</si>
  <si>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</si>
  <si>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</si>
  <si>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</si>
  <si>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</si>
  <si>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</si>
  <si>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</si>
  <si>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</si>
  <si>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</si>
  <si>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</si>
  <si>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</si>
  <si>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</si>
  <si>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</si>
  <si>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</si>
  <si>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</si>
  <si>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</si>
  <si>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</si>
  <si>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</si>
  <si>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</si>
  <si>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</si>
  <si>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</si>
  <si>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</si>
  <si>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</si>
  <si>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</si>
  <si>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</si>
  <si>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</si>
  <si>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</si>
  <si>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</si>
  <si>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</si>
  <si>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</si>
  <si>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</si>
  <si>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</si>
  <si>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</si>
  <si>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</si>
  <si>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</si>
  <si>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</si>
  <si>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</si>
  <si>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</si>
  <si>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</si>
  <si>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</si>
  <si>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</si>
  <si>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</si>
  <si>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</si>
  <si>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</si>
  <si>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</si>
  <si>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</si>
  <si>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</si>
  <si>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</si>
  <si>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</si>
  <si>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</si>
  <si>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</si>
  <si>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</si>
  <si>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</si>
  <si>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</si>
  <si>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</si>
  <si>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</si>
  <si>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</si>
  <si>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</si>
  <si>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</si>
  <si>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</si>
  <si>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</si>
  <si>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</si>
  <si>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crumr018</t>
  </si>
  <si>
    <t>mary_e_warner</t>
  </si>
  <si>
    <t>nextnonprofits</t>
  </si>
  <si>
    <t>propelnp</t>
  </si>
  <si>
    <t>sookjinong</t>
  </si>
  <si>
    <t>steveboland</t>
  </si>
  <si>
    <t>aanestadkari</t>
  </si>
  <si>
    <t>smartnonprofits</t>
  </si>
  <si>
    <t>wiserpaths</t>
  </si>
  <si>
    <t>sjacobs</t>
  </si>
  <si>
    <t>prncssmononoko</t>
  </si>
  <si>
    <t>andreawaves</t>
  </si>
  <si>
    <t>nodexl</t>
  </si>
  <si>
    <t>mrjross</t>
  </si>
  <si>
    <t>amazeworks</t>
  </si>
  <si>
    <t>Mentions</t>
  </si>
  <si>
    <t>Retweet</t>
  </si>
  <si>
    <t>Replies to</t>
  </si>
  <si>
    <t>Loved that @sjacobs called out that we are on Dakota land right now to start off her keynote! #npessentials</t>
  </si>
  <si>
    <t>"Nature does not do six months of strategic planning." - @sjacobs #npessentials</t>
  </si>
  <si>
    <t>Hashtags can be great ways to meet people in conversation - and to meet influential people in conversations important to your mission. #npessentials @nodexl https://t.co/pXJzsIJk42</t>
  </si>
  <si>
    <t>Next up at #npessentials: Propel strategic services consultant and board governance extraordinaire Amanda Ziebell Mawanda on how to bring out the best in your board. Join her at 1:45.
https://t.co/0bcLFADkLO</t>
  </si>
  <si>
    <t>How to be a disrupter for organic change: Start small. Trust people. Put relationships before tasks. Always lessons, never failure. Use emotional intelligence. Assume abundance. Rest. @sjacobs #npessentials</t>
  </si>
  <si>
    <t>Join @steveboland at 9:45 to talk about Building Relationships using Social Media. (Like this. Here.  Where you are!) #npessentials https://t.co/1wd0qJgtGX</t>
  </si>
  <si>
    <t>“Relationships matter to being seen without paying.” Great tips for social media engagement @NextNonprofits @steveboland  #npessentials</t>
  </si>
  <si>
    <t>So meta. @NextNonprofits @steveboland @SmartNonprofits #npessentials https://t.co/ztRHllABQt</t>
  </si>
  <si>
    <t>Where do people go everyday? Or most often? And *who* is going to those places everyday. #npessentials https://t.co/VSosgcLTBv</t>
  </si>
  <si>
    <t>Shortcutting the problem of organic reach using personal connections. #npessentials 
https://t.co/LFGA1qtv1j https://t.co/2gFDYUU3fK</t>
  </si>
  <si>
    <t>How often to post to social channels? Depends on your current audience engagement, but here are some places to start. #npessentials https://t.co/iX5L8UuJYe</t>
  </si>
  <si>
    <t>The goal of social conversation is to move the mission forward. That is measurable beyond follower counts. Who is taking actions? Where are the coming from? #npessentials https://t.co/GHOxFJ7hHR</t>
  </si>
  <si>
    <t>“The value of networks increases as people are connected. More connections creates more values.” @steveboland discussing Metcalfe’s law and nonprofit communications #npessentials</t>
  </si>
  <si>
    <t>Change happens whether we want to or not. We do not make change happen. So why go against the current of change instead of seeing where it takes you? #npessentials</t>
  </si>
  <si>
    <t>@sjacobs inspiring new awareness about disruptions as unity challenging events in the nonprofit sector at @SmartNonprofits #npessentials https://t.co/rMOuxyny6J</t>
  </si>
  <si>
    <t>An organic approach to change focuses on influence through relationships, collective intelligence, and emphasizes connections to others (as opposed to an approach of making or surviving change) @sjacobs #npessentials https://t.co/SIEdZsbekP</t>
  </si>
  <si>
    <t>Good morning! We are so excited to start #npessentials with @sjacobs! https://t.co/FOgByQ2VZc</t>
  </si>
  <si>
    <t>The rate and pace of change has accelerated in many ways, says @sjacobs - just look at the tech world! #npessentials https://t.co/jX1ysC2qNo</t>
  </si>
  <si>
    <t>Why do we resist the flow of change?  Fear. But what if we use our intuition to ride the flow? @sjacobs #npessentials</t>
  </si>
  <si>
    <t>"Move from a perspective of making change to creating the conditions for change to happen." - @sjacobs #npessentials</t>
  </si>
  <si>
    <t>Super excited to hear @sjacobs and her keynote on how change actually happens at #npessentials!</t>
  </si>
  <si>
    <t>Yes! Another @MrJRoss training on cultural self-awareness. #npessentials</t>
  </si>
  <si>
    <t>So much good content! A lot shared were personal that I felt it would be disrespectful to tweet out. Let’s just say you need to take his sessions. @MrJRoss #npessentials</t>
  </si>
  <si>
    <t>Just following the path of identify and cultural awareness sessions - next up Rebecca Slaby of @AMAZEworks on identity, stereotype threat and bias in the workplace. #npessentials</t>
  </si>
  <si>
    <t>Safety, equity, responsiveness, respect, relationships, resiliency are all critical pieces in creating a condition of belonging. @AMAZEworks #npessentials</t>
  </si>
  <si>
    <t>How do we create a work environment where each person can bring their whole self? @AMAZEworks #npessentials</t>
  </si>
  <si>
    <t>I had to present on something new today so I was too anxious to tweet earlier, but hi! I’m here! Check out @SmartNonprofits @prncssmononoko @AanestadKari for great recaps of the morning.  #npessentials</t>
  </si>
  <si>
    <t>There are three approaches to change: organic change (influence and relational); surviving change (doing more with less); making change (focus on stability and avoiding disorder). #npessentials</t>
  </si>
  <si>
    <t>Good morning from #npessentials conference hosted by @SmartNonprofits and University of St. Thomas!</t>
  </si>
  <si>
    <t>Disruption as a catalyst to shift the course of change. #npessentials</t>
  </si>
  <si>
    <t>Start small, trust others, always lessons - never failure... rest so you can recharge and do it again... all important lessons in adapting with change. #npessentials</t>
  </si>
  <si>
    <t>How did your first round of sessions go? Off to round 2! #npessentials https://t.co/PPavUPcFty</t>
  </si>
  <si>
    <t>https://www.minnesotanonprofits.org/events/conferences/essentials-conference/schedule</t>
  </si>
  <si>
    <t>https://www.nextinnonprofits.com/2016/07/nonprofitfacebook/</t>
  </si>
  <si>
    <t>minnesotanonprofits.org</t>
  </si>
  <si>
    <t>nextinnonprofits.com</t>
  </si>
  <si>
    <t>npessentials</t>
  </si>
  <si>
    <t>https://pbs.twimg.com/media/ECBZ1VbXkAAlCAJ.jpg</t>
  </si>
  <si>
    <t>https://pbs.twimg.com/media/ECBU8-wXkAEaOOi.jpg</t>
  </si>
  <si>
    <t>https://pbs.twimg.com/media/ECA-hCSXsAElPFi.jpg</t>
  </si>
  <si>
    <t>https://pbs.twimg.com/media/ECBPkr-XUAEcXLs.png</t>
  </si>
  <si>
    <t>https://pbs.twimg.com/media/ECBS-RAXkAAMbgg.png</t>
  </si>
  <si>
    <t>https://pbs.twimg.com/media/ECBWYZnW4AAX1jw.jpg</t>
  </si>
  <si>
    <t>https://pbs.twimg.com/media/ECBcG_HXoAIlfEy.jpg</t>
  </si>
  <si>
    <t>https://pbs.twimg.com/media/ECBB3sCXYAE57xG.jpg</t>
  </si>
  <si>
    <t>https://pbs.twimg.com/media/ECBFE7XXkAAVgPX.jpg</t>
  </si>
  <si>
    <t>https://pbs.twimg.com/media/ECA_QO2WkAAA-f0.jpg</t>
  </si>
  <si>
    <t>https://pbs.twimg.com/tweet_video_thumb/ECBAnubWsAYZ0sQ.jpg</t>
  </si>
  <si>
    <t>https://pbs.twimg.com/tweet_video_thumb/ECBi7JBXoAEYueG.jpg</t>
  </si>
  <si>
    <t>http://pbs.twimg.com/profile_images/803826473958305793/dD9jmglC_normal.jpg</t>
  </si>
  <si>
    <t>http://pbs.twimg.com/profile_images/951828267115466753/sULFk2wZ_normal.jpg</t>
  </si>
  <si>
    <t>http://pbs.twimg.com/profile_images/964175621671792641/XfgFfdRP_normal.jpg</t>
  </si>
  <si>
    <t>http://pbs.twimg.com/profile_images/1066876490443309057/aZ_ZJ65c_normal.jpg</t>
  </si>
  <si>
    <t>http://pbs.twimg.com/profile_images/817038830465257472/dwRlTvLW_normal.jpg</t>
  </si>
  <si>
    <t>http://pbs.twimg.com/profile_images/1099327716283899905/3ZthRhHH_normal.jpg</t>
  </si>
  <si>
    <t>http://pbs.twimg.com/profile_images/1085672872054538240/kjUEZh5N_normal.jpg</t>
  </si>
  <si>
    <t>http://pbs.twimg.com/profile_images/1125638106235981829/adaVQrAM_normal.png</t>
  </si>
  <si>
    <t>http://pbs.twimg.com/profile_images/1131409625012723713/1vtKmUE__normal.jpg</t>
  </si>
  <si>
    <t>http://pbs.twimg.com/profile_images/647524284756193280/pvF4rsPK_normal.jpg</t>
  </si>
  <si>
    <t>http://pbs.twimg.com/profile_images/976109107689263104/vIh5TGkZ_normal.jpg</t>
  </si>
  <si>
    <t>13:58:53</t>
  </si>
  <si>
    <t>14:30:38</t>
  </si>
  <si>
    <t>15:45:15</t>
  </si>
  <si>
    <t>16:07:00</t>
  </si>
  <si>
    <t>16:17:33</t>
  </si>
  <si>
    <t>13:46:54</t>
  </si>
  <si>
    <t>15:16:01</t>
  </si>
  <si>
    <t>15:23:56</t>
  </si>
  <si>
    <t>13:45:54</t>
  </si>
  <si>
    <t>15:00:25</t>
  </si>
  <si>
    <t>15:15:16</t>
  </si>
  <si>
    <t>15:30:10</t>
  </si>
  <si>
    <t>15:55:11</t>
  </si>
  <si>
    <t>13:53:40</t>
  </si>
  <si>
    <t>14:50:50</t>
  </si>
  <si>
    <t>14:07:41</t>
  </si>
  <si>
    <t>14:09:47</t>
  </si>
  <si>
    <t>14:48:26</t>
  </si>
  <si>
    <t>14:49:09</t>
  </si>
  <si>
    <t>14:00:33</t>
  </si>
  <si>
    <t>14:14:34</t>
  </si>
  <si>
    <t>14:22:31</t>
  </si>
  <si>
    <t>13:49:08</t>
  </si>
  <si>
    <t>13:55:07</t>
  </si>
  <si>
    <t>14:05:51</t>
  </si>
  <si>
    <t>14:15:34</t>
  </si>
  <si>
    <t>14:15:56</t>
  </si>
  <si>
    <t>13:47:44</t>
  </si>
  <si>
    <t>15:16:21</t>
  </si>
  <si>
    <t>16:28:02</t>
  </si>
  <si>
    <t>16:20:24</t>
  </si>
  <si>
    <t>16:24:47</t>
  </si>
  <si>
    <t>16:34:06</t>
  </si>
  <si>
    <t>16:36:19</t>
  </si>
  <si>
    <t>14:13:34</t>
  </si>
  <si>
    <t>13:34:34</t>
  </si>
  <si>
    <t>14:03:05</t>
  </si>
  <si>
    <t>14:08:08</t>
  </si>
  <si>
    <t>14:12:14</t>
  </si>
  <si>
    <t>14:25:26</t>
  </si>
  <si>
    <t>16:24:59</t>
  </si>
  <si>
    <t>https://twitter.com/crumr018/status/1162000713939111936</t>
  </si>
  <si>
    <t>https://twitter.com/mary_e_warner/status/1162008703928688640</t>
  </si>
  <si>
    <t>https://twitter.com/nextnonprofits/status/1162027478828953600</t>
  </si>
  <si>
    <t>https://twitter.com/propelnp/status/1162032954845093889</t>
  </si>
  <si>
    <t>https://twitter.com/sookjinong/status/1162035607574650880</t>
  </si>
  <si>
    <t>https://twitter.com/steveboland/status/1161997698503008256</t>
  </si>
  <si>
    <t>https://twitter.com/aanestadkari/status/1162020124662087680</t>
  </si>
  <si>
    <t>https://twitter.com/aanestadkari/status/1162022114662191105</t>
  </si>
  <si>
    <t>https://twitter.com/nextnonprofits/status/1161997443392856070</t>
  </si>
  <si>
    <t>https://twitter.com/nextnonprofits/status/1162016197501755393</t>
  </si>
  <si>
    <t>https://twitter.com/nextnonprofits/status/1162019935255781378</t>
  </si>
  <si>
    <t>https://twitter.com/nextnonprofits/status/1162023683432624129</t>
  </si>
  <si>
    <t>https://twitter.com/nextnonprofits/status/1162029980802592768</t>
  </si>
  <si>
    <t>https://twitter.com/smartnonprofits/status/1161999400995962880</t>
  </si>
  <si>
    <t>https://twitter.com/aanestadkari/status/1162013788289323008</t>
  </si>
  <si>
    <t>https://twitter.com/wiserpaths/status/1162002925436252160</t>
  </si>
  <si>
    <t>https://twitter.com/smartnonprofits/status/1162003457336926213</t>
  </si>
  <si>
    <t>https://twitter.com/sjacobs/status/1162013182636036103</t>
  </si>
  <si>
    <t>https://twitter.com/sjacobs/status/1162013364203245570</t>
  </si>
  <si>
    <t>https://twitter.com/aanestadkari/status/1162001133243645952</t>
  </si>
  <si>
    <t>https://twitter.com/aanestadkari/status/1162004659223048192</t>
  </si>
  <si>
    <t>https://twitter.com/aanestadkari/status/1162006661466337281</t>
  </si>
  <si>
    <t>https://twitter.com/smartnonprofits/status/1161998257851162626</t>
  </si>
  <si>
    <t>https://twitter.com/smartnonprofits/status/1161999765384630272</t>
  </si>
  <si>
    <t>https://twitter.com/smartnonprofits/status/1162002467472728066</t>
  </si>
  <si>
    <t>https://twitter.com/smartnonprofits/status/1162004912261226496</t>
  </si>
  <si>
    <t>https://twitter.com/smartnonprofits/status/1162005003223162880</t>
  </si>
  <si>
    <t>https://twitter.com/prncssmononoko/status/1161997904942391296</t>
  </si>
  <si>
    <t>https://twitter.com/prncssmononoko/status/1162020206824345600</t>
  </si>
  <si>
    <t>https://twitter.com/prncssmononoko/status/1162038248564244480</t>
  </si>
  <si>
    <t>https://twitter.com/prncssmononoko/status/1162036328252485632</t>
  </si>
  <si>
    <t>https://twitter.com/prncssmononoko/status/1162037431706750976</t>
  </si>
  <si>
    <t>https://twitter.com/prncssmononoko/status/1162039773466435585</t>
  </si>
  <si>
    <t>https://twitter.com/andreawaves/status/1162040332390981632</t>
  </si>
  <si>
    <t>https://twitter.com/smartnonprofits/status/1162004406021349377</t>
  </si>
  <si>
    <t>https://twitter.com/prncssmononoko/status/1161994594684420096</t>
  </si>
  <si>
    <t>https://twitter.com/prncssmononoko/status/1162001770249379840</t>
  </si>
  <si>
    <t>https://twitter.com/prncssmononoko/status/1162003040716709888</t>
  </si>
  <si>
    <t>https://twitter.com/prncssmononoko/status/1162004070468640770</t>
  </si>
  <si>
    <t>https://twitter.com/prncssmononoko/status/1162007396098740224</t>
  </si>
  <si>
    <t>https://twitter.com/smartnonprofits/status/1162037477974167554</t>
  </si>
  <si>
    <t>1162000713939111936</t>
  </si>
  <si>
    <t>1162008703928688640</t>
  </si>
  <si>
    <t>1162027478828953600</t>
  </si>
  <si>
    <t>1162032954845093889</t>
  </si>
  <si>
    <t>1162035607574650880</t>
  </si>
  <si>
    <t>1161997698503008256</t>
  </si>
  <si>
    <t>1162020124662087680</t>
  </si>
  <si>
    <t>1162022114662191105</t>
  </si>
  <si>
    <t>1161997443392856070</t>
  </si>
  <si>
    <t>1162016197501755393</t>
  </si>
  <si>
    <t>1162019935255781378</t>
  </si>
  <si>
    <t>1162023683432624129</t>
  </si>
  <si>
    <t>1162029980802592768</t>
  </si>
  <si>
    <t>1161999400995962880</t>
  </si>
  <si>
    <t>1162013788289323008</t>
  </si>
  <si>
    <t>1162002925436252160</t>
  </si>
  <si>
    <t>1162003457336926213</t>
  </si>
  <si>
    <t>1162013182636036103</t>
  </si>
  <si>
    <t>1162013364203245570</t>
  </si>
  <si>
    <t>1162001133243645952</t>
  </si>
  <si>
    <t>1162004659223048192</t>
  </si>
  <si>
    <t>1162006661466337281</t>
  </si>
  <si>
    <t>1161998257851162626</t>
  </si>
  <si>
    <t>1161999765384630272</t>
  </si>
  <si>
    <t>1162002467472728066</t>
  </si>
  <si>
    <t>1162004912261226496</t>
  </si>
  <si>
    <t>1162005003223162880</t>
  </si>
  <si>
    <t>1161997904942391296</t>
  </si>
  <si>
    <t>1162020206824345600</t>
  </si>
  <si>
    <t>1162038248564244480</t>
  </si>
  <si>
    <t>1162036328252485632</t>
  </si>
  <si>
    <t>1162037431706750976</t>
  </si>
  <si>
    <t>1162039773466435585</t>
  </si>
  <si>
    <t>1162040332390981632</t>
  </si>
  <si>
    <t>1162004406021349377</t>
  </si>
  <si>
    <t>1161994594684420096</t>
  </si>
  <si>
    <t>1162001770249379840</t>
  </si>
  <si>
    <t>1162003040716709888</t>
  </si>
  <si>
    <t>1162004070468640770</t>
  </si>
  <si>
    <t>1162007396098740224</t>
  </si>
  <si>
    <t>1162037477974167554</t>
  </si>
  <si>
    <t/>
  </si>
  <si>
    <t>14767320</t>
  </si>
  <si>
    <t>1063100065785495553</t>
  </si>
  <si>
    <t>61601403</t>
  </si>
  <si>
    <t>en</t>
  </si>
  <si>
    <t>es</t>
  </si>
  <si>
    <t>Twitter for Android</t>
  </si>
  <si>
    <t>Hootsuite Inc.</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</si>
  <si>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</si>
  <si>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</si>
  <si>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</si>
  <si>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</si>
  <si>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</si>
  <si>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</si>
  <si>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</si>
  <si>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</si>
  <si>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</si>
  <si>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</si>
  <si>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</si>
  <si>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</si>
  <si>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</si>
  <si>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</si>
  <si>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</si>
  <si>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</si>
  <si>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</si>
  <si>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</si>
  <si>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</si>
  <si>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</si>
  <si>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</si>
  <si>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</si>
  <si>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</si>
  <si>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Crumrine</t>
  </si>
  <si>
    <t>Steph Jacobs</t>
  </si>
  <si>
    <t>Mary E Warner</t>
  </si>
  <si>
    <t>WiserPaths</t>
  </si>
  <si>
    <t>Next in Nonprofits: Social fundraising &amp; Podcast</t>
  </si>
  <si>
    <t>NodeXL Project</t>
  </si>
  <si>
    <t>PropelNP</t>
  </si>
  <si>
    <t>Sook Jin Ong | 翁淑君</t>
  </si>
  <si>
    <t>Kari Aanestad</t>
  </si>
  <si>
    <t>Steve Boland</t>
  </si>
  <si>
    <t>MN Nonprofits</t>
  </si>
  <si>
    <t>Nonoko Sato</t>
  </si>
  <si>
    <t>Jesse Ross</t>
  </si>
  <si>
    <t>AMAZE</t>
  </si>
  <si>
    <t>Andrea Sanow</t>
  </si>
  <si>
    <t>I can cross my legs and walk on my knees. It is as dorky as it sounds. She/Her. Communications @smartnonprofits, *Tweets are my own! #SkiUMah #MNUFC</t>
  </si>
  <si>
    <t>I love music. I ride bikes. I play tennis. I watch soccer. I drink beer. I believe in love. Board member: @thegaragemn and @BikeMN</t>
  </si>
  <si>
    <t>The Pragmatic Historian - Exploring the uses of history. Also, Writer &amp; Artist.</t>
  </si>
  <si>
    <t>CLEARLY FORWARD</t>
  </si>
  <si>
    <t>Social fundraising and communications strategy and execution for #nonprofit growth. Next in Nonprofits #podcast.</t>
  </si>
  <si>
    <t>#Socialmedia network analysis and visualization #influencer analysis #marketing Get #NodeXL https://t.co/CAYK8AJLMv</t>
  </si>
  <si>
    <t>We're here for the nonprofits making our communities more just. Propel Nonprofits powers missions by linking strategy, finance and governance. #championsofgood</t>
  </si>
  <si>
    <t>always learning. Malaysian _xD83C__xDDF2__xD83C__xDDFE_. will go anywhere for an egg tart.</t>
  </si>
  <si>
    <t>Dir. of Adv. @smartnonprofits and co-Dir. @Grant_Advisor. Grant-writing, banjo-playing mom with an MDiv. Equal parts coffee and whiskey.</t>
  </si>
  <si>
    <t>He/Him/His. Nonprofit consultant. Technophile. Avid @Ingress player. Adjunct instructor and @SEIUlocal284 co-steward. See also @NextNonprofits #podcast.</t>
  </si>
  <si>
    <t>Minnesota Council of Nonprofits - Informing, promoting, connecting, and strengthening nonprofits.</t>
  </si>
  <si>
    <t>Cynical optimist, newly Minnesotan. Nonprofits rock. Representation matters. Associate Director @smartnonprofits. Views are my own. She/her/hers.</t>
  </si>
  <si>
    <t>Author | Speaker | Consultant | Nonprofit Leader and Professional Development Coach. Family is what you make it!</t>
  </si>
  <si>
    <t>AMAZE is a national, non-profit organization that works to create safe and respectful communities for all children.</t>
  </si>
  <si>
    <t>Writer, editor. Content for @Grant_Advisor + development @smartnonprofits. @andreawaves on Instagram. She/her. Tweets &amp; typos are my own.</t>
  </si>
  <si>
    <t>Minneapolis, Minnesota</t>
  </si>
  <si>
    <t>Minneapolis, MN</t>
  </si>
  <si>
    <t>Minnesota</t>
  </si>
  <si>
    <t>The Social Sector</t>
  </si>
  <si>
    <t>Redwood City, CA</t>
  </si>
  <si>
    <t>minneapolis-st paul, mn</t>
  </si>
  <si>
    <t>Minnesota, USA</t>
  </si>
  <si>
    <t>Saint Paul, MN</t>
  </si>
  <si>
    <t>Under the sea</t>
  </si>
  <si>
    <t>https://t.co/MIAm4yT71o</t>
  </si>
  <si>
    <t>https://t.co/lnI7B41sG0</t>
  </si>
  <si>
    <t>https://t.co/3BFong3zmk</t>
  </si>
  <si>
    <t>http://t.co/M6rgqEfE9F</t>
  </si>
  <si>
    <t>https://t.co/eUJLtrtePs</t>
  </si>
  <si>
    <t>https://t.co/pt4uqMKq0u</t>
  </si>
  <si>
    <t>https://t.co/vCHaPutqOo</t>
  </si>
  <si>
    <t>https://t.co/yQDiPc4fb1</t>
  </si>
  <si>
    <t>https://t.co/BP2IDz9S8S</t>
  </si>
  <si>
    <t>https://t.co/BfVDK5Oc0z</t>
  </si>
  <si>
    <t>https://t.co/MZO8OWoSBq</t>
  </si>
  <si>
    <t>http://t.co/Ecp2QVesag</t>
  </si>
  <si>
    <t>https://pbs.twimg.com/profile_banners/68008892/1431490486</t>
  </si>
  <si>
    <t>https://pbs.twimg.com/profile_banners/14767320/1563769480</t>
  </si>
  <si>
    <t>https://pbs.twimg.com/profile_banners/16494635/1510975167</t>
  </si>
  <si>
    <t>https://pbs.twimg.com/profile_banners/3252013255/1553566437</t>
  </si>
  <si>
    <t>https://pbs.twimg.com/profile_banners/1388695621/1398341292</t>
  </si>
  <si>
    <t>https://pbs.twimg.com/profile_banners/87606674/1405285356</t>
  </si>
  <si>
    <t>https://pbs.twimg.com/profile_banners/15224688/1556735118</t>
  </si>
  <si>
    <t>https://pbs.twimg.com/profile_banners/838625437/1565410598</t>
  </si>
  <si>
    <t>https://pbs.twimg.com/profile_banners/1063100065785495553/1550935127</t>
  </si>
  <si>
    <t>https://pbs.twimg.com/profile_banners/15181480/1367595704</t>
  </si>
  <si>
    <t>https://pbs.twimg.com/profile_banners/17298253/1535472718</t>
  </si>
  <si>
    <t>https://pbs.twimg.com/profile_banners/61601403/1443217212</t>
  </si>
  <si>
    <t>https://pbs.twimg.com/profile_banners/74478126/1560430820</t>
  </si>
  <si>
    <t>https://pbs.twimg.com/profile_banners/2166782947/1531493145</t>
  </si>
  <si>
    <t>https://pbs.twimg.com/profile_banners/44467536/1521558054</t>
  </si>
  <si>
    <t>http://abs.twimg.com/images/themes/theme10/bg.gif</t>
  </si>
  <si>
    <t>http://abs.twimg.com/images/themes/theme18/bg.gif</t>
  </si>
  <si>
    <t>http://abs.twimg.com/images/themes/theme1/bg.png</t>
  </si>
  <si>
    <t>http://abs.twimg.com/images/themes/theme19/bg.gif</t>
  </si>
  <si>
    <t>http://abs.twimg.com/images/themes/theme9/bg.gif</t>
  </si>
  <si>
    <t>http://abs.twimg.com/images/themes/theme13/bg.gif</t>
  </si>
  <si>
    <t>http://pbs.twimg.com/profile_images/817044963603009536/FfFav5Vn_normal.jpg</t>
  </si>
  <si>
    <t>http://pbs.twimg.com/profile_images/849132774661308416/pa2Uplq1_normal.jpg</t>
  </si>
  <si>
    <t>http://pbs.twimg.com/profile_images/1118989664910704641/xMT3kr5b_normal.jpg</t>
  </si>
  <si>
    <t>http://pbs.twimg.com/profile_images/1017784114747969536/l9KJqKY6_normal.jpg</t>
  </si>
  <si>
    <t>Open Twitter Page for This Person</t>
  </si>
  <si>
    <t>https://twitter.com/crumr018</t>
  </si>
  <si>
    <t>https://twitter.com/sjacobs</t>
  </si>
  <si>
    <t>https://twitter.com/mary_e_warner</t>
  </si>
  <si>
    <t>https://twitter.com/wiserpaths</t>
  </si>
  <si>
    <t>https://twitter.com/nextnonprofits</t>
  </si>
  <si>
    <t>https://twitter.com/nodexl</t>
  </si>
  <si>
    <t>https://twitter.com/propelnp</t>
  </si>
  <si>
    <t>https://twitter.com/sookjinong</t>
  </si>
  <si>
    <t>https://twitter.com/aanestadkari</t>
  </si>
  <si>
    <t>https://twitter.com/steveboland</t>
  </si>
  <si>
    <t>https://twitter.com/smartnonprofits</t>
  </si>
  <si>
    <t>https://twitter.com/prncssmononoko</t>
  </si>
  <si>
    <t>https://twitter.com/mrjross</t>
  </si>
  <si>
    <t>https://twitter.com/amazeworks</t>
  </si>
  <si>
    <t>https://twitter.com/andreawaves</t>
  </si>
  <si>
    <t>crumr018
Loved that @sjacobs called out
that we are on Dakota land right
now to start off her keynote! #npessentials</t>
  </si>
  <si>
    <t>sjacobs
Change happens whether we want
to or not. We do not make change
happen. So why go against the current
of change instead of seeing where
it takes you? #npessentials</t>
  </si>
  <si>
    <t>mary_e_warner
"Nature does not do six months
of strategic planning." - @sjacobs
#npessentials</t>
  </si>
  <si>
    <t>wiserpaths
"Nature does not do six months
of strategic planning." - @sjacobs
#npessentials</t>
  </si>
  <si>
    <t>nextnonprofits
The goal of social conversation
is to move the mission forward.
That is measurable beyond follower
counts. Who is taking actions?
Where are the coming from? #npessentials
https://t.co/GHOxFJ7hHR</t>
  </si>
  <si>
    <t xml:space="preserve">nodexl
</t>
  </si>
  <si>
    <t>propelnp
Next up at #npessentials: Propel
strategic services consultant and
board governance extraordinaire
Amanda Ziebell Mawanda on how to
bring out the best in your board.
Join her at 1:45. https://t.co/0bcLFADkLO</t>
  </si>
  <si>
    <t>sookjinong
How to be a disrupter for organic
change: Start small. Trust people.
Put relationships before tasks.
Always lessons, never failure.
Use emotional intelligence. Assume
abundance. Rest. @sjacobs #npessentials</t>
  </si>
  <si>
    <t>aanestadkari
So meta. @NextNonprofits @steveboland
@SmartNonprofits #npessentials
https://t.co/ztRHllABQt</t>
  </si>
  <si>
    <t>steveboland
Join @steveboland at 9:45 to talk
about Building Relationships using
Social Media. (Like this. Here.
Where you are!) #npessentials https://t.co/1wd0qJgtGX</t>
  </si>
  <si>
    <t>smartnonprofits
How did your first round of sessions
go? Off to round 2! #npessentials
https://t.co/PPavUPcFty</t>
  </si>
  <si>
    <t>prncssmononoko
How do we create a work environment
where each person can bring their
whole self? @AMAZEworks #npessentials</t>
  </si>
  <si>
    <t xml:space="preserve">mrjross
</t>
  </si>
  <si>
    <t xml:space="preserve">amazeworks
</t>
  </si>
  <si>
    <t>andreawaves
I had to present on something new
today so I was too anxious to tweet
earlier, but hi! I’m here! Check
out @SmartNonprofits @prncssmononoko
@AanestadKari for great recaps
of the morning. #npessentials</t>
  </si>
  <si>
    <t>Directed</t>
  </si>
  <si>
    <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&lt;value&gt;D:\EC2NodeXLCollection\NetworkFiles\GraphServerTwitterSearch&lt;/value&gt;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</si>
  <si>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</si>
  <si>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</si>
  <si>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</si>
  <si>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</si>
  <si>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</si>
  <si>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</si>
  <si>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</si>
  <si>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</si>
  <si>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</si>
  <si>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</si>
  <si>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</si>
  <si>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</si>
  <si>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</si>
  <si>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</si>
  <si>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</si>
  <si>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</si>
  <si>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</si>
  <si>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</si>
  <si>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</si>
  <si>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</si>
  <si>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</si>
  <si>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</si>
  <si>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</si>
  <si>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</si>
  <si>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</si>
  <si>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</si>
  <si>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</si>
  <si>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</si>
  <si>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</si>
  <si>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</si>
  <si>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</si>
  <si>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</si>
  <si>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</si>
  <si>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</si>
  <si>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</si>
  <si>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</si>
  <si>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</si>
  <si>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</si>
  <si>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</si>
  <si>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</si>
  <si>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</si>
  <si>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</si>
  <si>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#npessentials</t>
  </si>
  <si>
    <t>change</t>
  </si>
  <si>
    <t>relationships</t>
  </si>
  <si>
    <t>organic</t>
  </si>
  <si>
    <t>Top Words in Tweet in G1</t>
  </si>
  <si>
    <t>social</t>
  </si>
  <si>
    <t>people</t>
  </si>
  <si>
    <t>making</t>
  </si>
  <si>
    <t>using</t>
  </si>
  <si>
    <t>Top Words in Tweet in G2</t>
  </si>
  <si>
    <t>tweet</t>
  </si>
  <si>
    <t>out</t>
  </si>
  <si>
    <t>morning</t>
  </si>
  <si>
    <t>self</t>
  </si>
  <si>
    <t>happens</t>
  </si>
  <si>
    <t>good</t>
  </si>
  <si>
    <t>Top Words in Tweet in G3</t>
  </si>
  <si>
    <t>start</t>
  </si>
  <si>
    <t>nature</t>
  </si>
  <si>
    <t>six</t>
  </si>
  <si>
    <t>months</t>
  </si>
  <si>
    <t>strategic</t>
  </si>
  <si>
    <t>planning</t>
  </si>
  <si>
    <t>Top Words in Tweet in G4</t>
  </si>
  <si>
    <t>board</t>
  </si>
  <si>
    <t>Top Words in Tweet</t>
  </si>
  <si>
    <t>#npessentials change sjacobs relationships organic steveboland social people making using</t>
  </si>
  <si>
    <t>#npessentials change amazeworks tweet out smartnonprofits morning self happens good</t>
  </si>
  <si>
    <t>#npessentials change sjacobs start nature six months strategic planning</t>
  </si>
  <si>
    <t>Top Word Pairs in Tweet in Entire Graph</t>
  </si>
  <si>
    <t>sjacobs,#npessentials</t>
  </si>
  <si>
    <t>organic,change</t>
  </si>
  <si>
    <t>start,small</t>
  </si>
  <si>
    <t>small,trust</t>
  </si>
  <si>
    <t>always,lessons</t>
  </si>
  <si>
    <t>lessons,never</t>
  </si>
  <si>
    <t>never,failure</t>
  </si>
  <si>
    <t>surviving,change</t>
  </si>
  <si>
    <t>social,media</t>
  </si>
  <si>
    <t>making,change</t>
  </si>
  <si>
    <t>Top Word Pairs in Tweet in G1</t>
  </si>
  <si>
    <t>join,steveboland</t>
  </si>
  <si>
    <t>steveboland,9</t>
  </si>
  <si>
    <t>9,45</t>
  </si>
  <si>
    <t>45,talk</t>
  </si>
  <si>
    <t>talk,building</t>
  </si>
  <si>
    <t>building,relationships</t>
  </si>
  <si>
    <t>Top Word Pairs in Tweet in G2</t>
  </si>
  <si>
    <t>morning,#npessentials</t>
  </si>
  <si>
    <t>amazeworks,#npessentials</t>
  </si>
  <si>
    <t>change,#npessentials</t>
  </si>
  <si>
    <t>Top Word Pairs in Tweet in G3</t>
  </si>
  <si>
    <t>nature,six</t>
  </si>
  <si>
    <t>six,months</t>
  </si>
  <si>
    <t>months,strategic</t>
  </si>
  <si>
    <t>strategic,planning</t>
  </si>
  <si>
    <t>planning,sjacobs</t>
  </si>
  <si>
    <t>Top Word Pairs in Tweet in G4</t>
  </si>
  <si>
    <t>Top Word Pairs in Tweet</t>
  </si>
  <si>
    <t>sjacobs,#npessentials  social,media  organic,change  surviving,change  join,steveboland  steveboland,9  9,45  45,talk  talk,building  building,relationships</t>
  </si>
  <si>
    <t>morning,#npessentials  amazeworks,#npessentials  change,#npessentials</t>
  </si>
  <si>
    <t>sjacobs,#npessentials  nature,six  six,months  months,strategic  strategic,planning  planning,sjacobs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</si>
  <si>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</si>
  <si>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</si>
  <si>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</si>
  <si>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</si>
  <si>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</si>
  <si>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</si>
  <si>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</si>
  <si>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</si>
  <si>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</si>
  <si>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</si>
  <si>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</si>
  <si>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</si>
  <si>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sjacobs steveboland nextnonprofits smartnonprofits nodexl</t>
  </si>
  <si>
    <t>amazeworks smartnonprofits mrjross prncssmononoko aanestadkari sjacobs</t>
  </si>
  <si>
    <t>Top Tweeters in Entire Graph</t>
  </si>
  <si>
    <t>Top Tweeters in G1</t>
  </si>
  <si>
    <t>Top Tweeters in G2</t>
  </si>
  <si>
    <t>Top Tweeters in G3</t>
  </si>
  <si>
    <t>Top Tweeters in G4</t>
  </si>
  <si>
    <t>Top Tweeters</t>
  </si>
  <si>
    <t>smartnonprofits nodexl steveboland nextnonprofits sookjinong aanestadkari</t>
  </si>
  <si>
    <t>mrjross andreawaves prncssmononoko amazeworks</t>
  </si>
  <si>
    <t>mary_e_warner sjacobs crumr018 wiserpaths</t>
  </si>
  <si>
    <t>Top URLs in Tweet by Count</t>
  </si>
  <si>
    <t>Top URLs in Tweet by Salience</t>
  </si>
  <si>
    <t>Top Domains in Tweet by Count</t>
  </si>
  <si>
    <t>Top Domains in Tweet by Salience</t>
  </si>
  <si>
    <t>Top Hashtags in Tweet by Count</t>
  </si>
  <si>
    <t>Top Hashtags in Tweet by Salience</t>
  </si>
  <si>
    <t>Top Words in Tweet by Count</t>
  </si>
  <si>
    <t>loved sjacobs called out dakota land right now start keynote</t>
  </si>
  <si>
    <t>change happens whether want make happen go against current instead</t>
  </si>
  <si>
    <t>nature six months strategic planning sjacobs</t>
  </si>
  <si>
    <t>social people using here meet conversation mission places everyday join</t>
  </si>
  <si>
    <t>board next up propel strategic services consultant governance extraordinaire amanda</t>
  </si>
  <si>
    <t>disrupter organic change start small trust people put relationships before</t>
  </si>
  <si>
    <t>steveboland sjacobs relationships change nextnonprofits smartnonprofits nonprofit people more connections</t>
  </si>
  <si>
    <t>join steveboland 9 45 talk building relationships using social media</t>
  </si>
  <si>
    <t>change sjacobs making organic influence surviving round approach relationships flow</t>
  </si>
  <si>
    <t>change amazeworks self cultural awareness sessions good mrjross lessons happens</t>
  </si>
  <si>
    <t>present something new today anxious tweet earlier hi m here</t>
  </si>
  <si>
    <t>Top Words in Tweet by Salience</t>
  </si>
  <si>
    <t>happens whether want make happen go against current instead seeing</t>
  </si>
  <si>
    <t>meet everyday people using here conversation mission places social join</t>
  </si>
  <si>
    <t>more approach change nextnonprofits smartnonprofits nonprofit people connections organic intelligence</t>
  </si>
  <si>
    <t>change round approach flow making organic influence surviving relationships sjacobs</t>
  </si>
  <si>
    <t>change lessons amazeworks self cultural awareness sessions good mrjross happens</t>
  </si>
  <si>
    <t>Top Word Pairs in Tweet by Count</t>
  </si>
  <si>
    <t>loved,sjacobs  sjacobs,called  called,out  out,dakota  dakota,land  land,right  right,now  now,start  start,keynote  keynote,#npessentials</t>
  </si>
  <si>
    <t>change,happens  happens,whether  whether,want  want,make  make,change  change,happen  happen,go  go,against  against,current  current,change</t>
  </si>
  <si>
    <t>nature,six  six,months  months,strategic  strategic,planning  planning,sjacobs  sjacobs,#npessentials</t>
  </si>
  <si>
    <t>join,steveboland  steveboland,9  9,45  45,talk  talk,building  building,relationships  relationships,using  using,social  social,media  media,here</t>
  </si>
  <si>
    <t>next,up  up,#npessentials  #npessentials,propel  propel,strategic  strategic,services  services,consultant  consultant,board  board,governance  governance,extraordinaire  extraordinaire,amanda</t>
  </si>
  <si>
    <t>disrupter,organic  organic,change  change,start  start,small  small,trust  trust,people  people,put  put,relationships  relationships,before  before,tasks</t>
  </si>
  <si>
    <t>nextnonprofits,steveboland  smartnonprofits,#npessentials  sjacobs,#npessentials  meta,nextnonprofits  steveboland,smartnonprofits  sjacobs,inspiring  inspiring,new  new,awareness  awareness,disruptions  disruptions,unity</t>
  </si>
  <si>
    <t>sjacobs,#npessentials  surviving,change  making,change  three,approaches  approaches,change  change,organic  organic,change  change,influence  influence,relational  relational,surviving</t>
  </si>
  <si>
    <t>amazeworks,#npessentials  change,#npessentials  create,work  work,environment  environment,each  each,person  person,bring  bring,whole  whole,self  self,amazeworks</t>
  </si>
  <si>
    <t>present,something  something,new  new,today  today,anxious  anxious,tweet  tweet,earlier  earlier,hi  hi,m  m,here  here,check</t>
  </si>
  <si>
    <t>Top Word Pairs in Tweet by Salience</t>
  </si>
  <si>
    <t>Word</t>
  </si>
  <si>
    <t>here</t>
  </si>
  <si>
    <t>lessons</t>
  </si>
  <si>
    <t>intelligence</t>
  </si>
  <si>
    <t>small</t>
  </si>
  <si>
    <t>trust</t>
  </si>
  <si>
    <t>always</t>
  </si>
  <si>
    <t>never</t>
  </si>
  <si>
    <t>failure</t>
  </si>
  <si>
    <t>rest</t>
  </si>
  <si>
    <t>influence</t>
  </si>
  <si>
    <t>surviving</t>
  </si>
  <si>
    <t>more</t>
  </si>
  <si>
    <t>go</t>
  </si>
  <si>
    <t>approach</t>
  </si>
  <si>
    <t>connections</t>
  </si>
  <si>
    <t>use</t>
  </si>
  <si>
    <t>join</t>
  </si>
  <si>
    <t>45</t>
  </si>
  <si>
    <t>media</t>
  </si>
  <si>
    <t>great</t>
  </si>
  <si>
    <t>awareness</t>
  </si>
  <si>
    <t>sessions</t>
  </si>
  <si>
    <t>others</t>
  </si>
  <si>
    <t>happen</t>
  </si>
  <si>
    <t>current</t>
  </si>
  <si>
    <t>9</t>
  </si>
  <si>
    <t>talk</t>
  </si>
  <si>
    <t>building</t>
  </si>
  <si>
    <t>disrupter</t>
  </si>
  <si>
    <t>put</t>
  </si>
  <si>
    <t>before</t>
  </si>
  <si>
    <t>tasks</t>
  </si>
  <si>
    <t>emotional</t>
  </si>
  <si>
    <t>assume</t>
  </si>
  <si>
    <t>abundance</t>
  </si>
  <si>
    <t>new</t>
  </si>
  <si>
    <t>bring</t>
  </si>
  <si>
    <t>creating</t>
  </si>
  <si>
    <t>cultural</t>
  </si>
  <si>
    <t>next</t>
  </si>
  <si>
    <t>up</t>
  </si>
  <si>
    <t>personal</t>
  </si>
  <si>
    <t>s</t>
  </si>
  <si>
    <t>important</t>
  </si>
  <si>
    <t>three</t>
  </si>
  <si>
    <t>approaches</t>
  </si>
  <si>
    <t>relational</t>
  </si>
  <si>
    <t>doing</t>
  </si>
  <si>
    <t>less</t>
  </si>
  <si>
    <t>focus</t>
  </si>
  <si>
    <t>stability</t>
  </si>
  <si>
    <t>avoiding</t>
  </si>
  <si>
    <t>disorder</t>
  </si>
  <si>
    <t>whether</t>
  </si>
  <si>
    <t>want</t>
  </si>
  <si>
    <t>make</t>
  </si>
  <si>
    <t>against</t>
  </si>
  <si>
    <t>instead</t>
  </si>
  <si>
    <t>seeing</t>
  </si>
  <si>
    <t>takes</t>
  </si>
  <si>
    <t>excited</t>
  </si>
  <si>
    <t>keynote</t>
  </si>
  <si>
    <t>round</t>
  </si>
  <si>
    <t>focuses</t>
  </si>
  <si>
    <t>through</t>
  </si>
  <si>
    <t>collective</t>
  </si>
  <si>
    <t>emphasizes</t>
  </si>
  <si>
    <t>opposed</t>
  </si>
  <si>
    <t>nonprofit</t>
  </si>
  <si>
    <t>move</t>
  </si>
  <si>
    <t>flow</t>
  </si>
  <si>
    <t>ways</t>
  </si>
  <si>
    <t>engagement</t>
  </si>
  <si>
    <t>meet</t>
  </si>
  <si>
    <t>conversation</t>
  </si>
  <si>
    <t>mission</t>
  </si>
  <si>
    <t>places</t>
  </si>
  <si>
    <t>everyday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</si>
  <si>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</si>
  <si>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</si>
  <si>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</si>
  <si>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</si>
  <si>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</si>
  <si>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</si>
  <si>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</si>
  <si>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</si>
  <si>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</si>
  <si>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</si>
  <si>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</si>
  <si>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</si>
  <si>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</si>
  <si>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</si>
  <si>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</si>
  <si>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</si>
  <si>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</si>
  <si>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</si>
  <si>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</si>
  <si>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</si>
  <si>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</si>
  <si>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</si>
  <si>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</si>
  <si>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</si>
  <si>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</si>
  <si>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</si>
  <si>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</si>
  <si>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</si>
  <si>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</si>
  <si>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</si>
  <si>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</si>
  <si>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</si>
  <si>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</si>
  <si>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</si>
  <si>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</si>
  <si>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</si>
  <si>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</si>
  <si>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</si>
  <si>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</si>
  <si>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</si>
  <si>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</si>
  <si>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</si>
  <si>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</si>
  <si>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</si>
  <si>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</si>
  <si>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</si>
  <si>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</si>
  <si>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53, 102, 0</t>
  </si>
  <si>
    <t>157, 49, 0</t>
  </si>
  <si>
    <t>105, 76, 0</t>
  </si>
  <si>
    <t>Red</t>
  </si>
  <si>
    <t>G1: #npessentials change sjacobs relationships organic steveboland social people making using</t>
  </si>
  <si>
    <t>G2: #npessentials change amazeworks tweet out smartnonprofits morning self happens good</t>
  </si>
  <si>
    <t>G3: #npessentials change sjacobs start nature six months strategic planning</t>
  </si>
  <si>
    <t>G4: board</t>
  </si>
  <si>
    <t>Edge Weight▓1▓6▓0▓True▓Green▓Red▓▓Edge Weight▓1▓4▓0▓3▓10▓False▓Edge Weight▓1▓6▓0▓32▓6▓False▓▓0▓0▓0▓True▓Black▓Black▓▓Followers▓102▓5496▓0▓162▓1000▓False▓Followers▓102▓19372▓0▓100▓70▓False▓▓0▓0▓0▓0▓0▓False▓▓0▓0▓0▓0▓0▓False</t>
  </si>
  <si>
    <t>Subgraph</t>
  </si>
  <si>
    <t>GraphSource░TwitterSearch▓GraphTerm░#npessentials▓ImportDescription░The graph represents a network of 15 Twitter users whose recent tweets contained "#npessentials", or who were replied to or mentioned in those tweets, taken from a data set limited to a maximum of 18,000 tweets.  The network was obtained from Twitter on Thursday, 15 August 2019 at 17:34 UTC.
The tweets in the network were tweeted over the 3-hour, 1-minute period from Thursday, 15 August 2019 at 13:34 UTC to Thursday, 15 August 2019 at 16:36 UTC.
There is an edge for each "replies-to" relationship in a tweet, an edge for each "mentions" relationship in a tweet, and a self-loop edge for each tweet that is not a "replies-to" or "mentions".▓ImportSuggestedTitle░#npessentials Twitter NodeXL SNA Map and Report for Thursday, 15 August 2019 at 17:34 UTC▓GroupingDescription░The graph's vertices were grouped by cluster using the Clauset-Newman-Moore cluster algorithm.▓LayoutAlgorithm░The graph was laid out using the Harel-Koren Fast Multiscale layout algorithm.▓GraphDirectedness░The graph is directed.</t>
  </si>
  <si>
    <t>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t>
  </si>
  <si>
    <t>&gt;Microsoft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</si>
</sst>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0781"/>
        <c:axId val="4687030"/>
      </c:barChart>
      <c:catAx>
        <c:axId val="520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7030"/>
        <c:crosses val="autoZero"/>
        <c:auto val="1"/>
        <c:lblOffset val="100"/>
        <c:noMultiLvlLbl val="0"/>
      </c:catAx>
      <c:valAx>
        <c:axId val="4687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183271"/>
        <c:axId val="44105120"/>
      </c:barChart>
      <c:catAx>
        <c:axId val="421832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05120"/>
        <c:crosses val="autoZero"/>
        <c:auto val="1"/>
        <c:lblOffset val="100"/>
        <c:noMultiLvlLbl val="0"/>
      </c:catAx>
      <c:valAx>
        <c:axId val="44105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83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401761"/>
        <c:axId val="15744938"/>
      </c:barChart>
      <c:catAx>
        <c:axId val="614017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44938"/>
        <c:crosses val="autoZero"/>
        <c:auto val="1"/>
        <c:lblOffset val="100"/>
        <c:noMultiLvlLbl val="0"/>
      </c:catAx>
      <c:valAx>
        <c:axId val="1574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01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486715"/>
        <c:axId val="271572"/>
      </c:barChart>
      <c:catAx>
        <c:axId val="7486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572"/>
        <c:crosses val="autoZero"/>
        <c:auto val="1"/>
        <c:lblOffset val="100"/>
        <c:noMultiLvlLbl val="0"/>
      </c:catAx>
      <c:valAx>
        <c:axId val="27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6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44149"/>
        <c:axId val="21997342"/>
      </c:barChart>
      <c:catAx>
        <c:axId val="24441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97342"/>
        <c:crosses val="autoZero"/>
        <c:auto val="1"/>
        <c:lblOffset val="100"/>
        <c:noMultiLvlLbl val="0"/>
      </c:catAx>
      <c:valAx>
        <c:axId val="2199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758351"/>
        <c:axId val="36954248"/>
      </c:barChart>
      <c:catAx>
        <c:axId val="637583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54248"/>
        <c:crosses val="autoZero"/>
        <c:auto val="1"/>
        <c:lblOffset val="100"/>
        <c:noMultiLvlLbl val="0"/>
      </c:catAx>
      <c:valAx>
        <c:axId val="36954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58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152777"/>
        <c:axId val="40504082"/>
      </c:barChart>
      <c:catAx>
        <c:axId val="64152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04082"/>
        <c:crosses val="autoZero"/>
        <c:auto val="1"/>
        <c:lblOffset val="100"/>
        <c:noMultiLvlLbl val="0"/>
      </c:catAx>
      <c:valAx>
        <c:axId val="40504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52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992419"/>
        <c:axId val="59605180"/>
      </c:barChart>
      <c:catAx>
        <c:axId val="289924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684573"/>
        <c:axId val="63290246"/>
      </c:barChart>
      <c:catAx>
        <c:axId val="66684573"/>
        <c:scaling>
          <c:orientation val="minMax"/>
        </c:scaling>
        <c:axPos val="b"/>
        <c:delete val="1"/>
        <c:majorTickMark val="out"/>
        <c:minorTickMark val="none"/>
        <c:tickLblPos val="none"/>
        <c:crossAx val="63290246"/>
        <c:crosses val="autoZero"/>
        <c:auto val="1"/>
        <c:lblOffset val="100"/>
        <c:noMultiLvlLbl val="0"/>
      </c:catAx>
      <c:valAx>
        <c:axId val="63290246"/>
        <c:scaling>
          <c:orientation val="minMax"/>
        </c:scaling>
        <c:axPos val="l"/>
        <c:delete val="1"/>
        <c:majorTickMark val="out"/>
        <c:minorTickMark val="none"/>
        <c:tickLblPos val="none"/>
        <c:crossAx val="66684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rumr01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jacob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ary_e_warn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wiserpath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extnonprofi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nodex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propeln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ookjin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aanestadka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tevebolan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martnonprofi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prncssmononok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mrjros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mazewor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ndreawav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4" totalsRowShown="0" headerRowDxfId="337" dataDxfId="336">
  <autoFilter ref="A2:BN54"/>
  <tableColumns count="66">
    <tableColumn id="1" name="Vertex 1" dataDxfId="286"/>
    <tableColumn id="2" name="Vertex 2" dataDxfId="284"/>
    <tableColumn id="3" name="Color" dataDxfId="285"/>
    <tableColumn id="4" name="Width" dataDxfId="335"/>
    <tableColumn id="11" name="Style" dataDxfId="334"/>
    <tableColumn id="5" name="Opacity" dataDxfId="333"/>
    <tableColumn id="6" name="Visibility" dataDxfId="332"/>
    <tableColumn id="10" name="Label" dataDxfId="331"/>
    <tableColumn id="12" name="Label Text Color" dataDxfId="330"/>
    <tableColumn id="13" name="Label Font Size" dataDxfId="329"/>
    <tableColumn id="14" name="Reciprocated?" dataDxfId="191"/>
    <tableColumn id="7" name="ID" dataDxfId="328"/>
    <tableColumn id="9" name="Dynamic Filter" dataDxfId="327"/>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Date" dataDxfId="273"/>
    <tableColumn id="25" name="Time" dataDxfId="272"/>
    <tableColumn id="26" name="Twitter Page for Tweet" dataDxfId="271"/>
    <tableColumn id="27" name="Latitude" dataDxfId="270"/>
    <tableColumn id="28" name="Longitude" dataDxfId="269"/>
    <tableColumn id="29" name="Imported ID" dataDxfId="268"/>
    <tableColumn id="30" name="In-Reply-To Tweet ID" dataDxfId="267"/>
    <tableColumn id="31" name="Favorited" dataDxfId="266"/>
    <tableColumn id="32" name="Favorite Count" dataDxfId="265"/>
    <tableColumn id="33" name="In-Reply-To User ID" dataDxfId="264"/>
    <tableColumn id="34" name="Is Quote Status" dataDxfId="263"/>
    <tableColumn id="35" name="Language" dataDxfId="262"/>
    <tableColumn id="36" name="Possibly Sensitive" dataDxfId="261"/>
    <tableColumn id="37" name="Quoted Status ID" dataDxfId="260"/>
    <tableColumn id="38" name="Retweeted" dataDxfId="259"/>
    <tableColumn id="39" name="Retweet Count" dataDxfId="258"/>
    <tableColumn id="40" name="Retweet ID" dataDxfId="257"/>
    <tableColumn id="41" name="Source" dataDxfId="256"/>
    <tableColumn id="42" name="Truncated" dataDxfId="255"/>
    <tableColumn id="43" name="Unified Twitter ID" dataDxfId="254"/>
    <tableColumn id="44" name="Imported Tweet Type" dataDxfId="253"/>
    <tableColumn id="45" name="Added By Extended Analysis" dataDxfId="252"/>
    <tableColumn id="46" name="Corrected By Extended Analysis" dataDxfId="251"/>
    <tableColumn id="47" name="Place Bounding Box" dataDxfId="250"/>
    <tableColumn id="48" name="Place Country" dataDxfId="249"/>
    <tableColumn id="49" name="Place Country Code" dataDxfId="248"/>
    <tableColumn id="50" name="Place Full Name" dataDxfId="247"/>
    <tableColumn id="51" name="Place ID" dataDxfId="246"/>
    <tableColumn id="52" name="Place Name" dataDxfId="245"/>
    <tableColumn id="53" name="Place Type" dataDxfId="244"/>
    <tableColumn id="54" name="Place URL" dataDxfId="24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3" totalsRowShown="0" headerRowDxfId="190" dataDxfId="189">
  <autoFilter ref="A1:J3"/>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J8" totalsRowShown="0" headerRowDxfId="177" dataDxfId="176">
  <autoFilter ref="A6:J8"/>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J12" totalsRowShown="0" headerRowDxfId="164" dataDxfId="163">
  <autoFilter ref="A11:J12"/>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J25" totalsRowShown="0" headerRowDxfId="151" dataDxfId="150">
  <autoFilter ref="A15:J25"/>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J38" totalsRowShown="0" headerRowDxfId="138" dataDxfId="137">
  <autoFilter ref="A28:J38"/>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J42" totalsRowShown="0" headerRowDxfId="125" dataDxfId="124">
  <autoFilter ref="A41: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5:J54" totalsRowShown="0" headerRowDxfId="122" dataDxfId="121">
  <autoFilter ref="A45:J54"/>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7:J67" totalsRowShown="0" headerRowDxfId="99" dataDxfId="98">
  <autoFilter ref="A57:J67"/>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96" totalsRowShown="0" headerRowDxfId="76" dataDxfId="75">
  <autoFilter ref="A1:G19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26" dataDxfId="325">
  <autoFilter ref="A2:BT17"/>
  <tableColumns count="72">
    <tableColumn id="1" name="Vertex" dataDxfId="324"/>
    <tableColumn id="72" name="Subgraph"/>
    <tableColumn id="2" name="Color" dataDxfId="323"/>
    <tableColumn id="5" name="Shape" dataDxfId="322"/>
    <tableColumn id="6" name="Size" dataDxfId="321"/>
    <tableColumn id="4" name="Opacity" dataDxfId="223"/>
    <tableColumn id="7" name="Image File" dataDxfId="221"/>
    <tableColumn id="3" name="Visibility" dataDxfId="222"/>
    <tableColumn id="10" name="Label" dataDxfId="320"/>
    <tableColumn id="16" name="Label Fill Color" dataDxfId="319"/>
    <tableColumn id="9" name="Label Position" dataDxfId="217"/>
    <tableColumn id="8" name="Tooltip" dataDxfId="215"/>
    <tableColumn id="18" name="Layout Order" dataDxfId="216"/>
    <tableColumn id="13" name="X" dataDxfId="318"/>
    <tableColumn id="14" name="Y" dataDxfId="317"/>
    <tableColumn id="12" name="Locked?" dataDxfId="316"/>
    <tableColumn id="19" name="Polar R" dataDxfId="315"/>
    <tableColumn id="20" name="Polar Angle" dataDxfId="314"/>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13"/>
    <tableColumn id="28" name="Dynamic Filter" dataDxfId="312"/>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7" totalsRowShown="0" headerRowDxfId="67" dataDxfId="66">
  <autoFilter ref="A1:L15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2" totalsRowShown="0" headerRowDxfId="23" dataDxfId="22">
  <autoFilter ref="A2:C12"/>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1">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10"/>
    <tableColumn id="20" name="Collapsed X"/>
    <tableColumn id="21" name="Collapsed Y"/>
    <tableColumn id="6" name="ID" dataDxfId="309"/>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08" dataDxfId="307">
  <autoFilter ref="A1:C16"/>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06"/>
    <tableColumn id="2" name="Degree Frequency" dataDxfId="305">
      <calculatedColumnFormula>COUNTIF(Vertices[Degree], "&gt;= " &amp; D2) - COUNTIF(Vertices[Degree], "&gt;=" &amp; D3)</calculatedColumnFormula>
    </tableColumn>
    <tableColumn id="3" name="In-Degree Bin" dataDxfId="304"/>
    <tableColumn id="4" name="In-Degree Frequency" dataDxfId="303">
      <calculatedColumnFormula>COUNTIF(Vertices[In-Degree], "&gt;= " &amp; F2) - COUNTIF(Vertices[In-Degree], "&gt;=" &amp; F3)</calculatedColumnFormula>
    </tableColumn>
    <tableColumn id="5" name="Out-Degree Bin" dataDxfId="302"/>
    <tableColumn id="6" name="Out-Degree Frequency" dataDxfId="301">
      <calculatedColumnFormula>COUNTIF(Vertices[Out-Degree], "&gt;= " &amp; H2) - COUNTIF(Vertices[Out-Degree], "&gt;=" &amp; H3)</calculatedColumnFormula>
    </tableColumn>
    <tableColumn id="7" name="Betweenness Centrality Bin" dataDxfId="300"/>
    <tableColumn id="8" name="Betweenness Centrality Frequency" dataDxfId="299">
      <calculatedColumnFormula>COUNTIF(Vertices[Betweenness Centrality], "&gt;= " &amp; J2) - COUNTIF(Vertices[Betweenness Centrality], "&gt;=" &amp; J3)</calculatedColumnFormula>
    </tableColumn>
    <tableColumn id="9" name="Closeness Centrality Bin" dataDxfId="298"/>
    <tableColumn id="10" name="Closeness Centrality Frequency" dataDxfId="297">
      <calculatedColumnFormula>COUNTIF(Vertices[Closeness Centrality], "&gt;= " &amp; L2) - COUNTIF(Vertices[Closeness Centrality], "&gt;=" &amp; L3)</calculatedColumnFormula>
    </tableColumn>
    <tableColumn id="11" name="Eigenvector Centrality Bin" dataDxfId="296"/>
    <tableColumn id="12" name="Eigenvector Centrality Frequency" dataDxfId="295">
      <calculatedColumnFormula>COUNTIF(Vertices[Eigenvector Centrality], "&gt;= " &amp; N2) - COUNTIF(Vertices[Eigenvector Centrality], "&gt;=" &amp; N3)</calculatedColumnFormula>
    </tableColumn>
    <tableColumn id="18" name="PageRank Bin" dataDxfId="294"/>
    <tableColumn id="17" name="PageRank Frequency" dataDxfId="293">
      <calculatedColumnFormula>COUNTIF(Vertices[Eigenvector Centrality], "&gt;= " &amp; P2) - COUNTIF(Vertices[Eigenvector Centrality], "&gt;=" &amp; P3)</calculatedColumnFormula>
    </tableColumn>
    <tableColumn id="13" name="Clustering Coefficient Bin" dataDxfId="292"/>
    <tableColumn id="14" name="Clustering Coefficient Frequency" dataDxfId="291">
      <calculatedColumnFormula>COUNTIF(Vertices[Clustering Coefficient], "&gt;= " &amp; R2) - COUNTIF(Vertices[Clustering Coefficient], "&gt;=" &amp; R3)</calculatedColumnFormula>
    </tableColumn>
    <tableColumn id="15" name="Dynamic Filter Bin" dataDxfId="290"/>
    <tableColumn id="16" name="Dynamic Filter Frequency" dataDxfId="2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nnesotanonprofits.org/events/conferences/essentials-conference/schedule" TargetMode="External" /><Relationship Id="rId2" Type="http://schemas.openxmlformats.org/officeDocument/2006/relationships/hyperlink" Target="https://www.nextinnonprofits.com/2016/07/nonprofitfacebook/" TargetMode="External" /><Relationship Id="rId3" Type="http://schemas.openxmlformats.org/officeDocument/2006/relationships/hyperlink" Target="https://pbs.twimg.com/media/ECBZ1VbXkAAlCAJ.jpg" TargetMode="External" /><Relationship Id="rId4" Type="http://schemas.openxmlformats.org/officeDocument/2006/relationships/hyperlink" Target="https://pbs.twimg.com/media/ECBU8-wXkAEaOOi.jpg" TargetMode="External" /><Relationship Id="rId5" Type="http://schemas.openxmlformats.org/officeDocument/2006/relationships/hyperlink" Target="https://pbs.twimg.com/media/ECA-hCSXsAElPFi.jpg" TargetMode="External" /><Relationship Id="rId6" Type="http://schemas.openxmlformats.org/officeDocument/2006/relationships/hyperlink" Target="https://pbs.twimg.com/media/ECBPkr-XUAEcXLs.png" TargetMode="External" /><Relationship Id="rId7" Type="http://schemas.openxmlformats.org/officeDocument/2006/relationships/hyperlink" Target="https://pbs.twimg.com/media/ECBS-RAXkAAMbgg.png" TargetMode="External" /><Relationship Id="rId8" Type="http://schemas.openxmlformats.org/officeDocument/2006/relationships/hyperlink" Target="https://pbs.twimg.com/media/ECBWYZnW4AAX1jw.jpg" TargetMode="External" /><Relationship Id="rId9" Type="http://schemas.openxmlformats.org/officeDocument/2006/relationships/hyperlink" Target="https://pbs.twimg.com/media/ECBcG_HXoAIlfEy.jpg" TargetMode="External" /><Relationship Id="rId10" Type="http://schemas.openxmlformats.org/officeDocument/2006/relationships/hyperlink" Target="https://pbs.twimg.com/media/ECBU8-wXkAEaOOi.jpg" TargetMode="External" /><Relationship Id="rId11" Type="http://schemas.openxmlformats.org/officeDocument/2006/relationships/hyperlink" Target="https://pbs.twimg.com/media/ECBB3sCXYAE57xG.jpg" TargetMode="External" /><Relationship Id="rId12" Type="http://schemas.openxmlformats.org/officeDocument/2006/relationships/hyperlink" Target="https://pbs.twimg.com/media/ECBFE7XXkAAVgPX.jpg" TargetMode="External" /><Relationship Id="rId13" Type="http://schemas.openxmlformats.org/officeDocument/2006/relationships/hyperlink" Target="https://pbs.twimg.com/media/ECA_QO2WkAAA-f0.jpg" TargetMode="External" /><Relationship Id="rId14" Type="http://schemas.openxmlformats.org/officeDocument/2006/relationships/hyperlink" Target="https://pbs.twimg.com/tweet_video_thumb/ECBAnubWsAYZ0sQ.jpg" TargetMode="External" /><Relationship Id="rId15" Type="http://schemas.openxmlformats.org/officeDocument/2006/relationships/hyperlink" Target="https://pbs.twimg.com/media/ECBB3sCXYAE57xG.jpg" TargetMode="External" /><Relationship Id="rId16" Type="http://schemas.openxmlformats.org/officeDocument/2006/relationships/hyperlink" Target="https://pbs.twimg.com/media/ECBU8-wXkAEaOOi.jpg" TargetMode="External" /><Relationship Id="rId17" Type="http://schemas.openxmlformats.org/officeDocument/2006/relationships/hyperlink" Target="https://pbs.twimg.com/tweet_video_thumb/ECBi7JBXoAEYueG.jpg" TargetMode="External" /><Relationship Id="rId18" Type="http://schemas.openxmlformats.org/officeDocument/2006/relationships/hyperlink" Target="http://pbs.twimg.com/profile_images/803826473958305793/dD9jmglC_normal.jpg" TargetMode="External" /><Relationship Id="rId19" Type="http://schemas.openxmlformats.org/officeDocument/2006/relationships/hyperlink" Target="http://pbs.twimg.com/profile_images/951828267115466753/sULFk2wZ_normal.jpg" TargetMode="External" /><Relationship Id="rId20" Type="http://schemas.openxmlformats.org/officeDocument/2006/relationships/hyperlink" Target="http://pbs.twimg.com/profile_images/951828267115466753/sULFk2wZ_normal.jpg" TargetMode="External" /><Relationship Id="rId21" Type="http://schemas.openxmlformats.org/officeDocument/2006/relationships/hyperlink" Target="https://pbs.twimg.com/media/ECBZ1VbXkAAlCAJ.jpg" TargetMode="External" /><Relationship Id="rId22" Type="http://schemas.openxmlformats.org/officeDocument/2006/relationships/hyperlink" Target="http://pbs.twimg.com/profile_images/964175621671792641/XfgFfdRP_normal.jpg" TargetMode="External" /><Relationship Id="rId23" Type="http://schemas.openxmlformats.org/officeDocument/2006/relationships/hyperlink" Target="http://pbs.twimg.com/profile_images/1066876490443309057/aZ_ZJ65c_normal.jpg" TargetMode="External" /><Relationship Id="rId24" Type="http://schemas.openxmlformats.org/officeDocument/2006/relationships/hyperlink" Target="http://pbs.twimg.com/profile_images/1066876490443309057/aZ_ZJ65c_normal.jpg" TargetMode="External" /><Relationship Id="rId25" Type="http://schemas.openxmlformats.org/officeDocument/2006/relationships/hyperlink" Target="http://pbs.twimg.com/profile_images/817038830465257472/dwRlTvLW_normal.jpg" TargetMode="External" /><Relationship Id="rId26" Type="http://schemas.openxmlformats.org/officeDocument/2006/relationships/hyperlink" Target="http://pbs.twimg.com/profile_images/1099327716283899905/3ZthRhHH_normal.jpg" TargetMode="External" /><Relationship Id="rId27" Type="http://schemas.openxmlformats.org/officeDocument/2006/relationships/hyperlink" Target="https://pbs.twimg.com/media/ECBU8-wXkAEaOOi.jpg" TargetMode="External" /><Relationship Id="rId28" Type="http://schemas.openxmlformats.org/officeDocument/2006/relationships/hyperlink" Target="https://pbs.twimg.com/media/ECA-hCSXsAElPFi.jpg" TargetMode="External" /><Relationship Id="rId29" Type="http://schemas.openxmlformats.org/officeDocument/2006/relationships/hyperlink" Target="https://pbs.twimg.com/media/ECBPkr-XUAEcXLs.png" TargetMode="External" /><Relationship Id="rId30" Type="http://schemas.openxmlformats.org/officeDocument/2006/relationships/hyperlink" Target="https://pbs.twimg.com/media/ECBS-RAXkAAMbgg.png" TargetMode="External" /><Relationship Id="rId31" Type="http://schemas.openxmlformats.org/officeDocument/2006/relationships/hyperlink" Target="https://pbs.twimg.com/media/ECBWYZnW4AAX1jw.jpg" TargetMode="External" /><Relationship Id="rId32" Type="http://schemas.openxmlformats.org/officeDocument/2006/relationships/hyperlink" Target="https://pbs.twimg.com/media/ECBcG_HXoAIlfEy.jpg" TargetMode="External" /><Relationship Id="rId33" Type="http://schemas.openxmlformats.org/officeDocument/2006/relationships/hyperlink" Target="http://pbs.twimg.com/profile_images/1085672872054538240/kjUEZh5N_normal.jpg" TargetMode="External" /><Relationship Id="rId34" Type="http://schemas.openxmlformats.org/officeDocument/2006/relationships/hyperlink" Target="http://pbs.twimg.com/profile_images/1099327716283899905/3ZthRhHH_normal.jpg" TargetMode="External" /><Relationship Id="rId35" Type="http://schemas.openxmlformats.org/officeDocument/2006/relationships/hyperlink" Target="http://pbs.twimg.com/profile_images/1099327716283899905/3ZthRhHH_normal.jpg" TargetMode="External" /><Relationship Id="rId36" Type="http://schemas.openxmlformats.org/officeDocument/2006/relationships/hyperlink" Target="https://pbs.twimg.com/media/ECBU8-wXkAEaOOi.jpg" TargetMode="External" /><Relationship Id="rId37" Type="http://schemas.openxmlformats.org/officeDocument/2006/relationships/hyperlink" Target="http://pbs.twimg.com/profile_images/1085672872054538240/kjUEZh5N_normal.jpg" TargetMode="External" /><Relationship Id="rId38" Type="http://schemas.openxmlformats.org/officeDocument/2006/relationships/hyperlink" Target="http://pbs.twimg.com/profile_images/1125638106235981829/adaVQrAM_normal.png" TargetMode="External" /><Relationship Id="rId39" Type="http://schemas.openxmlformats.org/officeDocument/2006/relationships/hyperlink" Target="http://pbs.twimg.com/profile_images/1085672872054538240/kjUEZh5N_normal.jpg" TargetMode="External" /><Relationship Id="rId40" Type="http://schemas.openxmlformats.org/officeDocument/2006/relationships/hyperlink" Target="http://pbs.twimg.com/profile_images/1131409625012723713/1vtKmUE__normal.jpg" TargetMode="External" /><Relationship Id="rId41" Type="http://schemas.openxmlformats.org/officeDocument/2006/relationships/hyperlink" Target="http://pbs.twimg.com/profile_images/1131409625012723713/1vtKmUE__normal.jpg" TargetMode="External" /><Relationship Id="rId42" Type="http://schemas.openxmlformats.org/officeDocument/2006/relationships/hyperlink" Target="https://pbs.twimg.com/media/ECBB3sCXYAE57xG.jpg" TargetMode="External" /><Relationship Id="rId43" Type="http://schemas.openxmlformats.org/officeDocument/2006/relationships/hyperlink" Target="https://pbs.twimg.com/media/ECBFE7XXkAAVgPX.jpg" TargetMode="External" /><Relationship Id="rId44" Type="http://schemas.openxmlformats.org/officeDocument/2006/relationships/hyperlink" Target="http://pbs.twimg.com/profile_images/1099327716283899905/3ZthRhHH_normal.jpg" TargetMode="External" /><Relationship Id="rId45" Type="http://schemas.openxmlformats.org/officeDocument/2006/relationships/hyperlink" Target="https://pbs.twimg.com/media/ECA_QO2WkAAA-f0.jpg" TargetMode="External" /><Relationship Id="rId46" Type="http://schemas.openxmlformats.org/officeDocument/2006/relationships/hyperlink" Target="https://pbs.twimg.com/tweet_video_thumb/ECBAnubWsAYZ0sQ.jpg" TargetMode="External" /><Relationship Id="rId47" Type="http://schemas.openxmlformats.org/officeDocument/2006/relationships/hyperlink" Target="http://pbs.twimg.com/profile_images/1085672872054538240/kjUEZh5N_normal.jpg" TargetMode="External" /><Relationship Id="rId48" Type="http://schemas.openxmlformats.org/officeDocument/2006/relationships/hyperlink" Target="http://pbs.twimg.com/profile_images/1085672872054538240/kjUEZh5N_normal.jpg" TargetMode="External" /><Relationship Id="rId49" Type="http://schemas.openxmlformats.org/officeDocument/2006/relationships/hyperlink" Target="http://pbs.twimg.com/profile_images/1085672872054538240/kjUEZh5N_normal.jpg" TargetMode="External" /><Relationship Id="rId50" Type="http://schemas.openxmlformats.org/officeDocument/2006/relationships/hyperlink" Target="http://pbs.twimg.com/profile_images/1085672872054538240/kjUEZh5N_normal.jpg" TargetMode="External" /><Relationship Id="rId51" Type="http://schemas.openxmlformats.org/officeDocument/2006/relationships/hyperlink" Target="http://pbs.twimg.com/profile_images/647524284756193280/pvF4rsPK_normal.jpg" TargetMode="External" /><Relationship Id="rId52" Type="http://schemas.openxmlformats.org/officeDocument/2006/relationships/hyperlink" Target="http://pbs.twimg.com/profile_images/647524284756193280/pvF4rsPK_normal.jpg" TargetMode="External" /><Relationship Id="rId53" Type="http://schemas.openxmlformats.org/officeDocument/2006/relationships/hyperlink" Target="http://pbs.twimg.com/profile_images/647524284756193280/pvF4rsPK_normal.jpg" TargetMode="External" /><Relationship Id="rId54" Type="http://schemas.openxmlformats.org/officeDocument/2006/relationships/hyperlink" Target="http://pbs.twimg.com/profile_images/647524284756193280/pvF4rsPK_normal.jpg" TargetMode="External" /><Relationship Id="rId55" Type="http://schemas.openxmlformats.org/officeDocument/2006/relationships/hyperlink" Target="http://pbs.twimg.com/profile_images/647524284756193280/pvF4rsPK_normal.jpg" TargetMode="External" /><Relationship Id="rId56" Type="http://schemas.openxmlformats.org/officeDocument/2006/relationships/hyperlink" Target="http://pbs.twimg.com/profile_images/647524284756193280/pvF4rsPK_normal.jpg" TargetMode="External" /><Relationship Id="rId57" Type="http://schemas.openxmlformats.org/officeDocument/2006/relationships/hyperlink" Target="https://pbs.twimg.com/media/ECBB3sCXYAE57xG.jpg" TargetMode="External" /><Relationship Id="rId58" Type="http://schemas.openxmlformats.org/officeDocument/2006/relationships/hyperlink" Target="https://pbs.twimg.com/media/ECBU8-wXkAEaOOi.jpg" TargetMode="External" /><Relationship Id="rId59" Type="http://schemas.openxmlformats.org/officeDocument/2006/relationships/hyperlink" Target="http://pbs.twimg.com/profile_images/1085672872054538240/kjUEZh5N_normal.jpg" TargetMode="External" /><Relationship Id="rId60" Type="http://schemas.openxmlformats.org/officeDocument/2006/relationships/hyperlink" Target="http://pbs.twimg.com/profile_images/976109107689263104/vIh5TGkZ_normal.jpg" TargetMode="External" /><Relationship Id="rId61" Type="http://schemas.openxmlformats.org/officeDocument/2006/relationships/hyperlink" Target="http://pbs.twimg.com/profile_images/1085672872054538240/kjUEZh5N_normal.jpg" TargetMode="External" /><Relationship Id="rId62" Type="http://schemas.openxmlformats.org/officeDocument/2006/relationships/hyperlink" Target="http://pbs.twimg.com/profile_images/647524284756193280/pvF4rsPK_normal.jpg" TargetMode="External" /><Relationship Id="rId63" Type="http://schemas.openxmlformats.org/officeDocument/2006/relationships/hyperlink" Target="http://pbs.twimg.com/profile_images/647524284756193280/pvF4rsPK_normal.jpg" TargetMode="External" /><Relationship Id="rId64" Type="http://schemas.openxmlformats.org/officeDocument/2006/relationships/hyperlink" Target="http://pbs.twimg.com/profile_images/647524284756193280/pvF4rsPK_normal.jpg" TargetMode="External" /><Relationship Id="rId65" Type="http://schemas.openxmlformats.org/officeDocument/2006/relationships/hyperlink" Target="http://pbs.twimg.com/profile_images/647524284756193280/pvF4rsPK_normal.jpg" TargetMode="External" /><Relationship Id="rId66" Type="http://schemas.openxmlformats.org/officeDocument/2006/relationships/hyperlink" Target="http://pbs.twimg.com/profile_images/647524284756193280/pvF4rsPK_normal.jpg" TargetMode="External" /><Relationship Id="rId67" Type="http://schemas.openxmlformats.org/officeDocument/2006/relationships/hyperlink" Target="http://pbs.twimg.com/profile_images/976109107689263104/vIh5TGkZ_normal.jpg" TargetMode="External" /><Relationship Id="rId68" Type="http://schemas.openxmlformats.org/officeDocument/2006/relationships/hyperlink" Target="https://pbs.twimg.com/tweet_video_thumb/ECBi7JBXoAEYueG.jpg" TargetMode="External" /><Relationship Id="rId69" Type="http://schemas.openxmlformats.org/officeDocument/2006/relationships/hyperlink" Target="http://pbs.twimg.com/profile_images/976109107689263104/vIh5TGkZ_normal.jpg" TargetMode="External" /><Relationship Id="rId70" Type="http://schemas.openxmlformats.org/officeDocument/2006/relationships/hyperlink" Target="https://twitter.com/crumr018/status/1162000713939111936" TargetMode="External" /><Relationship Id="rId71" Type="http://schemas.openxmlformats.org/officeDocument/2006/relationships/hyperlink" Target="https://twitter.com/mary_e_warner/status/1162008703928688640" TargetMode="External" /><Relationship Id="rId72" Type="http://schemas.openxmlformats.org/officeDocument/2006/relationships/hyperlink" Target="https://twitter.com/mary_e_warner/status/1162008703928688640" TargetMode="External" /><Relationship Id="rId73" Type="http://schemas.openxmlformats.org/officeDocument/2006/relationships/hyperlink" Target="https://twitter.com/nextnonprofits/status/1162027478828953600" TargetMode="External" /><Relationship Id="rId74" Type="http://schemas.openxmlformats.org/officeDocument/2006/relationships/hyperlink" Target="https://twitter.com/propelnp/status/1162032954845093889" TargetMode="External" /><Relationship Id="rId75" Type="http://schemas.openxmlformats.org/officeDocument/2006/relationships/hyperlink" Target="https://twitter.com/sookjinong/status/1162035607574650880" TargetMode="External" /><Relationship Id="rId76" Type="http://schemas.openxmlformats.org/officeDocument/2006/relationships/hyperlink" Target="https://twitter.com/sookjinong/status/1162035607574650880" TargetMode="External" /><Relationship Id="rId77" Type="http://schemas.openxmlformats.org/officeDocument/2006/relationships/hyperlink" Target="https://twitter.com/steveboland/status/1161997698503008256" TargetMode="External" /><Relationship Id="rId78" Type="http://schemas.openxmlformats.org/officeDocument/2006/relationships/hyperlink" Target="https://twitter.com/aanestadkari/status/1162020124662087680" TargetMode="External" /><Relationship Id="rId79" Type="http://schemas.openxmlformats.org/officeDocument/2006/relationships/hyperlink" Target="https://twitter.com/aanestadkari/status/1162022114662191105" TargetMode="External" /><Relationship Id="rId80" Type="http://schemas.openxmlformats.org/officeDocument/2006/relationships/hyperlink" Target="https://twitter.com/nextnonprofits/status/1161997443392856070" TargetMode="External" /><Relationship Id="rId81" Type="http://schemas.openxmlformats.org/officeDocument/2006/relationships/hyperlink" Target="https://twitter.com/nextnonprofits/status/1162016197501755393" TargetMode="External" /><Relationship Id="rId82" Type="http://schemas.openxmlformats.org/officeDocument/2006/relationships/hyperlink" Target="https://twitter.com/nextnonprofits/status/1162019935255781378" TargetMode="External" /><Relationship Id="rId83" Type="http://schemas.openxmlformats.org/officeDocument/2006/relationships/hyperlink" Target="https://twitter.com/nextnonprofits/status/1162023683432624129" TargetMode="External" /><Relationship Id="rId84" Type="http://schemas.openxmlformats.org/officeDocument/2006/relationships/hyperlink" Target="https://twitter.com/nextnonprofits/status/1162029980802592768" TargetMode="External" /><Relationship Id="rId85" Type="http://schemas.openxmlformats.org/officeDocument/2006/relationships/hyperlink" Target="https://twitter.com/smartnonprofits/status/1161999400995962880" TargetMode="External" /><Relationship Id="rId86" Type="http://schemas.openxmlformats.org/officeDocument/2006/relationships/hyperlink" Target="https://twitter.com/aanestadkari/status/1162013788289323008" TargetMode="External" /><Relationship Id="rId87" Type="http://schemas.openxmlformats.org/officeDocument/2006/relationships/hyperlink" Target="https://twitter.com/aanestadkari/status/1162020124662087680" TargetMode="External" /><Relationship Id="rId88" Type="http://schemas.openxmlformats.org/officeDocument/2006/relationships/hyperlink" Target="https://twitter.com/aanestadkari/status/1162022114662191105" TargetMode="External" /><Relationship Id="rId89" Type="http://schemas.openxmlformats.org/officeDocument/2006/relationships/hyperlink" Target="https://twitter.com/smartnonprofits/status/1161999400995962880" TargetMode="External" /><Relationship Id="rId90" Type="http://schemas.openxmlformats.org/officeDocument/2006/relationships/hyperlink" Target="https://twitter.com/wiserpaths/status/1162002925436252160" TargetMode="External" /><Relationship Id="rId91" Type="http://schemas.openxmlformats.org/officeDocument/2006/relationships/hyperlink" Target="https://twitter.com/smartnonprofits/status/1162003457336926213" TargetMode="External" /><Relationship Id="rId92" Type="http://schemas.openxmlformats.org/officeDocument/2006/relationships/hyperlink" Target="https://twitter.com/sjacobs/status/1162013182636036103" TargetMode="External" /><Relationship Id="rId93" Type="http://schemas.openxmlformats.org/officeDocument/2006/relationships/hyperlink" Target="https://twitter.com/sjacobs/status/1162013364203245570" TargetMode="External" /><Relationship Id="rId94" Type="http://schemas.openxmlformats.org/officeDocument/2006/relationships/hyperlink" Target="https://twitter.com/aanestadkari/status/1162001133243645952" TargetMode="External" /><Relationship Id="rId95" Type="http://schemas.openxmlformats.org/officeDocument/2006/relationships/hyperlink" Target="https://twitter.com/aanestadkari/status/1162004659223048192" TargetMode="External" /><Relationship Id="rId96" Type="http://schemas.openxmlformats.org/officeDocument/2006/relationships/hyperlink" Target="https://twitter.com/aanestadkari/status/1162006661466337281" TargetMode="External" /><Relationship Id="rId97" Type="http://schemas.openxmlformats.org/officeDocument/2006/relationships/hyperlink" Target="https://twitter.com/smartnonprofits/status/1161998257851162626" TargetMode="External" /><Relationship Id="rId98" Type="http://schemas.openxmlformats.org/officeDocument/2006/relationships/hyperlink" Target="https://twitter.com/smartnonprofits/status/1161999765384630272" TargetMode="External" /><Relationship Id="rId99" Type="http://schemas.openxmlformats.org/officeDocument/2006/relationships/hyperlink" Target="https://twitter.com/smartnonprofits/status/1162002467472728066" TargetMode="External" /><Relationship Id="rId100" Type="http://schemas.openxmlformats.org/officeDocument/2006/relationships/hyperlink" Target="https://twitter.com/smartnonprofits/status/1162003457336926213" TargetMode="External" /><Relationship Id="rId101" Type="http://schemas.openxmlformats.org/officeDocument/2006/relationships/hyperlink" Target="https://twitter.com/smartnonprofits/status/1162004912261226496" TargetMode="External" /><Relationship Id="rId102" Type="http://schemas.openxmlformats.org/officeDocument/2006/relationships/hyperlink" Target="https://twitter.com/smartnonprofits/status/1162005003223162880" TargetMode="External" /><Relationship Id="rId103" Type="http://schemas.openxmlformats.org/officeDocument/2006/relationships/hyperlink" Target="https://twitter.com/prncssmononoko/status/1161997904942391296" TargetMode="External" /><Relationship Id="rId104" Type="http://schemas.openxmlformats.org/officeDocument/2006/relationships/hyperlink" Target="https://twitter.com/prncssmononoko/status/1162020206824345600" TargetMode="External" /><Relationship Id="rId105" Type="http://schemas.openxmlformats.org/officeDocument/2006/relationships/hyperlink" Target="https://twitter.com/prncssmononoko/status/1162038248564244480" TargetMode="External" /><Relationship Id="rId106" Type="http://schemas.openxmlformats.org/officeDocument/2006/relationships/hyperlink" Target="https://twitter.com/prncssmononoko/status/1162036328252485632" TargetMode="External" /><Relationship Id="rId107" Type="http://schemas.openxmlformats.org/officeDocument/2006/relationships/hyperlink" Target="https://twitter.com/prncssmononoko/status/1162037431706750976" TargetMode="External" /><Relationship Id="rId108" Type="http://schemas.openxmlformats.org/officeDocument/2006/relationships/hyperlink" Target="https://twitter.com/prncssmononoko/status/1162039773466435585" TargetMode="External" /><Relationship Id="rId109" Type="http://schemas.openxmlformats.org/officeDocument/2006/relationships/hyperlink" Target="https://twitter.com/aanestadkari/status/1162001133243645952" TargetMode="External" /><Relationship Id="rId110" Type="http://schemas.openxmlformats.org/officeDocument/2006/relationships/hyperlink" Target="https://twitter.com/aanestadkari/status/1162022114662191105" TargetMode="External" /><Relationship Id="rId111" Type="http://schemas.openxmlformats.org/officeDocument/2006/relationships/hyperlink" Target="https://twitter.com/smartnonprofits/status/1162005003223162880" TargetMode="External" /><Relationship Id="rId112" Type="http://schemas.openxmlformats.org/officeDocument/2006/relationships/hyperlink" Target="https://twitter.com/andreawaves/status/1162040332390981632" TargetMode="External" /><Relationship Id="rId113" Type="http://schemas.openxmlformats.org/officeDocument/2006/relationships/hyperlink" Target="https://twitter.com/smartnonprofits/status/1162004406021349377" TargetMode="External" /><Relationship Id="rId114" Type="http://schemas.openxmlformats.org/officeDocument/2006/relationships/hyperlink" Target="https://twitter.com/prncssmononoko/status/1161994594684420096" TargetMode="External" /><Relationship Id="rId115" Type="http://schemas.openxmlformats.org/officeDocument/2006/relationships/hyperlink" Target="https://twitter.com/prncssmononoko/status/1162001770249379840" TargetMode="External" /><Relationship Id="rId116" Type="http://schemas.openxmlformats.org/officeDocument/2006/relationships/hyperlink" Target="https://twitter.com/prncssmononoko/status/1162003040716709888" TargetMode="External" /><Relationship Id="rId117" Type="http://schemas.openxmlformats.org/officeDocument/2006/relationships/hyperlink" Target="https://twitter.com/prncssmononoko/status/1162004070468640770" TargetMode="External" /><Relationship Id="rId118" Type="http://schemas.openxmlformats.org/officeDocument/2006/relationships/hyperlink" Target="https://twitter.com/prncssmononoko/status/1162007396098740224" TargetMode="External" /><Relationship Id="rId119" Type="http://schemas.openxmlformats.org/officeDocument/2006/relationships/hyperlink" Target="https://twitter.com/andreawaves/status/1162040332390981632" TargetMode="External" /><Relationship Id="rId120" Type="http://schemas.openxmlformats.org/officeDocument/2006/relationships/hyperlink" Target="https://twitter.com/smartnonprofits/status/1162037477974167554" TargetMode="External" /><Relationship Id="rId121" Type="http://schemas.openxmlformats.org/officeDocument/2006/relationships/hyperlink" Target="https://twitter.com/andreawaves/status/1162040332390981632" TargetMode="External" /><Relationship Id="rId122" Type="http://schemas.openxmlformats.org/officeDocument/2006/relationships/comments" Target="../comments1.xml" /><Relationship Id="rId123" Type="http://schemas.openxmlformats.org/officeDocument/2006/relationships/vmlDrawing" Target="../drawings/vmlDrawing1.vml" /><Relationship Id="rId124" Type="http://schemas.openxmlformats.org/officeDocument/2006/relationships/table" Target="../tables/table1.xml" /><Relationship Id="rId1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IAm4yT71o" TargetMode="External" /><Relationship Id="rId2" Type="http://schemas.openxmlformats.org/officeDocument/2006/relationships/hyperlink" Target="https://t.co/lnI7B41sG0" TargetMode="External" /><Relationship Id="rId3" Type="http://schemas.openxmlformats.org/officeDocument/2006/relationships/hyperlink" Target="https://t.co/3BFong3zmk" TargetMode="External" /><Relationship Id="rId4" Type="http://schemas.openxmlformats.org/officeDocument/2006/relationships/hyperlink" Target="http://t.co/M6rgqEfE9F" TargetMode="External" /><Relationship Id="rId5" Type="http://schemas.openxmlformats.org/officeDocument/2006/relationships/hyperlink" Target="https://t.co/eUJLtrtePs" TargetMode="External" /><Relationship Id="rId6" Type="http://schemas.openxmlformats.org/officeDocument/2006/relationships/hyperlink" Target="https://t.co/pt4uqMKq0u" TargetMode="External" /><Relationship Id="rId7" Type="http://schemas.openxmlformats.org/officeDocument/2006/relationships/hyperlink" Target="https://t.co/vCHaPutqOo" TargetMode="External" /><Relationship Id="rId8" Type="http://schemas.openxmlformats.org/officeDocument/2006/relationships/hyperlink" Target="https://t.co/yQDiPc4fb1" TargetMode="External" /><Relationship Id="rId9" Type="http://schemas.openxmlformats.org/officeDocument/2006/relationships/hyperlink" Target="https://t.co/BP2IDz9S8S" TargetMode="External" /><Relationship Id="rId10" Type="http://schemas.openxmlformats.org/officeDocument/2006/relationships/hyperlink" Target="https://t.co/BfVDK5Oc0z" TargetMode="External" /><Relationship Id="rId11" Type="http://schemas.openxmlformats.org/officeDocument/2006/relationships/hyperlink" Target="https://t.co/MZO8OWoSBq" TargetMode="External" /><Relationship Id="rId12" Type="http://schemas.openxmlformats.org/officeDocument/2006/relationships/hyperlink" Target="http://t.co/Ecp2QVesag" TargetMode="External" /><Relationship Id="rId13" Type="http://schemas.openxmlformats.org/officeDocument/2006/relationships/hyperlink" Target="https://pbs.twimg.com/profile_banners/68008892/1431490486" TargetMode="External" /><Relationship Id="rId14" Type="http://schemas.openxmlformats.org/officeDocument/2006/relationships/hyperlink" Target="https://pbs.twimg.com/profile_banners/14767320/1563769480" TargetMode="External" /><Relationship Id="rId15" Type="http://schemas.openxmlformats.org/officeDocument/2006/relationships/hyperlink" Target="https://pbs.twimg.com/profile_banners/16494635/1510975167" TargetMode="External" /><Relationship Id="rId16" Type="http://schemas.openxmlformats.org/officeDocument/2006/relationships/hyperlink" Target="https://pbs.twimg.com/profile_banners/3252013255/1553566437" TargetMode="External" /><Relationship Id="rId17" Type="http://schemas.openxmlformats.org/officeDocument/2006/relationships/hyperlink" Target="https://pbs.twimg.com/profile_banners/1388695621/1398341292" TargetMode="External" /><Relationship Id="rId18" Type="http://schemas.openxmlformats.org/officeDocument/2006/relationships/hyperlink" Target="https://pbs.twimg.com/profile_banners/87606674/1405285356" TargetMode="External" /><Relationship Id="rId19" Type="http://schemas.openxmlformats.org/officeDocument/2006/relationships/hyperlink" Target="https://pbs.twimg.com/profile_banners/15224688/1556735118" TargetMode="External" /><Relationship Id="rId20" Type="http://schemas.openxmlformats.org/officeDocument/2006/relationships/hyperlink" Target="https://pbs.twimg.com/profile_banners/838625437/1565410598" TargetMode="External" /><Relationship Id="rId21" Type="http://schemas.openxmlformats.org/officeDocument/2006/relationships/hyperlink" Target="https://pbs.twimg.com/profile_banners/1063100065785495553/1550935127" TargetMode="External" /><Relationship Id="rId22" Type="http://schemas.openxmlformats.org/officeDocument/2006/relationships/hyperlink" Target="https://pbs.twimg.com/profile_banners/15181480/1367595704" TargetMode="External" /><Relationship Id="rId23" Type="http://schemas.openxmlformats.org/officeDocument/2006/relationships/hyperlink" Target="https://pbs.twimg.com/profile_banners/17298253/1535472718" TargetMode="External" /><Relationship Id="rId24" Type="http://schemas.openxmlformats.org/officeDocument/2006/relationships/hyperlink" Target="https://pbs.twimg.com/profile_banners/61601403/1443217212" TargetMode="External" /><Relationship Id="rId25" Type="http://schemas.openxmlformats.org/officeDocument/2006/relationships/hyperlink" Target="https://pbs.twimg.com/profile_banners/74478126/1560430820" TargetMode="External" /><Relationship Id="rId26" Type="http://schemas.openxmlformats.org/officeDocument/2006/relationships/hyperlink" Target="https://pbs.twimg.com/profile_banners/2166782947/1531493145" TargetMode="External" /><Relationship Id="rId27" Type="http://schemas.openxmlformats.org/officeDocument/2006/relationships/hyperlink" Target="https://pbs.twimg.com/profile_banners/44467536/1521558054" TargetMode="External" /><Relationship Id="rId28" Type="http://schemas.openxmlformats.org/officeDocument/2006/relationships/hyperlink" Target="http://abs.twimg.com/images/themes/theme10/bg.gif" TargetMode="External" /><Relationship Id="rId29" Type="http://schemas.openxmlformats.org/officeDocument/2006/relationships/hyperlink" Target="http://abs.twimg.com/images/themes/theme18/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9/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19/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3/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pbs.twimg.com/profile_images/803826473958305793/dD9jmglC_normal.jpg" TargetMode="External" /><Relationship Id="rId43" Type="http://schemas.openxmlformats.org/officeDocument/2006/relationships/hyperlink" Target="http://pbs.twimg.com/profile_images/1131409625012723713/1vtKmUE__normal.jpg" TargetMode="External" /><Relationship Id="rId44" Type="http://schemas.openxmlformats.org/officeDocument/2006/relationships/hyperlink" Target="http://pbs.twimg.com/profile_images/951828267115466753/sULFk2wZ_normal.jpg" TargetMode="External" /><Relationship Id="rId45" Type="http://schemas.openxmlformats.org/officeDocument/2006/relationships/hyperlink" Target="http://pbs.twimg.com/profile_images/1125638106235981829/adaVQrAM_normal.png" TargetMode="External" /><Relationship Id="rId46" Type="http://schemas.openxmlformats.org/officeDocument/2006/relationships/hyperlink" Target="http://pbs.twimg.com/profile_images/817044963603009536/FfFav5Vn_normal.jpg" TargetMode="External" /><Relationship Id="rId47" Type="http://schemas.openxmlformats.org/officeDocument/2006/relationships/hyperlink" Target="http://pbs.twimg.com/profile_images/849132774661308416/pa2Uplq1_normal.jpg" TargetMode="External" /><Relationship Id="rId48" Type="http://schemas.openxmlformats.org/officeDocument/2006/relationships/hyperlink" Target="http://pbs.twimg.com/profile_images/964175621671792641/XfgFfdRP_normal.jpg" TargetMode="External" /><Relationship Id="rId49" Type="http://schemas.openxmlformats.org/officeDocument/2006/relationships/hyperlink" Target="http://pbs.twimg.com/profile_images/1066876490443309057/aZ_ZJ65c_normal.jpg" TargetMode="External" /><Relationship Id="rId50" Type="http://schemas.openxmlformats.org/officeDocument/2006/relationships/hyperlink" Target="http://pbs.twimg.com/profile_images/1099327716283899905/3ZthRhHH_normal.jpg" TargetMode="External" /><Relationship Id="rId51" Type="http://schemas.openxmlformats.org/officeDocument/2006/relationships/hyperlink" Target="http://pbs.twimg.com/profile_images/817038830465257472/dwRlTvLW_normal.jpg" TargetMode="External" /><Relationship Id="rId52" Type="http://schemas.openxmlformats.org/officeDocument/2006/relationships/hyperlink" Target="http://pbs.twimg.com/profile_images/1085672872054538240/kjUEZh5N_normal.jpg" TargetMode="External" /><Relationship Id="rId53" Type="http://schemas.openxmlformats.org/officeDocument/2006/relationships/hyperlink" Target="http://pbs.twimg.com/profile_images/647524284756193280/pvF4rsPK_normal.jpg" TargetMode="External" /><Relationship Id="rId54" Type="http://schemas.openxmlformats.org/officeDocument/2006/relationships/hyperlink" Target="http://pbs.twimg.com/profile_images/1118989664910704641/xMT3kr5b_normal.jpg" TargetMode="External" /><Relationship Id="rId55" Type="http://schemas.openxmlformats.org/officeDocument/2006/relationships/hyperlink" Target="http://pbs.twimg.com/profile_images/1017784114747969536/l9KJqKY6_normal.jpg" TargetMode="External" /><Relationship Id="rId56" Type="http://schemas.openxmlformats.org/officeDocument/2006/relationships/hyperlink" Target="http://pbs.twimg.com/profile_images/976109107689263104/vIh5TGkZ_normal.jpg" TargetMode="External" /><Relationship Id="rId57" Type="http://schemas.openxmlformats.org/officeDocument/2006/relationships/hyperlink" Target="https://twitter.com/crumr018" TargetMode="External" /><Relationship Id="rId58" Type="http://schemas.openxmlformats.org/officeDocument/2006/relationships/hyperlink" Target="https://twitter.com/sjacobs" TargetMode="External" /><Relationship Id="rId59" Type="http://schemas.openxmlformats.org/officeDocument/2006/relationships/hyperlink" Target="https://twitter.com/mary_e_warner" TargetMode="External" /><Relationship Id="rId60" Type="http://schemas.openxmlformats.org/officeDocument/2006/relationships/hyperlink" Target="https://twitter.com/wiserpaths" TargetMode="External" /><Relationship Id="rId61" Type="http://schemas.openxmlformats.org/officeDocument/2006/relationships/hyperlink" Target="https://twitter.com/nextnonprofits" TargetMode="External" /><Relationship Id="rId62" Type="http://schemas.openxmlformats.org/officeDocument/2006/relationships/hyperlink" Target="https://twitter.com/nodexl" TargetMode="External" /><Relationship Id="rId63" Type="http://schemas.openxmlformats.org/officeDocument/2006/relationships/hyperlink" Target="https://twitter.com/propelnp" TargetMode="External" /><Relationship Id="rId64" Type="http://schemas.openxmlformats.org/officeDocument/2006/relationships/hyperlink" Target="https://twitter.com/sookjinong" TargetMode="External" /><Relationship Id="rId65" Type="http://schemas.openxmlformats.org/officeDocument/2006/relationships/hyperlink" Target="https://twitter.com/aanestadkari" TargetMode="External" /><Relationship Id="rId66" Type="http://schemas.openxmlformats.org/officeDocument/2006/relationships/hyperlink" Target="https://twitter.com/steveboland" TargetMode="External" /><Relationship Id="rId67" Type="http://schemas.openxmlformats.org/officeDocument/2006/relationships/hyperlink" Target="https://twitter.com/smartnonprofits" TargetMode="External" /><Relationship Id="rId68" Type="http://schemas.openxmlformats.org/officeDocument/2006/relationships/hyperlink" Target="https://twitter.com/prncssmononoko" TargetMode="External" /><Relationship Id="rId69" Type="http://schemas.openxmlformats.org/officeDocument/2006/relationships/hyperlink" Target="https://twitter.com/mrjross" TargetMode="External" /><Relationship Id="rId70" Type="http://schemas.openxmlformats.org/officeDocument/2006/relationships/hyperlink" Target="https://twitter.com/amazeworks" TargetMode="External" /><Relationship Id="rId71" Type="http://schemas.openxmlformats.org/officeDocument/2006/relationships/hyperlink" Target="https://twitter.com/andreawaves" TargetMode="External" /><Relationship Id="rId72" Type="http://schemas.openxmlformats.org/officeDocument/2006/relationships/comments" Target="../comments2.xml" /><Relationship Id="rId73" Type="http://schemas.openxmlformats.org/officeDocument/2006/relationships/vmlDrawing" Target="../drawings/vmlDrawing2.vml" /><Relationship Id="rId74" Type="http://schemas.openxmlformats.org/officeDocument/2006/relationships/table" Target="../tables/table2.xml" /><Relationship Id="rId75" Type="http://schemas.openxmlformats.org/officeDocument/2006/relationships/drawing" Target="../drawings/drawing1.xml" /><Relationship Id="rId7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innesotanonprofits.org/events/conferences/essentials-conference/schedule" TargetMode="External" /><Relationship Id="rId2" Type="http://schemas.openxmlformats.org/officeDocument/2006/relationships/hyperlink" Target="https://www.nextinnonprofits.com/2016/07/nonprofitfacebook/" TargetMode="External" /><Relationship Id="rId3" Type="http://schemas.openxmlformats.org/officeDocument/2006/relationships/hyperlink" Target="https://www.nextinnonprofits.com/2016/07/nonprofitfacebook/" TargetMode="External" /><Relationship Id="rId4" Type="http://schemas.openxmlformats.org/officeDocument/2006/relationships/hyperlink" Target="https://www.minnesotanonprofits.org/events/conferences/essentials-conference/schedule"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208</v>
      </c>
      <c r="P2" s="13" t="s">
        <v>209</v>
      </c>
      <c r="Q2" s="13" t="s">
        <v>210</v>
      </c>
      <c r="R2" s="13" t="s">
        <v>211</v>
      </c>
      <c r="S2" s="13" t="s">
        <v>212</v>
      </c>
      <c r="T2" s="13" t="s">
        <v>213</v>
      </c>
      <c r="U2" s="13" t="s">
        <v>214</v>
      </c>
      <c r="V2" s="13" t="s">
        <v>215</v>
      </c>
      <c r="W2" s="13" t="s">
        <v>216</v>
      </c>
      <c r="X2" s="13" t="s">
        <v>217</v>
      </c>
      <c r="Y2" s="13" t="s">
        <v>218</v>
      </c>
      <c r="Z2" s="13" t="s">
        <v>219</v>
      </c>
      <c r="AA2" s="13" t="s">
        <v>220</v>
      </c>
      <c r="AB2" s="13" t="s">
        <v>221</v>
      </c>
      <c r="AC2" s="13" t="s">
        <v>222</v>
      </c>
      <c r="AD2" s="13" t="s">
        <v>223</v>
      </c>
      <c r="AE2" s="13" t="s">
        <v>224</v>
      </c>
      <c r="AF2" s="13" t="s">
        <v>225</v>
      </c>
      <c r="AG2" s="13" t="s">
        <v>226</v>
      </c>
      <c r="AH2" s="13" t="s">
        <v>227</v>
      </c>
      <c r="AI2" s="13" t="s">
        <v>228</v>
      </c>
      <c r="AJ2" s="13" t="s">
        <v>229</v>
      </c>
      <c r="AK2" s="13" t="s">
        <v>230</v>
      </c>
      <c r="AL2" s="13" t="s">
        <v>231</v>
      </c>
      <c r="AM2" s="13" t="s">
        <v>232</v>
      </c>
      <c r="AN2" s="13" t="s">
        <v>233</v>
      </c>
      <c r="AO2" s="13" t="s">
        <v>234</v>
      </c>
      <c r="AP2" s="13" t="s">
        <v>235</v>
      </c>
      <c r="AQ2" s="13" t="s">
        <v>236</v>
      </c>
      <c r="AR2" s="13" t="s">
        <v>237</v>
      </c>
      <c r="AS2" s="13" t="s">
        <v>238</v>
      </c>
      <c r="AT2" s="13" t="s">
        <v>239</v>
      </c>
      <c r="AU2" s="13" t="s">
        <v>240</v>
      </c>
      <c r="AV2" s="13" t="s">
        <v>241</v>
      </c>
      <c r="AW2" s="13" t="s">
        <v>242</v>
      </c>
      <c r="AX2" s="13" t="s">
        <v>243</v>
      </c>
      <c r="AY2" s="13" t="s">
        <v>244</v>
      </c>
      <c r="AZ2" s="13" t="s">
        <v>245</v>
      </c>
      <c r="BA2" s="13" t="s">
        <v>246</v>
      </c>
      <c r="BB2" s="13" t="s">
        <v>247</v>
      </c>
      <c r="BC2" t="s">
        <v>589</v>
      </c>
      <c r="BD2" s="13" t="s">
        <v>599</v>
      </c>
      <c r="BE2" s="13" t="s">
        <v>600</v>
      </c>
      <c r="BF2" s="67" t="s">
        <v>846</v>
      </c>
      <c r="BG2" s="67" t="s">
        <v>847</v>
      </c>
      <c r="BH2" s="67" t="s">
        <v>848</v>
      </c>
      <c r="BI2" s="67" t="s">
        <v>849</v>
      </c>
      <c r="BJ2" s="67" t="s">
        <v>850</v>
      </c>
      <c r="BK2" s="67" t="s">
        <v>851</v>
      </c>
      <c r="BL2" s="67" t="s">
        <v>852</v>
      </c>
      <c r="BM2" s="67" t="s">
        <v>853</v>
      </c>
      <c r="BN2" s="67" t="s">
        <v>854</v>
      </c>
    </row>
    <row r="3" spans="1:66" ht="15" customHeight="1">
      <c r="A3" s="85" t="s">
        <v>248</v>
      </c>
      <c r="B3" s="85" t="s">
        <v>257</v>
      </c>
      <c r="C3" s="53" t="s">
        <v>877</v>
      </c>
      <c r="D3" s="54">
        <v>3</v>
      </c>
      <c r="E3" s="65" t="s">
        <v>132</v>
      </c>
      <c r="F3" s="55">
        <v>32</v>
      </c>
      <c r="G3" s="53"/>
      <c r="H3" s="57"/>
      <c r="I3" s="56"/>
      <c r="J3" s="56"/>
      <c r="K3" s="36" t="s">
        <v>65</v>
      </c>
      <c r="L3" s="62">
        <v>3</v>
      </c>
      <c r="M3" s="62"/>
      <c r="N3" s="63"/>
      <c r="O3" s="86" t="s">
        <v>263</v>
      </c>
      <c r="P3" s="88">
        <v>43692.58255787037</v>
      </c>
      <c r="Q3" s="86" t="s">
        <v>266</v>
      </c>
      <c r="R3" s="86"/>
      <c r="S3" s="86"/>
      <c r="T3" s="86" t="s">
        <v>302</v>
      </c>
      <c r="U3" s="86"/>
      <c r="V3" s="91" t="s">
        <v>315</v>
      </c>
      <c r="W3" s="88">
        <v>43692.58255787037</v>
      </c>
      <c r="X3" s="92">
        <v>43692</v>
      </c>
      <c r="Y3" s="94" t="s">
        <v>326</v>
      </c>
      <c r="Z3" s="91" t="s">
        <v>367</v>
      </c>
      <c r="AA3" s="86"/>
      <c r="AB3" s="86"/>
      <c r="AC3" s="94" t="s">
        <v>408</v>
      </c>
      <c r="AD3" s="86"/>
      <c r="AE3" s="86" t="b">
        <v>0</v>
      </c>
      <c r="AF3" s="86">
        <v>7</v>
      </c>
      <c r="AG3" s="94" t="s">
        <v>449</v>
      </c>
      <c r="AH3" s="86" t="b">
        <v>0</v>
      </c>
      <c r="AI3" s="86" t="s">
        <v>453</v>
      </c>
      <c r="AJ3" s="86"/>
      <c r="AK3" s="94" t="s">
        <v>449</v>
      </c>
      <c r="AL3" s="86" t="b">
        <v>0</v>
      </c>
      <c r="AM3" s="86">
        <v>0</v>
      </c>
      <c r="AN3" s="94" t="s">
        <v>449</v>
      </c>
      <c r="AO3" s="86" t="s">
        <v>455</v>
      </c>
      <c r="AP3" s="86" t="b">
        <v>0</v>
      </c>
      <c r="AQ3" s="94" t="s">
        <v>408</v>
      </c>
      <c r="AR3" s="86" t="s">
        <v>210</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v>2</v>
      </c>
      <c r="BG3" s="52">
        <v>10.526315789473685</v>
      </c>
      <c r="BH3" s="51">
        <v>0</v>
      </c>
      <c r="BI3" s="52">
        <v>0</v>
      </c>
      <c r="BJ3" s="51">
        <v>0</v>
      </c>
      <c r="BK3" s="52">
        <v>0</v>
      </c>
      <c r="BL3" s="51">
        <v>17</v>
      </c>
      <c r="BM3" s="52">
        <v>89.47368421052632</v>
      </c>
      <c r="BN3" s="51">
        <v>19</v>
      </c>
    </row>
    <row r="4" spans="1:66" ht="15" customHeight="1">
      <c r="A4" s="85" t="s">
        <v>249</v>
      </c>
      <c r="B4" s="85" t="s">
        <v>256</v>
      </c>
      <c r="C4" s="53" t="s">
        <v>877</v>
      </c>
      <c r="D4" s="54">
        <v>3</v>
      </c>
      <c r="E4" s="65" t="s">
        <v>132</v>
      </c>
      <c r="F4" s="55">
        <v>32</v>
      </c>
      <c r="G4" s="53"/>
      <c r="H4" s="57"/>
      <c r="I4" s="56"/>
      <c r="J4" s="56"/>
      <c r="K4" s="36" t="s">
        <v>65</v>
      </c>
      <c r="L4" s="84">
        <v>4</v>
      </c>
      <c r="M4" s="84"/>
      <c r="N4" s="63"/>
      <c r="O4" s="87" t="s">
        <v>264</v>
      </c>
      <c r="P4" s="89">
        <v>43692.60460648148</v>
      </c>
      <c r="Q4" s="87" t="s">
        <v>267</v>
      </c>
      <c r="R4" s="87"/>
      <c r="S4" s="87"/>
      <c r="T4" s="87" t="s">
        <v>302</v>
      </c>
      <c r="U4" s="87"/>
      <c r="V4" s="90" t="s">
        <v>316</v>
      </c>
      <c r="W4" s="89">
        <v>43692.60460648148</v>
      </c>
      <c r="X4" s="93">
        <v>43692</v>
      </c>
      <c r="Y4" s="95" t="s">
        <v>327</v>
      </c>
      <c r="Z4" s="90" t="s">
        <v>368</v>
      </c>
      <c r="AA4" s="87"/>
      <c r="AB4" s="87"/>
      <c r="AC4" s="95" t="s">
        <v>409</v>
      </c>
      <c r="AD4" s="87"/>
      <c r="AE4" s="87" t="b">
        <v>0</v>
      </c>
      <c r="AF4" s="87">
        <v>0</v>
      </c>
      <c r="AG4" s="95" t="s">
        <v>449</v>
      </c>
      <c r="AH4" s="87" t="b">
        <v>0</v>
      </c>
      <c r="AI4" s="87" t="s">
        <v>453</v>
      </c>
      <c r="AJ4" s="87"/>
      <c r="AK4" s="95" t="s">
        <v>449</v>
      </c>
      <c r="AL4" s="87" t="b">
        <v>0</v>
      </c>
      <c r="AM4" s="87">
        <v>2</v>
      </c>
      <c r="AN4" s="95" t="s">
        <v>423</v>
      </c>
      <c r="AO4" s="87" t="s">
        <v>455</v>
      </c>
      <c r="AP4" s="87" t="b">
        <v>0</v>
      </c>
      <c r="AQ4" s="95" t="s">
        <v>423</v>
      </c>
      <c r="AR4" s="87" t="s">
        <v>210</v>
      </c>
      <c r="AS4" s="87">
        <v>0</v>
      </c>
      <c r="AT4" s="87">
        <v>0</v>
      </c>
      <c r="AU4" s="87"/>
      <c r="AV4" s="87"/>
      <c r="AW4" s="87"/>
      <c r="AX4" s="87"/>
      <c r="AY4" s="87"/>
      <c r="AZ4" s="87"/>
      <c r="BA4" s="87"/>
      <c r="BB4" s="87"/>
      <c r="BC4">
        <v>1</v>
      </c>
      <c r="BD4" s="86" t="str">
        <f>REPLACE(INDEX(GroupVertices[Group],MATCH(Edges[[#This Row],[Vertex 1]],GroupVertices[Vertex],0)),1,1,"")</f>
        <v>3</v>
      </c>
      <c r="BE4" s="86" t="str">
        <f>REPLACE(INDEX(GroupVertices[Group],MATCH(Edges[[#This Row],[Vertex 2]],GroupVertices[Vertex],0)),1,1,"")</f>
        <v>3</v>
      </c>
      <c r="BF4" s="51">
        <v>0</v>
      </c>
      <c r="BG4" s="52">
        <v>0</v>
      </c>
      <c r="BH4" s="51">
        <v>0</v>
      </c>
      <c r="BI4" s="52">
        <v>0</v>
      </c>
      <c r="BJ4" s="51">
        <v>0</v>
      </c>
      <c r="BK4" s="52">
        <v>0</v>
      </c>
      <c r="BL4" s="51">
        <v>11</v>
      </c>
      <c r="BM4" s="52">
        <v>100</v>
      </c>
      <c r="BN4" s="51">
        <v>11</v>
      </c>
    </row>
    <row r="5" spans="1:66" ht="15">
      <c r="A5" s="85" t="s">
        <v>249</v>
      </c>
      <c r="B5" s="85" t="s">
        <v>257</v>
      </c>
      <c r="C5" s="53" t="s">
        <v>877</v>
      </c>
      <c r="D5" s="54">
        <v>3</v>
      </c>
      <c r="E5" s="65" t="s">
        <v>132</v>
      </c>
      <c r="F5" s="55">
        <v>32</v>
      </c>
      <c r="G5" s="53"/>
      <c r="H5" s="57"/>
      <c r="I5" s="56"/>
      <c r="J5" s="56"/>
      <c r="K5" s="36" t="s">
        <v>65</v>
      </c>
      <c r="L5" s="84">
        <v>5</v>
      </c>
      <c r="M5" s="84"/>
      <c r="N5" s="63"/>
      <c r="O5" s="87" t="s">
        <v>263</v>
      </c>
      <c r="P5" s="89">
        <v>43692.60460648148</v>
      </c>
      <c r="Q5" s="87" t="s">
        <v>267</v>
      </c>
      <c r="R5" s="87"/>
      <c r="S5" s="87"/>
      <c r="T5" s="87" t="s">
        <v>302</v>
      </c>
      <c r="U5" s="87"/>
      <c r="V5" s="90" t="s">
        <v>316</v>
      </c>
      <c r="W5" s="89">
        <v>43692.60460648148</v>
      </c>
      <c r="X5" s="93">
        <v>43692</v>
      </c>
      <c r="Y5" s="95" t="s">
        <v>327</v>
      </c>
      <c r="Z5" s="90" t="s">
        <v>368</v>
      </c>
      <c r="AA5" s="87"/>
      <c r="AB5" s="87"/>
      <c r="AC5" s="95" t="s">
        <v>409</v>
      </c>
      <c r="AD5" s="87"/>
      <c r="AE5" s="87" t="b">
        <v>0</v>
      </c>
      <c r="AF5" s="87">
        <v>0</v>
      </c>
      <c r="AG5" s="95" t="s">
        <v>449</v>
      </c>
      <c r="AH5" s="87" t="b">
        <v>0</v>
      </c>
      <c r="AI5" s="87" t="s">
        <v>453</v>
      </c>
      <c r="AJ5" s="87"/>
      <c r="AK5" s="95" t="s">
        <v>449</v>
      </c>
      <c r="AL5" s="87" t="b">
        <v>0</v>
      </c>
      <c r="AM5" s="87">
        <v>2</v>
      </c>
      <c r="AN5" s="95" t="s">
        <v>423</v>
      </c>
      <c r="AO5" s="87" t="s">
        <v>455</v>
      </c>
      <c r="AP5" s="87" t="b">
        <v>0</v>
      </c>
      <c r="AQ5" s="95" t="s">
        <v>423</v>
      </c>
      <c r="AR5" s="87" t="s">
        <v>210</v>
      </c>
      <c r="AS5" s="87">
        <v>0</v>
      </c>
      <c r="AT5" s="87">
        <v>0</v>
      </c>
      <c r="AU5" s="87"/>
      <c r="AV5" s="87"/>
      <c r="AW5" s="87"/>
      <c r="AX5" s="87"/>
      <c r="AY5" s="87"/>
      <c r="AZ5" s="87"/>
      <c r="BA5" s="87"/>
      <c r="BB5" s="87"/>
      <c r="BC5">
        <v>1</v>
      </c>
      <c r="BD5" s="86" t="str">
        <f>REPLACE(INDEX(GroupVertices[Group],MATCH(Edges[[#This Row],[Vertex 1]],GroupVertices[Vertex],0)),1,1,"")</f>
        <v>3</v>
      </c>
      <c r="BE5" s="86" t="str">
        <f>REPLACE(INDEX(GroupVertices[Group],MATCH(Edges[[#This Row],[Vertex 2]],GroupVertices[Vertex],0)),1,1,"")</f>
        <v>3</v>
      </c>
      <c r="BF5" s="51"/>
      <c r="BG5" s="52"/>
      <c r="BH5" s="51"/>
      <c r="BI5" s="52"/>
      <c r="BJ5" s="51"/>
      <c r="BK5" s="52"/>
      <c r="BL5" s="51"/>
      <c r="BM5" s="52"/>
      <c r="BN5" s="51"/>
    </row>
    <row r="6" spans="1:66" ht="15">
      <c r="A6" s="85" t="s">
        <v>250</v>
      </c>
      <c r="B6" s="85" t="s">
        <v>260</v>
      </c>
      <c r="C6" s="53" t="s">
        <v>877</v>
      </c>
      <c r="D6" s="54">
        <v>3</v>
      </c>
      <c r="E6" s="65" t="s">
        <v>132</v>
      </c>
      <c r="F6" s="55">
        <v>32</v>
      </c>
      <c r="G6" s="53"/>
      <c r="H6" s="57"/>
      <c r="I6" s="56"/>
      <c r="J6" s="56"/>
      <c r="K6" s="36" t="s">
        <v>65</v>
      </c>
      <c r="L6" s="84">
        <v>6</v>
      </c>
      <c r="M6" s="84"/>
      <c r="N6" s="63"/>
      <c r="O6" s="87" t="s">
        <v>263</v>
      </c>
      <c r="P6" s="89">
        <v>43692.65642361111</v>
      </c>
      <c r="Q6" s="87" t="s">
        <v>268</v>
      </c>
      <c r="R6" s="87"/>
      <c r="S6" s="87"/>
      <c r="T6" s="87" t="s">
        <v>302</v>
      </c>
      <c r="U6" s="90" t="s">
        <v>303</v>
      </c>
      <c r="V6" s="90" t="s">
        <v>303</v>
      </c>
      <c r="W6" s="89">
        <v>43692.65642361111</v>
      </c>
      <c r="X6" s="93">
        <v>43692</v>
      </c>
      <c r="Y6" s="95" t="s">
        <v>328</v>
      </c>
      <c r="Z6" s="90" t="s">
        <v>369</v>
      </c>
      <c r="AA6" s="87"/>
      <c r="AB6" s="87"/>
      <c r="AC6" s="95" t="s">
        <v>410</v>
      </c>
      <c r="AD6" s="87"/>
      <c r="AE6" s="87" t="b">
        <v>0</v>
      </c>
      <c r="AF6" s="87">
        <v>2</v>
      </c>
      <c r="AG6" s="95" t="s">
        <v>449</v>
      </c>
      <c r="AH6" s="87" t="b">
        <v>0</v>
      </c>
      <c r="AI6" s="87" t="s">
        <v>453</v>
      </c>
      <c r="AJ6" s="87"/>
      <c r="AK6" s="95" t="s">
        <v>449</v>
      </c>
      <c r="AL6" s="87" t="b">
        <v>0</v>
      </c>
      <c r="AM6" s="87">
        <v>0</v>
      </c>
      <c r="AN6" s="95" t="s">
        <v>449</v>
      </c>
      <c r="AO6" s="87" t="s">
        <v>456</v>
      </c>
      <c r="AP6" s="87" t="b">
        <v>0</v>
      </c>
      <c r="AQ6" s="95" t="s">
        <v>410</v>
      </c>
      <c r="AR6" s="87" t="s">
        <v>210</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3</v>
      </c>
      <c r="BG6" s="52">
        <v>13.043478260869565</v>
      </c>
      <c r="BH6" s="51">
        <v>0</v>
      </c>
      <c r="BI6" s="52">
        <v>0</v>
      </c>
      <c r="BJ6" s="51">
        <v>0</v>
      </c>
      <c r="BK6" s="52">
        <v>0</v>
      </c>
      <c r="BL6" s="51">
        <v>20</v>
      </c>
      <c r="BM6" s="52">
        <v>86.95652173913044</v>
      </c>
      <c r="BN6" s="51">
        <v>23</v>
      </c>
    </row>
    <row r="7" spans="1:66" ht="15">
      <c r="A7" s="85" t="s">
        <v>251</v>
      </c>
      <c r="B7" s="85" t="s">
        <v>251</v>
      </c>
      <c r="C7" s="53" t="s">
        <v>877</v>
      </c>
      <c r="D7" s="54">
        <v>3</v>
      </c>
      <c r="E7" s="65" t="s">
        <v>132</v>
      </c>
      <c r="F7" s="55">
        <v>32</v>
      </c>
      <c r="G7" s="53"/>
      <c r="H7" s="57"/>
      <c r="I7" s="56"/>
      <c r="J7" s="56"/>
      <c r="K7" s="36" t="s">
        <v>65</v>
      </c>
      <c r="L7" s="84">
        <v>7</v>
      </c>
      <c r="M7" s="84"/>
      <c r="N7" s="63"/>
      <c r="O7" s="87" t="s">
        <v>210</v>
      </c>
      <c r="P7" s="89">
        <v>43692.67152777778</v>
      </c>
      <c r="Q7" s="87" t="s">
        <v>269</v>
      </c>
      <c r="R7" s="90" t="s">
        <v>298</v>
      </c>
      <c r="S7" s="87" t="s">
        <v>300</v>
      </c>
      <c r="T7" s="87" t="s">
        <v>302</v>
      </c>
      <c r="U7" s="87"/>
      <c r="V7" s="90" t="s">
        <v>317</v>
      </c>
      <c r="W7" s="89">
        <v>43692.67152777778</v>
      </c>
      <c r="X7" s="93">
        <v>43692</v>
      </c>
      <c r="Y7" s="95" t="s">
        <v>329</v>
      </c>
      <c r="Z7" s="90" t="s">
        <v>370</v>
      </c>
      <c r="AA7" s="87"/>
      <c r="AB7" s="87"/>
      <c r="AC7" s="95" t="s">
        <v>411</v>
      </c>
      <c r="AD7" s="87"/>
      <c r="AE7" s="87" t="b">
        <v>0</v>
      </c>
      <c r="AF7" s="87">
        <v>0</v>
      </c>
      <c r="AG7" s="95" t="s">
        <v>449</v>
      </c>
      <c r="AH7" s="87" t="b">
        <v>0</v>
      </c>
      <c r="AI7" s="87" t="s">
        <v>453</v>
      </c>
      <c r="AJ7" s="87"/>
      <c r="AK7" s="95" t="s">
        <v>449</v>
      </c>
      <c r="AL7" s="87" t="b">
        <v>0</v>
      </c>
      <c r="AM7" s="87">
        <v>0</v>
      </c>
      <c r="AN7" s="95" t="s">
        <v>449</v>
      </c>
      <c r="AO7" s="87" t="s">
        <v>457</v>
      </c>
      <c r="AP7" s="87" t="b">
        <v>0</v>
      </c>
      <c r="AQ7" s="95" t="s">
        <v>411</v>
      </c>
      <c r="AR7" s="87" t="s">
        <v>210</v>
      </c>
      <c r="AS7" s="87">
        <v>0</v>
      </c>
      <c r="AT7" s="87">
        <v>0</v>
      </c>
      <c r="AU7" s="87"/>
      <c r="AV7" s="87"/>
      <c r="AW7" s="87"/>
      <c r="AX7" s="87"/>
      <c r="AY7" s="87"/>
      <c r="AZ7" s="87"/>
      <c r="BA7" s="87"/>
      <c r="BB7" s="87"/>
      <c r="BC7">
        <v>1</v>
      </c>
      <c r="BD7" s="86" t="str">
        <f>REPLACE(INDEX(GroupVertices[Group],MATCH(Edges[[#This Row],[Vertex 1]],GroupVertices[Vertex],0)),1,1,"")</f>
        <v>4</v>
      </c>
      <c r="BE7" s="86" t="str">
        <f>REPLACE(INDEX(GroupVertices[Group],MATCH(Edges[[#This Row],[Vertex 2]],GroupVertices[Vertex],0)),1,1,"")</f>
        <v>4</v>
      </c>
      <c r="BF7" s="51">
        <v>1</v>
      </c>
      <c r="BG7" s="52">
        <v>3.3333333333333335</v>
      </c>
      <c r="BH7" s="51">
        <v>0</v>
      </c>
      <c r="BI7" s="52">
        <v>0</v>
      </c>
      <c r="BJ7" s="51">
        <v>0</v>
      </c>
      <c r="BK7" s="52">
        <v>0</v>
      </c>
      <c r="BL7" s="51">
        <v>29</v>
      </c>
      <c r="BM7" s="52">
        <v>96.66666666666667</v>
      </c>
      <c r="BN7" s="51">
        <v>30</v>
      </c>
    </row>
    <row r="8" spans="1:66" ht="15">
      <c r="A8" s="85" t="s">
        <v>252</v>
      </c>
      <c r="B8" s="85" t="s">
        <v>254</v>
      </c>
      <c r="C8" s="53" t="s">
        <v>877</v>
      </c>
      <c r="D8" s="54">
        <v>3</v>
      </c>
      <c r="E8" s="65" t="s">
        <v>132</v>
      </c>
      <c r="F8" s="55">
        <v>32</v>
      </c>
      <c r="G8" s="53"/>
      <c r="H8" s="57"/>
      <c r="I8" s="56"/>
      <c r="J8" s="56"/>
      <c r="K8" s="36" t="s">
        <v>65</v>
      </c>
      <c r="L8" s="84">
        <v>8</v>
      </c>
      <c r="M8" s="84"/>
      <c r="N8" s="63"/>
      <c r="O8" s="87" t="s">
        <v>264</v>
      </c>
      <c r="P8" s="89">
        <v>43692.67885416667</v>
      </c>
      <c r="Q8" s="87" t="s">
        <v>270</v>
      </c>
      <c r="R8" s="87"/>
      <c r="S8" s="87"/>
      <c r="T8" s="87"/>
      <c r="U8" s="87"/>
      <c r="V8" s="90" t="s">
        <v>318</v>
      </c>
      <c r="W8" s="89">
        <v>43692.67885416667</v>
      </c>
      <c r="X8" s="93">
        <v>43692</v>
      </c>
      <c r="Y8" s="95" t="s">
        <v>330</v>
      </c>
      <c r="Z8" s="90" t="s">
        <v>371</v>
      </c>
      <c r="AA8" s="87"/>
      <c r="AB8" s="87"/>
      <c r="AC8" s="95" t="s">
        <v>412</v>
      </c>
      <c r="AD8" s="87"/>
      <c r="AE8" s="87" t="b">
        <v>0</v>
      </c>
      <c r="AF8" s="87">
        <v>0</v>
      </c>
      <c r="AG8" s="95" t="s">
        <v>449</v>
      </c>
      <c r="AH8" s="87" t="b">
        <v>0</v>
      </c>
      <c r="AI8" s="87" t="s">
        <v>453</v>
      </c>
      <c r="AJ8" s="87"/>
      <c r="AK8" s="95" t="s">
        <v>449</v>
      </c>
      <c r="AL8" s="87" t="b">
        <v>0</v>
      </c>
      <c r="AM8" s="87">
        <v>2</v>
      </c>
      <c r="AN8" s="95" t="s">
        <v>429</v>
      </c>
      <c r="AO8" s="87" t="s">
        <v>457</v>
      </c>
      <c r="AP8" s="87" t="b">
        <v>0</v>
      </c>
      <c r="AQ8" s="95" t="s">
        <v>429</v>
      </c>
      <c r="AR8" s="87" t="s">
        <v>210</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3</v>
      </c>
      <c r="BG8" s="52">
        <v>10.714285714285714</v>
      </c>
      <c r="BH8" s="51">
        <v>1</v>
      </c>
      <c r="BI8" s="52">
        <v>3.5714285714285716</v>
      </c>
      <c r="BJ8" s="51">
        <v>0</v>
      </c>
      <c r="BK8" s="52">
        <v>0</v>
      </c>
      <c r="BL8" s="51">
        <v>24</v>
      </c>
      <c r="BM8" s="52">
        <v>85.71428571428571</v>
      </c>
      <c r="BN8" s="51">
        <v>28</v>
      </c>
    </row>
    <row r="9" spans="1:66" ht="15">
      <c r="A9" s="85" t="s">
        <v>252</v>
      </c>
      <c r="B9" s="85" t="s">
        <v>257</v>
      </c>
      <c r="C9" s="53" t="s">
        <v>877</v>
      </c>
      <c r="D9" s="54">
        <v>3</v>
      </c>
      <c r="E9" s="65" t="s">
        <v>132</v>
      </c>
      <c r="F9" s="55">
        <v>32</v>
      </c>
      <c r="G9" s="53"/>
      <c r="H9" s="57"/>
      <c r="I9" s="56"/>
      <c r="J9" s="56"/>
      <c r="K9" s="36" t="s">
        <v>65</v>
      </c>
      <c r="L9" s="84">
        <v>9</v>
      </c>
      <c r="M9" s="84"/>
      <c r="N9" s="63"/>
      <c r="O9" s="87" t="s">
        <v>263</v>
      </c>
      <c r="P9" s="89">
        <v>43692.67885416667</v>
      </c>
      <c r="Q9" s="87" t="s">
        <v>270</v>
      </c>
      <c r="R9" s="87"/>
      <c r="S9" s="87"/>
      <c r="T9" s="87"/>
      <c r="U9" s="87"/>
      <c r="V9" s="90" t="s">
        <v>318</v>
      </c>
      <c r="W9" s="89">
        <v>43692.67885416667</v>
      </c>
      <c r="X9" s="93">
        <v>43692</v>
      </c>
      <c r="Y9" s="95" t="s">
        <v>330</v>
      </c>
      <c r="Z9" s="90" t="s">
        <v>371</v>
      </c>
      <c r="AA9" s="87"/>
      <c r="AB9" s="87"/>
      <c r="AC9" s="95" t="s">
        <v>412</v>
      </c>
      <c r="AD9" s="87"/>
      <c r="AE9" s="87" t="b">
        <v>0</v>
      </c>
      <c r="AF9" s="87">
        <v>0</v>
      </c>
      <c r="AG9" s="95" t="s">
        <v>449</v>
      </c>
      <c r="AH9" s="87" t="b">
        <v>0</v>
      </c>
      <c r="AI9" s="87" t="s">
        <v>453</v>
      </c>
      <c r="AJ9" s="87"/>
      <c r="AK9" s="95" t="s">
        <v>449</v>
      </c>
      <c r="AL9" s="87" t="b">
        <v>0</v>
      </c>
      <c r="AM9" s="87">
        <v>2</v>
      </c>
      <c r="AN9" s="95" t="s">
        <v>429</v>
      </c>
      <c r="AO9" s="87" t="s">
        <v>457</v>
      </c>
      <c r="AP9" s="87" t="b">
        <v>0</v>
      </c>
      <c r="AQ9" s="95" t="s">
        <v>429</v>
      </c>
      <c r="AR9" s="87" t="s">
        <v>210</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3</v>
      </c>
      <c r="BF9" s="51"/>
      <c r="BG9" s="52"/>
      <c r="BH9" s="51"/>
      <c r="BI9" s="52"/>
      <c r="BJ9" s="51"/>
      <c r="BK9" s="52"/>
      <c r="BL9" s="51"/>
      <c r="BM9" s="52"/>
      <c r="BN9" s="51"/>
    </row>
    <row r="10" spans="1:66" ht="15">
      <c r="A10" s="85" t="s">
        <v>253</v>
      </c>
      <c r="B10" s="85" t="s">
        <v>250</v>
      </c>
      <c r="C10" s="53" t="s">
        <v>877</v>
      </c>
      <c r="D10" s="54">
        <v>3</v>
      </c>
      <c r="E10" s="65" t="s">
        <v>132</v>
      </c>
      <c r="F10" s="55">
        <v>32</v>
      </c>
      <c r="G10" s="53"/>
      <c r="H10" s="57"/>
      <c r="I10" s="56"/>
      <c r="J10" s="56"/>
      <c r="K10" s="36" t="s">
        <v>66</v>
      </c>
      <c r="L10" s="84">
        <v>10</v>
      </c>
      <c r="M10" s="84"/>
      <c r="N10" s="63"/>
      <c r="O10" s="87" t="s">
        <v>264</v>
      </c>
      <c r="P10" s="89">
        <v>43692.57423611111</v>
      </c>
      <c r="Q10" s="87" t="s">
        <v>271</v>
      </c>
      <c r="R10" s="87"/>
      <c r="S10" s="87"/>
      <c r="T10" s="87"/>
      <c r="U10" s="87"/>
      <c r="V10" s="90" t="s">
        <v>319</v>
      </c>
      <c r="W10" s="89">
        <v>43692.57423611111</v>
      </c>
      <c r="X10" s="93">
        <v>43692</v>
      </c>
      <c r="Y10" s="95" t="s">
        <v>331</v>
      </c>
      <c r="Z10" s="90" t="s">
        <v>372</v>
      </c>
      <c r="AA10" s="87"/>
      <c r="AB10" s="87"/>
      <c r="AC10" s="95" t="s">
        <v>413</v>
      </c>
      <c r="AD10" s="87"/>
      <c r="AE10" s="87" t="b">
        <v>0</v>
      </c>
      <c r="AF10" s="87">
        <v>0</v>
      </c>
      <c r="AG10" s="95" t="s">
        <v>449</v>
      </c>
      <c r="AH10" s="87" t="b">
        <v>0</v>
      </c>
      <c r="AI10" s="87" t="s">
        <v>453</v>
      </c>
      <c r="AJ10" s="87"/>
      <c r="AK10" s="95" t="s">
        <v>449</v>
      </c>
      <c r="AL10" s="87" t="b">
        <v>0</v>
      </c>
      <c r="AM10" s="87">
        <v>2</v>
      </c>
      <c r="AN10" s="95" t="s">
        <v>416</v>
      </c>
      <c r="AO10" s="87" t="s">
        <v>457</v>
      </c>
      <c r="AP10" s="87" t="b">
        <v>0</v>
      </c>
      <c r="AQ10" s="95" t="s">
        <v>416</v>
      </c>
      <c r="AR10" s="87" t="s">
        <v>210</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1</v>
      </c>
      <c r="BG10" s="52">
        <v>5</v>
      </c>
      <c r="BH10" s="51">
        <v>0</v>
      </c>
      <c r="BI10" s="52">
        <v>0</v>
      </c>
      <c r="BJ10" s="51">
        <v>0</v>
      </c>
      <c r="BK10" s="52">
        <v>0</v>
      </c>
      <c r="BL10" s="51">
        <v>19</v>
      </c>
      <c r="BM10" s="52">
        <v>95</v>
      </c>
      <c r="BN10" s="51">
        <v>20</v>
      </c>
    </row>
    <row r="11" spans="1:66" ht="30">
      <c r="A11" s="85" t="s">
        <v>254</v>
      </c>
      <c r="B11" s="85" t="s">
        <v>250</v>
      </c>
      <c r="C11" s="53" t="s">
        <v>878</v>
      </c>
      <c r="D11" s="54">
        <v>5.333333333333334</v>
      </c>
      <c r="E11" s="65" t="s">
        <v>136</v>
      </c>
      <c r="F11" s="55">
        <v>26.8</v>
      </c>
      <c r="G11" s="53"/>
      <c r="H11" s="57"/>
      <c r="I11" s="56"/>
      <c r="J11" s="56"/>
      <c r="K11" s="36" t="s">
        <v>65</v>
      </c>
      <c r="L11" s="84">
        <v>11</v>
      </c>
      <c r="M11" s="84"/>
      <c r="N11" s="63"/>
      <c r="O11" s="87" t="s">
        <v>263</v>
      </c>
      <c r="P11" s="89">
        <v>43692.63612268519</v>
      </c>
      <c r="Q11" s="87" t="s">
        <v>272</v>
      </c>
      <c r="R11" s="87"/>
      <c r="S11" s="87"/>
      <c r="T11" s="87" t="s">
        <v>302</v>
      </c>
      <c r="U11" s="87"/>
      <c r="V11" s="90" t="s">
        <v>320</v>
      </c>
      <c r="W11" s="89">
        <v>43692.63612268519</v>
      </c>
      <c r="X11" s="93">
        <v>43692</v>
      </c>
      <c r="Y11" s="95" t="s">
        <v>332</v>
      </c>
      <c r="Z11" s="90" t="s">
        <v>373</v>
      </c>
      <c r="AA11" s="87"/>
      <c r="AB11" s="87"/>
      <c r="AC11" s="95" t="s">
        <v>414</v>
      </c>
      <c r="AD11" s="87"/>
      <c r="AE11" s="87" t="b">
        <v>0</v>
      </c>
      <c r="AF11" s="87">
        <v>2</v>
      </c>
      <c r="AG11" s="95" t="s">
        <v>449</v>
      </c>
      <c r="AH11" s="87" t="b">
        <v>0</v>
      </c>
      <c r="AI11" s="87" t="s">
        <v>453</v>
      </c>
      <c r="AJ11" s="87"/>
      <c r="AK11" s="95" t="s">
        <v>449</v>
      </c>
      <c r="AL11" s="87" t="b">
        <v>0</v>
      </c>
      <c r="AM11" s="87">
        <v>0</v>
      </c>
      <c r="AN11" s="95" t="s">
        <v>449</v>
      </c>
      <c r="AO11" s="87" t="s">
        <v>458</v>
      </c>
      <c r="AP11" s="87" t="b">
        <v>0</v>
      </c>
      <c r="AQ11" s="95" t="s">
        <v>414</v>
      </c>
      <c r="AR11" s="87" t="s">
        <v>210</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30">
      <c r="A12" s="85" t="s">
        <v>254</v>
      </c>
      <c r="B12" s="85" t="s">
        <v>250</v>
      </c>
      <c r="C12" s="53" t="s">
        <v>878</v>
      </c>
      <c r="D12" s="54">
        <v>5.333333333333334</v>
      </c>
      <c r="E12" s="65" t="s">
        <v>136</v>
      </c>
      <c r="F12" s="55">
        <v>26.8</v>
      </c>
      <c r="G12" s="53"/>
      <c r="H12" s="57"/>
      <c r="I12" s="56"/>
      <c r="J12" s="56"/>
      <c r="K12" s="36" t="s">
        <v>65</v>
      </c>
      <c r="L12" s="84">
        <v>12</v>
      </c>
      <c r="M12" s="84"/>
      <c r="N12" s="63"/>
      <c r="O12" s="87" t="s">
        <v>263</v>
      </c>
      <c r="P12" s="89">
        <v>43692.64162037037</v>
      </c>
      <c r="Q12" s="87" t="s">
        <v>273</v>
      </c>
      <c r="R12" s="87"/>
      <c r="S12" s="87"/>
      <c r="T12" s="87" t="s">
        <v>302</v>
      </c>
      <c r="U12" s="90" t="s">
        <v>304</v>
      </c>
      <c r="V12" s="90" t="s">
        <v>304</v>
      </c>
      <c r="W12" s="89">
        <v>43692.64162037037</v>
      </c>
      <c r="X12" s="93">
        <v>43692</v>
      </c>
      <c r="Y12" s="95" t="s">
        <v>333</v>
      </c>
      <c r="Z12" s="90" t="s">
        <v>374</v>
      </c>
      <c r="AA12" s="87"/>
      <c r="AB12" s="87"/>
      <c r="AC12" s="95" t="s">
        <v>415</v>
      </c>
      <c r="AD12" s="87"/>
      <c r="AE12" s="87" t="b">
        <v>0</v>
      </c>
      <c r="AF12" s="87">
        <v>1</v>
      </c>
      <c r="AG12" s="95" t="s">
        <v>449</v>
      </c>
      <c r="AH12" s="87" t="b">
        <v>0</v>
      </c>
      <c r="AI12" s="87" t="s">
        <v>454</v>
      </c>
      <c r="AJ12" s="87"/>
      <c r="AK12" s="95" t="s">
        <v>449</v>
      </c>
      <c r="AL12" s="87" t="b">
        <v>0</v>
      </c>
      <c r="AM12" s="87">
        <v>0</v>
      </c>
      <c r="AN12" s="95" t="s">
        <v>449</v>
      </c>
      <c r="AO12" s="87" t="s">
        <v>458</v>
      </c>
      <c r="AP12" s="87" t="b">
        <v>0</v>
      </c>
      <c r="AQ12" s="95" t="s">
        <v>415</v>
      </c>
      <c r="AR12" s="87" t="s">
        <v>210</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15">
      <c r="A13" s="85" t="s">
        <v>250</v>
      </c>
      <c r="B13" s="85" t="s">
        <v>253</v>
      </c>
      <c r="C13" s="53" t="s">
        <v>877</v>
      </c>
      <c r="D13" s="54">
        <v>3</v>
      </c>
      <c r="E13" s="65" t="s">
        <v>132</v>
      </c>
      <c r="F13" s="55">
        <v>32</v>
      </c>
      <c r="G13" s="53"/>
      <c r="H13" s="57"/>
      <c r="I13" s="56"/>
      <c r="J13" s="56"/>
      <c r="K13" s="36" t="s">
        <v>66</v>
      </c>
      <c r="L13" s="84">
        <v>13</v>
      </c>
      <c r="M13" s="84"/>
      <c r="N13" s="63"/>
      <c r="O13" s="87" t="s">
        <v>263</v>
      </c>
      <c r="P13" s="89">
        <v>43692.573541666665</v>
      </c>
      <c r="Q13" s="87" t="s">
        <v>271</v>
      </c>
      <c r="R13" s="87"/>
      <c r="S13" s="87"/>
      <c r="T13" s="87" t="s">
        <v>302</v>
      </c>
      <c r="U13" s="90" t="s">
        <v>305</v>
      </c>
      <c r="V13" s="90" t="s">
        <v>305</v>
      </c>
      <c r="W13" s="89">
        <v>43692.573541666665</v>
      </c>
      <c r="X13" s="93">
        <v>43692</v>
      </c>
      <c r="Y13" s="95" t="s">
        <v>334</v>
      </c>
      <c r="Z13" s="90" t="s">
        <v>375</v>
      </c>
      <c r="AA13" s="87"/>
      <c r="AB13" s="87"/>
      <c r="AC13" s="95" t="s">
        <v>416</v>
      </c>
      <c r="AD13" s="87"/>
      <c r="AE13" s="87" t="b">
        <v>0</v>
      </c>
      <c r="AF13" s="87">
        <v>1</v>
      </c>
      <c r="AG13" s="95" t="s">
        <v>449</v>
      </c>
      <c r="AH13" s="87" t="b">
        <v>0</v>
      </c>
      <c r="AI13" s="87" t="s">
        <v>453</v>
      </c>
      <c r="AJ13" s="87"/>
      <c r="AK13" s="95" t="s">
        <v>449</v>
      </c>
      <c r="AL13" s="87" t="b">
        <v>0</v>
      </c>
      <c r="AM13" s="87">
        <v>2</v>
      </c>
      <c r="AN13" s="95" t="s">
        <v>449</v>
      </c>
      <c r="AO13" s="87" t="s">
        <v>456</v>
      </c>
      <c r="AP13" s="87" t="b">
        <v>0</v>
      </c>
      <c r="AQ13" s="95" t="s">
        <v>416</v>
      </c>
      <c r="AR13" s="87" t="s">
        <v>210</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v>1</v>
      </c>
      <c r="BG13" s="52">
        <v>5</v>
      </c>
      <c r="BH13" s="51">
        <v>0</v>
      </c>
      <c r="BI13" s="52">
        <v>0</v>
      </c>
      <c r="BJ13" s="51">
        <v>0</v>
      </c>
      <c r="BK13" s="52">
        <v>0</v>
      </c>
      <c r="BL13" s="51">
        <v>19</v>
      </c>
      <c r="BM13" s="52">
        <v>95</v>
      </c>
      <c r="BN13" s="51">
        <v>20</v>
      </c>
    </row>
    <row r="14" spans="1:66" ht="30">
      <c r="A14" s="85" t="s">
        <v>250</v>
      </c>
      <c r="B14" s="85" t="s">
        <v>250</v>
      </c>
      <c r="C14" s="53" t="s">
        <v>879</v>
      </c>
      <c r="D14" s="54">
        <v>10</v>
      </c>
      <c r="E14" s="65" t="s">
        <v>136</v>
      </c>
      <c r="F14" s="55">
        <v>16.4</v>
      </c>
      <c r="G14" s="53"/>
      <c r="H14" s="57"/>
      <c r="I14" s="56"/>
      <c r="J14" s="56"/>
      <c r="K14" s="36" t="s">
        <v>65</v>
      </c>
      <c r="L14" s="84">
        <v>14</v>
      </c>
      <c r="M14" s="84"/>
      <c r="N14" s="63"/>
      <c r="O14" s="87" t="s">
        <v>210</v>
      </c>
      <c r="P14" s="89">
        <v>43692.625289351854</v>
      </c>
      <c r="Q14" s="87" t="s">
        <v>274</v>
      </c>
      <c r="R14" s="87"/>
      <c r="S14" s="87"/>
      <c r="T14" s="87" t="s">
        <v>302</v>
      </c>
      <c r="U14" s="90" t="s">
        <v>306</v>
      </c>
      <c r="V14" s="90" t="s">
        <v>306</v>
      </c>
      <c r="W14" s="89">
        <v>43692.625289351854</v>
      </c>
      <c r="X14" s="93">
        <v>43692</v>
      </c>
      <c r="Y14" s="95" t="s">
        <v>335</v>
      </c>
      <c r="Z14" s="90" t="s">
        <v>376</v>
      </c>
      <c r="AA14" s="87"/>
      <c r="AB14" s="87"/>
      <c r="AC14" s="95" t="s">
        <v>417</v>
      </c>
      <c r="AD14" s="87"/>
      <c r="AE14" s="87" t="b">
        <v>0</v>
      </c>
      <c r="AF14" s="87">
        <v>0</v>
      </c>
      <c r="AG14" s="95" t="s">
        <v>449</v>
      </c>
      <c r="AH14" s="87" t="b">
        <v>0</v>
      </c>
      <c r="AI14" s="87" t="s">
        <v>453</v>
      </c>
      <c r="AJ14" s="87"/>
      <c r="AK14" s="95" t="s">
        <v>449</v>
      </c>
      <c r="AL14" s="87" t="b">
        <v>0</v>
      </c>
      <c r="AM14" s="87">
        <v>0</v>
      </c>
      <c r="AN14" s="95" t="s">
        <v>449</v>
      </c>
      <c r="AO14" s="87" t="s">
        <v>456</v>
      </c>
      <c r="AP14" s="87" t="b">
        <v>0</v>
      </c>
      <c r="AQ14" s="95" t="s">
        <v>417</v>
      </c>
      <c r="AR14" s="87" t="s">
        <v>210</v>
      </c>
      <c r="AS14" s="87">
        <v>0</v>
      </c>
      <c r="AT14" s="87">
        <v>0</v>
      </c>
      <c r="AU14" s="87"/>
      <c r="AV14" s="87"/>
      <c r="AW14" s="87"/>
      <c r="AX14" s="87"/>
      <c r="AY14" s="87"/>
      <c r="AZ14" s="87"/>
      <c r="BA14" s="87"/>
      <c r="BB14" s="87"/>
      <c r="BC14">
        <v>4</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17</v>
      </c>
      <c r="BM14" s="52">
        <v>100</v>
      </c>
      <c r="BN14" s="51">
        <v>17</v>
      </c>
    </row>
    <row r="15" spans="1:66" ht="30">
      <c r="A15" s="85" t="s">
        <v>250</v>
      </c>
      <c r="B15" s="85" t="s">
        <v>250</v>
      </c>
      <c r="C15" s="53" t="s">
        <v>879</v>
      </c>
      <c r="D15" s="54">
        <v>10</v>
      </c>
      <c r="E15" s="65" t="s">
        <v>136</v>
      </c>
      <c r="F15" s="55">
        <v>16.4</v>
      </c>
      <c r="G15" s="53"/>
      <c r="H15" s="57"/>
      <c r="I15" s="56"/>
      <c r="J15" s="56"/>
      <c r="K15" s="36" t="s">
        <v>65</v>
      </c>
      <c r="L15" s="84">
        <v>15</v>
      </c>
      <c r="M15" s="84"/>
      <c r="N15" s="63"/>
      <c r="O15" s="87" t="s">
        <v>210</v>
      </c>
      <c r="P15" s="89">
        <v>43692.63560185185</v>
      </c>
      <c r="Q15" s="87" t="s">
        <v>275</v>
      </c>
      <c r="R15" s="90" t="s">
        <v>299</v>
      </c>
      <c r="S15" s="87" t="s">
        <v>301</v>
      </c>
      <c r="T15" s="87" t="s">
        <v>302</v>
      </c>
      <c r="U15" s="90" t="s">
        <v>307</v>
      </c>
      <c r="V15" s="90" t="s">
        <v>307</v>
      </c>
      <c r="W15" s="89">
        <v>43692.63560185185</v>
      </c>
      <c r="X15" s="93">
        <v>43692</v>
      </c>
      <c r="Y15" s="95" t="s">
        <v>336</v>
      </c>
      <c r="Z15" s="90" t="s">
        <v>377</v>
      </c>
      <c r="AA15" s="87"/>
      <c r="AB15" s="87"/>
      <c r="AC15" s="95" t="s">
        <v>418</v>
      </c>
      <c r="AD15" s="87"/>
      <c r="AE15" s="87" t="b">
        <v>0</v>
      </c>
      <c r="AF15" s="87">
        <v>0</v>
      </c>
      <c r="AG15" s="95" t="s">
        <v>449</v>
      </c>
      <c r="AH15" s="87" t="b">
        <v>0</v>
      </c>
      <c r="AI15" s="87" t="s">
        <v>453</v>
      </c>
      <c r="AJ15" s="87"/>
      <c r="AK15" s="95" t="s">
        <v>449</v>
      </c>
      <c r="AL15" s="87" t="b">
        <v>0</v>
      </c>
      <c r="AM15" s="87">
        <v>0</v>
      </c>
      <c r="AN15" s="95" t="s">
        <v>449</v>
      </c>
      <c r="AO15" s="87" t="s">
        <v>456</v>
      </c>
      <c r="AP15" s="87" t="b">
        <v>0</v>
      </c>
      <c r="AQ15" s="95" t="s">
        <v>418</v>
      </c>
      <c r="AR15" s="87" t="s">
        <v>210</v>
      </c>
      <c r="AS15" s="87">
        <v>0</v>
      </c>
      <c r="AT15" s="87">
        <v>0</v>
      </c>
      <c r="AU15" s="87"/>
      <c r="AV15" s="87"/>
      <c r="AW15" s="87"/>
      <c r="AX15" s="87"/>
      <c r="AY15" s="87"/>
      <c r="AZ15" s="87"/>
      <c r="BA15" s="87"/>
      <c r="BB15" s="87"/>
      <c r="BC15">
        <v>4</v>
      </c>
      <c r="BD15" s="86" t="str">
        <f>REPLACE(INDEX(GroupVertices[Group],MATCH(Edges[[#This Row],[Vertex 1]],GroupVertices[Vertex],0)),1,1,"")</f>
        <v>1</v>
      </c>
      <c r="BE15" s="86" t="str">
        <f>REPLACE(INDEX(GroupVertices[Group],MATCH(Edges[[#This Row],[Vertex 2]],GroupVertices[Vertex],0)),1,1,"")</f>
        <v>1</v>
      </c>
      <c r="BF15" s="51">
        <v>0</v>
      </c>
      <c r="BG15" s="52">
        <v>0</v>
      </c>
      <c r="BH15" s="51">
        <v>1</v>
      </c>
      <c r="BI15" s="52">
        <v>10</v>
      </c>
      <c r="BJ15" s="51">
        <v>0</v>
      </c>
      <c r="BK15" s="52">
        <v>0</v>
      </c>
      <c r="BL15" s="51">
        <v>9</v>
      </c>
      <c r="BM15" s="52">
        <v>90</v>
      </c>
      <c r="BN15" s="51">
        <v>10</v>
      </c>
    </row>
    <row r="16" spans="1:66" ht="30">
      <c r="A16" s="85" t="s">
        <v>250</v>
      </c>
      <c r="B16" s="85" t="s">
        <v>250</v>
      </c>
      <c r="C16" s="53" t="s">
        <v>879</v>
      </c>
      <c r="D16" s="54">
        <v>10</v>
      </c>
      <c r="E16" s="65" t="s">
        <v>136</v>
      </c>
      <c r="F16" s="55">
        <v>16.4</v>
      </c>
      <c r="G16" s="53"/>
      <c r="H16" s="57"/>
      <c r="I16" s="56"/>
      <c r="J16" s="56"/>
      <c r="K16" s="36" t="s">
        <v>65</v>
      </c>
      <c r="L16" s="84">
        <v>16</v>
      </c>
      <c r="M16" s="84"/>
      <c r="N16" s="63"/>
      <c r="O16" s="87" t="s">
        <v>210</v>
      </c>
      <c r="P16" s="89">
        <v>43692.645949074074</v>
      </c>
      <c r="Q16" s="87" t="s">
        <v>276</v>
      </c>
      <c r="R16" s="87"/>
      <c r="S16" s="87"/>
      <c r="T16" s="87" t="s">
        <v>302</v>
      </c>
      <c r="U16" s="90" t="s">
        <v>308</v>
      </c>
      <c r="V16" s="90" t="s">
        <v>308</v>
      </c>
      <c r="W16" s="89">
        <v>43692.645949074074</v>
      </c>
      <c r="X16" s="93">
        <v>43692</v>
      </c>
      <c r="Y16" s="95" t="s">
        <v>337</v>
      </c>
      <c r="Z16" s="90" t="s">
        <v>378</v>
      </c>
      <c r="AA16" s="87"/>
      <c r="AB16" s="87"/>
      <c r="AC16" s="95" t="s">
        <v>419</v>
      </c>
      <c r="AD16" s="87"/>
      <c r="AE16" s="87" t="b">
        <v>0</v>
      </c>
      <c r="AF16" s="87">
        <v>1</v>
      </c>
      <c r="AG16" s="95" t="s">
        <v>449</v>
      </c>
      <c r="AH16" s="87" t="b">
        <v>0</v>
      </c>
      <c r="AI16" s="87" t="s">
        <v>453</v>
      </c>
      <c r="AJ16" s="87"/>
      <c r="AK16" s="95" t="s">
        <v>449</v>
      </c>
      <c r="AL16" s="87" t="b">
        <v>0</v>
      </c>
      <c r="AM16" s="87">
        <v>0</v>
      </c>
      <c r="AN16" s="95" t="s">
        <v>449</v>
      </c>
      <c r="AO16" s="87" t="s">
        <v>456</v>
      </c>
      <c r="AP16" s="87" t="b">
        <v>0</v>
      </c>
      <c r="AQ16" s="95" t="s">
        <v>419</v>
      </c>
      <c r="AR16" s="87" t="s">
        <v>210</v>
      </c>
      <c r="AS16" s="87">
        <v>0</v>
      </c>
      <c r="AT16" s="87">
        <v>0</v>
      </c>
      <c r="AU16" s="87"/>
      <c r="AV16" s="87"/>
      <c r="AW16" s="87"/>
      <c r="AX16" s="87"/>
      <c r="AY16" s="87"/>
      <c r="AZ16" s="87"/>
      <c r="BA16" s="87"/>
      <c r="BB16" s="87"/>
      <c r="BC16">
        <v>4</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21</v>
      </c>
      <c r="BM16" s="52">
        <v>100</v>
      </c>
      <c r="BN16" s="51">
        <v>21</v>
      </c>
    </row>
    <row r="17" spans="1:66" ht="30">
      <c r="A17" s="85" t="s">
        <v>250</v>
      </c>
      <c r="B17" s="85" t="s">
        <v>250</v>
      </c>
      <c r="C17" s="53" t="s">
        <v>879</v>
      </c>
      <c r="D17" s="54">
        <v>10</v>
      </c>
      <c r="E17" s="65" t="s">
        <v>136</v>
      </c>
      <c r="F17" s="55">
        <v>16.4</v>
      </c>
      <c r="G17" s="53"/>
      <c r="H17" s="57"/>
      <c r="I17" s="56"/>
      <c r="J17" s="56"/>
      <c r="K17" s="36" t="s">
        <v>65</v>
      </c>
      <c r="L17" s="84">
        <v>17</v>
      </c>
      <c r="M17" s="84"/>
      <c r="N17" s="63"/>
      <c r="O17" s="87" t="s">
        <v>210</v>
      </c>
      <c r="P17" s="89">
        <v>43692.66332175926</v>
      </c>
      <c r="Q17" s="87" t="s">
        <v>277</v>
      </c>
      <c r="R17" s="87"/>
      <c r="S17" s="87"/>
      <c r="T17" s="87" t="s">
        <v>302</v>
      </c>
      <c r="U17" s="90" t="s">
        <v>309</v>
      </c>
      <c r="V17" s="90" t="s">
        <v>309</v>
      </c>
      <c r="W17" s="89">
        <v>43692.66332175926</v>
      </c>
      <c r="X17" s="93">
        <v>43692</v>
      </c>
      <c r="Y17" s="95" t="s">
        <v>338</v>
      </c>
      <c r="Z17" s="90" t="s">
        <v>379</v>
      </c>
      <c r="AA17" s="87"/>
      <c r="AB17" s="87"/>
      <c r="AC17" s="95" t="s">
        <v>420</v>
      </c>
      <c r="AD17" s="87"/>
      <c r="AE17" s="87" t="b">
        <v>0</v>
      </c>
      <c r="AF17" s="87">
        <v>2</v>
      </c>
      <c r="AG17" s="95" t="s">
        <v>449</v>
      </c>
      <c r="AH17" s="87" t="b">
        <v>0</v>
      </c>
      <c r="AI17" s="87" t="s">
        <v>453</v>
      </c>
      <c r="AJ17" s="87"/>
      <c r="AK17" s="95" t="s">
        <v>449</v>
      </c>
      <c r="AL17" s="87" t="b">
        <v>0</v>
      </c>
      <c r="AM17" s="87">
        <v>0</v>
      </c>
      <c r="AN17" s="95" t="s">
        <v>449</v>
      </c>
      <c r="AO17" s="87" t="s">
        <v>456</v>
      </c>
      <c r="AP17" s="87" t="b">
        <v>0</v>
      </c>
      <c r="AQ17" s="95" t="s">
        <v>420</v>
      </c>
      <c r="AR17" s="87" t="s">
        <v>210</v>
      </c>
      <c r="AS17" s="87">
        <v>0</v>
      </c>
      <c r="AT17" s="87">
        <v>0</v>
      </c>
      <c r="AU17" s="87"/>
      <c r="AV17" s="87"/>
      <c r="AW17" s="87"/>
      <c r="AX17" s="87"/>
      <c r="AY17" s="87"/>
      <c r="AZ17" s="87"/>
      <c r="BA17" s="87"/>
      <c r="BB17" s="87"/>
      <c r="BC17">
        <v>4</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27</v>
      </c>
      <c r="BM17" s="52">
        <v>100</v>
      </c>
      <c r="BN17" s="51">
        <v>27</v>
      </c>
    </row>
    <row r="18" spans="1:66" ht="15">
      <c r="A18" s="85" t="s">
        <v>255</v>
      </c>
      <c r="B18" s="85" t="s">
        <v>250</v>
      </c>
      <c r="C18" s="53" t="s">
        <v>877</v>
      </c>
      <c r="D18" s="54">
        <v>3</v>
      </c>
      <c r="E18" s="65" t="s">
        <v>132</v>
      </c>
      <c r="F18" s="55">
        <v>32</v>
      </c>
      <c r="G18" s="53"/>
      <c r="H18" s="57"/>
      <c r="I18" s="56"/>
      <c r="J18" s="56"/>
      <c r="K18" s="36" t="s">
        <v>65</v>
      </c>
      <c r="L18" s="84">
        <v>18</v>
      </c>
      <c r="M18" s="84"/>
      <c r="N18" s="63"/>
      <c r="O18" s="87" t="s">
        <v>264</v>
      </c>
      <c r="P18" s="89">
        <v>43692.578935185185</v>
      </c>
      <c r="Q18" s="87" t="s">
        <v>271</v>
      </c>
      <c r="R18" s="87"/>
      <c r="S18" s="87"/>
      <c r="T18" s="87"/>
      <c r="U18" s="87"/>
      <c r="V18" s="90" t="s">
        <v>321</v>
      </c>
      <c r="W18" s="89">
        <v>43692.578935185185</v>
      </c>
      <c r="X18" s="93">
        <v>43692</v>
      </c>
      <c r="Y18" s="95" t="s">
        <v>339</v>
      </c>
      <c r="Z18" s="90" t="s">
        <v>380</v>
      </c>
      <c r="AA18" s="87"/>
      <c r="AB18" s="87"/>
      <c r="AC18" s="95" t="s">
        <v>421</v>
      </c>
      <c r="AD18" s="87"/>
      <c r="AE18" s="87" t="b">
        <v>0</v>
      </c>
      <c r="AF18" s="87">
        <v>0</v>
      </c>
      <c r="AG18" s="95" t="s">
        <v>449</v>
      </c>
      <c r="AH18" s="87" t="b">
        <v>0</v>
      </c>
      <c r="AI18" s="87" t="s">
        <v>453</v>
      </c>
      <c r="AJ18" s="87"/>
      <c r="AK18" s="95" t="s">
        <v>449</v>
      </c>
      <c r="AL18" s="87" t="b">
        <v>0</v>
      </c>
      <c r="AM18" s="87">
        <v>2</v>
      </c>
      <c r="AN18" s="95" t="s">
        <v>416</v>
      </c>
      <c r="AO18" s="87" t="s">
        <v>455</v>
      </c>
      <c r="AP18" s="87" t="b">
        <v>0</v>
      </c>
      <c r="AQ18" s="95" t="s">
        <v>416</v>
      </c>
      <c r="AR18" s="87" t="s">
        <v>210</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c r="BG18" s="52"/>
      <c r="BH18" s="51"/>
      <c r="BI18" s="52"/>
      <c r="BJ18" s="51"/>
      <c r="BK18" s="52"/>
      <c r="BL18" s="51"/>
      <c r="BM18" s="52"/>
      <c r="BN18" s="51"/>
    </row>
    <row r="19" spans="1:66" ht="30">
      <c r="A19" s="85" t="s">
        <v>254</v>
      </c>
      <c r="B19" s="85" t="s">
        <v>253</v>
      </c>
      <c r="C19" s="53" t="s">
        <v>880</v>
      </c>
      <c r="D19" s="54">
        <v>7.666666666666667</v>
      </c>
      <c r="E19" s="65" t="s">
        <v>136</v>
      </c>
      <c r="F19" s="55">
        <v>21.6</v>
      </c>
      <c r="G19" s="53"/>
      <c r="H19" s="57"/>
      <c r="I19" s="56"/>
      <c r="J19" s="56"/>
      <c r="K19" s="36" t="s">
        <v>65</v>
      </c>
      <c r="L19" s="84">
        <v>19</v>
      </c>
      <c r="M19" s="84"/>
      <c r="N19" s="63"/>
      <c r="O19" s="87" t="s">
        <v>263</v>
      </c>
      <c r="P19" s="89">
        <v>43692.61863425926</v>
      </c>
      <c r="Q19" s="87" t="s">
        <v>278</v>
      </c>
      <c r="R19" s="87"/>
      <c r="S19" s="87"/>
      <c r="T19" s="87" t="s">
        <v>302</v>
      </c>
      <c r="U19" s="87"/>
      <c r="V19" s="90" t="s">
        <v>320</v>
      </c>
      <c r="W19" s="89">
        <v>43692.61863425926</v>
      </c>
      <c r="X19" s="93">
        <v>43692</v>
      </c>
      <c r="Y19" s="95" t="s">
        <v>340</v>
      </c>
      <c r="Z19" s="90" t="s">
        <v>381</v>
      </c>
      <c r="AA19" s="87"/>
      <c r="AB19" s="87"/>
      <c r="AC19" s="95" t="s">
        <v>422</v>
      </c>
      <c r="AD19" s="87"/>
      <c r="AE19" s="87" t="b">
        <v>0</v>
      </c>
      <c r="AF19" s="87">
        <v>0</v>
      </c>
      <c r="AG19" s="95" t="s">
        <v>449</v>
      </c>
      <c r="AH19" s="87" t="b">
        <v>0</v>
      </c>
      <c r="AI19" s="87" t="s">
        <v>453</v>
      </c>
      <c r="AJ19" s="87"/>
      <c r="AK19" s="95" t="s">
        <v>449</v>
      </c>
      <c r="AL19" s="87" t="b">
        <v>0</v>
      </c>
      <c r="AM19" s="87">
        <v>0</v>
      </c>
      <c r="AN19" s="95" t="s">
        <v>449</v>
      </c>
      <c r="AO19" s="87" t="s">
        <v>458</v>
      </c>
      <c r="AP19" s="87" t="b">
        <v>0</v>
      </c>
      <c r="AQ19" s="95" t="s">
        <v>422</v>
      </c>
      <c r="AR19" s="87" t="s">
        <v>210</v>
      </c>
      <c r="AS19" s="87">
        <v>0</v>
      </c>
      <c r="AT19" s="87">
        <v>0</v>
      </c>
      <c r="AU19" s="87"/>
      <c r="AV19" s="87"/>
      <c r="AW19" s="87"/>
      <c r="AX19" s="87"/>
      <c r="AY19" s="87"/>
      <c r="AZ19" s="87"/>
      <c r="BA19" s="87"/>
      <c r="BB19" s="87"/>
      <c r="BC19">
        <v>3</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23</v>
      </c>
      <c r="BM19" s="52">
        <v>100</v>
      </c>
      <c r="BN19" s="51">
        <v>23</v>
      </c>
    </row>
    <row r="20" spans="1:66" ht="30">
      <c r="A20" s="85" t="s">
        <v>254</v>
      </c>
      <c r="B20" s="85" t="s">
        <v>253</v>
      </c>
      <c r="C20" s="53" t="s">
        <v>880</v>
      </c>
      <c r="D20" s="54">
        <v>7.666666666666667</v>
      </c>
      <c r="E20" s="65" t="s">
        <v>136</v>
      </c>
      <c r="F20" s="55">
        <v>21.6</v>
      </c>
      <c r="G20" s="53"/>
      <c r="H20" s="57"/>
      <c r="I20" s="56"/>
      <c r="J20" s="56"/>
      <c r="K20" s="36" t="s">
        <v>65</v>
      </c>
      <c r="L20" s="84">
        <v>20</v>
      </c>
      <c r="M20" s="84"/>
      <c r="N20" s="63"/>
      <c r="O20" s="87" t="s">
        <v>263</v>
      </c>
      <c r="P20" s="89">
        <v>43692.63612268519</v>
      </c>
      <c r="Q20" s="87" t="s">
        <v>272</v>
      </c>
      <c r="R20" s="87"/>
      <c r="S20" s="87"/>
      <c r="T20" s="87" t="s">
        <v>302</v>
      </c>
      <c r="U20" s="87"/>
      <c r="V20" s="90" t="s">
        <v>320</v>
      </c>
      <c r="W20" s="89">
        <v>43692.63612268519</v>
      </c>
      <c r="X20" s="93">
        <v>43692</v>
      </c>
      <c r="Y20" s="95" t="s">
        <v>332</v>
      </c>
      <c r="Z20" s="90" t="s">
        <v>373</v>
      </c>
      <c r="AA20" s="87"/>
      <c r="AB20" s="87"/>
      <c r="AC20" s="95" t="s">
        <v>414</v>
      </c>
      <c r="AD20" s="87"/>
      <c r="AE20" s="87" t="b">
        <v>0</v>
      </c>
      <c r="AF20" s="87">
        <v>2</v>
      </c>
      <c r="AG20" s="95" t="s">
        <v>449</v>
      </c>
      <c r="AH20" s="87" t="b">
        <v>0</v>
      </c>
      <c r="AI20" s="87" t="s">
        <v>453</v>
      </c>
      <c r="AJ20" s="87"/>
      <c r="AK20" s="95" t="s">
        <v>449</v>
      </c>
      <c r="AL20" s="87" t="b">
        <v>0</v>
      </c>
      <c r="AM20" s="87">
        <v>0</v>
      </c>
      <c r="AN20" s="95" t="s">
        <v>449</v>
      </c>
      <c r="AO20" s="87" t="s">
        <v>458</v>
      </c>
      <c r="AP20" s="87" t="b">
        <v>0</v>
      </c>
      <c r="AQ20" s="95" t="s">
        <v>414</v>
      </c>
      <c r="AR20" s="87" t="s">
        <v>210</v>
      </c>
      <c r="AS20" s="87">
        <v>0</v>
      </c>
      <c r="AT20" s="87">
        <v>0</v>
      </c>
      <c r="AU20" s="87"/>
      <c r="AV20" s="87"/>
      <c r="AW20" s="87"/>
      <c r="AX20" s="87"/>
      <c r="AY20" s="87"/>
      <c r="AZ20" s="87"/>
      <c r="BA20" s="87"/>
      <c r="BB20" s="87"/>
      <c r="BC20">
        <v>3</v>
      </c>
      <c r="BD20" s="86" t="str">
        <f>REPLACE(INDEX(GroupVertices[Group],MATCH(Edges[[#This Row],[Vertex 1]],GroupVertices[Vertex],0)),1,1,"")</f>
        <v>1</v>
      </c>
      <c r="BE20" s="86" t="str">
        <f>REPLACE(INDEX(GroupVertices[Group],MATCH(Edges[[#This Row],[Vertex 2]],GroupVertices[Vertex],0)),1,1,"")</f>
        <v>1</v>
      </c>
      <c r="BF20" s="51">
        <v>1</v>
      </c>
      <c r="BG20" s="52">
        <v>6.25</v>
      </c>
      <c r="BH20" s="51">
        <v>0</v>
      </c>
      <c r="BI20" s="52">
        <v>0</v>
      </c>
      <c r="BJ20" s="51">
        <v>0</v>
      </c>
      <c r="BK20" s="52">
        <v>0</v>
      </c>
      <c r="BL20" s="51">
        <v>15</v>
      </c>
      <c r="BM20" s="52">
        <v>93.75</v>
      </c>
      <c r="BN20" s="51">
        <v>16</v>
      </c>
    </row>
    <row r="21" spans="1:66" ht="30">
      <c r="A21" s="85" t="s">
        <v>254</v>
      </c>
      <c r="B21" s="85" t="s">
        <v>253</v>
      </c>
      <c r="C21" s="53" t="s">
        <v>880</v>
      </c>
      <c r="D21" s="54">
        <v>7.666666666666667</v>
      </c>
      <c r="E21" s="65" t="s">
        <v>136</v>
      </c>
      <c r="F21" s="55">
        <v>21.6</v>
      </c>
      <c r="G21" s="53"/>
      <c r="H21" s="57"/>
      <c r="I21" s="56"/>
      <c r="J21" s="56"/>
      <c r="K21" s="36" t="s">
        <v>65</v>
      </c>
      <c r="L21" s="84">
        <v>21</v>
      </c>
      <c r="M21" s="84"/>
      <c r="N21" s="63"/>
      <c r="O21" s="87" t="s">
        <v>263</v>
      </c>
      <c r="P21" s="89">
        <v>43692.64162037037</v>
      </c>
      <c r="Q21" s="87" t="s">
        <v>273</v>
      </c>
      <c r="R21" s="87"/>
      <c r="S21" s="87"/>
      <c r="T21" s="87" t="s">
        <v>302</v>
      </c>
      <c r="U21" s="90" t="s">
        <v>304</v>
      </c>
      <c r="V21" s="90" t="s">
        <v>304</v>
      </c>
      <c r="W21" s="89">
        <v>43692.64162037037</v>
      </c>
      <c r="X21" s="93">
        <v>43692</v>
      </c>
      <c r="Y21" s="95" t="s">
        <v>333</v>
      </c>
      <c r="Z21" s="90" t="s">
        <v>374</v>
      </c>
      <c r="AA21" s="87"/>
      <c r="AB21" s="87"/>
      <c r="AC21" s="95" t="s">
        <v>415</v>
      </c>
      <c r="AD21" s="87"/>
      <c r="AE21" s="87" t="b">
        <v>0</v>
      </c>
      <c r="AF21" s="87">
        <v>1</v>
      </c>
      <c r="AG21" s="95" t="s">
        <v>449</v>
      </c>
      <c r="AH21" s="87" t="b">
        <v>0</v>
      </c>
      <c r="AI21" s="87" t="s">
        <v>454</v>
      </c>
      <c r="AJ21" s="87"/>
      <c r="AK21" s="95" t="s">
        <v>449</v>
      </c>
      <c r="AL21" s="87" t="b">
        <v>0</v>
      </c>
      <c r="AM21" s="87">
        <v>0</v>
      </c>
      <c r="AN21" s="95" t="s">
        <v>449</v>
      </c>
      <c r="AO21" s="87" t="s">
        <v>458</v>
      </c>
      <c r="AP21" s="87" t="b">
        <v>0</v>
      </c>
      <c r="AQ21" s="95" t="s">
        <v>415</v>
      </c>
      <c r="AR21" s="87" t="s">
        <v>210</v>
      </c>
      <c r="AS21" s="87">
        <v>0</v>
      </c>
      <c r="AT21" s="87">
        <v>0</v>
      </c>
      <c r="AU21" s="87"/>
      <c r="AV21" s="87"/>
      <c r="AW21" s="87"/>
      <c r="AX21" s="87"/>
      <c r="AY21" s="87"/>
      <c r="AZ21" s="87"/>
      <c r="BA21" s="87"/>
      <c r="BB21" s="87"/>
      <c r="BC21">
        <v>3</v>
      </c>
      <c r="BD21" s="86" t="str">
        <f>REPLACE(INDEX(GroupVertices[Group],MATCH(Edges[[#This Row],[Vertex 1]],GroupVertices[Vertex],0)),1,1,"")</f>
        <v>1</v>
      </c>
      <c r="BE21" s="86" t="str">
        <f>REPLACE(INDEX(GroupVertices[Group],MATCH(Edges[[#This Row],[Vertex 2]],GroupVertices[Vertex],0)),1,1,"")</f>
        <v>1</v>
      </c>
      <c r="BF21" s="51"/>
      <c r="BG21" s="52"/>
      <c r="BH21" s="51"/>
      <c r="BI21" s="52"/>
      <c r="BJ21" s="51"/>
      <c r="BK21" s="52"/>
      <c r="BL21" s="51"/>
      <c r="BM21" s="52"/>
      <c r="BN21" s="51"/>
    </row>
    <row r="22" spans="1:66" ht="15">
      <c r="A22" s="85" t="s">
        <v>255</v>
      </c>
      <c r="B22" s="85" t="s">
        <v>253</v>
      </c>
      <c r="C22" s="53" t="s">
        <v>877</v>
      </c>
      <c r="D22" s="54">
        <v>3</v>
      </c>
      <c r="E22" s="65" t="s">
        <v>132</v>
      </c>
      <c r="F22" s="55">
        <v>32</v>
      </c>
      <c r="G22" s="53"/>
      <c r="H22" s="57"/>
      <c r="I22" s="56"/>
      <c r="J22" s="56"/>
      <c r="K22" s="36" t="s">
        <v>65</v>
      </c>
      <c r="L22" s="84">
        <v>22</v>
      </c>
      <c r="M22" s="84"/>
      <c r="N22" s="63"/>
      <c r="O22" s="87" t="s">
        <v>263</v>
      </c>
      <c r="P22" s="89">
        <v>43692.578935185185</v>
      </c>
      <c r="Q22" s="87" t="s">
        <v>271</v>
      </c>
      <c r="R22" s="87"/>
      <c r="S22" s="87"/>
      <c r="T22" s="87"/>
      <c r="U22" s="87"/>
      <c r="V22" s="90" t="s">
        <v>321</v>
      </c>
      <c r="W22" s="89">
        <v>43692.578935185185</v>
      </c>
      <c r="X22" s="93">
        <v>43692</v>
      </c>
      <c r="Y22" s="95" t="s">
        <v>339</v>
      </c>
      <c r="Z22" s="90" t="s">
        <v>380</v>
      </c>
      <c r="AA22" s="87"/>
      <c r="AB22" s="87"/>
      <c r="AC22" s="95" t="s">
        <v>421</v>
      </c>
      <c r="AD22" s="87"/>
      <c r="AE22" s="87" t="b">
        <v>0</v>
      </c>
      <c r="AF22" s="87">
        <v>0</v>
      </c>
      <c r="AG22" s="95" t="s">
        <v>449</v>
      </c>
      <c r="AH22" s="87" t="b">
        <v>0</v>
      </c>
      <c r="AI22" s="87" t="s">
        <v>453</v>
      </c>
      <c r="AJ22" s="87"/>
      <c r="AK22" s="95" t="s">
        <v>449</v>
      </c>
      <c r="AL22" s="87" t="b">
        <v>0</v>
      </c>
      <c r="AM22" s="87">
        <v>2</v>
      </c>
      <c r="AN22" s="95" t="s">
        <v>416</v>
      </c>
      <c r="AO22" s="87" t="s">
        <v>455</v>
      </c>
      <c r="AP22" s="87" t="b">
        <v>0</v>
      </c>
      <c r="AQ22" s="95" t="s">
        <v>416</v>
      </c>
      <c r="AR22" s="87" t="s">
        <v>210</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v>1</v>
      </c>
      <c r="BG22" s="52">
        <v>5</v>
      </c>
      <c r="BH22" s="51">
        <v>0</v>
      </c>
      <c r="BI22" s="52">
        <v>0</v>
      </c>
      <c r="BJ22" s="51">
        <v>0</v>
      </c>
      <c r="BK22" s="52">
        <v>0</v>
      </c>
      <c r="BL22" s="51">
        <v>19</v>
      </c>
      <c r="BM22" s="52">
        <v>95</v>
      </c>
      <c r="BN22" s="51">
        <v>20</v>
      </c>
    </row>
    <row r="23" spans="1:66" ht="15">
      <c r="A23" s="85" t="s">
        <v>256</v>
      </c>
      <c r="B23" s="85" t="s">
        <v>257</v>
      </c>
      <c r="C23" s="53" t="s">
        <v>877</v>
      </c>
      <c r="D23" s="54">
        <v>3</v>
      </c>
      <c r="E23" s="65" t="s">
        <v>132</v>
      </c>
      <c r="F23" s="55">
        <v>32</v>
      </c>
      <c r="G23" s="53"/>
      <c r="H23" s="57"/>
      <c r="I23" s="56"/>
      <c r="J23" s="56"/>
      <c r="K23" s="36" t="s">
        <v>65</v>
      </c>
      <c r="L23" s="84">
        <v>23</v>
      </c>
      <c r="M23" s="84"/>
      <c r="N23" s="63"/>
      <c r="O23" s="87" t="s">
        <v>263</v>
      </c>
      <c r="P23" s="89">
        <v>43692.58866898148</v>
      </c>
      <c r="Q23" s="87" t="s">
        <v>267</v>
      </c>
      <c r="R23" s="87"/>
      <c r="S23" s="87"/>
      <c r="T23" s="87" t="s">
        <v>302</v>
      </c>
      <c r="U23" s="87"/>
      <c r="V23" s="90" t="s">
        <v>322</v>
      </c>
      <c r="W23" s="89">
        <v>43692.58866898148</v>
      </c>
      <c r="X23" s="93">
        <v>43692</v>
      </c>
      <c r="Y23" s="95" t="s">
        <v>341</v>
      </c>
      <c r="Z23" s="90" t="s">
        <v>382</v>
      </c>
      <c r="AA23" s="87"/>
      <c r="AB23" s="87"/>
      <c r="AC23" s="95" t="s">
        <v>423</v>
      </c>
      <c r="AD23" s="87"/>
      <c r="AE23" s="87" t="b">
        <v>0</v>
      </c>
      <c r="AF23" s="87">
        <v>2</v>
      </c>
      <c r="AG23" s="95" t="s">
        <v>449</v>
      </c>
      <c r="AH23" s="87" t="b">
        <v>0</v>
      </c>
      <c r="AI23" s="87" t="s">
        <v>453</v>
      </c>
      <c r="AJ23" s="87"/>
      <c r="AK23" s="95" t="s">
        <v>449</v>
      </c>
      <c r="AL23" s="87" t="b">
        <v>0</v>
      </c>
      <c r="AM23" s="87">
        <v>2</v>
      </c>
      <c r="AN23" s="95" t="s">
        <v>449</v>
      </c>
      <c r="AO23" s="87" t="s">
        <v>455</v>
      </c>
      <c r="AP23" s="87" t="b">
        <v>0</v>
      </c>
      <c r="AQ23" s="95" t="s">
        <v>423</v>
      </c>
      <c r="AR23" s="87" t="s">
        <v>210</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v>0</v>
      </c>
      <c r="BG23" s="52">
        <v>0</v>
      </c>
      <c r="BH23" s="51">
        <v>0</v>
      </c>
      <c r="BI23" s="52">
        <v>0</v>
      </c>
      <c r="BJ23" s="51">
        <v>0</v>
      </c>
      <c r="BK23" s="52">
        <v>0</v>
      </c>
      <c r="BL23" s="51">
        <v>11</v>
      </c>
      <c r="BM23" s="52">
        <v>100</v>
      </c>
      <c r="BN23" s="51">
        <v>11</v>
      </c>
    </row>
    <row r="24" spans="1:66" ht="15">
      <c r="A24" s="85" t="s">
        <v>255</v>
      </c>
      <c r="B24" s="85" t="s">
        <v>256</v>
      </c>
      <c r="C24" s="53" t="s">
        <v>877</v>
      </c>
      <c r="D24" s="54">
        <v>3</v>
      </c>
      <c r="E24" s="65" t="s">
        <v>132</v>
      </c>
      <c r="F24" s="55">
        <v>32</v>
      </c>
      <c r="G24" s="53"/>
      <c r="H24" s="57"/>
      <c r="I24" s="56"/>
      <c r="J24" s="56"/>
      <c r="K24" s="36" t="s">
        <v>65</v>
      </c>
      <c r="L24" s="84">
        <v>24</v>
      </c>
      <c r="M24" s="84"/>
      <c r="N24" s="63"/>
      <c r="O24" s="87" t="s">
        <v>264</v>
      </c>
      <c r="P24" s="89">
        <v>43692.59012731481</v>
      </c>
      <c r="Q24" s="87" t="s">
        <v>267</v>
      </c>
      <c r="R24" s="87"/>
      <c r="S24" s="87"/>
      <c r="T24" s="87" t="s">
        <v>302</v>
      </c>
      <c r="U24" s="87"/>
      <c r="V24" s="90" t="s">
        <v>321</v>
      </c>
      <c r="W24" s="89">
        <v>43692.59012731481</v>
      </c>
      <c r="X24" s="93">
        <v>43692</v>
      </c>
      <c r="Y24" s="95" t="s">
        <v>342</v>
      </c>
      <c r="Z24" s="90" t="s">
        <v>383</v>
      </c>
      <c r="AA24" s="87"/>
      <c r="AB24" s="87"/>
      <c r="AC24" s="95" t="s">
        <v>424</v>
      </c>
      <c r="AD24" s="87"/>
      <c r="AE24" s="87" t="b">
        <v>0</v>
      </c>
      <c r="AF24" s="87">
        <v>0</v>
      </c>
      <c r="AG24" s="95" t="s">
        <v>449</v>
      </c>
      <c r="AH24" s="87" t="b">
        <v>0</v>
      </c>
      <c r="AI24" s="87" t="s">
        <v>453</v>
      </c>
      <c r="AJ24" s="87"/>
      <c r="AK24" s="95" t="s">
        <v>449</v>
      </c>
      <c r="AL24" s="87" t="b">
        <v>0</v>
      </c>
      <c r="AM24" s="87">
        <v>2</v>
      </c>
      <c r="AN24" s="95" t="s">
        <v>423</v>
      </c>
      <c r="AO24" s="87" t="s">
        <v>455</v>
      </c>
      <c r="AP24" s="87" t="b">
        <v>0</v>
      </c>
      <c r="AQ24" s="95" t="s">
        <v>423</v>
      </c>
      <c r="AR24" s="87" t="s">
        <v>210</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3</v>
      </c>
      <c r="BF24" s="51"/>
      <c r="BG24" s="52"/>
      <c r="BH24" s="51"/>
      <c r="BI24" s="52"/>
      <c r="BJ24" s="51"/>
      <c r="BK24" s="52"/>
      <c r="BL24" s="51"/>
      <c r="BM24" s="52"/>
      <c r="BN24" s="51"/>
    </row>
    <row r="25" spans="1:66" ht="15">
      <c r="A25" s="85" t="s">
        <v>257</v>
      </c>
      <c r="B25" s="85" t="s">
        <v>254</v>
      </c>
      <c r="C25" s="53" t="s">
        <v>877</v>
      </c>
      <c r="D25" s="54">
        <v>3</v>
      </c>
      <c r="E25" s="65" t="s">
        <v>132</v>
      </c>
      <c r="F25" s="55">
        <v>32</v>
      </c>
      <c r="G25" s="53"/>
      <c r="H25" s="57"/>
      <c r="I25" s="56"/>
      <c r="J25" s="56"/>
      <c r="K25" s="36" t="s">
        <v>66</v>
      </c>
      <c r="L25" s="84">
        <v>25</v>
      </c>
      <c r="M25" s="84"/>
      <c r="N25" s="63"/>
      <c r="O25" s="87" t="s">
        <v>264</v>
      </c>
      <c r="P25" s="89">
        <v>43692.61696759259</v>
      </c>
      <c r="Q25" s="87" t="s">
        <v>270</v>
      </c>
      <c r="R25" s="87"/>
      <c r="S25" s="87"/>
      <c r="T25" s="87"/>
      <c r="U25" s="87"/>
      <c r="V25" s="90" t="s">
        <v>323</v>
      </c>
      <c r="W25" s="89">
        <v>43692.61696759259</v>
      </c>
      <c r="X25" s="93">
        <v>43692</v>
      </c>
      <c r="Y25" s="95" t="s">
        <v>343</v>
      </c>
      <c r="Z25" s="90" t="s">
        <v>384</v>
      </c>
      <c r="AA25" s="87"/>
      <c r="AB25" s="87"/>
      <c r="AC25" s="95" t="s">
        <v>425</v>
      </c>
      <c r="AD25" s="87"/>
      <c r="AE25" s="87" t="b">
        <v>0</v>
      </c>
      <c r="AF25" s="87">
        <v>0</v>
      </c>
      <c r="AG25" s="95" t="s">
        <v>449</v>
      </c>
      <c r="AH25" s="87" t="b">
        <v>0</v>
      </c>
      <c r="AI25" s="87" t="s">
        <v>453</v>
      </c>
      <c r="AJ25" s="87"/>
      <c r="AK25" s="95" t="s">
        <v>449</v>
      </c>
      <c r="AL25" s="87" t="b">
        <v>0</v>
      </c>
      <c r="AM25" s="87">
        <v>2</v>
      </c>
      <c r="AN25" s="95" t="s">
        <v>429</v>
      </c>
      <c r="AO25" s="87" t="s">
        <v>458</v>
      </c>
      <c r="AP25" s="87" t="b">
        <v>0</v>
      </c>
      <c r="AQ25" s="95" t="s">
        <v>429</v>
      </c>
      <c r="AR25" s="87" t="s">
        <v>210</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1</v>
      </c>
      <c r="BF25" s="51">
        <v>3</v>
      </c>
      <c r="BG25" s="52">
        <v>10.714285714285714</v>
      </c>
      <c r="BH25" s="51">
        <v>1</v>
      </c>
      <c r="BI25" s="52">
        <v>3.5714285714285716</v>
      </c>
      <c r="BJ25" s="51">
        <v>0</v>
      </c>
      <c r="BK25" s="52">
        <v>0</v>
      </c>
      <c r="BL25" s="51">
        <v>24</v>
      </c>
      <c r="BM25" s="52">
        <v>85.71428571428571</v>
      </c>
      <c r="BN25" s="51">
        <v>28</v>
      </c>
    </row>
    <row r="26" spans="1:66" ht="15">
      <c r="A26" s="85" t="s">
        <v>257</v>
      </c>
      <c r="B26" s="85" t="s">
        <v>258</v>
      </c>
      <c r="C26" s="53" t="s">
        <v>877</v>
      </c>
      <c r="D26" s="54">
        <v>3</v>
      </c>
      <c r="E26" s="65" t="s">
        <v>132</v>
      </c>
      <c r="F26" s="55">
        <v>32</v>
      </c>
      <c r="G26" s="53"/>
      <c r="H26" s="57"/>
      <c r="I26" s="56"/>
      <c r="J26" s="56"/>
      <c r="K26" s="36" t="s">
        <v>66</v>
      </c>
      <c r="L26" s="84">
        <v>26</v>
      </c>
      <c r="M26" s="84"/>
      <c r="N26" s="63"/>
      <c r="O26" s="87" t="s">
        <v>264</v>
      </c>
      <c r="P26" s="89">
        <v>43692.61746527778</v>
      </c>
      <c r="Q26" s="87" t="s">
        <v>279</v>
      </c>
      <c r="R26" s="87"/>
      <c r="S26" s="87"/>
      <c r="T26" s="87"/>
      <c r="U26" s="87"/>
      <c r="V26" s="90" t="s">
        <v>323</v>
      </c>
      <c r="W26" s="89">
        <v>43692.61746527778</v>
      </c>
      <c r="X26" s="93">
        <v>43692</v>
      </c>
      <c r="Y26" s="95" t="s">
        <v>344</v>
      </c>
      <c r="Z26" s="90" t="s">
        <v>385</v>
      </c>
      <c r="AA26" s="87"/>
      <c r="AB26" s="87"/>
      <c r="AC26" s="95" t="s">
        <v>426</v>
      </c>
      <c r="AD26" s="87"/>
      <c r="AE26" s="87" t="b">
        <v>0</v>
      </c>
      <c r="AF26" s="87">
        <v>0</v>
      </c>
      <c r="AG26" s="95" t="s">
        <v>449</v>
      </c>
      <c r="AH26" s="87" t="b">
        <v>0</v>
      </c>
      <c r="AI26" s="87" t="s">
        <v>453</v>
      </c>
      <c r="AJ26" s="87"/>
      <c r="AK26" s="95" t="s">
        <v>449</v>
      </c>
      <c r="AL26" s="87" t="b">
        <v>0</v>
      </c>
      <c r="AM26" s="87">
        <v>1</v>
      </c>
      <c r="AN26" s="95" t="s">
        <v>445</v>
      </c>
      <c r="AO26" s="87" t="s">
        <v>458</v>
      </c>
      <c r="AP26" s="87" t="b">
        <v>0</v>
      </c>
      <c r="AQ26" s="95" t="s">
        <v>445</v>
      </c>
      <c r="AR26" s="87" t="s">
        <v>210</v>
      </c>
      <c r="AS26" s="87">
        <v>0</v>
      </c>
      <c r="AT26" s="87">
        <v>0</v>
      </c>
      <c r="AU26" s="87"/>
      <c r="AV26" s="87"/>
      <c r="AW26" s="87"/>
      <c r="AX26" s="87"/>
      <c r="AY26" s="87"/>
      <c r="AZ26" s="87"/>
      <c r="BA26" s="87"/>
      <c r="BB26" s="87"/>
      <c r="BC26">
        <v>1</v>
      </c>
      <c r="BD26" s="86" t="str">
        <f>REPLACE(INDEX(GroupVertices[Group],MATCH(Edges[[#This Row],[Vertex 1]],GroupVertices[Vertex],0)),1,1,"")</f>
        <v>3</v>
      </c>
      <c r="BE26" s="86" t="str">
        <f>REPLACE(INDEX(GroupVertices[Group],MATCH(Edges[[#This Row],[Vertex 2]],GroupVertices[Vertex],0)),1,1,"")</f>
        <v>2</v>
      </c>
      <c r="BF26" s="51">
        <v>0</v>
      </c>
      <c r="BG26" s="52">
        <v>0</v>
      </c>
      <c r="BH26" s="51">
        <v>0</v>
      </c>
      <c r="BI26" s="52">
        <v>0</v>
      </c>
      <c r="BJ26" s="51">
        <v>0</v>
      </c>
      <c r="BK26" s="52">
        <v>0</v>
      </c>
      <c r="BL26" s="51">
        <v>30</v>
      </c>
      <c r="BM26" s="52">
        <v>100</v>
      </c>
      <c r="BN26" s="51">
        <v>30</v>
      </c>
    </row>
    <row r="27" spans="1:66" ht="15">
      <c r="A27" s="85" t="s">
        <v>254</v>
      </c>
      <c r="B27" s="85" t="s">
        <v>257</v>
      </c>
      <c r="C27" s="53" t="s">
        <v>877</v>
      </c>
      <c r="D27" s="54">
        <v>3</v>
      </c>
      <c r="E27" s="65" t="s">
        <v>132</v>
      </c>
      <c r="F27" s="55">
        <v>32</v>
      </c>
      <c r="G27" s="53"/>
      <c r="H27" s="57"/>
      <c r="I27" s="56"/>
      <c r="J27" s="56"/>
      <c r="K27" s="36" t="s">
        <v>66</v>
      </c>
      <c r="L27" s="84">
        <v>27</v>
      </c>
      <c r="M27" s="84"/>
      <c r="N27" s="63"/>
      <c r="O27" s="87" t="s">
        <v>265</v>
      </c>
      <c r="P27" s="89">
        <v>43692.583715277775</v>
      </c>
      <c r="Q27" s="87" t="s">
        <v>280</v>
      </c>
      <c r="R27" s="87"/>
      <c r="S27" s="87"/>
      <c r="T27" s="87" t="s">
        <v>302</v>
      </c>
      <c r="U27" s="90" t="s">
        <v>310</v>
      </c>
      <c r="V27" s="90" t="s">
        <v>310</v>
      </c>
      <c r="W27" s="89">
        <v>43692.583715277775</v>
      </c>
      <c r="X27" s="93">
        <v>43692</v>
      </c>
      <c r="Y27" s="95" t="s">
        <v>345</v>
      </c>
      <c r="Z27" s="90" t="s">
        <v>386</v>
      </c>
      <c r="AA27" s="87"/>
      <c r="AB27" s="87"/>
      <c r="AC27" s="95" t="s">
        <v>427</v>
      </c>
      <c r="AD27" s="87"/>
      <c r="AE27" s="87" t="b">
        <v>0</v>
      </c>
      <c r="AF27" s="87">
        <v>3</v>
      </c>
      <c r="AG27" s="95" t="s">
        <v>450</v>
      </c>
      <c r="AH27" s="87" t="b">
        <v>0</v>
      </c>
      <c r="AI27" s="87" t="s">
        <v>453</v>
      </c>
      <c r="AJ27" s="87"/>
      <c r="AK27" s="95" t="s">
        <v>449</v>
      </c>
      <c r="AL27" s="87" t="b">
        <v>0</v>
      </c>
      <c r="AM27" s="87">
        <v>0</v>
      </c>
      <c r="AN27" s="95" t="s">
        <v>449</v>
      </c>
      <c r="AO27" s="87" t="s">
        <v>458</v>
      </c>
      <c r="AP27" s="87" t="b">
        <v>0</v>
      </c>
      <c r="AQ27" s="95" t="s">
        <v>427</v>
      </c>
      <c r="AR27" s="87" t="s">
        <v>210</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3</v>
      </c>
      <c r="BF27" s="51"/>
      <c r="BG27" s="52"/>
      <c r="BH27" s="51"/>
      <c r="BI27" s="52"/>
      <c r="BJ27" s="51"/>
      <c r="BK27" s="52"/>
      <c r="BL27" s="51"/>
      <c r="BM27" s="52"/>
      <c r="BN27" s="51"/>
    </row>
    <row r="28" spans="1:66" ht="30">
      <c r="A28" s="85" t="s">
        <v>254</v>
      </c>
      <c r="B28" s="85" t="s">
        <v>257</v>
      </c>
      <c r="C28" s="53" t="s">
        <v>878</v>
      </c>
      <c r="D28" s="54">
        <v>5.333333333333334</v>
      </c>
      <c r="E28" s="65" t="s">
        <v>136</v>
      </c>
      <c r="F28" s="55">
        <v>26.8</v>
      </c>
      <c r="G28" s="53"/>
      <c r="H28" s="57"/>
      <c r="I28" s="56"/>
      <c r="J28" s="56"/>
      <c r="K28" s="36" t="s">
        <v>66</v>
      </c>
      <c r="L28" s="84">
        <v>28</v>
      </c>
      <c r="M28" s="84"/>
      <c r="N28" s="63"/>
      <c r="O28" s="87" t="s">
        <v>263</v>
      </c>
      <c r="P28" s="89">
        <v>43692.59344907408</v>
      </c>
      <c r="Q28" s="87" t="s">
        <v>281</v>
      </c>
      <c r="R28" s="87"/>
      <c r="S28" s="87"/>
      <c r="T28" s="87" t="s">
        <v>302</v>
      </c>
      <c r="U28" s="90" t="s">
        <v>311</v>
      </c>
      <c r="V28" s="90" t="s">
        <v>311</v>
      </c>
      <c r="W28" s="89">
        <v>43692.59344907408</v>
      </c>
      <c r="X28" s="93">
        <v>43692</v>
      </c>
      <c r="Y28" s="95" t="s">
        <v>346</v>
      </c>
      <c r="Z28" s="90" t="s">
        <v>387</v>
      </c>
      <c r="AA28" s="87"/>
      <c r="AB28" s="87"/>
      <c r="AC28" s="95" t="s">
        <v>428</v>
      </c>
      <c r="AD28" s="95" t="s">
        <v>427</v>
      </c>
      <c r="AE28" s="87" t="b">
        <v>0</v>
      </c>
      <c r="AF28" s="87">
        <v>1</v>
      </c>
      <c r="AG28" s="95" t="s">
        <v>451</v>
      </c>
      <c r="AH28" s="87" t="b">
        <v>0</v>
      </c>
      <c r="AI28" s="87" t="s">
        <v>453</v>
      </c>
      <c r="AJ28" s="87"/>
      <c r="AK28" s="95" t="s">
        <v>449</v>
      </c>
      <c r="AL28" s="87" t="b">
        <v>0</v>
      </c>
      <c r="AM28" s="87">
        <v>1</v>
      </c>
      <c r="AN28" s="95" t="s">
        <v>449</v>
      </c>
      <c r="AO28" s="87" t="s">
        <v>458</v>
      </c>
      <c r="AP28" s="87" t="b">
        <v>0</v>
      </c>
      <c r="AQ28" s="95" t="s">
        <v>427</v>
      </c>
      <c r="AR28" s="87" t="s">
        <v>210</v>
      </c>
      <c r="AS28" s="87">
        <v>0</v>
      </c>
      <c r="AT28" s="87">
        <v>0</v>
      </c>
      <c r="AU28" s="87"/>
      <c r="AV28" s="87"/>
      <c r="AW28" s="87"/>
      <c r="AX28" s="87"/>
      <c r="AY28" s="87"/>
      <c r="AZ28" s="87"/>
      <c r="BA28" s="87"/>
      <c r="BB28" s="87"/>
      <c r="BC28">
        <v>2</v>
      </c>
      <c r="BD28" s="86" t="str">
        <f>REPLACE(INDEX(GroupVertices[Group],MATCH(Edges[[#This Row],[Vertex 1]],GroupVertices[Vertex],0)),1,1,"")</f>
        <v>1</v>
      </c>
      <c r="BE28" s="86" t="str">
        <f>REPLACE(INDEX(GroupVertices[Group],MATCH(Edges[[#This Row],[Vertex 2]],GroupVertices[Vertex],0)),1,1,"")</f>
        <v>3</v>
      </c>
      <c r="BF28" s="51">
        <v>1</v>
      </c>
      <c r="BG28" s="52">
        <v>3.4482758620689653</v>
      </c>
      <c r="BH28" s="51">
        <v>0</v>
      </c>
      <c r="BI28" s="52">
        <v>0</v>
      </c>
      <c r="BJ28" s="51">
        <v>0</v>
      </c>
      <c r="BK28" s="52">
        <v>0</v>
      </c>
      <c r="BL28" s="51">
        <v>28</v>
      </c>
      <c r="BM28" s="52">
        <v>96.55172413793103</v>
      </c>
      <c r="BN28" s="51">
        <v>29</v>
      </c>
    </row>
    <row r="29" spans="1:66" ht="30">
      <c r="A29" s="85" t="s">
        <v>254</v>
      </c>
      <c r="B29" s="85" t="s">
        <v>257</v>
      </c>
      <c r="C29" s="53" t="s">
        <v>878</v>
      </c>
      <c r="D29" s="54">
        <v>5.333333333333334</v>
      </c>
      <c r="E29" s="65" t="s">
        <v>136</v>
      </c>
      <c r="F29" s="55">
        <v>26.8</v>
      </c>
      <c r="G29" s="53"/>
      <c r="H29" s="57"/>
      <c r="I29" s="56"/>
      <c r="J29" s="56"/>
      <c r="K29" s="36" t="s">
        <v>66</v>
      </c>
      <c r="L29" s="84">
        <v>29</v>
      </c>
      <c r="M29" s="84"/>
      <c r="N29" s="63"/>
      <c r="O29" s="87" t="s">
        <v>263</v>
      </c>
      <c r="P29" s="89">
        <v>43692.598969907405</v>
      </c>
      <c r="Q29" s="87" t="s">
        <v>270</v>
      </c>
      <c r="R29" s="87"/>
      <c r="S29" s="87"/>
      <c r="T29" s="87" t="s">
        <v>302</v>
      </c>
      <c r="U29" s="87"/>
      <c r="V29" s="90" t="s">
        <v>320</v>
      </c>
      <c r="W29" s="89">
        <v>43692.598969907405</v>
      </c>
      <c r="X29" s="93">
        <v>43692</v>
      </c>
      <c r="Y29" s="95" t="s">
        <v>347</v>
      </c>
      <c r="Z29" s="90" t="s">
        <v>388</v>
      </c>
      <c r="AA29" s="87"/>
      <c r="AB29" s="87"/>
      <c r="AC29" s="95" t="s">
        <v>429</v>
      </c>
      <c r="AD29" s="95" t="s">
        <v>427</v>
      </c>
      <c r="AE29" s="87" t="b">
        <v>0</v>
      </c>
      <c r="AF29" s="87">
        <v>3</v>
      </c>
      <c r="AG29" s="95" t="s">
        <v>451</v>
      </c>
      <c r="AH29" s="87" t="b">
        <v>0</v>
      </c>
      <c r="AI29" s="87" t="s">
        <v>453</v>
      </c>
      <c r="AJ29" s="87"/>
      <c r="AK29" s="95" t="s">
        <v>449</v>
      </c>
      <c r="AL29" s="87" t="b">
        <v>0</v>
      </c>
      <c r="AM29" s="87">
        <v>2</v>
      </c>
      <c r="AN29" s="95" t="s">
        <v>449</v>
      </c>
      <c r="AO29" s="87" t="s">
        <v>458</v>
      </c>
      <c r="AP29" s="87" t="b">
        <v>0</v>
      </c>
      <c r="AQ29" s="95" t="s">
        <v>427</v>
      </c>
      <c r="AR29" s="87" t="s">
        <v>210</v>
      </c>
      <c r="AS29" s="87">
        <v>0</v>
      </c>
      <c r="AT29" s="87">
        <v>0</v>
      </c>
      <c r="AU29" s="87"/>
      <c r="AV29" s="87"/>
      <c r="AW29" s="87"/>
      <c r="AX29" s="87"/>
      <c r="AY29" s="87"/>
      <c r="AZ29" s="87"/>
      <c r="BA29" s="87"/>
      <c r="BB29" s="87"/>
      <c r="BC29">
        <v>2</v>
      </c>
      <c r="BD29" s="86" t="str">
        <f>REPLACE(INDEX(GroupVertices[Group],MATCH(Edges[[#This Row],[Vertex 1]],GroupVertices[Vertex],0)),1,1,"")</f>
        <v>1</v>
      </c>
      <c r="BE29" s="86" t="str">
        <f>REPLACE(INDEX(GroupVertices[Group],MATCH(Edges[[#This Row],[Vertex 2]],GroupVertices[Vertex],0)),1,1,"")</f>
        <v>3</v>
      </c>
      <c r="BF29" s="51">
        <v>3</v>
      </c>
      <c r="BG29" s="52">
        <v>10.714285714285714</v>
      </c>
      <c r="BH29" s="51">
        <v>1</v>
      </c>
      <c r="BI29" s="52">
        <v>3.5714285714285716</v>
      </c>
      <c r="BJ29" s="51">
        <v>0</v>
      </c>
      <c r="BK29" s="52">
        <v>0</v>
      </c>
      <c r="BL29" s="51">
        <v>24</v>
      </c>
      <c r="BM29" s="52">
        <v>85.71428571428571</v>
      </c>
      <c r="BN29" s="51">
        <v>28</v>
      </c>
    </row>
    <row r="30" spans="1:66" ht="30">
      <c r="A30" s="85" t="s">
        <v>255</v>
      </c>
      <c r="B30" s="85" t="s">
        <v>257</v>
      </c>
      <c r="C30" s="53" t="s">
        <v>881</v>
      </c>
      <c r="D30" s="54">
        <v>10</v>
      </c>
      <c r="E30" s="65" t="s">
        <v>136</v>
      </c>
      <c r="F30" s="55">
        <v>6</v>
      </c>
      <c r="G30" s="53"/>
      <c r="H30" s="57"/>
      <c r="I30" s="56"/>
      <c r="J30" s="56"/>
      <c r="K30" s="36" t="s">
        <v>65</v>
      </c>
      <c r="L30" s="84">
        <v>30</v>
      </c>
      <c r="M30" s="84"/>
      <c r="N30" s="63"/>
      <c r="O30" s="87" t="s">
        <v>263</v>
      </c>
      <c r="P30" s="89">
        <v>43692.575787037036</v>
      </c>
      <c r="Q30" s="87" t="s">
        <v>282</v>
      </c>
      <c r="R30" s="87"/>
      <c r="S30" s="87"/>
      <c r="T30" s="87" t="s">
        <v>302</v>
      </c>
      <c r="U30" s="90" t="s">
        <v>312</v>
      </c>
      <c r="V30" s="90" t="s">
        <v>312</v>
      </c>
      <c r="W30" s="89">
        <v>43692.575787037036</v>
      </c>
      <c r="X30" s="93">
        <v>43692</v>
      </c>
      <c r="Y30" s="95" t="s">
        <v>348</v>
      </c>
      <c r="Z30" s="90" t="s">
        <v>389</v>
      </c>
      <c r="AA30" s="87"/>
      <c r="AB30" s="87"/>
      <c r="AC30" s="95" t="s">
        <v>430</v>
      </c>
      <c r="AD30" s="87"/>
      <c r="AE30" s="87" t="b">
        <v>0</v>
      </c>
      <c r="AF30" s="87">
        <v>11</v>
      </c>
      <c r="AG30" s="95" t="s">
        <v>449</v>
      </c>
      <c r="AH30" s="87" t="b">
        <v>0</v>
      </c>
      <c r="AI30" s="87" t="s">
        <v>453</v>
      </c>
      <c r="AJ30" s="87"/>
      <c r="AK30" s="95" t="s">
        <v>449</v>
      </c>
      <c r="AL30" s="87" t="b">
        <v>0</v>
      </c>
      <c r="AM30" s="87">
        <v>0</v>
      </c>
      <c r="AN30" s="95" t="s">
        <v>449</v>
      </c>
      <c r="AO30" s="87" t="s">
        <v>455</v>
      </c>
      <c r="AP30" s="87" t="b">
        <v>0</v>
      </c>
      <c r="AQ30" s="95" t="s">
        <v>430</v>
      </c>
      <c r="AR30" s="87" t="s">
        <v>210</v>
      </c>
      <c r="AS30" s="87">
        <v>0</v>
      </c>
      <c r="AT30" s="87">
        <v>0</v>
      </c>
      <c r="AU30" s="87"/>
      <c r="AV30" s="87"/>
      <c r="AW30" s="87"/>
      <c r="AX30" s="87"/>
      <c r="AY30" s="87"/>
      <c r="AZ30" s="87"/>
      <c r="BA30" s="87"/>
      <c r="BB30" s="87"/>
      <c r="BC30">
        <v>6</v>
      </c>
      <c r="BD30" s="86" t="str">
        <f>REPLACE(INDEX(GroupVertices[Group],MATCH(Edges[[#This Row],[Vertex 1]],GroupVertices[Vertex],0)),1,1,"")</f>
        <v>1</v>
      </c>
      <c r="BE30" s="86" t="str">
        <f>REPLACE(INDEX(GroupVertices[Group],MATCH(Edges[[#This Row],[Vertex 2]],GroupVertices[Vertex],0)),1,1,"")</f>
        <v>3</v>
      </c>
      <c r="BF30" s="51">
        <v>2</v>
      </c>
      <c r="BG30" s="52">
        <v>18.181818181818183</v>
      </c>
      <c r="BH30" s="51">
        <v>0</v>
      </c>
      <c r="BI30" s="52">
        <v>0</v>
      </c>
      <c r="BJ30" s="51">
        <v>0</v>
      </c>
      <c r="BK30" s="52">
        <v>0</v>
      </c>
      <c r="BL30" s="51">
        <v>9</v>
      </c>
      <c r="BM30" s="52">
        <v>81.81818181818181</v>
      </c>
      <c r="BN30" s="51">
        <v>11</v>
      </c>
    </row>
    <row r="31" spans="1:66" ht="30">
      <c r="A31" s="85" t="s">
        <v>255</v>
      </c>
      <c r="B31" s="85" t="s">
        <v>257</v>
      </c>
      <c r="C31" s="53" t="s">
        <v>881</v>
      </c>
      <c r="D31" s="54">
        <v>10</v>
      </c>
      <c r="E31" s="65" t="s">
        <v>136</v>
      </c>
      <c r="F31" s="55">
        <v>6</v>
      </c>
      <c r="G31" s="53"/>
      <c r="H31" s="57"/>
      <c r="I31" s="56"/>
      <c r="J31" s="56"/>
      <c r="K31" s="36" t="s">
        <v>65</v>
      </c>
      <c r="L31" s="84">
        <v>31</v>
      </c>
      <c r="M31" s="84"/>
      <c r="N31" s="63"/>
      <c r="O31" s="87" t="s">
        <v>263</v>
      </c>
      <c r="P31" s="89">
        <v>43692.57994212963</v>
      </c>
      <c r="Q31" s="87" t="s">
        <v>283</v>
      </c>
      <c r="R31" s="87"/>
      <c r="S31" s="87"/>
      <c r="T31" s="87" t="s">
        <v>302</v>
      </c>
      <c r="U31" s="90" t="s">
        <v>313</v>
      </c>
      <c r="V31" s="90" t="s">
        <v>313</v>
      </c>
      <c r="W31" s="89">
        <v>43692.57994212963</v>
      </c>
      <c r="X31" s="93">
        <v>43692</v>
      </c>
      <c r="Y31" s="95" t="s">
        <v>349</v>
      </c>
      <c r="Z31" s="90" t="s">
        <v>390</v>
      </c>
      <c r="AA31" s="87"/>
      <c r="AB31" s="87"/>
      <c r="AC31" s="95" t="s">
        <v>431</v>
      </c>
      <c r="AD31" s="87"/>
      <c r="AE31" s="87" t="b">
        <v>0</v>
      </c>
      <c r="AF31" s="87">
        <v>1</v>
      </c>
      <c r="AG31" s="95" t="s">
        <v>449</v>
      </c>
      <c r="AH31" s="87" t="b">
        <v>0</v>
      </c>
      <c r="AI31" s="87" t="s">
        <v>453</v>
      </c>
      <c r="AJ31" s="87"/>
      <c r="AK31" s="95" t="s">
        <v>449</v>
      </c>
      <c r="AL31" s="87" t="b">
        <v>0</v>
      </c>
      <c r="AM31" s="87">
        <v>0</v>
      </c>
      <c r="AN31" s="95" t="s">
        <v>449</v>
      </c>
      <c r="AO31" s="87" t="s">
        <v>455</v>
      </c>
      <c r="AP31" s="87" t="b">
        <v>0</v>
      </c>
      <c r="AQ31" s="95" t="s">
        <v>431</v>
      </c>
      <c r="AR31" s="87" t="s">
        <v>210</v>
      </c>
      <c r="AS31" s="87">
        <v>0</v>
      </c>
      <c r="AT31" s="87">
        <v>0</v>
      </c>
      <c r="AU31" s="87"/>
      <c r="AV31" s="87"/>
      <c r="AW31" s="87"/>
      <c r="AX31" s="87"/>
      <c r="AY31" s="87"/>
      <c r="AZ31" s="87"/>
      <c r="BA31" s="87"/>
      <c r="BB31" s="87"/>
      <c r="BC31">
        <v>6</v>
      </c>
      <c r="BD31" s="86" t="str">
        <f>REPLACE(INDEX(GroupVertices[Group],MATCH(Edges[[#This Row],[Vertex 1]],GroupVertices[Vertex],0)),1,1,"")</f>
        <v>1</v>
      </c>
      <c r="BE31" s="86" t="str">
        <f>REPLACE(INDEX(GroupVertices[Group],MATCH(Edges[[#This Row],[Vertex 2]],GroupVertices[Vertex],0)),1,1,"")</f>
        <v>3</v>
      </c>
      <c r="BF31" s="51">
        <v>0</v>
      </c>
      <c r="BG31" s="52">
        <v>0</v>
      </c>
      <c r="BH31" s="51">
        <v>0</v>
      </c>
      <c r="BI31" s="52">
        <v>0</v>
      </c>
      <c r="BJ31" s="51">
        <v>0</v>
      </c>
      <c r="BK31" s="52">
        <v>0</v>
      </c>
      <c r="BL31" s="51">
        <v>20</v>
      </c>
      <c r="BM31" s="52">
        <v>100</v>
      </c>
      <c r="BN31" s="51">
        <v>20</v>
      </c>
    </row>
    <row r="32" spans="1:66" ht="30">
      <c r="A32" s="85" t="s">
        <v>255</v>
      </c>
      <c r="B32" s="85" t="s">
        <v>257</v>
      </c>
      <c r="C32" s="53" t="s">
        <v>881</v>
      </c>
      <c r="D32" s="54">
        <v>10</v>
      </c>
      <c r="E32" s="65" t="s">
        <v>136</v>
      </c>
      <c r="F32" s="55">
        <v>6</v>
      </c>
      <c r="G32" s="53"/>
      <c r="H32" s="57"/>
      <c r="I32" s="56"/>
      <c r="J32" s="56"/>
      <c r="K32" s="36" t="s">
        <v>65</v>
      </c>
      <c r="L32" s="84">
        <v>32</v>
      </c>
      <c r="M32" s="84"/>
      <c r="N32" s="63"/>
      <c r="O32" s="87" t="s">
        <v>263</v>
      </c>
      <c r="P32" s="89">
        <v>43692.58739583333</v>
      </c>
      <c r="Q32" s="87" t="s">
        <v>284</v>
      </c>
      <c r="R32" s="87"/>
      <c r="S32" s="87"/>
      <c r="T32" s="87" t="s">
        <v>302</v>
      </c>
      <c r="U32" s="87"/>
      <c r="V32" s="90" t="s">
        <v>321</v>
      </c>
      <c r="W32" s="89">
        <v>43692.58739583333</v>
      </c>
      <c r="X32" s="93">
        <v>43692</v>
      </c>
      <c r="Y32" s="95" t="s">
        <v>350</v>
      </c>
      <c r="Z32" s="90" t="s">
        <v>391</v>
      </c>
      <c r="AA32" s="87"/>
      <c r="AB32" s="87"/>
      <c r="AC32" s="95" t="s">
        <v>432</v>
      </c>
      <c r="AD32" s="87"/>
      <c r="AE32" s="87" t="b">
        <v>0</v>
      </c>
      <c r="AF32" s="87">
        <v>4</v>
      </c>
      <c r="AG32" s="95" t="s">
        <v>449</v>
      </c>
      <c r="AH32" s="87" t="b">
        <v>0</v>
      </c>
      <c r="AI32" s="87" t="s">
        <v>453</v>
      </c>
      <c r="AJ32" s="87"/>
      <c r="AK32" s="95" t="s">
        <v>449</v>
      </c>
      <c r="AL32" s="87" t="b">
        <v>0</v>
      </c>
      <c r="AM32" s="87">
        <v>0</v>
      </c>
      <c r="AN32" s="95" t="s">
        <v>449</v>
      </c>
      <c r="AO32" s="87" t="s">
        <v>455</v>
      </c>
      <c r="AP32" s="87" t="b">
        <v>0</v>
      </c>
      <c r="AQ32" s="95" t="s">
        <v>432</v>
      </c>
      <c r="AR32" s="87" t="s">
        <v>210</v>
      </c>
      <c r="AS32" s="87">
        <v>0</v>
      </c>
      <c r="AT32" s="87">
        <v>0</v>
      </c>
      <c r="AU32" s="87"/>
      <c r="AV32" s="87"/>
      <c r="AW32" s="87"/>
      <c r="AX32" s="87"/>
      <c r="AY32" s="87"/>
      <c r="AZ32" s="87"/>
      <c r="BA32" s="87"/>
      <c r="BB32" s="87"/>
      <c r="BC32">
        <v>6</v>
      </c>
      <c r="BD32" s="86" t="str">
        <f>REPLACE(INDEX(GroupVertices[Group],MATCH(Edges[[#This Row],[Vertex 1]],GroupVertices[Vertex],0)),1,1,"")</f>
        <v>1</v>
      </c>
      <c r="BE32" s="86" t="str">
        <f>REPLACE(INDEX(GroupVertices[Group],MATCH(Edges[[#This Row],[Vertex 2]],GroupVertices[Vertex],0)),1,1,"")</f>
        <v>3</v>
      </c>
      <c r="BF32" s="51">
        <v>0</v>
      </c>
      <c r="BG32" s="52">
        <v>0</v>
      </c>
      <c r="BH32" s="51">
        <v>1</v>
      </c>
      <c r="BI32" s="52">
        <v>4.545454545454546</v>
      </c>
      <c r="BJ32" s="51">
        <v>0</v>
      </c>
      <c r="BK32" s="52">
        <v>0</v>
      </c>
      <c r="BL32" s="51">
        <v>21</v>
      </c>
      <c r="BM32" s="52">
        <v>95.45454545454545</v>
      </c>
      <c r="BN32" s="51">
        <v>22</v>
      </c>
    </row>
    <row r="33" spans="1:66" ht="30">
      <c r="A33" s="85" t="s">
        <v>255</v>
      </c>
      <c r="B33" s="85" t="s">
        <v>257</v>
      </c>
      <c r="C33" s="53" t="s">
        <v>881</v>
      </c>
      <c r="D33" s="54">
        <v>10</v>
      </c>
      <c r="E33" s="65" t="s">
        <v>136</v>
      </c>
      <c r="F33" s="55">
        <v>6</v>
      </c>
      <c r="G33" s="53"/>
      <c r="H33" s="57"/>
      <c r="I33" s="56"/>
      <c r="J33" s="56"/>
      <c r="K33" s="36" t="s">
        <v>65</v>
      </c>
      <c r="L33" s="84">
        <v>33</v>
      </c>
      <c r="M33" s="84"/>
      <c r="N33" s="63"/>
      <c r="O33" s="87" t="s">
        <v>263</v>
      </c>
      <c r="P33" s="89">
        <v>43692.59012731481</v>
      </c>
      <c r="Q33" s="87" t="s">
        <v>267</v>
      </c>
      <c r="R33" s="87"/>
      <c r="S33" s="87"/>
      <c r="T33" s="87" t="s">
        <v>302</v>
      </c>
      <c r="U33" s="87"/>
      <c r="V33" s="90" t="s">
        <v>321</v>
      </c>
      <c r="W33" s="89">
        <v>43692.59012731481</v>
      </c>
      <c r="X33" s="93">
        <v>43692</v>
      </c>
      <c r="Y33" s="95" t="s">
        <v>342</v>
      </c>
      <c r="Z33" s="90" t="s">
        <v>383</v>
      </c>
      <c r="AA33" s="87"/>
      <c r="AB33" s="87"/>
      <c r="AC33" s="95" t="s">
        <v>424</v>
      </c>
      <c r="AD33" s="87"/>
      <c r="AE33" s="87" t="b">
        <v>0</v>
      </c>
      <c r="AF33" s="87">
        <v>0</v>
      </c>
      <c r="AG33" s="95" t="s">
        <v>449</v>
      </c>
      <c r="AH33" s="87" t="b">
        <v>0</v>
      </c>
      <c r="AI33" s="87" t="s">
        <v>453</v>
      </c>
      <c r="AJ33" s="87"/>
      <c r="AK33" s="95" t="s">
        <v>449</v>
      </c>
      <c r="AL33" s="87" t="b">
        <v>0</v>
      </c>
      <c r="AM33" s="87">
        <v>2</v>
      </c>
      <c r="AN33" s="95" t="s">
        <v>423</v>
      </c>
      <c r="AO33" s="87" t="s">
        <v>455</v>
      </c>
      <c r="AP33" s="87" t="b">
        <v>0</v>
      </c>
      <c r="AQ33" s="95" t="s">
        <v>423</v>
      </c>
      <c r="AR33" s="87" t="s">
        <v>210</v>
      </c>
      <c r="AS33" s="87">
        <v>0</v>
      </c>
      <c r="AT33" s="87">
        <v>0</v>
      </c>
      <c r="AU33" s="87"/>
      <c r="AV33" s="87"/>
      <c r="AW33" s="87"/>
      <c r="AX33" s="87"/>
      <c r="AY33" s="87"/>
      <c r="AZ33" s="87"/>
      <c r="BA33" s="87"/>
      <c r="BB33" s="87"/>
      <c r="BC33">
        <v>6</v>
      </c>
      <c r="BD33" s="86" t="str">
        <f>REPLACE(INDEX(GroupVertices[Group],MATCH(Edges[[#This Row],[Vertex 1]],GroupVertices[Vertex],0)),1,1,"")</f>
        <v>1</v>
      </c>
      <c r="BE33" s="86" t="str">
        <f>REPLACE(INDEX(GroupVertices[Group],MATCH(Edges[[#This Row],[Vertex 2]],GroupVertices[Vertex],0)),1,1,"")</f>
        <v>3</v>
      </c>
      <c r="BF33" s="51">
        <v>0</v>
      </c>
      <c r="BG33" s="52">
        <v>0</v>
      </c>
      <c r="BH33" s="51">
        <v>0</v>
      </c>
      <c r="BI33" s="52">
        <v>0</v>
      </c>
      <c r="BJ33" s="51">
        <v>0</v>
      </c>
      <c r="BK33" s="52">
        <v>0</v>
      </c>
      <c r="BL33" s="51">
        <v>11</v>
      </c>
      <c r="BM33" s="52">
        <v>100</v>
      </c>
      <c r="BN33" s="51">
        <v>11</v>
      </c>
    </row>
    <row r="34" spans="1:66" ht="30">
      <c r="A34" s="85" t="s">
        <v>255</v>
      </c>
      <c r="B34" s="85" t="s">
        <v>257</v>
      </c>
      <c r="C34" s="53" t="s">
        <v>881</v>
      </c>
      <c r="D34" s="54">
        <v>10</v>
      </c>
      <c r="E34" s="65" t="s">
        <v>136</v>
      </c>
      <c r="F34" s="55">
        <v>6</v>
      </c>
      <c r="G34" s="53"/>
      <c r="H34" s="57"/>
      <c r="I34" s="56"/>
      <c r="J34" s="56"/>
      <c r="K34" s="36" t="s">
        <v>65</v>
      </c>
      <c r="L34" s="84">
        <v>34</v>
      </c>
      <c r="M34" s="84"/>
      <c r="N34" s="63"/>
      <c r="O34" s="87" t="s">
        <v>263</v>
      </c>
      <c r="P34" s="89">
        <v>43692.594143518516</v>
      </c>
      <c r="Q34" s="87" t="s">
        <v>285</v>
      </c>
      <c r="R34" s="87"/>
      <c r="S34" s="87"/>
      <c r="T34" s="87" t="s">
        <v>302</v>
      </c>
      <c r="U34" s="87"/>
      <c r="V34" s="90" t="s">
        <v>321</v>
      </c>
      <c r="W34" s="89">
        <v>43692.594143518516</v>
      </c>
      <c r="X34" s="93">
        <v>43692</v>
      </c>
      <c r="Y34" s="95" t="s">
        <v>351</v>
      </c>
      <c r="Z34" s="90" t="s">
        <v>392</v>
      </c>
      <c r="AA34" s="87"/>
      <c r="AB34" s="87"/>
      <c r="AC34" s="95" t="s">
        <v>433</v>
      </c>
      <c r="AD34" s="87"/>
      <c r="AE34" s="87" t="b">
        <v>0</v>
      </c>
      <c r="AF34" s="87">
        <v>4</v>
      </c>
      <c r="AG34" s="95" t="s">
        <v>449</v>
      </c>
      <c r="AH34" s="87" t="b">
        <v>0</v>
      </c>
      <c r="AI34" s="87" t="s">
        <v>453</v>
      </c>
      <c r="AJ34" s="87"/>
      <c r="AK34" s="95" t="s">
        <v>449</v>
      </c>
      <c r="AL34" s="87" t="b">
        <v>0</v>
      </c>
      <c r="AM34" s="87">
        <v>0</v>
      </c>
      <c r="AN34" s="95" t="s">
        <v>449</v>
      </c>
      <c r="AO34" s="87" t="s">
        <v>455</v>
      </c>
      <c r="AP34" s="87" t="b">
        <v>0</v>
      </c>
      <c r="AQ34" s="95" t="s">
        <v>433</v>
      </c>
      <c r="AR34" s="87" t="s">
        <v>210</v>
      </c>
      <c r="AS34" s="87">
        <v>0</v>
      </c>
      <c r="AT34" s="87">
        <v>0</v>
      </c>
      <c r="AU34" s="87"/>
      <c r="AV34" s="87"/>
      <c r="AW34" s="87"/>
      <c r="AX34" s="87"/>
      <c r="AY34" s="87"/>
      <c r="AZ34" s="87"/>
      <c r="BA34" s="87"/>
      <c r="BB34" s="87"/>
      <c r="BC34">
        <v>6</v>
      </c>
      <c r="BD34" s="86" t="str">
        <f>REPLACE(INDEX(GroupVertices[Group],MATCH(Edges[[#This Row],[Vertex 1]],GroupVertices[Vertex],0)),1,1,"")</f>
        <v>1</v>
      </c>
      <c r="BE34" s="86" t="str">
        <f>REPLACE(INDEX(GroupVertices[Group],MATCH(Edges[[#This Row],[Vertex 2]],GroupVertices[Vertex],0)),1,1,"")</f>
        <v>3</v>
      </c>
      <c r="BF34" s="51">
        <v>0</v>
      </c>
      <c r="BG34" s="52">
        <v>0</v>
      </c>
      <c r="BH34" s="51">
        <v>0</v>
      </c>
      <c r="BI34" s="52">
        <v>0</v>
      </c>
      <c r="BJ34" s="51">
        <v>0</v>
      </c>
      <c r="BK34" s="52">
        <v>0</v>
      </c>
      <c r="BL34" s="51">
        <v>17</v>
      </c>
      <c r="BM34" s="52">
        <v>100</v>
      </c>
      <c r="BN34" s="51">
        <v>17</v>
      </c>
    </row>
    <row r="35" spans="1:66" ht="30">
      <c r="A35" s="85" t="s">
        <v>255</v>
      </c>
      <c r="B35" s="85" t="s">
        <v>257</v>
      </c>
      <c r="C35" s="53" t="s">
        <v>881</v>
      </c>
      <c r="D35" s="54">
        <v>10</v>
      </c>
      <c r="E35" s="65" t="s">
        <v>136</v>
      </c>
      <c r="F35" s="55">
        <v>6</v>
      </c>
      <c r="G35" s="53"/>
      <c r="H35" s="57"/>
      <c r="I35" s="56"/>
      <c r="J35" s="56"/>
      <c r="K35" s="36" t="s">
        <v>65</v>
      </c>
      <c r="L35" s="84">
        <v>35</v>
      </c>
      <c r="M35" s="84"/>
      <c r="N35" s="63"/>
      <c r="O35" s="87" t="s">
        <v>263</v>
      </c>
      <c r="P35" s="89">
        <v>43692.59439814815</v>
      </c>
      <c r="Q35" s="87" t="s">
        <v>281</v>
      </c>
      <c r="R35" s="87"/>
      <c r="S35" s="87"/>
      <c r="T35" s="87"/>
      <c r="U35" s="87"/>
      <c r="V35" s="90" t="s">
        <v>321</v>
      </c>
      <c r="W35" s="89">
        <v>43692.59439814815</v>
      </c>
      <c r="X35" s="93">
        <v>43692</v>
      </c>
      <c r="Y35" s="95" t="s">
        <v>352</v>
      </c>
      <c r="Z35" s="90" t="s">
        <v>393</v>
      </c>
      <c r="AA35" s="87"/>
      <c r="AB35" s="87"/>
      <c r="AC35" s="95" t="s">
        <v>434</v>
      </c>
      <c r="AD35" s="87"/>
      <c r="AE35" s="87" t="b">
        <v>0</v>
      </c>
      <c r="AF35" s="87">
        <v>0</v>
      </c>
      <c r="AG35" s="95" t="s">
        <v>449</v>
      </c>
      <c r="AH35" s="87" t="b">
        <v>0</v>
      </c>
      <c r="AI35" s="87" t="s">
        <v>453</v>
      </c>
      <c r="AJ35" s="87"/>
      <c r="AK35" s="95" t="s">
        <v>449</v>
      </c>
      <c r="AL35" s="87" t="b">
        <v>0</v>
      </c>
      <c r="AM35" s="87">
        <v>1</v>
      </c>
      <c r="AN35" s="95" t="s">
        <v>428</v>
      </c>
      <c r="AO35" s="87" t="s">
        <v>455</v>
      </c>
      <c r="AP35" s="87" t="b">
        <v>0</v>
      </c>
      <c r="AQ35" s="95" t="s">
        <v>428</v>
      </c>
      <c r="AR35" s="87" t="s">
        <v>210</v>
      </c>
      <c r="AS35" s="87">
        <v>0</v>
      </c>
      <c r="AT35" s="87">
        <v>0</v>
      </c>
      <c r="AU35" s="87"/>
      <c r="AV35" s="87"/>
      <c r="AW35" s="87"/>
      <c r="AX35" s="87"/>
      <c r="AY35" s="87"/>
      <c r="AZ35" s="87"/>
      <c r="BA35" s="87"/>
      <c r="BB35" s="87"/>
      <c r="BC35">
        <v>6</v>
      </c>
      <c r="BD35" s="86" t="str">
        <f>REPLACE(INDEX(GroupVertices[Group],MATCH(Edges[[#This Row],[Vertex 1]],GroupVertices[Vertex],0)),1,1,"")</f>
        <v>1</v>
      </c>
      <c r="BE35" s="86" t="str">
        <f>REPLACE(INDEX(GroupVertices[Group],MATCH(Edges[[#This Row],[Vertex 2]],GroupVertices[Vertex],0)),1,1,"")</f>
        <v>3</v>
      </c>
      <c r="BF35" s="51"/>
      <c r="BG35" s="52"/>
      <c r="BH35" s="51"/>
      <c r="BI35" s="52"/>
      <c r="BJ35" s="51"/>
      <c r="BK35" s="52"/>
      <c r="BL35" s="51"/>
      <c r="BM35" s="52"/>
      <c r="BN35" s="51"/>
    </row>
    <row r="36" spans="1:66" ht="15">
      <c r="A36" s="85" t="s">
        <v>258</v>
      </c>
      <c r="B36" s="85" t="s">
        <v>257</v>
      </c>
      <c r="C36" s="53" t="s">
        <v>877</v>
      </c>
      <c r="D36" s="54">
        <v>3</v>
      </c>
      <c r="E36" s="65" t="s">
        <v>132</v>
      </c>
      <c r="F36" s="55">
        <v>32</v>
      </c>
      <c r="G36" s="53"/>
      <c r="H36" s="57"/>
      <c r="I36" s="56"/>
      <c r="J36" s="56"/>
      <c r="K36" s="36" t="s">
        <v>66</v>
      </c>
      <c r="L36" s="84">
        <v>36</v>
      </c>
      <c r="M36" s="84"/>
      <c r="N36" s="63"/>
      <c r="O36" s="87" t="s">
        <v>263</v>
      </c>
      <c r="P36" s="89">
        <v>43692.57481481481</v>
      </c>
      <c r="Q36" s="87" t="s">
        <v>286</v>
      </c>
      <c r="R36" s="87"/>
      <c r="S36" s="87"/>
      <c r="T36" s="87" t="s">
        <v>302</v>
      </c>
      <c r="U36" s="87"/>
      <c r="V36" s="90" t="s">
        <v>324</v>
      </c>
      <c r="W36" s="89">
        <v>43692.57481481481</v>
      </c>
      <c r="X36" s="93">
        <v>43692</v>
      </c>
      <c r="Y36" s="95" t="s">
        <v>353</v>
      </c>
      <c r="Z36" s="90" t="s">
        <v>394</v>
      </c>
      <c r="AA36" s="87"/>
      <c r="AB36" s="87"/>
      <c r="AC36" s="95" t="s">
        <v>435</v>
      </c>
      <c r="AD36" s="87"/>
      <c r="AE36" s="87" t="b">
        <v>0</v>
      </c>
      <c r="AF36" s="87">
        <v>3</v>
      </c>
      <c r="AG36" s="95" t="s">
        <v>449</v>
      </c>
      <c r="AH36" s="87" t="b">
        <v>0</v>
      </c>
      <c r="AI36" s="87" t="s">
        <v>453</v>
      </c>
      <c r="AJ36" s="87"/>
      <c r="AK36" s="95" t="s">
        <v>449</v>
      </c>
      <c r="AL36" s="87" t="b">
        <v>0</v>
      </c>
      <c r="AM36" s="87">
        <v>0</v>
      </c>
      <c r="AN36" s="95" t="s">
        <v>449</v>
      </c>
      <c r="AO36" s="87" t="s">
        <v>458</v>
      </c>
      <c r="AP36" s="87" t="b">
        <v>0</v>
      </c>
      <c r="AQ36" s="95" t="s">
        <v>435</v>
      </c>
      <c r="AR36" s="87" t="s">
        <v>210</v>
      </c>
      <c r="AS36" s="87">
        <v>0</v>
      </c>
      <c r="AT36" s="87">
        <v>0</v>
      </c>
      <c r="AU36" s="87"/>
      <c r="AV36" s="87"/>
      <c r="AW36" s="87"/>
      <c r="AX36" s="87"/>
      <c r="AY36" s="87"/>
      <c r="AZ36" s="87"/>
      <c r="BA36" s="87"/>
      <c r="BB36" s="87"/>
      <c r="BC36">
        <v>1</v>
      </c>
      <c r="BD36" s="86" t="str">
        <f>REPLACE(INDEX(GroupVertices[Group],MATCH(Edges[[#This Row],[Vertex 1]],GroupVertices[Vertex],0)),1,1,"")</f>
        <v>2</v>
      </c>
      <c r="BE36" s="86" t="str">
        <f>REPLACE(INDEX(GroupVertices[Group],MATCH(Edges[[#This Row],[Vertex 2]],GroupVertices[Vertex],0)),1,1,"")</f>
        <v>3</v>
      </c>
      <c r="BF36" s="51">
        <v>2</v>
      </c>
      <c r="BG36" s="52">
        <v>13.333333333333334</v>
      </c>
      <c r="BH36" s="51">
        <v>0</v>
      </c>
      <c r="BI36" s="52">
        <v>0</v>
      </c>
      <c r="BJ36" s="51">
        <v>0</v>
      </c>
      <c r="BK36" s="52">
        <v>0</v>
      </c>
      <c r="BL36" s="51">
        <v>13</v>
      </c>
      <c r="BM36" s="52">
        <v>86.66666666666667</v>
      </c>
      <c r="BN36" s="51">
        <v>15</v>
      </c>
    </row>
    <row r="37" spans="1:66" ht="30">
      <c r="A37" s="85" t="s">
        <v>258</v>
      </c>
      <c r="B37" s="85" t="s">
        <v>261</v>
      </c>
      <c r="C37" s="53" t="s">
        <v>878</v>
      </c>
      <c r="D37" s="54">
        <v>5.333333333333334</v>
      </c>
      <c r="E37" s="65" t="s">
        <v>136</v>
      </c>
      <c r="F37" s="55">
        <v>26.8</v>
      </c>
      <c r="G37" s="53"/>
      <c r="H37" s="57"/>
      <c r="I37" s="56"/>
      <c r="J37" s="56"/>
      <c r="K37" s="36" t="s">
        <v>65</v>
      </c>
      <c r="L37" s="84">
        <v>37</v>
      </c>
      <c r="M37" s="84"/>
      <c r="N37" s="63"/>
      <c r="O37" s="87" t="s">
        <v>263</v>
      </c>
      <c r="P37" s="89">
        <v>43692.636354166665</v>
      </c>
      <c r="Q37" s="87" t="s">
        <v>287</v>
      </c>
      <c r="R37" s="87"/>
      <c r="S37" s="87"/>
      <c r="T37" s="87" t="s">
        <v>302</v>
      </c>
      <c r="U37" s="87"/>
      <c r="V37" s="90" t="s">
        <v>324</v>
      </c>
      <c r="W37" s="89">
        <v>43692.636354166665</v>
      </c>
      <c r="X37" s="93">
        <v>43692</v>
      </c>
      <c r="Y37" s="95" t="s">
        <v>354</v>
      </c>
      <c r="Z37" s="90" t="s">
        <v>395</v>
      </c>
      <c r="AA37" s="87"/>
      <c r="AB37" s="87"/>
      <c r="AC37" s="95" t="s">
        <v>436</v>
      </c>
      <c r="AD37" s="87"/>
      <c r="AE37" s="87" t="b">
        <v>0</v>
      </c>
      <c r="AF37" s="87">
        <v>0</v>
      </c>
      <c r="AG37" s="95" t="s">
        <v>449</v>
      </c>
      <c r="AH37" s="87" t="b">
        <v>0</v>
      </c>
      <c r="AI37" s="87" t="s">
        <v>453</v>
      </c>
      <c r="AJ37" s="87"/>
      <c r="AK37" s="95" t="s">
        <v>449</v>
      </c>
      <c r="AL37" s="87" t="b">
        <v>0</v>
      </c>
      <c r="AM37" s="87">
        <v>0</v>
      </c>
      <c r="AN37" s="95" t="s">
        <v>449</v>
      </c>
      <c r="AO37" s="87" t="s">
        <v>458</v>
      </c>
      <c r="AP37" s="87" t="b">
        <v>0</v>
      </c>
      <c r="AQ37" s="95" t="s">
        <v>436</v>
      </c>
      <c r="AR37" s="87" t="s">
        <v>210</v>
      </c>
      <c r="AS37" s="87">
        <v>0</v>
      </c>
      <c r="AT37" s="87">
        <v>0</v>
      </c>
      <c r="AU37" s="87"/>
      <c r="AV37" s="87"/>
      <c r="AW37" s="87"/>
      <c r="AX37" s="87"/>
      <c r="AY37" s="87"/>
      <c r="AZ37" s="87"/>
      <c r="BA37" s="87"/>
      <c r="BB37" s="87"/>
      <c r="BC37">
        <v>2</v>
      </c>
      <c r="BD37" s="86" t="str">
        <f>REPLACE(INDEX(GroupVertices[Group],MATCH(Edges[[#This Row],[Vertex 1]],GroupVertices[Vertex],0)),1,1,"")</f>
        <v>2</v>
      </c>
      <c r="BE37" s="86" t="str">
        <f>REPLACE(INDEX(GroupVertices[Group],MATCH(Edges[[#This Row],[Vertex 2]],GroupVertices[Vertex],0)),1,1,"")</f>
        <v>2</v>
      </c>
      <c r="BF37" s="51">
        <v>0</v>
      </c>
      <c r="BG37" s="52">
        <v>0</v>
      </c>
      <c r="BH37" s="51">
        <v>0</v>
      </c>
      <c r="BI37" s="52">
        <v>0</v>
      </c>
      <c r="BJ37" s="51">
        <v>0</v>
      </c>
      <c r="BK37" s="52">
        <v>0</v>
      </c>
      <c r="BL37" s="51">
        <v>9</v>
      </c>
      <c r="BM37" s="52">
        <v>100</v>
      </c>
      <c r="BN37" s="51">
        <v>9</v>
      </c>
    </row>
    <row r="38" spans="1:66" ht="30">
      <c r="A38" s="85" t="s">
        <v>258</v>
      </c>
      <c r="B38" s="85" t="s">
        <v>261</v>
      </c>
      <c r="C38" s="53" t="s">
        <v>878</v>
      </c>
      <c r="D38" s="54">
        <v>5.333333333333334</v>
      </c>
      <c r="E38" s="65" t="s">
        <v>136</v>
      </c>
      <c r="F38" s="55">
        <v>26.8</v>
      </c>
      <c r="G38" s="53"/>
      <c r="H38" s="57"/>
      <c r="I38" s="56"/>
      <c r="J38" s="56"/>
      <c r="K38" s="36" t="s">
        <v>65</v>
      </c>
      <c r="L38" s="84">
        <v>38</v>
      </c>
      <c r="M38" s="84"/>
      <c r="N38" s="63"/>
      <c r="O38" s="87" t="s">
        <v>263</v>
      </c>
      <c r="P38" s="89">
        <v>43692.68613425926</v>
      </c>
      <c r="Q38" s="87" t="s">
        <v>288</v>
      </c>
      <c r="R38" s="87"/>
      <c r="S38" s="87"/>
      <c r="T38" s="87" t="s">
        <v>302</v>
      </c>
      <c r="U38" s="87"/>
      <c r="V38" s="90" t="s">
        <v>324</v>
      </c>
      <c r="W38" s="89">
        <v>43692.68613425926</v>
      </c>
      <c r="X38" s="93">
        <v>43692</v>
      </c>
      <c r="Y38" s="95" t="s">
        <v>355</v>
      </c>
      <c r="Z38" s="90" t="s">
        <v>396</v>
      </c>
      <c r="AA38" s="87"/>
      <c r="AB38" s="87"/>
      <c r="AC38" s="95" t="s">
        <v>437</v>
      </c>
      <c r="AD38" s="95" t="s">
        <v>436</v>
      </c>
      <c r="AE38" s="87" t="b">
        <v>0</v>
      </c>
      <c r="AF38" s="87">
        <v>0</v>
      </c>
      <c r="AG38" s="95" t="s">
        <v>452</v>
      </c>
      <c r="AH38" s="87" t="b">
        <v>0</v>
      </c>
      <c r="AI38" s="87" t="s">
        <v>453</v>
      </c>
      <c r="AJ38" s="87"/>
      <c r="AK38" s="95" t="s">
        <v>449</v>
      </c>
      <c r="AL38" s="87" t="b">
        <v>0</v>
      </c>
      <c r="AM38" s="87">
        <v>0</v>
      </c>
      <c r="AN38" s="95" t="s">
        <v>449</v>
      </c>
      <c r="AO38" s="87" t="s">
        <v>458</v>
      </c>
      <c r="AP38" s="87" t="b">
        <v>0</v>
      </c>
      <c r="AQ38" s="95" t="s">
        <v>436</v>
      </c>
      <c r="AR38" s="87" t="s">
        <v>210</v>
      </c>
      <c r="AS38" s="87">
        <v>0</v>
      </c>
      <c r="AT38" s="87">
        <v>0</v>
      </c>
      <c r="AU38" s="87"/>
      <c r="AV38" s="87"/>
      <c r="AW38" s="87"/>
      <c r="AX38" s="87"/>
      <c r="AY38" s="87"/>
      <c r="AZ38" s="87"/>
      <c r="BA38" s="87"/>
      <c r="BB38" s="87"/>
      <c r="BC38">
        <v>2</v>
      </c>
      <c r="BD38" s="86" t="str">
        <f>REPLACE(INDEX(GroupVertices[Group],MATCH(Edges[[#This Row],[Vertex 1]],GroupVertices[Vertex],0)),1,1,"")</f>
        <v>2</v>
      </c>
      <c r="BE38" s="86" t="str">
        <f>REPLACE(INDEX(GroupVertices[Group],MATCH(Edges[[#This Row],[Vertex 2]],GroupVertices[Vertex],0)),1,1,"")</f>
        <v>2</v>
      </c>
      <c r="BF38" s="51">
        <v>1</v>
      </c>
      <c r="BG38" s="52">
        <v>3.225806451612903</v>
      </c>
      <c r="BH38" s="51">
        <v>1</v>
      </c>
      <c r="BI38" s="52">
        <v>3.225806451612903</v>
      </c>
      <c r="BJ38" s="51">
        <v>0</v>
      </c>
      <c r="BK38" s="52">
        <v>0</v>
      </c>
      <c r="BL38" s="51">
        <v>29</v>
      </c>
      <c r="BM38" s="52">
        <v>93.54838709677419</v>
      </c>
      <c r="BN38" s="51">
        <v>31</v>
      </c>
    </row>
    <row r="39" spans="1:66" ht="30">
      <c r="A39" s="85" t="s">
        <v>258</v>
      </c>
      <c r="B39" s="85" t="s">
        <v>262</v>
      </c>
      <c r="C39" s="53" t="s">
        <v>880</v>
      </c>
      <c r="D39" s="54">
        <v>7.666666666666667</v>
      </c>
      <c r="E39" s="65" t="s">
        <v>136</v>
      </c>
      <c r="F39" s="55">
        <v>21.6</v>
      </c>
      <c r="G39" s="53"/>
      <c r="H39" s="57"/>
      <c r="I39" s="56"/>
      <c r="J39" s="56"/>
      <c r="K39" s="36" t="s">
        <v>65</v>
      </c>
      <c r="L39" s="84">
        <v>39</v>
      </c>
      <c r="M39" s="84"/>
      <c r="N39" s="63"/>
      <c r="O39" s="87" t="s">
        <v>263</v>
      </c>
      <c r="P39" s="89">
        <v>43692.68083333333</v>
      </c>
      <c r="Q39" s="87" t="s">
        <v>289</v>
      </c>
      <c r="R39" s="87"/>
      <c r="S39" s="87"/>
      <c r="T39" s="87" t="s">
        <v>302</v>
      </c>
      <c r="U39" s="87"/>
      <c r="V39" s="90" t="s">
        <v>324</v>
      </c>
      <c r="W39" s="89">
        <v>43692.68083333333</v>
      </c>
      <c r="X39" s="93">
        <v>43692</v>
      </c>
      <c r="Y39" s="95" t="s">
        <v>356</v>
      </c>
      <c r="Z39" s="90" t="s">
        <v>397</v>
      </c>
      <c r="AA39" s="87"/>
      <c r="AB39" s="87"/>
      <c r="AC39" s="95" t="s">
        <v>438</v>
      </c>
      <c r="AD39" s="87"/>
      <c r="AE39" s="87" t="b">
        <v>0</v>
      </c>
      <c r="AF39" s="87">
        <v>0</v>
      </c>
      <c r="AG39" s="95" t="s">
        <v>449</v>
      </c>
      <c r="AH39" s="87" t="b">
        <v>0</v>
      </c>
      <c r="AI39" s="87" t="s">
        <v>453</v>
      </c>
      <c r="AJ39" s="87"/>
      <c r="AK39" s="95" t="s">
        <v>449</v>
      </c>
      <c r="AL39" s="87" t="b">
        <v>0</v>
      </c>
      <c r="AM39" s="87">
        <v>0</v>
      </c>
      <c r="AN39" s="95" t="s">
        <v>449</v>
      </c>
      <c r="AO39" s="87" t="s">
        <v>458</v>
      </c>
      <c r="AP39" s="87" t="b">
        <v>0</v>
      </c>
      <c r="AQ39" s="95" t="s">
        <v>438</v>
      </c>
      <c r="AR39" s="87" t="s">
        <v>210</v>
      </c>
      <c r="AS39" s="87">
        <v>0</v>
      </c>
      <c r="AT39" s="87">
        <v>0</v>
      </c>
      <c r="AU39" s="87"/>
      <c r="AV39" s="87"/>
      <c r="AW39" s="87"/>
      <c r="AX39" s="87"/>
      <c r="AY39" s="87"/>
      <c r="AZ39" s="87"/>
      <c r="BA39" s="87"/>
      <c r="BB39" s="87"/>
      <c r="BC39">
        <v>3</v>
      </c>
      <c r="BD39" s="86" t="str">
        <f>REPLACE(INDEX(GroupVertices[Group],MATCH(Edges[[#This Row],[Vertex 1]],GroupVertices[Vertex],0)),1,1,"")</f>
        <v>2</v>
      </c>
      <c r="BE39" s="86" t="str">
        <f>REPLACE(INDEX(GroupVertices[Group],MATCH(Edges[[#This Row],[Vertex 2]],GroupVertices[Vertex],0)),1,1,"")</f>
        <v>2</v>
      </c>
      <c r="BF39" s="51">
        <v>0</v>
      </c>
      <c r="BG39" s="52">
        <v>0</v>
      </c>
      <c r="BH39" s="51">
        <v>3</v>
      </c>
      <c r="BI39" s="52">
        <v>11.538461538461538</v>
      </c>
      <c r="BJ39" s="51">
        <v>0</v>
      </c>
      <c r="BK39" s="52">
        <v>0</v>
      </c>
      <c r="BL39" s="51">
        <v>23</v>
      </c>
      <c r="BM39" s="52">
        <v>88.46153846153847</v>
      </c>
      <c r="BN39" s="51">
        <v>26</v>
      </c>
    </row>
    <row r="40" spans="1:66" ht="30">
      <c r="A40" s="85" t="s">
        <v>258</v>
      </c>
      <c r="B40" s="85" t="s">
        <v>262</v>
      </c>
      <c r="C40" s="53" t="s">
        <v>880</v>
      </c>
      <c r="D40" s="54">
        <v>7.666666666666667</v>
      </c>
      <c r="E40" s="65" t="s">
        <v>136</v>
      </c>
      <c r="F40" s="55">
        <v>21.6</v>
      </c>
      <c r="G40" s="53"/>
      <c r="H40" s="57"/>
      <c r="I40" s="56"/>
      <c r="J40" s="56"/>
      <c r="K40" s="36" t="s">
        <v>65</v>
      </c>
      <c r="L40" s="84">
        <v>40</v>
      </c>
      <c r="M40" s="84"/>
      <c r="N40" s="63"/>
      <c r="O40" s="87" t="s">
        <v>263</v>
      </c>
      <c r="P40" s="89">
        <v>43692.68387731481</v>
      </c>
      <c r="Q40" s="87" t="s">
        <v>290</v>
      </c>
      <c r="R40" s="87"/>
      <c r="S40" s="87"/>
      <c r="T40" s="87" t="s">
        <v>302</v>
      </c>
      <c r="U40" s="87"/>
      <c r="V40" s="90" t="s">
        <v>324</v>
      </c>
      <c r="W40" s="89">
        <v>43692.68387731481</v>
      </c>
      <c r="X40" s="93">
        <v>43692</v>
      </c>
      <c r="Y40" s="95" t="s">
        <v>357</v>
      </c>
      <c r="Z40" s="90" t="s">
        <v>398</v>
      </c>
      <c r="AA40" s="87"/>
      <c r="AB40" s="87"/>
      <c r="AC40" s="95" t="s">
        <v>439</v>
      </c>
      <c r="AD40" s="95" t="s">
        <v>438</v>
      </c>
      <c r="AE40" s="87" t="b">
        <v>0</v>
      </c>
      <c r="AF40" s="87">
        <v>0</v>
      </c>
      <c r="AG40" s="95" t="s">
        <v>452</v>
      </c>
      <c r="AH40" s="87" t="b">
        <v>0</v>
      </c>
      <c r="AI40" s="87" t="s">
        <v>453</v>
      </c>
      <c r="AJ40" s="87"/>
      <c r="AK40" s="95" t="s">
        <v>449</v>
      </c>
      <c r="AL40" s="87" t="b">
        <v>0</v>
      </c>
      <c r="AM40" s="87">
        <v>0</v>
      </c>
      <c r="AN40" s="95" t="s">
        <v>449</v>
      </c>
      <c r="AO40" s="87" t="s">
        <v>458</v>
      </c>
      <c r="AP40" s="87" t="b">
        <v>0</v>
      </c>
      <c r="AQ40" s="95" t="s">
        <v>438</v>
      </c>
      <c r="AR40" s="87" t="s">
        <v>210</v>
      </c>
      <c r="AS40" s="87">
        <v>0</v>
      </c>
      <c r="AT40" s="87">
        <v>0</v>
      </c>
      <c r="AU40" s="87"/>
      <c r="AV40" s="87"/>
      <c r="AW40" s="87"/>
      <c r="AX40" s="87"/>
      <c r="AY40" s="87"/>
      <c r="AZ40" s="87"/>
      <c r="BA40" s="87"/>
      <c r="BB40" s="87"/>
      <c r="BC40">
        <v>3</v>
      </c>
      <c r="BD40" s="86" t="str">
        <f>REPLACE(INDEX(GroupVertices[Group],MATCH(Edges[[#This Row],[Vertex 1]],GroupVertices[Vertex],0)),1,1,"")</f>
        <v>2</v>
      </c>
      <c r="BE40" s="86" t="str">
        <f>REPLACE(INDEX(GroupVertices[Group],MATCH(Edges[[#This Row],[Vertex 2]],GroupVertices[Vertex],0)),1,1,"")</f>
        <v>2</v>
      </c>
      <c r="BF40" s="51">
        <v>1</v>
      </c>
      <c r="BG40" s="52">
        <v>5.555555555555555</v>
      </c>
      <c r="BH40" s="51">
        <v>1</v>
      </c>
      <c r="BI40" s="52">
        <v>5.555555555555555</v>
      </c>
      <c r="BJ40" s="51">
        <v>0</v>
      </c>
      <c r="BK40" s="52">
        <v>0</v>
      </c>
      <c r="BL40" s="51">
        <v>16</v>
      </c>
      <c r="BM40" s="52">
        <v>88.88888888888889</v>
      </c>
      <c r="BN40" s="51">
        <v>18</v>
      </c>
    </row>
    <row r="41" spans="1:66" ht="30">
      <c r="A41" s="85" t="s">
        <v>258</v>
      </c>
      <c r="B41" s="85" t="s">
        <v>262</v>
      </c>
      <c r="C41" s="53" t="s">
        <v>880</v>
      </c>
      <c r="D41" s="54">
        <v>7.666666666666667</v>
      </c>
      <c r="E41" s="65" t="s">
        <v>136</v>
      </c>
      <c r="F41" s="55">
        <v>21.6</v>
      </c>
      <c r="G41" s="53"/>
      <c r="H41" s="57"/>
      <c r="I41" s="56"/>
      <c r="J41" s="56"/>
      <c r="K41" s="36" t="s">
        <v>65</v>
      </c>
      <c r="L41" s="84">
        <v>41</v>
      </c>
      <c r="M41" s="84"/>
      <c r="N41" s="63"/>
      <c r="O41" s="87" t="s">
        <v>263</v>
      </c>
      <c r="P41" s="89">
        <v>43692.690347222226</v>
      </c>
      <c r="Q41" s="87" t="s">
        <v>291</v>
      </c>
      <c r="R41" s="87"/>
      <c r="S41" s="87"/>
      <c r="T41" s="87" t="s">
        <v>302</v>
      </c>
      <c r="U41" s="87"/>
      <c r="V41" s="90" t="s">
        <v>324</v>
      </c>
      <c r="W41" s="89">
        <v>43692.690347222226</v>
      </c>
      <c r="X41" s="93">
        <v>43692</v>
      </c>
      <c r="Y41" s="95" t="s">
        <v>358</v>
      </c>
      <c r="Z41" s="90" t="s">
        <v>399</v>
      </c>
      <c r="AA41" s="87"/>
      <c r="AB41" s="87"/>
      <c r="AC41" s="95" t="s">
        <v>440</v>
      </c>
      <c r="AD41" s="95" t="s">
        <v>439</v>
      </c>
      <c r="AE41" s="87" t="b">
        <v>0</v>
      </c>
      <c r="AF41" s="87">
        <v>0</v>
      </c>
      <c r="AG41" s="95" t="s">
        <v>452</v>
      </c>
      <c r="AH41" s="87" t="b">
        <v>0</v>
      </c>
      <c r="AI41" s="87" t="s">
        <v>453</v>
      </c>
      <c r="AJ41" s="87"/>
      <c r="AK41" s="95" t="s">
        <v>449</v>
      </c>
      <c r="AL41" s="87" t="b">
        <v>0</v>
      </c>
      <c r="AM41" s="87">
        <v>0</v>
      </c>
      <c r="AN41" s="95" t="s">
        <v>449</v>
      </c>
      <c r="AO41" s="87" t="s">
        <v>458</v>
      </c>
      <c r="AP41" s="87" t="b">
        <v>0</v>
      </c>
      <c r="AQ41" s="95" t="s">
        <v>439</v>
      </c>
      <c r="AR41" s="87" t="s">
        <v>210</v>
      </c>
      <c r="AS41" s="87">
        <v>0</v>
      </c>
      <c r="AT41" s="87">
        <v>0</v>
      </c>
      <c r="AU41" s="87"/>
      <c r="AV41" s="87"/>
      <c r="AW41" s="87"/>
      <c r="AX41" s="87"/>
      <c r="AY41" s="87"/>
      <c r="AZ41" s="87"/>
      <c r="BA41" s="87"/>
      <c r="BB41" s="87"/>
      <c r="BC41">
        <v>3</v>
      </c>
      <c r="BD41" s="86" t="str">
        <f>REPLACE(INDEX(GroupVertices[Group],MATCH(Edges[[#This Row],[Vertex 1]],GroupVertices[Vertex],0)),1,1,"")</f>
        <v>2</v>
      </c>
      <c r="BE41" s="86" t="str">
        <f>REPLACE(INDEX(GroupVertices[Group],MATCH(Edges[[#This Row],[Vertex 2]],GroupVertices[Vertex],0)),1,1,"")</f>
        <v>2</v>
      </c>
      <c r="BF41" s="51">
        <v>1</v>
      </c>
      <c r="BG41" s="52">
        <v>5.882352941176471</v>
      </c>
      <c r="BH41" s="51">
        <v>0</v>
      </c>
      <c r="BI41" s="52">
        <v>0</v>
      </c>
      <c r="BJ41" s="51">
        <v>0</v>
      </c>
      <c r="BK41" s="52">
        <v>0</v>
      </c>
      <c r="BL41" s="51">
        <v>16</v>
      </c>
      <c r="BM41" s="52">
        <v>94.11764705882354</v>
      </c>
      <c r="BN41" s="51">
        <v>17</v>
      </c>
    </row>
    <row r="42" spans="1:66" ht="30">
      <c r="A42" s="85" t="s">
        <v>254</v>
      </c>
      <c r="B42" s="85" t="s">
        <v>255</v>
      </c>
      <c r="C42" s="53" t="s">
        <v>878</v>
      </c>
      <c r="D42" s="54">
        <v>5.333333333333334</v>
      </c>
      <c r="E42" s="65" t="s">
        <v>136</v>
      </c>
      <c r="F42" s="55">
        <v>26.8</v>
      </c>
      <c r="G42" s="53"/>
      <c r="H42" s="57"/>
      <c r="I42" s="56"/>
      <c r="J42" s="56"/>
      <c r="K42" s="36" t="s">
        <v>66</v>
      </c>
      <c r="L42" s="84">
        <v>42</v>
      </c>
      <c r="M42" s="84"/>
      <c r="N42" s="63"/>
      <c r="O42" s="87" t="s">
        <v>263</v>
      </c>
      <c r="P42" s="89">
        <v>43692.583715277775</v>
      </c>
      <c r="Q42" s="87" t="s">
        <v>280</v>
      </c>
      <c r="R42" s="87"/>
      <c r="S42" s="87"/>
      <c r="T42" s="87" t="s">
        <v>302</v>
      </c>
      <c r="U42" s="90" t="s">
        <v>310</v>
      </c>
      <c r="V42" s="90" t="s">
        <v>310</v>
      </c>
      <c r="W42" s="89">
        <v>43692.583715277775</v>
      </c>
      <c r="X42" s="93">
        <v>43692</v>
      </c>
      <c r="Y42" s="95" t="s">
        <v>345</v>
      </c>
      <c r="Z42" s="90" t="s">
        <v>386</v>
      </c>
      <c r="AA42" s="87"/>
      <c r="AB42" s="87"/>
      <c r="AC42" s="95" t="s">
        <v>427</v>
      </c>
      <c r="AD42" s="87"/>
      <c r="AE42" s="87" t="b">
        <v>0</v>
      </c>
      <c r="AF42" s="87">
        <v>3</v>
      </c>
      <c r="AG42" s="95" t="s">
        <v>450</v>
      </c>
      <c r="AH42" s="87" t="b">
        <v>0</v>
      </c>
      <c r="AI42" s="87" t="s">
        <v>453</v>
      </c>
      <c r="AJ42" s="87"/>
      <c r="AK42" s="95" t="s">
        <v>449</v>
      </c>
      <c r="AL42" s="87" t="b">
        <v>0</v>
      </c>
      <c r="AM42" s="87">
        <v>0</v>
      </c>
      <c r="AN42" s="95" t="s">
        <v>449</v>
      </c>
      <c r="AO42" s="87" t="s">
        <v>458</v>
      </c>
      <c r="AP42" s="87" t="b">
        <v>0</v>
      </c>
      <c r="AQ42" s="95" t="s">
        <v>427</v>
      </c>
      <c r="AR42" s="87" t="s">
        <v>210</v>
      </c>
      <c r="AS42" s="87">
        <v>0</v>
      </c>
      <c r="AT42" s="87">
        <v>0</v>
      </c>
      <c r="AU42" s="87"/>
      <c r="AV42" s="87"/>
      <c r="AW42" s="87"/>
      <c r="AX42" s="87"/>
      <c r="AY42" s="87"/>
      <c r="AZ42" s="87"/>
      <c r="BA42" s="87"/>
      <c r="BB42" s="87"/>
      <c r="BC42">
        <v>2</v>
      </c>
      <c r="BD42" s="86" t="str">
        <f>REPLACE(INDEX(GroupVertices[Group],MATCH(Edges[[#This Row],[Vertex 1]],GroupVertices[Vertex],0)),1,1,"")</f>
        <v>1</v>
      </c>
      <c r="BE42" s="86" t="str">
        <f>REPLACE(INDEX(GroupVertices[Group],MATCH(Edges[[#This Row],[Vertex 2]],GroupVertices[Vertex],0)),1,1,"")</f>
        <v>1</v>
      </c>
      <c r="BF42" s="51">
        <v>2</v>
      </c>
      <c r="BG42" s="52">
        <v>11.764705882352942</v>
      </c>
      <c r="BH42" s="51">
        <v>1</v>
      </c>
      <c r="BI42" s="52">
        <v>5.882352941176471</v>
      </c>
      <c r="BJ42" s="51">
        <v>0</v>
      </c>
      <c r="BK42" s="52">
        <v>0</v>
      </c>
      <c r="BL42" s="51">
        <v>14</v>
      </c>
      <c r="BM42" s="52">
        <v>82.3529411764706</v>
      </c>
      <c r="BN42" s="51">
        <v>17</v>
      </c>
    </row>
    <row r="43" spans="1:66" ht="30">
      <c r="A43" s="85" t="s">
        <v>254</v>
      </c>
      <c r="B43" s="85" t="s">
        <v>255</v>
      </c>
      <c r="C43" s="53" t="s">
        <v>878</v>
      </c>
      <c r="D43" s="54">
        <v>5.333333333333334</v>
      </c>
      <c r="E43" s="65" t="s">
        <v>136</v>
      </c>
      <c r="F43" s="55">
        <v>26.8</v>
      </c>
      <c r="G43" s="53"/>
      <c r="H43" s="57"/>
      <c r="I43" s="56"/>
      <c r="J43" s="56"/>
      <c r="K43" s="36" t="s">
        <v>66</v>
      </c>
      <c r="L43" s="84">
        <v>43</v>
      </c>
      <c r="M43" s="84"/>
      <c r="N43" s="63"/>
      <c r="O43" s="87" t="s">
        <v>263</v>
      </c>
      <c r="P43" s="89">
        <v>43692.64162037037</v>
      </c>
      <c r="Q43" s="87" t="s">
        <v>273</v>
      </c>
      <c r="R43" s="87"/>
      <c r="S43" s="87"/>
      <c r="T43" s="87" t="s">
        <v>302</v>
      </c>
      <c r="U43" s="90" t="s">
        <v>304</v>
      </c>
      <c r="V43" s="90" t="s">
        <v>304</v>
      </c>
      <c r="W43" s="89">
        <v>43692.64162037037</v>
      </c>
      <c r="X43" s="93">
        <v>43692</v>
      </c>
      <c r="Y43" s="95" t="s">
        <v>333</v>
      </c>
      <c r="Z43" s="90" t="s">
        <v>374</v>
      </c>
      <c r="AA43" s="87"/>
      <c r="AB43" s="87"/>
      <c r="AC43" s="95" t="s">
        <v>415</v>
      </c>
      <c r="AD43" s="87"/>
      <c r="AE43" s="87" t="b">
        <v>0</v>
      </c>
      <c r="AF43" s="87">
        <v>1</v>
      </c>
      <c r="AG43" s="95" t="s">
        <v>449</v>
      </c>
      <c r="AH43" s="87" t="b">
        <v>0</v>
      </c>
      <c r="AI43" s="87" t="s">
        <v>454</v>
      </c>
      <c r="AJ43" s="87"/>
      <c r="AK43" s="95" t="s">
        <v>449</v>
      </c>
      <c r="AL43" s="87" t="b">
        <v>0</v>
      </c>
      <c r="AM43" s="87">
        <v>0</v>
      </c>
      <c r="AN43" s="95" t="s">
        <v>449</v>
      </c>
      <c r="AO43" s="87" t="s">
        <v>458</v>
      </c>
      <c r="AP43" s="87" t="b">
        <v>0</v>
      </c>
      <c r="AQ43" s="95" t="s">
        <v>415</v>
      </c>
      <c r="AR43" s="87" t="s">
        <v>210</v>
      </c>
      <c r="AS43" s="87">
        <v>0</v>
      </c>
      <c r="AT43" s="87">
        <v>0</v>
      </c>
      <c r="AU43" s="87"/>
      <c r="AV43" s="87"/>
      <c r="AW43" s="87"/>
      <c r="AX43" s="87"/>
      <c r="AY43" s="87"/>
      <c r="AZ43" s="87"/>
      <c r="BA43" s="87"/>
      <c r="BB43" s="87"/>
      <c r="BC43">
        <v>2</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6</v>
      </c>
      <c r="BM43" s="52">
        <v>100</v>
      </c>
      <c r="BN43" s="51">
        <v>6</v>
      </c>
    </row>
    <row r="44" spans="1:66" ht="15">
      <c r="A44" s="85" t="s">
        <v>255</v>
      </c>
      <c r="B44" s="85" t="s">
        <v>254</v>
      </c>
      <c r="C44" s="53" t="s">
        <v>877</v>
      </c>
      <c r="D44" s="54">
        <v>3</v>
      </c>
      <c r="E44" s="65" t="s">
        <v>132</v>
      </c>
      <c r="F44" s="55">
        <v>32</v>
      </c>
      <c r="G44" s="53"/>
      <c r="H44" s="57"/>
      <c r="I44" s="56"/>
      <c r="J44" s="56"/>
      <c r="K44" s="36" t="s">
        <v>66</v>
      </c>
      <c r="L44" s="84">
        <v>44</v>
      </c>
      <c r="M44" s="84"/>
      <c r="N44" s="63"/>
      <c r="O44" s="87" t="s">
        <v>264</v>
      </c>
      <c r="P44" s="89">
        <v>43692.59439814815</v>
      </c>
      <c r="Q44" s="87" t="s">
        <v>281</v>
      </c>
      <c r="R44" s="87"/>
      <c r="S44" s="87"/>
      <c r="T44" s="87"/>
      <c r="U44" s="87"/>
      <c r="V44" s="90" t="s">
        <v>321</v>
      </c>
      <c r="W44" s="89">
        <v>43692.59439814815</v>
      </c>
      <c r="X44" s="93">
        <v>43692</v>
      </c>
      <c r="Y44" s="95" t="s">
        <v>352</v>
      </c>
      <c r="Z44" s="90" t="s">
        <v>393</v>
      </c>
      <c r="AA44" s="87"/>
      <c r="AB44" s="87"/>
      <c r="AC44" s="95" t="s">
        <v>434</v>
      </c>
      <c r="AD44" s="87"/>
      <c r="AE44" s="87" t="b">
        <v>0</v>
      </c>
      <c r="AF44" s="87">
        <v>0</v>
      </c>
      <c r="AG44" s="95" t="s">
        <v>449</v>
      </c>
      <c r="AH44" s="87" t="b">
        <v>0</v>
      </c>
      <c r="AI44" s="87" t="s">
        <v>453</v>
      </c>
      <c r="AJ44" s="87"/>
      <c r="AK44" s="95" t="s">
        <v>449</v>
      </c>
      <c r="AL44" s="87" t="b">
        <v>0</v>
      </c>
      <c r="AM44" s="87">
        <v>1</v>
      </c>
      <c r="AN44" s="95" t="s">
        <v>428</v>
      </c>
      <c r="AO44" s="87" t="s">
        <v>455</v>
      </c>
      <c r="AP44" s="87" t="b">
        <v>0</v>
      </c>
      <c r="AQ44" s="95" t="s">
        <v>428</v>
      </c>
      <c r="AR44" s="87" t="s">
        <v>210</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v>1</v>
      </c>
      <c r="BG44" s="52">
        <v>3.4482758620689653</v>
      </c>
      <c r="BH44" s="51">
        <v>0</v>
      </c>
      <c r="BI44" s="52">
        <v>0</v>
      </c>
      <c r="BJ44" s="51">
        <v>0</v>
      </c>
      <c r="BK44" s="52">
        <v>0</v>
      </c>
      <c r="BL44" s="51">
        <v>28</v>
      </c>
      <c r="BM44" s="52">
        <v>96.55172413793103</v>
      </c>
      <c r="BN44" s="51">
        <v>29</v>
      </c>
    </row>
    <row r="45" spans="1:66" ht="15">
      <c r="A45" s="85" t="s">
        <v>259</v>
      </c>
      <c r="B45" s="85" t="s">
        <v>254</v>
      </c>
      <c r="C45" s="53" t="s">
        <v>877</v>
      </c>
      <c r="D45" s="54">
        <v>3</v>
      </c>
      <c r="E45" s="65" t="s">
        <v>132</v>
      </c>
      <c r="F45" s="55">
        <v>32</v>
      </c>
      <c r="G45" s="53"/>
      <c r="H45" s="57"/>
      <c r="I45" s="56"/>
      <c r="J45" s="56"/>
      <c r="K45" s="36" t="s">
        <v>65</v>
      </c>
      <c r="L45" s="84">
        <v>45</v>
      </c>
      <c r="M45" s="84"/>
      <c r="N45" s="63"/>
      <c r="O45" s="87" t="s">
        <v>263</v>
      </c>
      <c r="P45" s="89">
        <v>43692.69188657407</v>
      </c>
      <c r="Q45" s="87" t="s">
        <v>292</v>
      </c>
      <c r="R45" s="87"/>
      <c r="S45" s="87"/>
      <c r="T45" s="87" t="s">
        <v>302</v>
      </c>
      <c r="U45" s="87"/>
      <c r="V45" s="90" t="s">
        <v>325</v>
      </c>
      <c r="W45" s="89">
        <v>43692.69188657407</v>
      </c>
      <c r="X45" s="93">
        <v>43692</v>
      </c>
      <c r="Y45" s="95" t="s">
        <v>359</v>
      </c>
      <c r="Z45" s="90" t="s">
        <v>400</v>
      </c>
      <c r="AA45" s="87"/>
      <c r="AB45" s="87"/>
      <c r="AC45" s="95" t="s">
        <v>441</v>
      </c>
      <c r="AD45" s="87"/>
      <c r="AE45" s="87" t="b">
        <v>0</v>
      </c>
      <c r="AF45" s="87">
        <v>3</v>
      </c>
      <c r="AG45" s="95" t="s">
        <v>449</v>
      </c>
      <c r="AH45" s="87" t="b">
        <v>0</v>
      </c>
      <c r="AI45" s="87" t="s">
        <v>453</v>
      </c>
      <c r="AJ45" s="87"/>
      <c r="AK45" s="95" t="s">
        <v>449</v>
      </c>
      <c r="AL45" s="87" t="b">
        <v>0</v>
      </c>
      <c r="AM45" s="87">
        <v>0</v>
      </c>
      <c r="AN45" s="95" t="s">
        <v>449</v>
      </c>
      <c r="AO45" s="87" t="s">
        <v>458</v>
      </c>
      <c r="AP45" s="87" t="b">
        <v>0</v>
      </c>
      <c r="AQ45" s="95" t="s">
        <v>441</v>
      </c>
      <c r="AR45" s="87" t="s">
        <v>210</v>
      </c>
      <c r="AS45" s="87">
        <v>0</v>
      </c>
      <c r="AT45" s="87">
        <v>0</v>
      </c>
      <c r="AU45" s="87"/>
      <c r="AV45" s="87"/>
      <c r="AW45" s="87"/>
      <c r="AX45" s="87"/>
      <c r="AY45" s="87"/>
      <c r="AZ45" s="87"/>
      <c r="BA45" s="87"/>
      <c r="BB45" s="87"/>
      <c r="BC45">
        <v>1</v>
      </c>
      <c r="BD45" s="86" t="str">
        <f>REPLACE(INDEX(GroupVertices[Group],MATCH(Edges[[#This Row],[Vertex 1]],GroupVertices[Vertex],0)),1,1,"")</f>
        <v>2</v>
      </c>
      <c r="BE45" s="86" t="str">
        <f>REPLACE(INDEX(GroupVertices[Group],MATCH(Edges[[#This Row],[Vertex 2]],GroupVertices[Vertex],0)),1,1,"")</f>
        <v>1</v>
      </c>
      <c r="BF45" s="51"/>
      <c r="BG45" s="52"/>
      <c r="BH45" s="51"/>
      <c r="BI45" s="52"/>
      <c r="BJ45" s="51"/>
      <c r="BK45" s="52"/>
      <c r="BL45" s="51"/>
      <c r="BM45" s="52"/>
      <c r="BN45" s="51"/>
    </row>
    <row r="46" spans="1:66" ht="15">
      <c r="A46" s="85" t="s">
        <v>255</v>
      </c>
      <c r="B46" s="85" t="s">
        <v>258</v>
      </c>
      <c r="C46" s="53" t="s">
        <v>877</v>
      </c>
      <c r="D46" s="54">
        <v>3</v>
      </c>
      <c r="E46" s="65" t="s">
        <v>132</v>
      </c>
      <c r="F46" s="55">
        <v>32</v>
      </c>
      <c r="G46" s="53"/>
      <c r="H46" s="57"/>
      <c r="I46" s="56"/>
      <c r="J46" s="56"/>
      <c r="K46" s="36" t="s">
        <v>66</v>
      </c>
      <c r="L46" s="84">
        <v>46</v>
      </c>
      <c r="M46" s="84"/>
      <c r="N46" s="63"/>
      <c r="O46" s="87" t="s">
        <v>264</v>
      </c>
      <c r="P46" s="89">
        <v>43692.59275462963</v>
      </c>
      <c r="Q46" s="87" t="s">
        <v>293</v>
      </c>
      <c r="R46" s="87"/>
      <c r="S46" s="87"/>
      <c r="T46" s="87"/>
      <c r="U46" s="87"/>
      <c r="V46" s="90" t="s">
        <v>321</v>
      </c>
      <c r="W46" s="89">
        <v>43692.59275462963</v>
      </c>
      <c r="X46" s="93">
        <v>43692</v>
      </c>
      <c r="Y46" s="95" t="s">
        <v>360</v>
      </c>
      <c r="Z46" s="90" t="s">
        <v>401</v>
      </c>
      <c r="AA46" s="87"/>
      <c r="AB46" s="87"/>
      <c r="AC46" s="95" t="s">
        <v>442</v>
      </c>
      <c r="AD46" s="87"/>
      <c r="AE46" s="87" t="b">
        <v>0</v>
      </c>
      <c r="AF46" s="87">
        <v>0</v>
      </c>
      <c r="AG46" s="95" t="s">
        <v>449</v>
      </c>
      <c r="AH46" s="87" t="b">
        <v>0</v>
      </c>
      <c r="AI46" s="87" t="s">
        <v>453</v>
      </c>
      <c r="AJ46" s="87"/>
      <c r="AK46" s="95" t="s">
        <v>449</v>
      </c>
      <c r="AL46" s="87" t="b">
        <v>0</v>
      </c>
      <c r="AM46" s="87">
        <v>1</v>
      </c>
      <c r="AN46" s="95" t="s">
        <v>446</v>
      </c>
      <c r="AO46" s="87" t="s">
        <v>455</v>
      </c>
      <c r="AP46" s="87" t="b">
        <v>0</v>
      </c>
      <c r="AQ46" s="95" t="s">
        <v>446</v>
      </c>
      <c r="AR46" s="87" t="s">
        <v>210</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2</v>
      </c>
      <c r="BF46" s="51">
        <v>1</v>
      </c>
      <c r="BG46" s="52">
        <v>3.8461538461538463</v>
      </c>
      <c r="BH46" s="51">
        <v>1</v>
      </c>
      <c r="BI46" s="52">
        <v>3.8461538461538463</v>
      </c>
      <c r="BJ46" s="51">
        <v>0</v>
      </c>
      <c r="BK46" s="52">
        <v>0</v>
      </c>
      <c r="BL46" s="51">
        <v>24</v>
      </c>
      <c r="BM46" s="52">
        <v>92.3076923076923</v>
      </c>
      <c r="BN46" s="51">
        <v>26</v>
      </c>
    </row>
    <row r="47" spans="1:66" ht="15">
      <c r="A47" s="85" t="s">
        <v>258</v>
      </c>
      <c r="B47" s="85" t="s">
        <v>255</v>
      </c>
      <c r="C47" s="53" t="s">
        <v>877</v>
      </c>
      <c r="D47" s="54">
        <v>3</v>
      </c>
      <c r="E47" s="65" t="s">
        <v>132</v>
      </c>
      <c r="F47" s="55">
        <v>32</v>
      </c>
      <c r="G47" s="53"/>
      <c r="H47" s="57"/>
      <c r="I47" s="56"/>
      <c r="J47" s="56"/>
      <c r="K47" s="36" t="s">
        <v>66</v>
      </c>
      <c r="L47" s="84">
        <v>47</v>
      </c>
      <c r="M47" s="84"/>
      <c r="N47" s="63"/>
      <c r="O47" s="87" t="s">
        <v>263</v>
      </c>
      <c r="P47" s="89">
        <v>43692.565671296295</v>
      </c>
      <c r="Q47" s="87" t="s">
        <v>294</v>
      </c>
      <c r="R47" s="87"/>
      <c r="S47" s="87"/>
      <c r="T47" s="87" t="s">
        <v>302</v>
      </c>
      <c r="U47" s="87"/>
      <c r="V47" s="90" t="s">
        <v>324</v>
      </c>
      <c r="W47" s="89">
        <v>43692.565671296295</v>
      </c>
      <c r="X47" s="93">
        <v>43692</v>
      </c>
      <c r="Y47" s="95" t="s">
        <v>361</v>
      </c>
      <c r="Z47" s="90" t="s">
        <v>402</v>
      </c>
      <c r="AA47" s="87"/>
      <c r="AB47" s="87"/>
      <c r="AC47" s="95" t="s">
        <v>443</v>
      </c>
      <c r="AD47" s="87"/>
      <c r="AE47" s="87" t="b">
        <v>0</v>
      </c>
      <c r="AF47" s="87">
        <v>4</v>
      </c>
      <c r="AG47" s="95" t="s">
        <v>449</v>
      </c>
      <c r="AH47" s="87" t="b">
        <v>0</v>
      </c>
      <c r="AI47" s="87" t="s">
        <v>453</v>
      </c>
      <c r="AJ47" s="87"/>
      <c r="AK47" s="95" t="s">
        <v>449</v>
      </c>
      <c r="AL47" s="87" t="b">
        <v>0</v>
      </c>
      <c r="AM47" s="87">
        <v>0</v>
      </c>
      <c r="AN47" s="95" t="s">
        <v>449</v>
      </c>
      <c r="AO47" s="87" t="s">
        <v>458</v>
      </c>
      <c r="AP47" s="87" t="b">
        <v>0</v>
      </c>
      <c r="AQ47" s="95" t="s">
        <v>443</v>
      </c>
      <c r="AR47" s="87" t="s">
        <v>210</v>
      </c>
      <c r="AS47" s="87">
        <v>0</v>
      </c>
      <c r="AT47" s="87">
        <v>0</v>
      </c>
      <c r="AU47" s="87"/>
      <c r="AV47" s="87"/>
      <c r="AW47" s="87"/>
      <c r="AX47" s="87"/>
      <c r="AY47" s="87"/>
      <c r="AZ47" s="87"/>
      <c r="BA47" s="87"/>
      <c r="BB47" s="87"/>
      <c r="BC47">
        <v>1</v>
      </c>
      <c r="BD47" s="86" t="str">
        <f>REPLACE(INDEX(GroupVertices[Group],MATCH(Edges[[#This Row],[Vertex 1]],GroupVertices[Vertex],0)),1,1,"")</f>
        <v>2</v>
      </c>
      <c r="BE47" s="86" t="str">
        <f>REPLACE(INDEX(GroupVertices[Group],MATCH(Edges[[#This Row],[Vertex 2]],GroupVertices[Vertex],0)),1,1,"")</f>
        <v>1</v>
      </c>
      <c r="BF47" s="51">
        <v>1</v>
      </c>
      <c r="BG47" s="52">
        <v>7.6923076923076925</v>
      </c>
      <c r="BH47" s="51">
        <v>0</v>
      </c>
      <c r="BI47" s="52">
        <v>0</v>
      </c>
      <c r="BJ47" s="51">
        <v>0</v>
      </c>
      <c r="BK47" s="52">
        <v>0</v>
      </c>
      <c r="BL47" s="51">
        <v>12</v>
      </c>
      <c r="BM47" s="52">
        <v>92.3076923076923</v>
      </c>
      <c r="BN47" s="51">
        <v>13</v>
      </c>
    </row>
    <row r="48" spans="1:66" ht="30">
      <c r="A48" s="85" t="s">
        <v>258</v>
      </c>
      <c r="B48" s="85" t="s">
        <v>258</v>
      </c>
      <c r="C48" s="53" t="s">
        <v>879</v>
      </c>
      <c r="D48" s="54">
        <v>10</v>
      </c>
      <c r="E48" s="65" t="s">
        <v>136</v>
      </c>
      <c r="F48" s="55">
        <v>16.4</v>
      </c>
      <c r="G48" s="53"/>
      <c r="H48" s="57"/>
      <c r="I48" s="56"/>
      <c r="J48" s="56"/>
      <c r="K48" s="36" t="s">
        <v>65</v>
      </c>
      <c r="L48" s="84">
        <v>48</v>
      </c>
      <c r="M48" s="84"/>
      <c r="N48" s="63"/>
      <c r="O48" s="87" t="s">
        <v>210</v>
      </c>
      <c r="P48" s="89">
        <v>43692.58547453704</v>
      </c>
      <c r="Q48" s="87" t="s">
        <v>295</v>
      </c>
      <c r="R48" s="87"/>
      <c r="S48" s="87"/>
      <c r="T48" s="87" t="s">
        <v>302</v>
      </c>
      <c r="U48" s="87"/>
      <c r="V48" s="90" t="s">
        <v>324</v>
      </c>
      <c r="W48" s="89">
        <v>43692.58547453704</v>
      </c>
      <c r="X48" s="93">
        <v>43692</v>
      </c>
      <c r="Y48" s="95" t="s">
        <v>362</v>
      </c>
      <c r="Z48" s="90" t="s">
        <v>403</v>
      </c>
      <c r="AA48" s="87"/>
      <c r="AB48" s="87"/>
      <c r="AC48" s="95" t="s">
        <v>444</v>
      </c>
      <c r="AD48" s="95" t="s">
        <v>435</v>
      </c>
      <c r="AE48" s="87" t="b">
        <v>0</v>
      </c>
      <c r="AF48" s="87">
        <v>1</v>
      </c>
      <c r="AG48" s="95" t="s">
        <v>452</v>
      </c>
      <c r="AH48" s="87" t="b">
        <v>0</v>
      </c>
      <c r="AI48" s="87" t="s">
        <v>453</v>
      </c>
      <c r="AJ48" s="87"/>
      <c r="AK48" s="95" t="s">
        <v>449</v>
      </c>
      <c r="AL48" s="87" t="b">
        <v>0</v>
      </c>
      <c r="AM48" s="87">
        <v>0</v>
      </c>
      <c r="AN48" s="95" t="s">
        <v>449</v>
      </c>
      <c r="AO48" s="87" t="s">
        <v>458</v>
      </c>
      <c r="AP48" s="87" t="b">
        <v>0</v>
      </c>
      <c r="AQ48" s="95" t="s">
        <v>435</v>
      </c>
      <c r="AR48" s="87" t="s">
        <v>210</v>
      </c>
      <c r="AS48" s="87">
        <v>0</v>
      </c>
      <c r="AT48" s="87">
        <v>0</v>
      </c>
      <c r="AU48" s="87"/>
      <c r="AV48" s="87"/>
      <c r="AW48" s="87"/>
      <c r="AX48" s="87"/>
      <c r="AY48" s="87"/>
      <c r="AZ48" s="87"/>
      <c r="BA48" s="87"/>
      <c r="BB48" s="87"/>
      <c r="BC48">
        <v>4</v>
      </c>
      <c r="BD48" s="86" t="str">
        <f>REPLACE(INDEX(GroupVertices[Group],MATCH(Edges[[#This Row],[Vertex 1]],GroupVertices[Vertex],0)),1,1,"")</f>
        <v>2</v>
      </c>
      <c r="BE48" s="86" t="str">
        <f>REPLACE(INDEX(GroupVertices[Group],MATCH(Edges[[#This Row],[Vertex 2]],GroupVertices[Vertex],0)),1,1,"")</f>
        <v>2</v>
      </c>
      <c r="BF48" s="51">
        <v>0</v>
      </c>
      <c r="BG48" s="52">
        <v>0</v>
      </c>
      <c r="BH48" s="51">
        <v>1</v>
      </c>
      <c r="BI48" s="52">
        <v>9.090909090909092</v>
      </c>
      <c r="BJ48" s="51">
        <v>0</v>
      </c>
      <c r="BK48" s="52">
        <v>0</v>
      </c>
      <c r="BL48" s="51">
        <v>10</v>
      </c>
      <c r="BM48" s="52">
        <v>90.9090909090909</v>
      </c>
      <c r="BN48" s="51">
        <v>11</v>
      </c>
    </row>
    <row r="49" spans="1:66" ht="30">
      <c r="A49" s="85" t="s">
        <v>258</v>
      </c>
      <c r="B49" s="85" t="s">
        <v>258</v>
      </c>
      <c r="C49" s="53" t="s">
        <v>879</v>
      </c>
      <c r="D49" s="54">
        <v>10</v>
      </c>
      <c r="E49" s="65" t="s">
        <v>136</v>
      </c>
      <c r="F49" s="55">
        <v>16.4</v>
      </c>
      <c r="G49" s="53"/>
      <c r="H49" s="57"/>
      <c r="I49" s="56"/>
      <c r="J49" s="56"/>
      <c r="K49" s="36" t="s">
        <v>65</v>
      </c>
      <c r="L49" s="84">
        <v>49</v>
      </c>
      <c r="M49" s="84"/>
      <c r="N49" s="63"/>
      <c r="O49" s="87" t="s">
        <v>210</v>
      </c>
      <c r="P49" s="89">
        <v>43692.58898148148</v>
      </c>
      <c r="Q49" s="87" t="s">
        <v>279</v>
      </c>
      <c r="R49" s="87"/>
      <c r="S49" s="87"/>
      <c r="T49" s="87" t="s">
        <v>302</v>
      </c>
      <c r="U49" s="87"/>
      <c r="V49" s="90" t="s">
        <v>324</v>
      </c>
      <c r="W49" s="89">
        <v>43692.58898148148</v>
      </c>
      <c r="X49" s="93">
        <v>43692</v>
      </c>
      <c r="Y49" s="95" t="s">
        <v>363</v>
      </c>
      <c r="Z49" s="90" t="s">
        <v>404</v>
      </c>
      <c r="AA49" s="87"/>
      <c r="AB49" s="87"/>
      <c r="AC49" s="95" t="s">
        <v>445</v>
      </c>
      <c r="AD49" s="95" t="s">
        <v>444</v>
      </c>
      <c r="AE49" s="87" t="b">
        <v>0</v>
      </c>
      <c r="AF49" s="87">
        <v>2</v>
      </c>
      <c r="AG49" s="95" t="s">
        <v>452</v>
      </c>
      <c r="AH49" s="87" t="b">
        <v>0</v>
      </c>
      <c r="AI49" s="87" t="s">
        <v>453</v>
      </c>
      <c r="AJ49" s="87"/>
      <c r="AK49" s="95" t="s">
        <v>449</v>
      </c>
      <c r="AL49" s="87" t="b">
        <v>0</v>
      </c>
      <c r="AM49" s="87">
        <v>1</v>
      </c>
      <c r="AN49" s="95" t="s">
        <v>449</v>
      </c>
      <c r="AO49" s="87" t="s">
        <v>458</v>
      </c>
      <c r="AP49" s="87" t="b">
        <v>0</v>
      </c>
      <c r="AQ49" s="95" t="s">
        <v>444</v>
      </c>
      <c r="AR49" s="87" t="s">
        <v>210</v>
      </c>
      <c r="AS49" s="87">
        <v>0</v>
      </c>
      <c r="AT49" s="87">
        <v>0</v>
      </c>
      <c r="AU49" s="87"/>
      <c r="AV49" s="87"/>
      <c r="AW49" s="87"/>
      <c r="AX49" s="87"/>
      <c r="AY49" s="87"/>
      <c r="AZ49" s="87"/>
      <c r="BA49" s="87"/>
      <c r="BB49" s="87"/>
      <c r="BC49">
        <v>4</v>
      </c>
      <c r="BD49" s="86" t="str">
        <f>REPLACE(INDEX(GroupVertices[Group],MATCH(Edges[[#This Row],[Vertex 1]],GroupVertices[Vertex],0)),1,1,"")</f>
        <v>2</v>
      </c>
      <c r="BE49" s="86" t="str">
        <f>REPLACE(INDEX(GroupVertices[Group],MATCH(Edges[[#This Row],[Vertex 2]],GroupVertices[Vertex],0)),1,1,"")</f>
        <v>2</v>
      </c>
      <c r="BF49" s="51">
        <v>0</v>
      </c>
      <c r="BG49" s="52">
        <v>0</v>
      </c>
      <c r="BH49" s="51">
        <v>0</v>
      </c>
      <c r="BI49" s="52">
        <v>0</v>
      </c>
      <c r="BJ49" s="51">
        <v>0</v>
      </c>
      <c r="BK49" s="52">
        <v>0</v>
      </c>
      <c r="BL49" s="51">
        <v>30</v>
      </c>
      <c r="BM49" s="52">
        <v>100</v>
      </c>
      <c r="BN49" s="51">
        <v>30</v>
      </c>
    </row>
    <row r="50" spans="1:66" ht="30">
      <c r="A50" s="85" t="s">
        <v>258</v>
      </c>
      <c r="B50" s="85" t="s">
        <v>258</v>
      </c>
      <c r="C50" s="53" t="s">
        <v>879</v>
      </c>
      <c r="D50" s="54">
        <v>10</v>
      </c>
      <c r="E50" s="65" t="s">
        <v>136</v>
      </c>
      <c r="F50" s="55">
        <v>16.4</v>
      </c>
      <c r="G50" s="53"/>
      <c r="H50" s="57"/>
      <c r="I50" s="56"/>
      <c r="J50" s="56"/>
      <c r="K50" s="36" t="s">
        <v>65</v>
      </c>
      <c r="L50" s="84">
        <v>50</v>
      </c>
      <c r="M50" s="84"/>
      <c r="N50" s="63"/>
      <c r="O50" s="87" t="s">
        <v>210</v>
      </c>
      <c r="P50" s="89">
        <v>43692.591828703706</v>
      </c>
      <c r="Q50" s="87" t="s">
        <v>293</v>
      </c>
      <c r="R50" s="87"/>
      <c r="S50" s="87"/>
      <c r="T50" s="87" t="s">
        <v>302</v>
      </c>
      <c r="U50" s="87"/>
      <c r="V50" s="90" t="s">
        <v>324</v>
      </c>
      <c r="W50" s="89">
        <v>43692.591828703706</v>
      </c>
      <c r="X50" s="93">
        <v>43692</v>
      </c>
      <c r="Y50" s="95" t="s">
        <v>364</v>
      </c>
      <c r="Z50" s="90" t="s">
        <v>405</v>
      </c>
      <c r="AA50" s="87"/>
      <c r="AB50" s="87"/>
      <c r="AC50" s="95" t="s">
        <v>446</v>
      </c>
      <c r="AD50" s="95" t="s">
        <v>445</v>
      </c>
      <c r="AE50" s="87" t="b">
        <v>0</v>
      </c>
      <c r="AF50" s="87">
        <v>2</v>
      </c>
      <c r="AG50" s="95" t="s">
        <v>452</v>
      </c>
      <c r="AH50" s="87" t="b">
        <v>0</v>
      </c>
      <c r="AI50" s="87" t="s">
        <v>453</v>
      </c>
      <c r="AJ50" s="87"/>
      <c r="AK50" s="95" t="s">
        <v>449</v>
      </c>
      <c r="AL50" s="87" t="b">
        <v>0</v>
      </c>
      <c r="AM50" s="87">
        <v>1</v>
      </c>
      <c r="AN50" s="95" t="s">
        <v>449</v>
      </c>
      <c r="AO50" s="87" t="s">
        <v>458</v>
      </c>
      <c r="AP50" s="87" t="b">
        <v>0</v>
      </c>
      <c r="AQ50" s="95" t="s">
        <v>445</v>
      </c>
      <c r="AR50" s="87" t="s">
        <v>210</v>
      </c>
      <c r="AS50" s="87">
        <v>0</v>
      </c>
      <c r="AT50" s="87">
        <v>0</v>
      </c>
      <c r="AU50" s="87"/>
      <c r="AV50" s="87"/>
      <c r="AW50" s="87"/>
      <c r="AX50" s="87"/>
      <c r="AY50" s="87"/>
      <c r="AZ50" s="87"/>
      <c r="BA50" s="87"/>
      <c r="BB50" s="87"/>
      <c r="BC50">
        <v>4</v>
      </c>
      <c r="BD50" s="86" t="str">
        <f>REPLACE(INDEX(GroupVertices[Group],MATCH(Edges[[#This Row],[Vertex 1]],GroupVertices[Vertex],0)),1,1,"")</f>
        <v>2</v>
      </c>
      <c r="BE50" s="86" t="str">
        <f>REPLACE(INDEX(GroupVertices[Group],MATCH(Edges[[#This Row],[Vertex 2]],GroupVertices[Vertex],0)),1,1,"")</f>
        <v>2</v>
      </c>
      <c r="BF50" s="51">
        <v>1</v>
      </c>
      <c r="BG50" s="52">
        <v>3.8461538461538463</v>
      </c>
      <c r="BH50" s="51">
        <v>1</v>
      </c>
      <c r="BI50" s="52">
        <v>3.8461538461538463</v>
      </c>
      <c r="BJ50" s="51">
        <v>0</v>
      </c>
      <c r="BK50" s="52">
        <v>0</v>
      </c>
      <c r="BL50" s="51">
        <v>24</v>
      </c>
      <c r="BM50" s="52">
        <v>92.3076923076923</v>
      </c>
      <c r="BN50" s="51">
        <v>26</v>
      </c>
    </row>
    <row r="51" spans="1:66" ht="30">
      <c r="A51" s="85" t="s">
        <v>258</v>
      </c>
      <c r="B51" s="85" t="s">
        <v>258</v>
      </c>
      <c r="C51" s="53" t="s">
        <v>879</v>
      </c>
      <c r="D51" s="54">
        <v>10</v>
      </c>
      <c r="E51" s="65" t="s">
        <v>136</v>
      </c>
      <c r="F51" s="55">
        <v>16.4</v>
      </c>
      <c r="G51" s="53"/>
      <c r="H51" s="57"/>
      <c r="I51" s="56"/>
      <c r="J51" s="56"/>
      <c r="K51" s="36" t="s">
        <v>65</v>
      </c>
      <c r="L51" s="84">
        <v>51</v>
      </c>
      <c r="M51" s="84"/>
      <c r="N51" s="63"/>
      <c r="O51" s="87" t="s">
        <v>210</v>
      </c>
      <c r="P51" s="89">
        <v>43692.60099537037</v>
      </c>
      <c r="Q51" s="87" t="s">
        <v>296</v>
      </c>
      <c r="R51" s="87"/>
      <c r="S51" s="87"/>
      <c r="T51" s="87" t="s">
        <v>302</v>
      </c>
      <c r="U51" s="87"/>
      <c r="V51" s="90" t="s">
        <v>324</v>
      </c>
      <c r="W51" s="89">
        <v>43692.60099537037</v>
      </c>
      <c r="X51" s="93">
        <v>43692</v>
      </c>
      <c r="Y51" s="95" t="s">
        <v>365</v>
      </c>
      <c r="Z51" s="90" t="s">
        <v>406</v>
      </c>
      <c r="AA51" s="87"/>
      <c r="AB51" s="87"/>
      <c r="AC51" s="95" t="s">
        <v>447</v>
      </c>
      <c r="AD51" s="95" t="s">
        <v>446</v>
      </c>
      <c r="AE51" s="87" t="b">
        <v>0</v>
      </c>
      <c r="AF51" s="87">
        <v>2</v>
      </c>
      <c r="AG51" s="95" t="s">
        <v>452</v>
      </c>
      <c r="AH51" s="87" t="b">
        <v>0</v>
      </c>
      <c r="AI51" s="87" t="s">
        <v>453</v>
      </c>
      <c r="AJ51" s="87"/>
      <c r="AK51" s="95" t="s">
        <v>449</v>
      </c>
      <c r="AL51" s="87" t="b">
        <v>0</v>
      </c>
      <c r="AM51" s="87">
        <v>0</v>
      </c>
      <c r="AN51" s="95" t="s">
        <v>449</v>
      </c>
      <c r="AO51" s="87" t="s">
        <v>458</v>
      </c>
      <c r="AP51" s="87" t="b">
        <v>0</v>
      </c>
      <c r="AQ51" s="95" t="s">
        <v>446</v>
      </c>
      <c r="AR51" s="87" t="s">
        <v>210</v>
      </c>
      <c r="AS51" s="87">
        <v>0</v>
      </c>
      <c r="AT51" s="87">
        <v>0</v>
      </c>
      <c r="AU51" s="87"/>
      <c r="AV51" s="87"/>
      <c r="AW51" s="87"/>
      <c r="AX51" s="87"/>
      <c r="AY51" s="87"/>
      <c r="AZ51" s="87"/>
      <c r="BA51" s="87"/>
      <c r="BB51" s="87"/>
      <c r="BC51">
        <v>4</v>
      </c>
      <c r="BD51" s="86" t="str">
        <f>REPLACE(INDEX(GroupVertices[Group],MATCH(Edges[[#This Row],[Vertex 1]],GroupVertices[Vertex],0)),1,1,"")</f>
        <v>2</v>
      </c>
      <c r="BE51" s="86" t="str">
        <f>REPLACE(INDEX(GroupVertices[Group],MATCH(Edges[[#This Row],[Vertex 2]],GroupVertices[Vertex],0)),1,1,"")</f>
        <v>2</v>
      </c>
      <c r="BF51" s="51">
        <v>2</v>
      </c>
      <c r="BG51" s="52">
        <v>8</v>
      </c>
      <c r="BH51" s="51">
        <v>1</v>
      </c>
      <c r="BI51" s="52">
        <v>4</v>
      </c>
      <c r="BJ51" s="51">
        <v>0</v>
      </c>
      <c r="BK51" s="52">
        <v>0</v>
      </c>
      <c r="BL51" s="51">
        <v>22</v>
      </c>
      <c r="BM51" s="52">
        <v>88</v>
      </c>
      <c r="BN51" s="51">
        <v>25</v>
      </c>
    </row>
    <row r="52" spans="1:66" ht="15">
      <c r="A52" s="85" t="s">
        <v>259</v>
      </c>
      <c r="B52" s="85" t="s">
        <v>258</v>
      </c>
      <c r="C52" s="53" t="s">
        <v>877</v>
      </c>
      <c r="D52" s="54">
        <v>3</v>
      </c>
      <c r="E52" s="65" t="s">
        <v>132</v>
      </c>
      <c r="F52" s="55">
        <v>32</v>
      </c>
      <c r="G52" s="53"/>
      <c r="H52" s="57"/>
      <c r="I52" s="56"/>
      <c r="J52" s="56"/>
      <c r="K52" s="36" t="s">
        <v>65</v>
      </c>
      <c r="L52" s="84">
        <v>52</v>
      </c>
      <c r="M52" s="84"/>
      <c r="N52" s="63"/>
      <c r="O52" s="87" t="s">
        <v>263</v>
      </c>
      <c r="P52" s="89">
        <v>43692.69188657407</v>
      </c>
      <c r="Q52" s="87" t="s">
        <v>292</v>
      </c>
      <c r="R52" s="87"/>
      <c r="S52" s="87"/>
      <c r="T52" s="87" t="s">
        <v>302</v>
      </c>
      <c r="U52" s="87"/>
      <c r="V52" s="90" t="s">
        <v>325</v>
      </c>
      <c r="W52" s="89">
        <v>43692.69188657407</v>
      </c>
      <c r="X52" s="93">
        <v>43692</v>
      </c>
      <c r="Y52" s="95" t="s">
        <v>359</v>
      </c>
      <c r="Z52" s="90" t="s">
        <v>400</v>
      </c>
      <c r="AA52" s="87"/>
      <c r="AB52" s="87"/>
      <c r="AC52" s="95" t="s">
        <v>441</v>
      </c>
      <c r="AD52" s="87"/>
      <c r="AE52" s="87" t="b">
        <v>0</v>
      </c>
      <c r="AF52" s="87">
        <v>3</v>
      </c>
      <c r="AG52" s="95" t="s">
        <v>449</v>
      </c>
      <c r="AH52" s="87" t="b">
        <v>0</v>
      </c>
      <c r="AI52" s="87" t="s">
        <v>453</v>
      </c>
      <c r="AJ52" s="87"/>
      <c r="AK52" s="95" t="s">
        <v>449</v>
      </c>
      <c r="AL52" s="87" t="b">
        <v>0</v>
      </c>
      <c r="AM52" s="87">
        <v>0</v>
      </c>
      <c r="AN52" s="95" t="s">
        <v>449</v>
      </c>
      <c r="AO52" s="87" t="s">
        <v>458</v>
      </c>
      <c r="AP52" s="87" t="b">
        <v>0</v>
      </c>
      <c r="AQ52" s="95" t="s">
        <v>441</v>
      </c>
      <c r="AR52" s="87" t="s">
        <v>210</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2</v>
      </c>
      <c r="BF52" s="51"/>
      <c r="BG52" s="52"/>
      <c r="BH52" s="51"/>
      <c r="BI52" s="52"/>
      <c r="BJ52" s="51"/>
      <c r="BK52" s="52"/>
      <c r="BL52" s="51"/>
      <c r="BM52" s="52"/>
      <c r="BN52" s="51"/>
    </row>
    <row r="53" spans="1:66" ht="15">
      <c r="A53" s="85" t="s">
        <v>255</v>
      </c>
      <c r="B53" s="85" t="s">
        <v>255</v>
      </c>
      <c r="C53" s="53" t="s">
        <v>877</v>
      </c>
      <c r="D53" s="54">
        <v>3</v>
      </c>
      <c r="E53" s="65" t="s">
        <v>132</v>
      </c>
      <c r="F53" s="55">
        <v>32</v>
      </c>
      <c r="G53" s="53"/>
      <c r="H53" s="57"/>
      <c r="I53" s="56"/>
      <c r="J53" s="56"/>
      <c r="K53" s="36" t="s">
        <v>65</v>
      </c>
      <c r="L53" s="84">
        <v>53</v>
      </c>
      <c r="M53" s="84"/>
      <c r="N53" s="63"/>
      <c r="O53" s="87" t="s">
        <v>210</v>
      </c>
      <c r="P53" s="89">
        <v>43692.684016203704</v>
      </c>
      <c r="Q53" s="87" t="s">
        <v>297</v>
      </c>
      <c r="R53" s="87"/>
      <c r="S53" s="87"/>
      <c r="T53" s="87" t="s">
        <v>302</v>
      </c>
      <c r="U53" s="90" t="s">
        <v>314</v>
      </c>
      <c r="V53" s="90" t="s">
        <v>314</v>
      </c>
      <c r="W53" s="89">
        <v>43692.684016203704</v>
      </c>
      <c r="X53" s="93">
        <v>43692</v>
      </c>
      <c r="Y53" s="95" t="s">
        <v>366</v>
      </c>
      <c r="Z53" s="90" t="s">
        <v>407</v>
      </c>
      <c r="AA53" s="87"/>
      <c r="AB53" s="87"/>
      <c r="AC53" s="95" t="s">
        <v>448</v>
      </c>
      <c r="AD53" s="87"/>
      <c r="AE53" s="87" t="b">
        <v>0</v>
      </c>
      <c r="AF53" s="87">
        <v>1</v>
      </c>
      <c r="AG53" s="95" t="s">
        <v>449</v>
      </c>
      <c r="AH53" s="87" t="b">
        <v>0</v>
      </c>
      <c r="AI53" s="87" t="s">
        <v>453</v>
      </c>
      <c r="AJ53" s="87"/>
      <c r="AK53" s="95" t="s">
        <v>449</v>
      </c>
      <c r="AL53" s="87" t="b">
        <v>0</v>
      </c>
      <c r="AM53" s="87">
        <v>0</v>
      </c>
      <c r="AN53" s="95" t="s">
        <v>449</v>
      </c>
      <c r="AO53" s="87" t="s">
        <v>455</v>
      </c>
      <c r="AP53" s="87" t="b">
        <v>0</v>
      </c>
      <c r="AQ53" s="95" t="s">
        <v>448</v>
      </c>
      <c r="AR53" s="87" t="s">
        <v>210</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13</v>
      </c>
      <c r="BM53" s="52">
        <v>100</v>
      </c>
      <c r="BN53" s="51">
        <v>13</v>
      </c>
    </row>
    <row r="54" spans="1:66" ht="15">
      <c r="A54" s="85" t="s">
        <v>259</v>
      </c>
      <c r="B54" s="85" t="s">
        <v>255</v>
      </c>
      <c r="C54" s="53" t="s">
        <v>877</v>
      </c>
      <c r="D54" s="54">
        <v>3</v>
      </c>
      <c r="E54" s="65" t="s">
        <v>132</v>
      </c>
      <c r="F54" s="55">
        <v>32</v>
      </c>
      <c r="G54" s="53"/>
      <c r="H54" s="57"/>
      <c r="I54" s="56"/>
      <c r="J54" s="56"/>
      <c r="K54" s="36" t="s">
        <v>65</v>
      </c>
      <c r="L54" s="84">
        <v>54</v>
      </c>
      <c r="M54" s="84"/>
      <c r="N54" s="63"/>
      <c r="O54" s="87" t="s">
        <v>263</v>
      </c>
      <c r="P54" s="89">
        <v>43692.69188657407</v>
      </c>
      <c r="Q54" s="87" t="s">
        <v>292</v>
      </c>
      <c r="R54" s="87"/>
      <c r="S54" s="87"/>
      <c r="T54" s="87" t="s">
        <v>302</v>
      </c>
      <c r="U54" s="87"/>
      <c r="V54" s="90" t="s">
        <v>325</v>
      </c>
      <c r="W54" s="89">
        <v>43692.69188657407</v>
      </c>
      <c r="X54" s="93">
        <v>43692</v>
      </c>
      <c r="Y54" s="95" t="s">
        <v>359</v>
      </c>
      <c r="Z54" s="90" t="s">
        <v>400</v>
      </c>
      <c r="AA54" s="87"/>
      <c r="AB54" s="87"/>
      <c r="AC54" s="95" t="s">
        <v>441</v>
      </c>
      <c r="AD54" s="87"/>
      <c r="AE54" s="87" t="b">
        <v>0</v>
      </c>
      <c r="AF54" s="87">
        <v>3</v>
      </c>
      <c r="AG54" s="95" t="s">
        <v>449</v>
      </c>
      <c r="AH54" s="87" t="b">
        <v>0</v>
      </c>
      <c r="AI54" s="87" t="s">
        <v>453</v>
      </c>
      <c r="AJ54" s="87"/>
      <c r="AK54" s="95" t="s">
        <v>449</v>
      </c>
      <c r="AL54" s="87" t="b">
        <v>0</v>
      </c>
      <c r="AM54" s="87">
        <v>0</v>
      </c>
      <c r="AN54" s="95" t="s">
        <v>449</v>
      </c>
      <c r="AO54" s="87" t="s">
        <v>458</v>
      </c>
      <c r="AP54" s="87" t="b">
        <v>0</v>
      </c>
      <c r="AQ54" s="95" t="s">
        <v>441</v>
      </c>
      <c r="AR54" s="87" t="s">
        <v>210</v>
      </c>
      <c r="AS54" s="87">
        <v>0</v>
      </c>
      <c r="AT54" s="87">
        <v>0</v>
      </c>
      <c r="AU54" s="87"/>
      <c r="AV54" s="87"/>
      <c r="AW54" s="87"/>
      <c r="AX54" s="87"/>
      <c r="AY54" s="87"/>
      <c r="AZ54" s="87"/>
      <c r="BA54" s="87"/>
      <c r="BB54" s="87"/>
      <c r="BC54">
        <v>1</v>
      </c>
      <c r="BD54" s="86" t="str">
        <f>REPLACE(INDEX(GroupVertices[Group],MATCH(Edges[[#This Row],[Vertex 1]],GroupVertices[Vertex],0)),1,1,"")</f>
        <v>2</v>
      </c>
      <c r="BE54" s="86" t="str">
        <f>REPLACE(INDEX(GroupVertices[Group],MATCH(Edges[[#This Row],[Vertex 2]],GroupVertices[Vertex],0)),1,1,"")</f>
        <v>1</v>
      </c>
      <c r="BF54" s="51">
        <v>1</v>
      </c>
      <c r="BG54" s="52">
        <v>3.0303030303030303</v>
      </c>
      <c r="BH54" s="51">
        <v>1</v>
      </c>
      <c r="BI54" s="52">
        <v>3.0303030303030303</v>
      </c>
      <c r="BJ54" s="51">
        <v>0</v>
      </c>
      <c r="BK54" s="52">
        <v>0</v>
      </c>
      <c r="BL54" s="51">
        <v>31</v>
      </c>
      <c r="BM54" s="52">
        <v>93.93939393939394</v>
      </c>
      <c r="BN54" s="51">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ErrorMessage="1" sqref="N2:N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Color" prompt="To select an optional edge color, right-click and select Select Color on the right-click menu." sqref="C3:C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Opacity" prompt="Enter an optional edge opacity between 0 (transparent) and 100 (opaque)." errorTitle="Invalid Edge Opacity" error="The optional edge opacity must be a whole number between 0 and 10." sqref="F3:F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showErrorMessage="1" promptTitle="Vertex 1 Name" prompt="Enter the name of the edge's first vertex." sqref="A3:A54"/>
    <dataValidation allowBlank="1" showInputMessage="1" showErrorMessage="1" promptTitle="Vertex 2 Name" prompt="Enter the name of the edge's second vertex." sqref="B3:B54"/>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
  </dataValidations>
  <hyperlinks>
    <hyperlink ref="R7" r:id="rId1" display="https://www.minnesotanonprofits.org/events/conferences/essentials-conference/schedule"/>
    <hyperlink ref="R15" r:id="rId2" display="https://www.nextinnonprofits.com/2016/07/nonprofitfacebook/"/>
    <hyperlink ref="U6" r:id="rId3" display="https://pbs.twimg.com/media/ECBZ1VbXkAAlCAJ.jpg"/>
    <hyperlink ref="U12" r:id="rId4" display="https://pbs.twimg.com/media/ECBU8-wXkAEaOOi.jpg"/>
    <hyperlink ref="U13" r:id="rId5" display="https://pbs.twimg.com/media/ECA-hCSXsAElPFi.jpg"/>
    <hyperlink ref="U14" r:id="rId6" display="https://pbs.twimg.com/media/ECBPkr-XUAEcXLs.png"/>
    <hyperlink ref="U15" r:id="rId7" display="https://pbs.twimg.com/media/ECBS-RAXkAAMbgg.png"/>
    <hyperlink ref="U16" r:id="rId8" display="https://pbs.twimg.com/media/ECBWYZnW4AAX1jw.jpg"/>
    <hyperlink ref="U17" r:id="rId9" display="https://pbs.twimg.com/media/ECBcG_HXoAIlfEy.jpg"/>
    <hyperlink ref="U21" r:id="rId10" display="https://pbs.twimg.com/media/ECBU8-wXkAEaOOi.jpg"/>
    <hyperlink ref="U27" r:id="rId11" display="https://pbs.twimg.com/media/ECBB3sCXYAE57xG.jpg"/>
    <hyperlink ref="U28" r:id="rId12" display="https://pbs.twimg.com/media/ECBFE7XXkAAVgPX.jpg"/>
    <hyperlink ref="U30" r:id="rId13" display="https://pbs.twimg.com/media/ECA_QO2WkAAA-f0.jpg"/>
    <hyperlink ref="U31" r:id="rId14" display="https://pbs.twimg.com/tweet_video_thumb/ECBAnubWsAYZ0sQ.jpg"/>
    <hyperlink ref="U42" r:id="rId15" display="https://pbs.twimg.com/media/ECBB3sCXYAE57xG.jpg"/>
    <hyperlink ref="U43" r:id="rId16" display="https://pbs.twimg.com/media/ECBU8-wXkAEaOOi.jpg"/>
    <hyperlink ref="U53" r:id="rId17" display="https://pbs.twimg.com/tweet_video_thumb/ECBi7JBXoAEYueG.jpg"/>
    <hyperlink ref="V3" r:id="rId18" display="http://pbs.twimg.com/profile_images/803826473958305793/dD9jmglC_normal.jpg"/>
    <hyperlink ref="V4" r:id="rId19" display="http://pbs.twimg.com/profile_images/951828267115466753/sULFk2wZ_normal.jpg"/>
    <hyperlink ref="V5" r:id="rId20" display="http://pbs.twimg.com/profile_images/951828267115466753/sULFk2wZ_normal.jpg"/>
    <hyperlink ref="V6" r:id="rId21" display="https://pbs.twimg.com/media/ECBZ1VbXkAAlCAJ.jpg"/>
    <hyperlink ref="V7" r:id="rId22" display="http://pbs.twimg.com/profile_images/964175621671792641/XfgFfdRP_normal.jpg"/>
    <hyperlink ref="V8" r:id="rId23" display="http://pbs.twimg.com/profile_images/1066876490443309057/aZ_ZJ65c_normal.jpg"/>
    <hyperlink ref="V9" r:id="rId24" display="http://pbs.twimg.com/profile_images/1066876490443309057/aZ_ZJ65c_normal.jpg"/>
    <hyperlink ref="V10" r:id="rId25" display="http://pbs.twimg.com/profile_images/817038830465257472/dwRlTvLW_normal.jpg"/>
    <hyperlink ref="V11" r:id="rId26" display="http://pbs.twimg.com/profile_images/1099327716283899905/3ZthRhHH_normal.jpg"/>
    <hyperlink ref="V12" r:id="rId27" display="https://pbs.twimg.com/media/ECBU8-wXkAEaOOi.jpg"/>
    <hyperlink ref="V13" r:id="rId28" display="https://pbs.twimg.com/media/ECA-hCSXsAElPFi.jpg"/>
    <hyperlink ref="V14" r:id="rId29" display="https://pbs.twimg.com/media/ECBPkr-XUAEcXLs.png"/>
    <hyperlink ref="V15" r:id="rId30" display="https://pbs.twimg.com/media/ECBS-RAXkAAMbgg.png"/>
    <hyperlink ref="V16" r:id="rId31" display="https://pbs.twimg.com/media/ECBWYZnW4AAX1jw.jpg"/>
    <hyperlink ref="V17" r:id="rId32" display="https://pbs.twimg.com/media/ECBcG_HXoAIlfEy.jpg"/>
    <hyperlink ref="V18" r:id="rId33" display="http://pbs.twimg.com/profile_images/1085672872054538240/kjUEZh5N_normal.jpg"/>
    <hyperlink ref="V19" r:id="rId34" display="http://pbs.twimg.com/profile_images/1099327716283899905/3ZthRhHH_normal.jpg"/>
    <hyperlink ref="V20" r:id="rId35" display="http://pbs.twimg.com/profile_images/1099327716283899905/3ZthRhHH_normal.jpg"/>
    <hyperlink ref="V21" r:id="rId36" display="https://pbs.twimg.com/media/ECBU8-wXkAEaOOi.jpg"/>
    <hyperlink ref="V22" r:id="rId37" display="http://pbs.twimg.com/profile_images/1085672872054538240/kjUEZh5N_normal.jpg"/>
    <hyperlink ref="V23" r:id="rId38" display="http://pbs.twimg.com/profile_images/1125638106235981829/adaVQrAM_normal.png"/>
    <hyperlink ref="V24" r:id="rId39" display="http://pbs.twimg.com/profile_images/1085672872054538240/kjUEZh5N_normal.jpg"/>
    <hyperlink ref="V25" r:id="rId40" display="http://pbs.twimg.com/profile_images/1131409625012723713/1vtKmUE__normal.jpg"/>
    <hyperlink ref="V26" r:id="rId41" display="http://pbs.twimg.com/profile_images/1131409625012723713/1vtKmUE__normal.jpg"/>
    <hyperlink ref="V27" r:id="rId42" display="https://pbs.twimg.com/media/ECBB3sCXYAE57xG.jpg"/>
    <hyperlink ref="V28" r:id="rId43" display="https://pbs.twimg.com/media/ECBFE7XXkAAVgPX.jpg"/>
    <hyperlink ref="V29" r:id="rId44" display="http://pbs.twimg.com/profile_images/1099327716283899905/3ZthRhHH_normal.jpg"/>
    <hyperlink ref="V30" r:id="rId45" display="https://pbs.twimg.com/media/ECA_QO2WkAAA-f0.jpg"/>
    <hyperlink ref="V31" r:id="rId46" display="https://pbs.twimg.com/tweet_video_thumb/ECBAnubWsAYZ0sQ.jpg"/>
    <hyperlink ref="V32" r:id="rId47" display="http://pbs.twimg.com/profile_images/1085672872054538240/kjUEZh5N_normal.jpg"/>
    <hyperlink ref="V33" r:id="rId48" display="http://pbs.twimg.com/profile_images/1085672872054538240/kjUEZh5N_normal.jpg"/>
    <hyperlink ref="V34" r:id="rId49" display="http://pbs.twimg.com/profile_images/1085672872054538240/kjUEZh5N_normal.jpg"/>
    <hyperlink ref="V35" r:id="rId50" display="http://pbs.twimg.com/profile_images/1085672872054538240/kjUEZh5N_normal.jpg"/>
    <hyperlink ref="V36" r:id="rId51" display="http://pbs.twimg.com/profile_images/647524284756193280/pvF4rsPK_normal.jpg"/>
    <hyperlink ref="V37" r:id="rId52" display="http://pbs.twimg.com/profile_images/647524284756193280/pvF4rsPK_normal.jpg"/>
    <hyperlink ref="V38" r:id="rId53" display="http://pbs.twimg.com/profile_images/647524284756193280/pvF4rsPK_normal.jpg"/>
    <hyperlink ref="V39" r:id="rId54" display="http://pbs.twimg.com/profile_images/647524284756193280/pvF4rsPK_normal.jpg"/>
    <hyperlink ref="V40" r:id="rId55" display="http://pbs.twimg.com/profile_images/647524284756193280/pvF4rsPK_normal.jpg"/>
    <hyperlink ref="V41" r:id="rId56" display="http://pbs.twimg.com/profile_images/647524284756193280/pvF4rsPK_normal.jpg"/>
    <hyperlink ref="V42" r:id="rId57" display="https://pbs.twimg.com/media/ECBB3sCXYAE57xG.jpg"/>
    <hyperlink ref="V43" r:id="rId58" display="https://pbs.twimg.com/media/ECBU8-wXkAEaOOi.jpg"/>
    <hyperlink ref="V44" r:id="rId59" display="http://pbs.twimg.com/profile_images/1085672872054538240/kjUEZh5N_normal.jpg"/>
    <hyperlink ref="V45" r:id="rId60" display="http://pbs.twimg.com/profile_images/976109107689263104/vIh5TGkZ_normal.jpg"/>
    <hyperlink ref="V46" r:id="rId61" display="http://pbs.twimg.com/profile_images/1085672872054538240/kjUEZh5N_normal.jpg"/>
    <hyperlink ref="V47" r:id="rId62" display="http://pbs.twimg.com/profile_images/647524284756193280/pvF4rsPK_normal.jpg"/>
    <hyperlink ref="V48" r:id="rId63" display="http://pbs.twimg.com/profile_images/647524284756193280/pvF4rsPK_normal.jpg"/>
    <hyperlink ref="V49" r:id="rId64" display="http://pbs.twimg.com/profile_images/647524284756193280/pvF4rsPK_normal.jpg"/>
    <hyperlink ref="V50" r:id="rId65" display="http://pbs.twimg.com/profile_images/647524284756193280/pvF4rsPK_normal.jpg"/>
    <hyperlink ref="V51" r:id="rId66" display="http://pbs.twimg.com/profile_images/647524284756193280/pvF4rsPK_normal.jpg"/>
    <hyperlink ref="V52" r:id="rId67" display="http://pbs.twimg.com/profile_images/976109107689263104/vIh5TGkZ_normal.jpg"/>
    <hyperlink ref="V53" r:id="rId68" display="https://pbs.twimg.com/tweet_video_thumb/ECBi7JBXoAEYueG.jpg"/>
    <hyperlink ref="V54" r:id="rId69" display="http://pbs.twimg.com/profile_images/976109107689263104/vIh5TGkZ_normal.jpg"/>
    <hyperlink ref="Z3" r:id="rId70" display="https://twitter.com/crumr018/status/1162000713939111936"/>
    <hyperlink ref="Z4" r:id="rId71" display="https://twitter.com/mary_e_warner/status/1162008703928688640"/>
    <hyperlink ref="Z5" r:id="rId72" display="https://twitter.com/mary_e_warner/status/1162008703928688640"/>
    <hyperlink ref="Z6" r:id="rId73" display="https://twitter.com/nextnonprofits/status/1162027478828953600"/>
    <hyperlink ref="Z7" r:id="rId74" display="https://twitter.com/propelnp/status/1162032954845093889"/>
    <hyperlink ref="Z8" r:id="rId75" display="https://twitter.com/sookjinong/status/1162035607574650880"/>
    <hyperlink ref="Z9" r:id="rId76" display="https://twitter.com/sookjinong/status/1162035607574650880"/>
    <hyperlink ref="Z10" r:id="rId77" display="https://twitter.com/steveboland/status/1161997698503008256"/>
    <hyperlink ref="Z11" r:id="rId78" display="https://twitter.com/aanestadkari/status/1162020124662087680"/>
    <hyperlink ref="Z12" r:id="rId79" display="https://twitter.com/aanestadkari/status/1162022114662191105"/>
    <hyperlink ref="Z13" r:id="rId80" display="https://twitter.com/nextnonprofits/status/1161997443392856070"/>
    <hyperlink ref="Z14" r:id="rId81" display="https://twitter.com/nextnonprofits/status/1162016197501755393"/>
    <hyperlink ref="Z15" r:id="rId82" display="https://twitter.com/nextnonprofits/status/1162019935255781378"/>
    <hyperlink ref="Z16" r:id="rId83" display="https://twitter.com/nextnonprofits/status/1162023683432624129"/>
    <hyperlink ref="Z17" r:id="rId84" display="https://twitter.com/nextnonprofits/status/1162029980802592768"/>
    <hyperlink ref="Z18" r:id="rId85" display="https://twitter.com/smartnonprofits/status/1161999400995962880"/>
    <hyperlink ref="Z19" r:id="rId86" display="https://twitter.com/aanestadkari/status/1162013788289323008"/>
    <hyperlink ref="Z20" r:id="rId87" display="https://twitter.com/aanestadkari/status/1162020124662087680"/>
    <hyperlink ref="Z21" r:id="rId88" display="https://twitter.com/aanestadkari/status/1162022114662191105"/>
    <hyperlink ref="Z22" r:id="rId89" display="https://twitter.com/smartnonprofits/status/1161999400995962880"/>
    <hyperlink ref="Z23" r:id="rId90" display="https://twitter.com/wiserpaths/status/1162002925436252160"/>
    <hyperlink ref="Z24" r:id="rId91" display="https://twitter.com/smartnonprofits/status/1162003457336926213"/>
    <hyperlink ref="Z25" r:id="rId92" display="https://twitter.com/sjacobs/status/1162013182636036103"/>
    <hyperlink ref="Z26" r:id="rId93" display="https://twitter.com/sjacobs/status/1162013364203245570"/>
    <hyperlink ref="Z27" r:id="rId94" display="https://twitter.com/aanestadkari/status/1162001133243645952"/>
    <hyperlink ref="Z28" r:id="rId95" display="https://twitter.com/aanestadkari/status/1162004659223048192"/>
    <hyperlink ref="Z29" r:id="rId96" display="https://twitter.com/aanestadkari/status/1162006661466337281"/>
    <hyperlink ref="Z30" r:id="rId97" display="https://twitter.com/smartnonprofits/status/1161998257851162626"/>
    <hyperlink ref="Z31" r:id="rId98" display="https://twitter.com/smartnonprofits/status/1161999765384630272"/>
    <hyperlink ref="Z32" r:id="rId99" display="https://twitter.com/smartnonprofits/status/1162002467472728066"/>
    <hyperlink ref="Z33" r:id="rId100" display="https://twitter.com/smartnonprofits/status/1162003457336926213"/>
    <hyperlink ref="Z34" r:id="rId101" display="https://twitter.com/smartnonprofits/status/1162004912261226496"/>
    <hyperlink ref="Z35" r:id="rId102" display="https://twitter.com/smartnonprofits/status/1162005003223162880"/>
    <hyperlink ref="Z36" r:id="rId103" display="https://twitter.com/prncssmononoko/status/1161997904942391296"/>
    <hyperlink ref="Z37" r:id="rId104" display="https://twitter.com/prncssmononoko/status/1162020206824345600"/>
    <hyperlink ref="Z38" r:id="rId105" display="https://twitter.com/prncssmononoko/status/1162038248564244480"/>
    <hyperlink ref="Z39" r:id="rId106" display="https://twitter.com/prncssmononoko/status/1162036328252485632"/>
    <hyperlink ref="Z40" r:id="rId107" display="https://twitter.com/prncssmononoko/status/1162037431706750976"/>
    <hyperlink ref="Z41" r:id="rId108" display="https://twitter.com/prncssmononoko/status/1162039773466435585"/>
    <hyperlink ref="Z42" r:id="rId109" display="https://twitter.com/aanestadkari/status/1162001133243645952"/>
    <hyperlink ref="Z43" r:id="rId110" display="https://twitter.com/aanestadkari/status/1162022114662191105"/>
    <hyperlink ref="Z44" r:id="rId111" display="https://twitter.com/smartnonprofits/status/1162005003223162880"/>
    <hyperlink ref="Z45" r:id="rId112" display="https://twitter.com/andreawaves/status/1162040332390981632"/>
    <hyperlink ref="Z46" r:id="rId113" display="https://twitter.com/smartnonprofits/status/1162004406021349377"/>
    <hyperlink ref="Z47" r:id="rId114" display="https://twitter.com/prncssmononoko/status/1161994594684420096"/>
    <hyperlink ref="Z48" r:id="rId115" display="https://twitter.com/prncssmononoko/status/1162001770249379840"/>
    <hyperlink ref="Z49" r:id="rId116" display="https://twitter.com/prncssmononoko/status/1162003040716709888"/>
    <hyperlink ref="Z50" r:id="rId117" display="https://twitter.com/prncssmononoko/status/1162004070468640770"/>
    <hyperlink ref="Z51" r:id="rId118" display="https://twitter.com/prncssmononoko/status/1162007396098740224"/>
    <hyperlink ref="Z52" r:id="rId119" display="https://twitter.com/andreawaves/status/1162040332390981632"/>
    <hyperlink ref="Z53" r:id="rId120" display="https://twitter.com/smartnonprofits/status/1162037477974167554"/>
    <hyperlink ref="Z54" r:id="rId121" display="https://twitter.com/andreawaves/status/1162040332390981632"/>
  </hyperlinks>
  <printOptions/>
  <pageMargins left="0.7" right="0.7" top="0.75" bottom="0.75" header="0.3" footer="0.3"/>
  <pageSetup horizontalDpi="600" verticalDpi="600" orientation="portrait" r:id="rId125"/>
  <legacyDrawing r:id="rId123"/>
  <tableParts>
    <tablePart r:id="rId1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837</v>
      </c>
      <c r="B1" s="13" t="s">
        <v>838</v>
      </c>
      <c r="C1" s="13" t="s">
        <v>831</v>
      </c>
      <c r="D1" s="13" t="s">
        <v>832</v>
      </c>
      <c r="E1" s="13" t="s">
        <v>839</v>
      </c>
      <c r="F1" s="13" t="s">
        <v>144</v>
      </c>
      <c r="G1" s="13" t="s">
        <v>840</v>
      </c>
      <c r="H1" s="13" t="s">
        <v>841</v>
      </c>
      <c r="I1" s="13" t="s">
        <v>842</v>
      </c>
      <c r="J1" s="13" t="s">
        <v>843</v>
      </c>
      <c r="K1" s="13" t="s">
        <v>844</v>
      </c>
      <c r="L1" s="13" t="s">
        <v>845</v>
      </c>
    </row>
    <row r="2" spans="1:12" ht="15">
      <c r="A2" s="94" t="s">
        <v>257</v>
      </c>
      <c r="B2" s="94" t="s">
        <v>631</v>
      </c>
      <c r="C2" s="94">
        <v>10</v>
      </c>
      <c r="D2" s="133">
        <v>0.011475353122092425</v>
      </c>
      <c r="E2" s="133">
        <v>0.9339350268792566</v>
      </c>
      <c r="F2" s="94" t="s">
        <v>833</v>
      </c>
      <c r="G2" s="94" t="b">
        <v>0</v>
      </c>
      <c r="H2" s="94" t="b">
        <v>0</v>
      </c>
      <c r="I2" s="94" t="b">
        <v>0</v>
      </c>
      <c r="J2" s="94" t="b">
        <v>0</v>
      </c>
      <c r="K2" s="94" t="b">
        <v>0</v>
      </c>
      <c r="L2" s="94" t="b">
        <v>0</v>
      </c>
    </row>
    <row r="3" spans="1:12" ht="15">
      <c r="A3" s="94" t="s">
        <v>634</v>
      </c>
      <c r="B3" s="94" t="s">
        <v>632</v>
      </c>
      <c r="C3" s="94">
        <v>5</v>
      </c>
      <c r="D3" s="133">
        <v>0.008556309479248283</v>
      </c>
      <c r="E3" s="133">
        <v>1.0737535886504872</v>
      </c>
      <c r="F3" s="94" t="s">
        <v>833</v>
      </c>
      <c r="G3" s="94" t="b">
        <v>0</v>
      </c>
      <c r="H3" s="94" t="b">
        <v>0</v>
      </c>
      <c r="I3" s="94" t="b">
        <v>0</v>
      </c>
      <c r="J3" s="94" t="b">
        <v>0</v>
      </c>
      <c r="K3" s="94" t="b">
        <v>0</v>
      </c>
      <c r="L3" s="94" t="b">
        <v>0</v>
      </c>
    </row>
    <row r="4" spans="1:12" ht="15">
      <c r="A4" s="94" t="s">
        <v>648</v>
      </c>
      <c r="B4" s="94" t="s">
        <v>756</v>
      </c>
      <c r="C4" s="94">
        <v>4</v>
      </c>
      <c r="D4" s="133">
        <v>0.007570965283833507</v>
      </c>
      <c r="E4" s="133">
        <v>1.8477488792629733</v>
      </c>
      <c r="F4" s="94" t="s">
        <v>833</v>
      </c>
      <c r="G4" s="94" t="b">
        <v>0</v>
      </c>
      <c r="H4" s="94" t="b">
        <v>0</v>
      </c>
      <c r="I4" s="94" t="b">
        <v>0</v>
      </c>
      <c r="J4" s="94" t="b">
        <v>0</v>
      </c>
      <c r="K4" s="94" t="b">
        <v>0</v>
      </c>
      <c r="L4" s="94" t="b">
        <v>0</v>
      </c>
    </row>
    <row r="5" spans="1:12" ht="15">
      <c r="A5" s="94" t="s">
        <v>756</v>
      </c>
      <c r="B5" s="94" t="s">
        <v>757</v>
      </c>
      <c r="C5" s="94">
        <v>4</v>
      </c>
      <c r="D5" s="133">
        <v>0.007570965283833507</v>
      </c>
      <c r="E5" s="133">
        <v>2.0907869279492677</v>
      </c>
      <c r="F5" s="94" t="s">
        <v>833</v>
      </c>
      <c r="G5" s="94" t="b">
        <v>0</v>
      </c>
      <c r="H5" s="94" t="b">
        <v>0</v>
      </c>
      <c r="I5" s="94" t="b">
        <v>0</v>
      </c>
      <c r="J5" s="94" t="b">
        <v>1</v>
      </c>
      <c r="K5" s="94" t="b">
        <v>0</v>
      </c>
      <c r="L5" s="94" t="b">
        <v>0</v>
      </c>
    </row>
    <row r="6" spans="1:12" ht="15">
      <c r="A6" s="94" t="s">
        <v>758</v>
      </c>
      <c r="B6" s="94" t="s">
        <v>754</v>
      </c>
      <c r="C6" s="94">
        <v>4</v>
      </c>
      <c r="D6" s="133">
        <v>0.007570965283833507</v>
      </c>
      <c r="E6" s="133">
        <v>1.9938769149412112</v>
      </c>
      <c r="F6" s="94" t="s">
        <v>833</v>
      </c>
      <c r="G6" s="94" t="b">
        <v>0</v>
      </c>
      <c r="H6" s="94" t="b">
        <v>0</v>
      </c>
      <c r="I6" s="94" t="b">
        <v>0</v>
      </c>
      <c r="J6" s="94" t="b">
        <v>0</v>
      </c>
      <c r="K6" s="94" t="b">
        <v>0</v>
      </c>
      <c r="L6" s="94" t="b">
        <v>0</v>
      </c>
    </row>
    <row r="7" spans="1:12" ht="15">
      <c r="A7" s="94" t="s">
        <v>754</v>
      </c>
      <c r="B7" s="94" t="s">
        <v>759</v>
      </c>
      <c r="C7" s="94">
        <v>4</v>
      </c>
      <c r="D7" s="133">
        <v>0.007570965283833507</v>
      </c>
      <c r="E7" s="133">
        <v>1.9938769149412112</v>
      </c>
      <c r="F7" s="94" t="s">
        <v>833</v>
      </c>
      <c r="G7" s="94" t="b">
        <v>0</v>
      </c>
      <c r="H7" s="94" t="b">
        <v>0</v>
      </c>
      <c r="I7" s="94" t="b">
        <v>0</v>
      </c>
      <c r="J7" s="94" t="b">
        <v>0</v>
      </c>
      <c r="K7" s="94" t="b">
        <v>0</v>
      </c>
      <c r="L7" s="94" t="b">
        <v>0</v>
      </c>
    </row>
    <row r="8" spans="1:12" ht="15">
      <c r="A8" s="94" t="s">
        <v>759</v>
      </c>
      <c r="B8" s="94" t="s">
        <v>760</v>
      </c>
      <c r="C8" s="94">
        <v>4</v>
      </c>
      <c r="D8" s="133">
        <v>0.007570965283833507</v>
      </c>
      <c r="E8" s="133">
        <v>2.0907869279492677</v>
      </c>
      <c r="F8" s="94" t="s">
        <v>833</v>
      </c>
      <c r="G8" s="94" t="b">
        <v>0</v>
      </c>
      <c r="H8" s="94" t="b">
        <v>0</v>
      </c>
      <c r="I8" s="94" t="b">
        <v>0</v>
      </c>
      <c r="J8" s="94" t="b">
        <v>0</v>
      </c>
      <c r="K8" s="94" t="b">
        <v>1</v>
      </c>
      <c r="L8" s="94" t="b">
        <v>0</v>
      </c>
    </row>
    <row r="9" spans="1:12" ht="15">
      <c r="A9" s="94" t="s">
        <v>763</v>
      </c>
      <c r="B9" s="94" t="s">
        <v>632</v>
      </c>
      <c r="C9" s="94">
        <v>4</v>
      </c>
      <c r="D9" s="133">
        <v>0.007570965283833507</v>
      </c>
      <c r="E9" s="133">
        <v>1.277873571306412</v>
      </c>
      <c r="F9" s="94" t="s">
        <v>833</v>
      </c>
      <c r="G9" s="94" t="b">
        <v>0</v>
      </c>
      <c r="H9" s="94" t="b">
        <v>0</v>
      </c>
      <c r="I9" s="94" t="b">
        <v>0</v>
      </c>
      <c r="J9" s="94" t="b">
        <v>0</v>
      </c>
      <c r="K9" s="94" t="b">
        <v>0</v>
      </c>
      <c r="L9" s="94" t="b">
        <v>0</v>
      </c>
    </row>
    <row r="10" spans="1:12" ht="15">
      <c r="A10" s="94" t="s">
        <v>636</v>
      </c>
      <c r="B10" s="94" t="s">
        <v>771</v>
      </c>
      <c r="C10" s="94">
        <v>4</v>
      </c>
      <c r="D10" s="133">
        <v>0.007570965283833507</v>
      </c>
      <c r="E10" s="133">
        <v>1.9146956688935863</v>
      </c>
      <c r="F10" s="94" t="s">
        <v>833</v>
      </c>
      <c r="G10" s="94" t="b">
        <v>0</v>
      </c>
      <c r="H10" s="94" t="b">
        <v>0</v>
      </c>
      <c r="I10" s="94" t="b">
        <v>0</v>
      </c>
      <c r="J10" s="94" t="b">
        <v>0</v>
      </c>
      <c r="K10" s="94" t="b">
        <v>0</v>
      </c>
      <c r="L10" s="94" t="b">
        <v>0</v>
      </c>
    </row>
    <row r="11" spans="1:12" ht="15">
      <c r="A11" s="94" t="s">
        <v>638</v>
      </c>
      <c r="B11" s="94" t="s">
        <v>632</v>
      </c>
      <c r="C11" s="94">
        <v>3</v>
      </c>
      <c r="D11" s="133">
        <v>0.0063801269775285</v>
      </c>
      <c r="E11" s="133">
        <v>1.0560248216900556</v>
      </c>
      <c r="F11" s="94" t="s">
        <v>833</v>
      </c>
      <c r="G11" s="94" t="b">
        <v>0</v>
      </c>
      <c r="H11" s="94" t="b">
        <v>0</v>
      </c>
      <c r="I11" s="94" t="b">
        <v>0</v>
      </c>
      <c r="J11" s="94" t="b">
        <v>0</v>
      </c>
      <c r="K11" s="94" t="b">
        <v>0</v>
      </c>
      <c r="L11" s="94" t="b">
        <v>0</v>
      </c>
    </row>
    <row r="12" spans="1:12" ht="15">
      <c r="A12" s="94" t="s">
        <v>632</v>
      </c>
      <c r="B12" s="94" t="s">
        <v>776</v>
      </c>
      <c r="C12" s="94">
        <v>3</v>
      </c>
      <c r="D12" s="133">
        <v>0.0063801269775285</v>
      </c>
      <c r="E12" s="133">
        <v>1.2456888879350108</v>
      </c>
      <c r="F12" s="94" t="s">
        <v>833</v>
      </c>
      <c r="G12" s="94" t="b">
        <v>0</v>
      </c>
      <c r="H12" s="94" t="b">
        <v>0</v>
      </c>
      <c r="I12" s="94" t="b">
        <v>0</v>
      </c>
      <c r="J12" s="94" t="b">
        <v>0</v>
      </c>
      <c r="K12" s="94" t="b">
        <v>0</v>
      </c>
      <c r="L12" s="94" t="b">
        <v>0</v>
      </c>
    </row>
    <row r="13" spans="1:12" ht="15">
      <c r="A13" s="94" t="s">
        <v>649</v>
      </c>
      <c r="B13" s="94" t="s">
        <v>650</v>
      </c>
      <c r="C13" s="94">
        <v>3</v>
      </c>
      <c r="D13" s="133">
        <v>0.0063801269775285</v>
      </c>
      <c r="E13" s="133">
        <v>2.2157256645575676</v>
      </c>
      <c r="F13" s="94" t="s">
        <v>833</v>
      </c>
      <c r="G13" s="94" t="b">
        <v>0</v>
      </c>
      <c r="H13" s="94" t="b">
        <v>0</v>
      </c>
      <c r="I13" s="94" t="b">
        <v>0</v>
      </c>
      <c r="J13" s="94" t="b">
        <v>0</v>
      </c>
      <c r="K13" s="94" t="b">
        <v>0</v>
      </c>
      <c r="L13" s="94" t="b">
        <v>0</v>
      </c>
    </row>
    <row r="14" spans="1:12" ht="15">
      <c r="A14" s="94" t="s">
        <v>650</v>
      </c>
      <c r="B14" s="94" t="s">
        <v>651</v>
      </c>
      <c r="C14" s="94">
        <v>3</v>
      </c>
      <c r="D14" s="133">
        <v>0.0063801269775285</v>
      </c>
      <c r="E14" s="133">
        <v>2.2157256645575676</v>
      </c>
      <c r="F14" s="94" t="s">
        <v>833</v>
      </c>
      <c r="G14" s="94" t="b">
        <v>0</v>
      </c>
      <c r="H14" s="94" t="b">
        <v>0</v>
      </c>
      <c r="I14" s="94" t="b">
        <v>0</v>
      </c>
      <c r="J14" s="94" t="b">
        <v>0</v>
      </c>
      <c r="K14" s="94" t="b">
        <v>0</v>
      </c>
      <c r="L14" s="94" t="b">
        <v>0</v>
      </c>
    </row>
    <row r="15" spans="1:12" ht="15">
      <c r="A15" s="94" t="s">
        <v>651</v>
      </c>
      <c r="B15" s="94" t="s">
        <v>652</v>
      </c>
      <c r="C15" s="94">
        <v>3</v>
      </c>
      <c r="D15" s="133">
        <v>0.0063801269775285</v>
      </c>
      <c r="E15" s="133">
        <v>2.0907869279492677</v>
      </c>
      <c r="F15" s="94" t="s">
        <v>833</v>
      </c>
      <c r="G15" s="94" t="b">
        <v>0</v>
      </c>
      <c r="H15" s="94" t="b">
        <v>0</v>
      </c>
      <c r="I15" s="94" t="b">
        <v>0</v>
      </c>
      <c r="J15" s="94" t="b">
        <v>0</v>
      </c>
      <c r="K15" s="94" t="b">
        <v>0</v>
      </c>
      <c r="L15" s="94" t="b">
        <v>0</v>
      </c>
    </row>
    <row r="16" spans="1:12" ht="15">
      <c r="A16" s="94" t="s">
        <v>652</v>
      </c>
      <c r="B16" s="94" t="s">
        <v>653</v>
      </c>
      <c r="C16" s="94">
        <v>3</v>
      </c>
      <c r="D16" s="133">
        <v>0.0063801269775285</v>
      </c>
      <c r="E16" s="133">
        <v>2.0907869279492677</v>
      </c>
      <c r="F16" s="94" t="s">
        <v>833</v>
      </c>
      <c r="G16" s="94" t="b">
        <v>0</v>
      </c>
      <c r="H16" s="94" t="b">
        <v>0</v>
      </c>
      <c r="I16" s="94" t="b">
        <v>0</v>
      </c>
      <c r="J16" s="94" t="b">
        <v>0</v>
      </c>
      <c r="K16" s="94" t="b">
        <v>0</v>
      </c>
      <c r="L16" s="94" t="b">
        <v>0</v>
      </c>
    </row>
    <row r="17" spans="1:12" ht="15">
      <c r="A17" s="94" t="s">
        <v>653</v>
      </c>
      <c r="B17" s="94" t="s">
        <v>257</v>
      </c>
      <c r="C17" s="94">
        <v>3</v>
      </c>
      <c r="D17" s="133">
        <v>0.0063801269775285</v>
      </c>
      <c r="E17" s="133">
        <v>1.546718883598992</v>
      </c>
      <c r="F17" s="94" t="s">
        <v>833</v>
      </c>
      <c r="G17" s="94" t="b">
        <v>0</v>
      </c>
      <c r="H17" s="94" t="b">
        <v>0</v>
      </c>
      <c r="I17" s="94" t="b">
        <v>0</v>
      </c>
      <c r="J17" s="94" t="b">
        <v>0</v>
      </c>
      <c r="K17" s="94" t="b">
        <v>0</v>
      </c>
      <c r="L17" s="94" t="b">
        <v>0</v>
      </c>
    </row>
    <row r="18" spans="1:12" ht="15">
      <c r="A18" s="94" t="s">
        <v>769</v>
      </c>
      <c r="B18" s="94" t="s">
        <v>253</v>
      </c>
      <c r="C18" s="94">
        <v>3</v>
      </c>
      <c r="D18" s="133">
        <v>0.0063801269775285</v>
      </c>
      <c r="E18" s="133">
        <v>1.7897569322852864</v>
      </c>
      <c r="F18" s="94" t="s">
        <v>833</v>
      </c>
      <c r="G18" s="94" t="b">
        <v>0</v>
      </c>
      <c r="H18" s="94" t="b">
        <v>0</v>
      </c>
      <c r="I18" s="94" t="b">
        <v>0</v>
      </c>
      <c r="J18" s="94" t="b">
        <v>0</v>
      </c>
      <c r="K18" s="94" t="b">
        <v>0</v>
      </c>
      <c r="L18" s="94" t="b">
        <v>0</v>
      </c>
    </row>
    <row r="19" spans="1:12" ht="15">
      <c r="A19" s="94" t="s">
        <v>253</v>
      </c>
      <c r="B19" s="94" t="s">
        <v>778</v>
      </c>
      <c r="C19" s="94">
        <v>3</v>
      </c>
      <c r="D19" s="133">
        <v>0.0063801269775285</v>
      </c>
      <c r="E19" s="133">
        <v>1.9146956688935863</v>
      </c>
      <c r="F19" s="94" t="s">
        <v>833</v>
      </c>
      <c r="G19" s="94" t="b">
        <v>0</v>
      </c>
      <c r="H19" s="94" t="b">
        <v>0</v>
      </c>
      <c r="I19" s="94" t="b">
        <v>0</v>
      </c>
      <c r="J19" s="94" t="b">
        <v>0</v>
      </c>
      <c r="K19" s="94" t="b">
        <v>0</v>
      </c>
      <c r="L19" s="94" t="b">
        <v>0</v>
      </c>
    </row>
    <row r="20" spans="1:12" ht="15">
      <c r="A20" s="94" t="s">
        <v>778</v>
      </c>
      <c r="B20" s="94" t="s">
        <v>770</v>
      </c>
      <c r="C20" s="94">
        <v>3</v>
      </c>
      <c r="D20" s="133">
        <v>0.0063801269775285</v>
      </c>
      <c r="E20" s="133">
        <v>2.0907869279492677</v>
      </c>
      <c r="F20" s="94" t="s">
        <v>833</v>
      </c>
      <c r="G20" s="94" t="b">
        <v>0</v>
      </c>
      <c r="H20" s="94" t="b">
        <v>0</v>
      </c>
      <c r="I20" s="94" t="b">
        <v>0</v>
      </c>
      <c r="J20" s="94" t="b">
        <v>0</v>
      </c>
      <c r="K20" s="94" t="b">
        <v>0</v>
      </c>
      <c r="L20" s="94" t="b">
        <v>0</v>
      </c>
    </row>
    <row r="21" spans="1:12" ht="15">
      <c r="A21" s="94" t="s">
        <v>770</v>
      </c>
      <c r="B21" s="94" t="s">
        <v>779</v>
      </c>
      <c r="C21" s="94">
        <v>3</v>
      </c>
      <c r="D21" s="133">
        <v>0.0063801269775285</v>
      </c>
      <c r="E21" s="133">
        <v>2.2157256645575676</v>
      </c>
      <c r="F21" s="94" t="s">
        <v>833</v>
      </c>
      <c r="G21" s="94" t="b">
        <v>0</v>
      </c>
      <c r="H21" s="94" t="b">
        <v>0</v>
      </c>
      <c r="I21" s="94" t="b">
        <v>0</v>
      </c>
      <c r="J21" s="94" t="b">
        <v>0</v>
      </c>
      <c r="K21" s="94" t="b">
        <v>0</v>
      </c>
      <c r="L21" s="94" t="b">
        <v>0</v>
      </c>
    </row>
    <row r="22" spans="1:12" ht="15">
      <c r="A22" s="94" t="s">
        <v>779</v>
      </c>
      <c r="B22" s="94" t="s">
        <v>780</v>
      </c>
      <c r="C22" s="94">
        <v>3</v>
      </c>
      <c r="D22" s="133">
        <v>0.0063801269775285</v>
      </c>
      <c r="E22" s="133">
        <v>2.2157256645575676</v>
      </c>
      <c r="F22" s="94" t="s">
        <v>833</v>
      </c>
      <c r="G22" s="94" t="b">
        <v>0</v>
      </c>
      <c r="H22" s="94" t="b">
        <v>0</v>
      </c>
      <c r="I22" s="94" t="b">
        <v>0</v>
      </c>
      <c r="J22" s="94" t="b">
        <v>0</v>
      </c>
      <c r="K22" s="94" t="b">
        <v>0</v>
      </c>
      <c r="L22" s="94" t="b">
        <v>0</v>
      </c>
    </row>
    <row r="23" spans="1:12" ht="15">
      <c r="A23" s="94" t="s">
        <v>780</v>
      </c>
      <c r="B23" s="94" t="s">
        <v>633</v>
      </c>
      <c r="C23" s="94">
        <v>3</v>
      </c>
      <c r="D23" s="133">
        <v>0.0063801269775285</v>
      </c>
      <c r="E23" s="133">
        <v>1.7386044098379052</v>
      </c>
      <c r="F23" s="94" t="s">
        <v>833</v>
      </c>
      <c r="G23" s="94" t="b">
        <v>0</v>
      </c>
      <c r="H23" s="94" t="b">
        <v>0</v>
      </c>
      <c r="I23" s="94" t="b">
        <v>0</v>
      </c>
      <c r="J23" s="94" t="b">
        <v>0</v>
      </c>
      <c r="K23" s="94" t="b">
        <v>0</v>
      </c>
      <c r="L23" s="94" t="b">
        <v>0</v>
      </c>
    </row>
    <row r="24" spans="1:12" ht="15">
      <c r="A24" s="94" t="s">
        <v>633</v>
      </c>
      <c r="B24" s="94" t="s">
        <v>639</v>
      </c>
      <c r="C24" s="94">
        <v>3</v>
      </c>
      <c r="D24" s="133">
        <v>0.0063801269775285</v>
      </c>
      <c r="E24" s="133">
        <v>1.56790818266893</v>
      </c>
      <c r="F24" s="94" t="s">
        <v>833</v>
      </c>
      <c r="G24" s="94" t="b">
        <v>0</v>
      </c>
      <c r="H24" s="94" t="b">
        <v>0</v>
      </c>
      <c r="I24" s="94" t="b">
        <v>0</v>
      </c>
      <c r="J24" s="94" t="b">
        <v>0</v>
      </c>
      <c r="K24" s="94" t="b">
        <v>0</v>
      </c>
      <c r="L24" s="94" t="b">
        <v>0</v>
      </c>
    </row>
    <row r="25" spans="1:12" ht="15">
      <c r="A25" s="94" t="s">
        <v>639</v>
      </c>
      <c r="B25" s="94" t="s">
        <v>636</v>
      </c>
      <c r="C25" s="94">
        <v>3</v>
      </c>
      <c r="D25" s="133">
        <v>0.0063801269775285</v>
      </c>
      <c r="E25" s="133">
        <v>1.7897569322852864</v>
      </c>
      <c r="F25" s="94" t="s">
        <v>833</v>
      </c>
      <c r="G25" s="94" t="b">
        <v>0</v>
      </c>
      <c r="H25" s="94" t="b">
        <v>0</v>
      </c>
      <c r="I25" s="94" t="b">
        <v>0</v>
      </c>
      <c r="J25" s="94" t="b">
        <v>0</v>
      </c>
      <c r="K25" s="94" t="b">
        <v>0</v>
      </c>
      <c r="L25" s="94" t="b">
        <v>0</v>
      </c>
    </row>
    <row r="26" spans="1:12" ht="15">
      <c r="A26" s="94" t="s">
        <v>771</v>
      </c>
      <c r="B26" s="94" t="s">
        <v>753</v>
      </c>
      <c r="C26" s="94">
        <v>3</v>
      </c>
      <c r="D26" s="133">
        <v>0.0063801269775285</v>
      </c>
      <c r="E26" s="133">
        <v>1.8689381783329113</v>
      </c>
      <c r="F26" s="94" t="s">
        <v>833</v>
      </c>
      <c r="G26" s="94" t="b">
        <v>0</v>
      </c>
      <c r="H26" s="94" t="b">
        <v>0</v>
      </c>
      <c r="I26" s="94" t="b">
        <v>0</v>
      </c>
      <c r="J26" s="94" t="b">
        <v>0</v>
      </c>
      <c r="K26" s="94" t="b">
        <v>0</v>
      </c>
      <c r="L26" s="94" t="b">
        <v>0</v>
      </c>
    </row>
    <row r="27" spans="1:12" ht="15">
      <c r="A27" s="94" t="s">
        <v>753</v>
      </c>
      <c r="B27" s="94" t="s">
        <v>631</v>
      </c>
      <c r="C27" s="94">
        <v>3</v>
      </c>
      <c r="D27" s="133">
        <v>0.0063801269775285</v>
      </c>
      <c r="E27" s="133">
        <v>0.8582143129411381</v>
      </c>
      <c r="F27" s="94" t="s">
        <v>833</v>
      </c>
      <c r="G27" s="94" t="b">
        <v>0</v>
      </c>
      <c r="H27" s="94" t="b">
        <v>0</v>
      </c>
      <c r="I27" s="94" t="b">
        <v>0</v>
      </c>
      <c r="J27" s="94" t="b">
        <v>0</v>
      </c>
      <c r="K27" s="94" t="b">
        <v>0</v>
      </c>
      <c r="L27" s="94" t="b">
        <v>0</v>
      </c>
    </row>
    <row r="28" spans="1:12" ht="15">
      <c r="A28" s="94" t="s">
        <v>781</v>
      </c>
      <c r="B28" s="94" t="s">
        <v>634</v>
      </c>
      <c r="C28" s="94">
        <v>3</v>
      </c>
      <c r="D28" s="133">
        <v>0.0063801269775285</v>
      </c>
      <c r="E28" s="133">
        <v>1.9146956688935863</v>
      </c>
      <c r="F28" s="94" t="s">
        <v>833</v>
      </c>
      <c r="G28" s="94" t="b">
        <v>0</v>
      </c>
      <c r="H28" s="94" t="b">
        <v>0</v>
      </c>
      <c r="I28" s="94" t="b">
        <v>0</v>
      </c>
      <c r="J28" s="94" t="b">
        <v>0</v>
      </c>
      <c r="K28" s="94" t="b">
        <v>0</v>
      </c>
      <c r="L28" s="94" t="b">
        <v>0</v>
      </c>
    </row>
    <row r="29" spans="1:12" ht="15">
      <c r="A29" s="94" t="s">
        <v>632</v>
      </c>
      <c r="B29" s="94" t="s">
        <v>648</v>
      </c>
      <c r="C29" s="94">
        <v>3</v>
      </c>
      <c r="D29" s="133">
        <v>0.0063801269775285</v>
      </c>
      <c r="E29" s="133">
        <v>0.9446588922710296</v>
      </c>
      <c r="F29" s="94" t="s">
        <v>833</v>
      </c>
      <c r="G29" s="94" t="b">
        <v>0</v>
      </c>
      <c r="H29" s="94" t="b">
        <v>0</v>
      </c>
      <c r="I29" s="94" t="b">
        <v>0</v>
      </c>
      <c r="J29" s="94" t="b">
        <v>0</v>
      </c>
      <c r="K29" s="94" t="b">
        <v>0</v>
      </c>
      <c r="L29" s="94" t="b">
        <v>0</v>
      </c>
    </row>
    <row r="30" spans="1:12" ht="15">
      <c r="A30" s="94" t="s">
        <v>757</v>
      </c>
      <c r="B30" s="94" t="s">
        <v>637</v>
      </c>
      <c r="C30" s="94">
        <v>3</v>
      </c>
      <c r="D30" s="133">
        <v>0.0063801269775285</v>
      </c>
      <c r="E30" s="133">
        <v>1.7897569322852864</v>
      </c>
      <c r="F30" s="94" t="s">
        <v>833</v>
      </c>
      <c r="G30" s="94" t="b">
        <v>1</v>
      </c>
      <c r="H30" s="94" t="b">
        <v>0</v>
      </c>
      <c r="I30" s="94" t="b">
        <v>0</v>
      </c>
      <c r="J30" s="94" t="b">
        <v>0</v>
      </c>
      <c r="K30" s="94" t="b">
        <v>0</v>
      </c>
      <c r="L30" s="94" t="b">
        <v>0</v>
      </c>
    </row>
    <row r="31" spans="1:12" ht="15">
      <c r="A31" s="94" t="s">
        <v>637</v>
      </c>
      <c r="B31" s="94" t="s">
        <v>782</v>
      </c>
      <c r="C31" s="94">
        <v>3</v>
      </c>
      <c r="D31" s="133">
        <v>0.0063801269775285</v>
      </c>
      <c r="E31" s="133">
        <v>1.8477488792629733</v>
      </c>
      <c r="F31" s="94" t="s">
        <v>833</v>
      </c>
      <c r="G31" s="94" t="b">
        <v>0</v>
      </c>
      <c r="H31" s="94" t="b">
        <v>0</v>
      </c>
      <c r="I31" s="94" t="b">
        <v>0</v>
      </c>
      <c r="J31" s="94" t="b">
        <v>0</v>
      </c>
      <c r="K31" s="94" t="b">
        <v>0</v>
      </c>
      <c r="L31" s="94" t="b">
        <v>0</v>
      </c>
    </row>
    <row r="32" spans="1:12" ht="15">
      <c r="A32" s="94" t="s">
        <v>782</v>
      </c>
      <c r="B32" s="94" t="s">
        <v>633</v>
      </c>
      <c r="C32" s="94">
        <v>3</v>
      </c>
      <c r="D32" s="133">
        <v>0.0063801269775285</v>
      </c>
      <c r="E32" s="133">
        <v>1.7386044098379052</v>
      </c>
      <c r="F32" s="94" t="s">
        <v>833</v>
      </c>
      <c r="G32" s="94" t="b">
        <v>0</v>
      </c>
      <c r="H32" s="94" t="b">
        <v>0</v>
      </c>
      <c r="I32" s="94" t="b">
        <v>0</v>
      </c>
      <c r="J32" s="94" t="b">
        <v>0</v>
      </c>
      <c r="K32" s="94" t="b">
        <v>0</v>
      </c>
      <c r="L32" s="94" t="b">
        <v>0</v>
      </c>
    </row>
    <row r="33" spans="1:12" ht="15">
      <c r="A33" s="94" t="s">
        <v>633</v>
      </c>
      <c r="B33" s="94" t="s">
        <v>783</v>
      </c>
      <c r="C33" s="94">
        <v>3</v>
      </c>
      <c r="D33" s="133">
        <v>0.0063801269775285</v>
      </c>
      <c r="E33" s="133">
        <v>1.69284691927723</v>
      </c>
      <c r="F33" s="94" t="s">
        <v>833</v>
      </c>
      <c r="G33" s="94" t="b">
        <v>0</v>
      </c>
      <c r="H33" s="94" t="b">
        <v>0</v>
      </c>
      <c r="I33" s="94" t="b">
        <v>0</v>
      </c>
      <c r="J33" s="94" t="b">
        <v>0</v>
      </c>
      <c r="K33" s="94" t="b">
        <v>0</v>
      </c>
      <c r="L33" s="94" t="b">
        <v>0</v>
      </c>
    </row>
    <row r="34" spans="1:12" ht="15">
      <c r="A34" s="94" t="s">
        <v>783</v>
      </c>
      <c r="B34" s="94" t="s">
        <v>784</v>
      </c>
      <c r="C34" s="94">
        <v>3</v>
      </c>
      <c r="D34" s="133">
        <v>0.0063801269775285</v>
      </c>
      <c r="E34" s="133">
        <v>2.2157256645575676</v>
      </c>
      <c r="F34" s="94" t="s">
        <v>833</v>
      </c>
      <c r="G34" s="94" t="b">
        <v>0</v>
      </c>
      <c r="H34" s="94" t="b">
        <v>0</v>
      </c>
      <c r="I34" s="94" t="b">
        <v>0</v>
      </c>
      <c r="J34" s="94" t="b">
        <v>0</v>
      </c>
      <c r="K34" s="94" t="b">
        <v>0</v>
      </c>
      <c r="L34" s="94" t="b">
        <v>0</v>
      </c>
    </row>
    <row r="35" spans="1:12" ht="15">
      <c r="A35" s="94" t="s">
        <v>784</v>
      </c>
      <c r="B35" s="94" t="s">
        <v>758</v>
      </c>
      <c r="C35" s="94">
        <v>3</v>
      </c>
      <c r="D35" s="133">
        <v>0.0063801269775285</v>
      </c>
      <c r="E35" s="133">
        <v>2.0907869279492677</v>
      </c>
      <c r="F35" s="94" t="s">
        <v>833</v>
      </c>
      <c r="G35" s="94" t="b">
        <v>0</v>
      </c>
      <c r="H35" s="94" t="b">
        <v>0</v>
      </c>
      <c r="I35" s="94" t="b">
        <v>0</v>
      </c>
      <c r="J35" s="94" t="b">
        <v>0</v>
      </c>
      <c r="K35" s="94" t="b">
        <v>0</v>
      </c>
      <c r="L35" s="94" t="b">
        <v>0</v>
      </c>
    </row>
    <row r="36" spans="1:12" ht="15">
      <c r="A36" s="94" t="s">
        <v>760</v>
      </c>
      <c r="B36" s="94" t="s">
        <v>768</v>
      </c>
      <c r="C36" s="94">
        <v>3</v>
      </c>
      <c r="D36" s="133">
        <v>0.0063801269775285</v>
      </c>
      <c r="E36" s="133">
        <v>1.9658481913409678</v>
      </c>
      <c r="F36" s="94" t="s">
        <v>833</v>
      </c>
      <c r="G36" s="94" t="b">
        <v>0</v>
      </c>
      <c r="H36" s="94" t="b">
        <v>1</v>
      </c>
      <c r="I36" s="94" t="b">
        <v>0</v>
      </c>
      <c r="J36" s="94" t="b">
        <v>0</v>
      </c>
      <c r="K36" s="94" t="b">
        <v>0</v>
      </c>
      <c r="L36" s="94" t="b">
        <v>0</v>
      </c>
    </row>
    <row r="37" spans="1:12" ht="15">
      <c r="A37" s="94" t="s">
        <v>768</v>
      </c>
      <c r="B37" s="94" t="s">
        <v>785</v>
      </c>
      <c r="C37" s="94">
        <v>3</v>
      </c>
      <c r="D37" s="133">
        <v>0.0063801269775285</v>
      </c>
      <c r="E37" s="133">
        <v>2.0907869279492677</v>
      </c>
      <c r="F37" s="94" t="s">
        <v>833</v>
      </c>
      <c r="G37" s="94" t="b">
        <v>0</v>
      </c>
      <c r="H37" s="94" t="b">
        <v>0</v>
      </c>
      <c r="I37" s="94" t="b">
        <v>0</v>
      </c>
      <c r="J37" s="94" t="b">
        <v>0</v>
      </c>
      <c r="K37" s="94" t="b">
        <v>0</v>
      </c>
      <c r="L37" s="94" t="b">
        <v>0</v>
      </c>
    </row>
    <row r="38" spans="1:12" ht="15">
      <c r="A38" s="94" t="s">
        <v>785</v>
      </c>
      <c r="B38" s="94" t="s">
        <v>755</v>
      </c>
      <c r="C38" s="94">
        <v>3</v>
      </c>
      <c r="D38" s="133">
        <v>0.0063801269775285</v>
      </c>
      <c r="E38" s="133">
        <v>1.9938769149412112</v>
      </c>
      <c r="F38" s="94" t="s">
        <v>833</v>
      </c>
      <c r="G38" s="94" t="b">
        <v>0</v>
      </c>
      <c r="H38" s="94" t="b">
        <v>0</v>
      </c>
      <c r="I38" s="94" t="b">
        <v>0</v>
      </c>
      <c r="J38" s="94" t="b">
        <v>1</v>
      </c>
      <c r="K38" s="94" t="b">
        <v>0</v>
      </c>
      <c r="L38" s="94" t="b">
        <v>0</v>
      </c>
    </row>
    <row r="39" spans="1:12" ht="15">
      <c r="A39" s="94" t="s">
        <v>755</v>
      </c>
      <c r="B39" s="94" t="s">
        <v>786</v>
      </c>
      <c r="C39" s="94">
        <v>3</v>
      </c>
      <c r="D39" s="133">
        <v>0.0063801269775285</v>
      </c>
      <c r="E39" s="133">
        <v>1.9938769149412112</v>
      </c>
      <c r="F39" s="94" t="s">
        <v>833</v>
      </c>
      <c r="G39" s="94" t="b">
        <v>1</v>
      </c>
      <c r="H39" s="94" t="b">
        <v>0</v>
      </c>
      <c r="I39" s="94" t="b">
        <v>0</v>
      </c>
      <c r="J39" s="94" t="b">
        <v>0</v>
      </c>
      <c r="K39" s="94" t="b">
        <v>0</v>
      </c>
      <c r="L39" s="94" t="b">
        <v>0</v>
      </c>
    </row>
    <row r="40" spans="1:12" ht="15">
      <c r="A40" s="94" t="s">
        <v>786</v>
      </c>
      <c r="B40" s="94" t="s">
        <v>787</v>
      </c>
      <c r="C40" s="94">
        <v>3</v>
      </c>
      <c r="D40" s="133">
        <v>0.0063801269775285</v>
      </c>
      <c r="E40" s="133">
        <v>2.2157256645575676</v>
      </c>
      <c r="F40" s="94" t="s">
        <v>833</v>
      </c>
      <c r="G40" s="94" t="b">
        <v>0</v>
      </c>
      <c r="H40" s="94" t="b">
        <v>0</v>
      </c>
      <c r="I40" s="94" t="b">
        <v>0</v>
      </c>
      <c r="J40" s="94" t="b">
        <v>1</v>
      </c>
      <c r="K40" s="94" t="b">
        <v>0</v>
      </c>
      <c r="L40" s="94" t="b">
        <v>0</v>
      </c>
    </row>
    <row r="41" spans="1:12" ht="15">
      <c r="A41" s="94" t="s">
        <v>787</v>
      </c>
      <c r="B41" s="94" t="s">
        <v>761</v>
      </c>
      <c r="C41" s="94">
        <v>3</v>
      </c>
      <c r="D41" s="133">
        <v>0.0063801269775285</v>
      </c>
      <c r="E41" s="133">
        <v>2.0907869279492677</v>
      </c>
      <c r="F41" s="94" t="s">
        <v>833</v>
      </c>
      <c r="G41" s="94" t="b">
        <v>1</v>
      </c>
      <c r="H41" s="94" t="b">
        <v>0</v>
      </c>
      <c r="I41" s="94" t="b">
        <v>0</v>
      </c>
      <c r="J41" s="94" t="b">
        <v>0</v>
      </c>
      <c r="K41" s="94" t="b">
        <v>0</v>
      </c>
      <c r="L41" s="94" t="b">
        <v>0</v>
      </c>
    </row>
    <row r="42" spans="1:12" ht="15">
      <c r="A42" s="94" t="s">
        <v>761</v>
      </c>
      <c r="B42" s="94" t="s">
        <v>257</v>
      </c>
      <c r="C42" s="94">
        <v>3</v>
      </c>
      <c r="D42" s="133">
        <v>0.0063801269775285</v>
      </c>
      <c r="E42" s="133">
        <v>1.421780146990692</v>
      </c>
      <c r="F42" s="94" t="s">
        <v>833</v>
      </c>
      <c r="G42" s="94" t="b">
        <v>0</v>
      </c>
      <c r="H42" s="94" t="b">
        <v>0</v>
      </c>
      <c r="I42" s="94" t="b">
        <v>0</v>
      </c>
      <c r="J42" s="94" t="b">
        <v>0</v>
      </c>
      <c r="K42" s="94" t="b">
        <v>0</v>
      </c>
      <c r="L42" s="94" t="b">
        <v>0</v>
      </c>
    </row>
    <row r="43" spans="1:12" ht="15">
      <c r="A43" s="94" t="s">
        <v>643</v>
      </c>
      <c r="B43" s="94" t="s">
        <v>631</v>
      </c>
      <c r="C43" s="94">
        <v>2</v>
      </c>
      <c r="D43" s="133">
        <v>0.0049129358091975816</v>
      </c>
      <c r="E43" s="133">
        <v>0.9039718035018134</v>
      </c>
      <c r="F43" s="94" t="s">
        <v>833</v>
      </c>
      <c r="G43" s="94" t="b">
        <v>0</v>
      </c>
      <c r="H43" s="94" t="b">
        <v>0</v>
      </c>
      <c r="I43" s="94" t="b">
        <v>0</v>
      </c>
      <c r="J43" s="94" t="b">
        <v>0</v>
      </c>
      <c r="K43" s="94" t="b">
        <v>0</v>
      </c>
      <c r="L43" s="94" t="b">
        <v>0</v>
      </c>
    </row>
    <row r="44" spans="1:12" ht="15">
      <c r="A44" s="94" t="s">
        <v>262</v>
      </c>
      <c r="B44" s="94" t="s">
        <v>631</v>
      </c>
      <c r="C44" s="94">
        <v>2</v>
      </c>
      <c r="D44" s="133">
        <v>0.0049129358091975816</v>
      </c>
      <c r="E44" s="133">
        <v>0.9039718035018134</v>
      </c>
      <c r="F44" s="94" t="s">
        <v>833</v>
      </c>
      <c r="G44" s="94" t="b">
        <v>0</v>
      </c>
      <c r="H44" s="94" t="b">
        <v>0</v>
      </c>
      <c r="I44" s="94" t="b">
        <v>0</v>
      </c>
      <c r="J44" s="94" t="b">
        <v>0</v>
      </c>
      <c r="K44" s="94" t="b">
        <v>0</v>
      </c>
      <c r="L44" s="94" t="b">
        <v>0</v>
      </c>
    </row>
    <row r="45" spans="1:12" ht="15">
      <c r="A45" s="94" t="s">
        <v>792</v>
      </c>
      <c r="B45" s="94" t="s">
        <v>793</v>
      </c>
      <c r="C45" s="94">
        <v>2</v>
      </c>
      <c r="D45" s="133">
        <v>0.0049129358091975816</v>
      </c>
      <c r="E45" s="133">
        <v>2.391816923613249</v>
      </c>
      <c r="F45" s="94" t="s">
        <v>833</v>
      </c>
      <c r="G45" s="94" t="b">
        <v>0</v>
      </c>
      <c r="H45" s="94" t="b">
        <v>0</v>
      </c>
      <c r="I45" s="94" t="b">
        <v>0</v>
      </c>
      <c r="J45" s="94" t="b">
        <v>0</v>
      </c>
      <c r="K45" s="94" t="b">
        <v>0</v>
      </c>
      <c r="L45" s="94" t="b">
        <v>0</v>
      </c>
    </row>
    <row r="46" spans="1:12" ht="15">
      <c r="A46" s="94" t="s">
        <v>632</v>
      </c>
      <c r="B46" s="94" t="s">
        <v>631</v>
      </c>
      <c r="C46" s="94">
        <v>2</v>
      </c>
      <c r="D46" s="133">
        <v>0.0049129358091975816</v>
      </c>
      <c r="E46" s="133">
        <v>-0.06606497312074348</v>
      </c>
      <c r="F46" s="94" t="s">
        <v>833</v>
      </c>
      <c r="G46" s="94" t="b">
        <v>0</v>
      </c>
      <c r="H46" s="94" t="b">
        <v>0</v>
      </c>
      <c r="I46" s="94" t="b">
        <v>0</v>
      </c>
      <c r="J46" s="94" t="b">
        <v>0</v>
      </c>
      <c r="K46" s="94" t="b">
        <v>0</v>
      </c>
      <c r="L46" s="94" t="b">
        <v>0</v>
      </c>
    </row>
    <row r="47" spans="1:12" ht="15">
      <c r="A47" s="94" t="s">
        <v>797</v>
      </c>
      <c r="B47" s="94" t="s">
        <v>798</v>
      </c>
      <c r="C47" s="94">
        <v>2</v>
      </c>
      <c r="D47" s="133">
        <v>0.0049129358091975816</v>
      </c>
      <c r="E47" s="133">
        <v>2.391816923613249</v>
      </c>
      <c r="F47" s="94" t="s">
        <v>833</v>
      </c>
      <c r="G47" s="94" t="b">
        <v>0</v>
      </c>
      <c r="H47" s="94" t="b">
        <v>0</v>
      </c>
      <c r="I47" s="94" t="b">
        <v>0</v>
      </c>
      <c r="J47" s="94" t="b">
        <v>0</v>
      </c>
      <c r="K47" s="94" t="b">
        <v>0</v>
      </c>
      <c r="L47" s="94" t="b">
        <v>0</v>
      </c>
    </row>
    <row r="48" spans="1:12" ht="15">
      <c r="A48" s="94" t="s">
        <v>798</v>
      </c>
      <c r="B48" s="94" t="s">
        <v>632</v>
      </c>
      <c r="C48" s="94">
        <v>2</v>
      </c>
      <c r="D48" s="133">
        <v>0.0049129358091975816</v>
      </c>
      <c r="E48" s="133">
        <v>1.277873571306412</v>
      </c>
      <c r="F48" s="94" t="s">
        <v>833</v>
      </c>
      <c r="G48" s="94" t="b">
        <v>0</v>
      </c>
      <c r="H48" s="94" t="b">
        <v>0</v>
      </c>
      <c r="I48" s="94" t="b">
        <v>0</v>
      </c>
      <c r="J48" s="94" t="b">
        <v>0</v>
      </c>
      <c r="K48" s="94" t="b">
        <v>0</v>
      </c>
      <c r="L48" s="94" t="b">
        <v>0</v>
      </c>
    </row>
    <row r="49" spans="1:12" ht="15">
      <c r="A49" s="94" t="s">
        <v>632</v>
      </c>
      <c r="B49" s="94" t="s">
        <v>634</v>
      </c>
      <c r="C49" s="94">
        <v>2</v>
      </c>
      <c r="D49" s="133">
        <v>0.0049129358091975816</v>
      </c>
      <c r="E49" s="133">
        <v>0.7685676332153484</v>
      </c>
      <c r="F49" s="94" t="s">
        <v>833</v>
      </c>
      <c r="G49" s="94" t="b">
        <v>0</v>
      </c>
      <c r="H49" s="94" t="b">
        <v>0</v>
      </c>
      <c r="I49" s="94" t="b">
        <v>0</v>
      </c>
      <c r="J49" s="94" t="b">
        <v>0</v>
      </c>
      <c r="K49" s="94" t="b">
        <v>0</v>
      </c>
      <c r="L49" s="94" t="b">
        <v>0</v>
      </c>
    </row>
    <row r="50" spans="1:12" ht="15">
      <c r="A50" s="94" t="s">
        <v>632</v>
      </c>
      <c r="B50" s="94" t="s">
        <v>762</v>
      </c>
      <c r="C50" s="94">
        <v>2</v>
      </c>
      <c r="D50" s="133">
        <v>0.0049129358091975816</v>
      </c>
      <c r="E50" s="133">
        <v>0.9446588922710296</v>
      </c>
      <c r="F50" s="94" t="s">
        <v>833</v>
      </c>
      <c r="G50" s="94" t="b">
        <v>0</v>
      </c>
      <c r="H50" s="94" t="b">
        <v>0</v>
      </c>
      <c r="I50" s="94" t="b">
        <v>0</v>
      </c>
      <c r="J50" s="94" t="b">
        <v>0</v>
      </c>
      <c r="K50" s="94" t="b">
        <v>0</v>
      </c>
      <c r="L50" s="94" t="b">
        <v>0</v>
      </c>
    </row>
    <row r="51" spans="1:12" ht="15">
      <c r="A51" s="94" t="s">
        <v>762</v>
      </c>
      <c r="B51" s="94" t="s">
        <v>799</v>
      </c>
      <c r="C51" s="94">
        <v>2</v>
      </c>
      <c r="D51" s="133">
        <v>0.0049129358091975816</v>
      </c>
      <c r="E51" s="133">
        <v>2.0907869279492677</v>
      </c>
      <c r="F51" s="94" t="s">
        <v>833</v>
      </c>
      <c r="G51" s="94" t="b">
        <v>0</v>
      </c>
      <c r="H51" s="94" t="b">
        <v>0</v>
      </c>
      <c r="I51" s="94" t="b">
        <v>0</v>
      </c>
      <c r="J51" s="94" t="b">
        <v>0</v>
      </c>
      <c r="K51" s="94" t="b">
        <v>0</v>
      </c>
      <c r="L51" s="94" t="b">
        <v>0</v>
      </c>
    </row>
    <row r="52" spans="1:12" ht="15">
      <c r="A52" s="94" t="s">
        <v>799</v>
      </c>
      <c r="B52" s="94" t="s">
        <v>763</v>
      </c>
      <c r="C52" s="94">
        <v>2</v>
      </c>
      <c r="D52" s="133">
        <v>0.0049129358091975816</v>
      </c>
      <c r="E52" s="133">
        <v>2.0907869279492677</v>
      </c>
      <c r="F52" s="94" t="s">
        <v>833</v>
      </c>
      <c r="G52" s="94" t="b">
        <v>0</v>
      </c>
      <c r="H52" s="94" t="b">
        <v>0</v>
      </c>
      <c r="I52" s="94" t="b">
        <v>0</v>
      </c>
      <c r="J52" s="94" t="b">
        <v>0</v>
      </c>
      <c r="K52" s="94" t="b">
        <v>0</v>
      </c>
      <c r="L52" s="94" t="b">
        <v>0</v>
      </c>
    </row>
    <row r="53" spans="1:12" ht="15">
      <c r="A53" s="94" t="s">
        <v>632</v>
      </c>
      <c r="B53" s="94" t="s">
        <v>800</v>
      </c>
      <c r="C53" s="94">
        <v>2</v>
      </c>
      <c r="D53" s="133">
        <v>0.0049129358091975816</v>
      </c>
      <c r="E53" s="133">
        <v>1.2456888879350108</v>
      </c>
      <c r="F53" s="94" t="s">
        <v>833</v>
      </c>
      <c r="G53" s="94" t="b">
        <v>0</v>
      </c>
      <c r="H53" s="94" t="b">
        <v>0</v>
      </c>
      <c r="I53" s="94" t="b">
        <v>0</v>
      </c>
      <c r="J53" s="94" t="b">
        <v>0</v>
      </c>
      <c r="K53" s="94" t="b">
        <v>0</v>
      </c>
      <c r="L53" s="94" t="b">
        <v>0</v>
      </c>
    </row>
    <row r="54" spans="1:12" ht="15">
      <c r="A54" s="94" t="s">
        <v>800</v>
      </c>
      <c r="B54" s="94" t="s">
        <v>764</v>
      </c>
      <c r="C54" s="94">
        <v>2</v>
      </c>
      <c r="D54" s="133">
        <v>0.0049129358091975816</v>
      </c>
      <c r="E54" s="133">
        <v>2.0907869279492677</v>
      </c>
      <c r="F54" s="94" t="s">
        <v>833</v>
      </c>
      <c r="G54" s="94" t="b">
        <v>0</v>
      </c>
      <c r="H54" s="94" t="b">
        <v>0</v>
      </c>
      <c r="I54" s="94" t="b">
        <v>0</v>
      </c>
      <c r="J54" s="94" t="b">
        <v>0</v>
      </c>
      <c r="K54" s="94" t="b">
        <v>0</v>
      </c>
      <c r="L54" s="94" t="b">
        <v>0</v>
      </c>
    </row>
    <row r="55" spans="1:12" ht="15">
      <c r="A55" s="94" t="s">
        <v>764</v>
      </c>
      <c r="B55" s="94" t="s">
        <v>801</v>
      </c>
      <c r="C55" s="94">
        <v>2</v>
      </c>
      <c r="D55" s="133">
        <v>0.0049129358091975816</v>
      </c>
      <c r="E55" s="133">
        <v>2.0907869279492677</v>
      </c>
      <c r="F55" s="94" t="s">
        <v>833</v>
      </c>
      <c r="G55" s="94" t="b">
        <v>0</v>
      </c>
      <c r="H55" s="94" t="b">
        <v>0</v>
      </c>
      <c r="I55" s="94" t="b">
        <v>0</v>
      </c>
      <c r="J55" s="94" t="b">
        <v>0</v>
      </c>
      <c r="K55" s="94" t="b">
        <v>0</v>
      </c>
      <c r="L55" s="94" t="b">
        <v>0</v>
      </c>
    </row>
    <row r="56" spans="1:12" ht="15">
      <c r="A56" s="94" t="s">
        <v>801</v>
      </c>
      <c r="B56" s="94" t="s">
        <v>638</v>
      </c>
      <c r="C56" s="94">
        <v>2</v>
      </c>
      <c r="D56" s="133">
        <v>0.0049129358091975816</v>
      </c>
      <c r="E56" s="133">
        <v>1.9938769149412112</v>
      </c>
      <c r="F56" s="94" t="s">
        <v>833</v>
      </c>
      <c r="G56" s="94" t="b">
        <v>0</v>
      </c>
      <c r="H56" s="94" t="b">
        <v>0</v>
      </c>
      <c r="I56" s="94" t="b">
        <v>0</v>
      </c>
      <c r="J56" s="94" t="b">
        <v>0</v>
      </c>
      <c r="K56" s="94" t="b">
        <v>0</v>
      </c>
      <c r="L56" s="94" t="b">
        <v>0</v>
      </c>
    </row>
    <row r="57" spans="1:12" ht="15">
      <c r="A57" s="94" t="s">
        <v>632</v>
      </c>
      <c r="B57" s="94" t="s">
        <v>802</v>
      </c>
      <c r="C57" s="94">
        <v>2</v>
      </c>
      <c r="D57" s="133">
        <v>0.0049129358091975816</v>
      </c>
      <c r="E57" s="133">
        <v>1.2456888879350108</v>
      </c>
      <c r="F57" s="94" t="s">
        <v>833</v>
      </c>
      <c r="G57" s="94" t="b">
        <v>0</v>
      </c>
      <c r="H57" s="94" t="b">
        <v>0</v>
      </c>
      <c r="I57" s="94" t="b">
        <v>0</v>
      </c>
      <c r="J57" s="94" t="b">
        <v>0</v>
      </c>
      <c r="K57" s="94" t="b">
        <v>0</v>
      </c>
      <c r="L57" s="94" t="b">
        <v>0</v>
      </c>
    </row>
    <row r="58" spans="1:12" ht="15">
      <c r="A58" s="94" t="s">
        <v>802</v>
      </c>
      <c r="B58" s="94" t="s">
        <v>803</v>
      </c>
      <c r="C58" s="94">
        <v>2</v>
      </c>
      <c r="D58" s="133">
        <v>0.0049129358091975816</v>
      </c>
      <c r="E58" s="133">
        <v>2.391816923613249</v>
      </c>
      <c r="F58" s="94" t="s">
        <v>833</v>
      </c>
      <c r="G58" s="94" t="b">
        <v>0</v>
      </c>
      <c r="H58" s="94" t="b">
        <v>0</v>
      </c>
      <c r="I58" s="94" t="b">
        <v>0</v>
      </c>
      <c r="J58" s="94" t="b">
        <v>1</v>
      </c>
      <c r="K58" s="94" t="b">
        <v>0</v>
      </c>
      <c r="L58" s="94" t="b">
        <v>0</v>
      </c>
    </row>
    <row r="59" spans="1:12" ht="15">
      <c r="A59" s="94" t="s">
        <v>803</v>
      </c>
      <c r="B59" s="94" t="s">
        <v>804</v>
      </c>
      <c r="C59" s="94">
        <v>2</v>
      </c>
      <c r="D59" s="133">
        <v>0.0049129358091975816</v>
      </c>
      <c r="E59" s="133">
        <v>2.391816923613249</v>
      </c>
      <c r="F59" s="94" t="s">
        <v>833</v>
      </c>
      <c r="G59" s="94" t="b">
        <v>1</v>
      </c>
      <c r="H59" s="94" t="b">
        <v>0</v>
      </c>
      <c r="I59" s="94" t="b">
        <v>0</v>
      </c>
      <c r="J59" s="94" t="b">
        <v>0</v>
      </c>
      <c r="K59" s="94" t="b">
        <v>0</v>
      </c>
      <c r="L59" s="94" t="b">
        <v>0</v>
      </c>
    </row>
    <row r="60" spans="1:12" ht="15">
      <c r="A60" s="94" t="s">
        <v>804</v>
      </c>
      <c r="B60" s="94" t="s">
        <v>805</v>
      </c>
      <c r="C60" s="94">
        <v>2</v>
      </c>
      <c r="D60" s="133">
        <v>0.0049129358091975816</v>
      </c>
      <c r="E60" s="133">
        <v>2.391816923613249</v>
      </c>
      <c r="F60" s="94" t="s">
        <v>833</v>
      </c>
      <c r="G60" s="94" t="b">
        <v>0</v>
      </c>
      <c r="H60" s="94" t="b">
        <v>0</v>
      </c>
      <c r="I60" s="94" t="b">
        <v>0</v>
      </c>
      <c r="J60" s="94" t="b">
        <v>0</v>
      </c>
      <c r="K60" s="94" t="b">
        <v>1</v>
      </c>
      <c r="L60" s="94" t="b">
        <v>0</v>
      </c>
    </row>
    <row r="61" spans="1:12" ht="15">
      <c r="A61" s="94" t="s">
        <v>805</v>
      </c>
      <c r="B61" s="94" t="s">
        <v>631</v>
      </c>
      <c r="C61" s="94">
        <v>2</v>
      </c>
      <c r="D61" s="133">
        <v>0.0049129358091975816</v>
      </c>
      <c r="E61" s="133">
        <v>1.0800630625574945</v>
      </c>
      <c r="F61" s="94" t="s">
        <v>833</v>
      </c>
      <c r="G61" s="94" t="b">
        <v>0</v>
      </c>
      <c r="H61" s="94" t="b">
        <v>1</v>
      </c>
      <c r="I61" s="94" t="b">
        <v>0</v>
      </c>
      <c r="J61" s="94" t="b">
        <v>0</v>
      </c>
      <c r="K61" s="94" t="b">
        <v>0</v>
      </c>
      <c r="L61" s="94" t="b">
        <v>0</v>
      </c>
    </row>
    <row r="62" spans="1:12" ht="15">
      <c r="A62" s="94" t="s">
        <v>632</v>
      </c>
      <c r="B62" s="94" t="s">
        <v>645</v>
      </c>
      <c r="C62" s="94">
        <v>2</v>
      </c>
      <c r="D62" s="133">
        <v>0.0049129358091975816</v>
      </c>
      <c r="E62" s="133">
        <v>1.0695976288793296</v>
      </c>
      <c r="F62" s="94" t="s">
        <v>833</v>
      </c>
      <c r="G62" s="94" t="b">
        <v>0</v>
      </c>
      <c r="H62" s="94" t="b">
        <v>0</v>
      </c>
      <c r="I62" s="94" t="b">
        <v>0</v>
      </c>
      <c r="J62" s="94" t="b">
        <v>0</v>
      </c>
      <c r="K62" s="94" t="b">
        <v>0</v>
      </c>
      <c r="L62" s="94" t="b">
        <v>0</v>
      </c>
    </row>
    <row r="63" spans="1:12" ht="15">
      <c r="A63" s="94" t="s">
        <v>645</v>
      </c>
      <c r="B63" s="94" t="s">
        <v>806</v>
      </c>
      <c r="C63" s="94">
        <v>2</v>
      </c>
      <c r="D63" s="133">
        <v>0.0049129358091975816</v>
      </c>
      <c r="E63" s="133">
        <v>2.2157256645575676</v>
      </c>
      <c r="F63" s="94" t="s">
        <v>833</v>
      </c>
      <c r="G63" s="94" t="b">
        <v>0</v>
      </c>
      <c r="H63" s="94" t="b">
        <v>0</v>
      </c>
      <c r="I63" s="94" t="b">
        <v>0</v>
      </c>
      <c r="J63" s="94" t="b">
        <v>0</v>
      </c>
      <c r="K63" s="94" t="b">
        <v>0</v>
      </c>
      <c r="L63" s="94" t="b">
        <v>0</v>
      </c>
    </row>
    <row r="64" spans="1:12" ht="15">
      <c r="A64" s="94" t="s">
        <v>806</v>
      </c>
      <c r="B64" s="94" t="s">
        <v>807</v>
      </c>
      <c r="C64" s="94">
        <v>2</v>
      </c>
      <c r="D64" s="133">
        <v>0.0049129358091975816</v>
      </c>
      <c r="E64" s="133">
        <v>2.391816923613249</v>
      </c>
      <c r="F64" s="94" t="s">
        <v>833</v>
      </c>
      <c r="G64" s="94" t="b">
        <v>0</v>
      </c>
      <c r="H64" s="94" t="b">
        <v>0</v>
      </c>
      <c r="I64" s="94" t="b">
        <v>0</v>
      </c>
      <c r="J64" s="94" t="b">
        <v>0</v>
      </c>
      <c r="K64" s="94" t="b">
        <v>0</v>
      </c>
      <c r="L64" s="94" t="b">
        <v>0</v>
      </c>
    </row>
    <row r="65" spans="1:12" ht="15">
      <c r="A65" s="94" t="s">
        <v>807</v>
      </c>
      <c r="B65" s="94" t="s">
        <v>808</v>
      </c>
      <c r="C65" s="94">
        <v>2</v>
      </c>
      <c r="D65" s="133">
        <v>0.0049129358091975816</v>
      </c>
      <c r="E65" s="133">
        <v>2.391816923613249</v>
      </c>
      <c r="F65" s="94" t="s">
        <v>833</v>
      </c>
      <c r="G65" s="94" t="b">
        <v>0</v>
      </c>
      <c r="H65" s="94" t="b">
        <v>0</v>
      </c>
      <c r="I65" s="94" t="b">
        <v>0</v>
      </c>
      <c r="J65" s="94" t="b">
        <v>0</v>
      </c>
      <c r="K65" s="94" t="b">
        <v>0</v>
      </c>
      <c r="L65" s="94" t="b">
        <v>0</v>
      </c>
    </row>
    <row r="66" spans="1:12" ht="15">
      <c r="A66" s="94" t="s">
        <v>808</v>
      </c>
      <c r="B66" s="94" t="s">
        <v>632</v>
      </c>
      <c r="C66" s="94">
        <v>2</v>
      </c>
      <c r="D66" s="133">
        <v>0.0049129358091975816</v>
      </c>
      <c r="E66" s="133">
        <v>1.277873571306412</v>
      </c>
      <c r="F66" s="94" t="s">
        <v>833</v>
      </c>
      <c r="G66" s="94" t="b">
        <v>0</v>
      </c>
      <c r="H66" s="94" t="b">
        <v>0</v>
      </c>
      <c r="I66" s="94" t="b">
        <v>0</v>
      </c>
      <c r="J66" s="94" t="b">
        <v>0</v>
      </c>
      <c r="K66" s="94" t="b">
        <v>0</v>
      </c>
      <c r="L66" s="94" t="b">
        <v>0</v>
      </c>
    </row>
    <row r="67" spans="1:12" ht="15">
      <c r="A67" s="94" t="s">
        <v>776</v>
      </c>
      <c r="B67" s="94" t="s">
        <v>765</v>
      </c>
      <c r="C67" s="94">
        <v>2</v>
      </c>
      <c r="D67" s="133">
        <v>0.0049129358091975816</v>
      </c>
      <c r="E67" s="133">
        <v>1.9146956688935863</v>
      </c>
      <c r="F67" s="94" t="s">
        <v>833</v>
      </c>
      <c r="G67" s="94" t="b">
        <v>0</v>
      </c>
      <c r="H67" s="94" t="b">
        <v>0</v>
      </c>
      <c r="I67" s="94" t="b">
        <v>0</v>
      </c>
      <c r="J67" s="94" t="b">
        <v>0</v>
      </c>
      <c r="K67" s="94" t="b">
        <v>0</v>
      </c>
      <c r="L67" s="94" t="b">
        <v>0</v>
      </c>
    </row>
    <row r="68" spans="1:12" ht="15">
      <c r="A68" s="94" t="s">
        <v>765</v>
      </c>
      <c r="B68" s="94" t="s">
        <v>809</v>
      </c>
      <c r="C68" s="94">
        <v>2</v>
      </c>
      <c r="D68" s="133">
        <v>0.0049129358091975816</v>
      </c>
      <c r="E68" s="133">
        <v>2.0907869279492677</v>
      </c>
      <c r="F68" s="94" t="s">
        <v>833</v>
      </c>
      <c r="G68" s="94" t="b">
        <v>0</v>
      </c>
      <c r="H68" s="94" t="b">
        <v>0</v>
      </c>
      <c r="I68" s="94" t="b">
        <v>0</v>
      </c>
      <c r="J68" s="94" t="b">
        <v>0</v>
      </c>
      <c r="K68" s="94" t="b">
        <v>0</v>
      </c>
      <c r="L68" s="94" t="b">
        <v>0</v>
      </c>
    </row>
    <row r="69" spans="1:12" ht="15">
      <c r="A69" s="94" t="s">
        <v>809</v>
      </c>
      <c r="B69" s="94" t="s">
        <v>777</v>
      </c>
      <c r="C69" s="94">
        <v>2</v>
      </c>
      <c r="D69" s="133">
        <v>0.0049129358091975816</v>
      </c>
      <c r="E69" s="133">
        <v>2.2157256645575676</v>
      </c>
      <c r="F69" s="94" t="s">
        <v>833</v>
      </c>
      <c r="G69" s="94" t="b">
        <v>0</v>
      </c>
      <c r="H69" s="94" t="b">
        <v>0</v>
      </c>
      <c r="I69" s="94" t="b">
        <v>0</v>
      </c>
      <c r="J69" s="94" t="b">
        <v>0</v>
      </c>
      <c r="K69" s="94" t="b">
        <v>0</v>
      </c>
      <c r="L69" s="94" t="b">
        <v>0</v>
      </c>
    </row>
    <row r="70" spans="1:12" ht="15">
      <c r="A70" s="94" t="s">
        <v>777</v>
      </c>
      <c r="B70" s="94" t="s">
        <v>632</v>
      </c>
      <c r="C70" s="94">
        <v>2</v>
      </c>
      <c r="D70" s="133">
        <v>0.0049129358091975816</v>
      </c>
      <c r="E70" s="133">
        <v>1.1017823122507309</v>
      </c>
      <c r="F70" s="94" t="s">
        <v>833</v>
      </c>
      <c r="G70" s="94" t="b">
        <v>0</v>
      </c>
      <c r="H70" s="94" t="b">
        <v>0</v>
      </c>
      <c r="I70" s="94" t="b">
        <v>0</v>
      </c>
      <c r="J70" s="94" t="b">
        <v>0</v>
      </c>
      <c r="K70" s="94" t="b">
        <v>0</v>
      </c>
      <c r="L70" s="94" t="b">
        <v>0</v>
      </c>
    </row>
    <row r="71" spans="1:12" ht="15">
      <c r="A71" s="94" t="s">
        <v>632</v>
      </c>
      <c r="B71" s="94" t="s">
        <v>810</v>
      </c>
      <c r="C71" s="94">
        <v>2</v>
      </c>
      <c r="D71" s="133">
        <v>0.0049129358091975816</v>
      </c>
      <c r="E71" s="133">
        <v>1.2456888879350108</v>
      </c>
      <c r="F71" s="94" t="s">
        <v>833</v>
      </c>
      <c r="G71" s="94" t="b">
        <v>0</v>
      </c>
      <c r="H71" s="94" t="b">
        <v>0</v>
      </c>
      <c r="I71" s="94" t="b">
        <v>0</v>
      </c>
      <c r="J71" s="94" t="b">
        <v>0</v>
      </c>
      <c r="K71" s="94" t="b">
        <v>0</v>
      </c>
      <c r="L71" s="94" t="b">
        <v>0</v>
      </c>
    </row>
    <row r="72" spans="1:12" ht="15">
      <c r="A72" s="94" t="s">
        <v>810</v>
      </c>
      <c r="B72" s="94" t="s">
        <v>811</v>
      </c>
      <c r="C72" s="94">
        <v>2</v>
      </c>
      <c r="D72" s="133">
        <v>0.0049129358091975816</v>
      </c>
      <c r="E72" s="133">
        <v>2.391816923613249</v>
      </c>
      <c r="F72" s="94" t="s">
        <v>833</v>
      </c>
      <c r="G72" s="94" t="b">
        <v>0</v>
      </c>
      <c r="H72" s="94" t="b">
        <v>0</v>
      </c>
      <c r="I72" s="94" t="b">
        <v>0</v>
      </c>
      <c r="J72" s="94" t="b">
        <v>0</v>
      </c>
      <c r="K72" s="94" t="b">
        <v>0</v>
      </c>
      <c r="L72" s="94" t="b">
        <v>0</v>
      </c>
    </row>
    <row r="73" spans="1:12" ht="15">
      <c r="A73" s="94" t="s">
        <v>811</v>
      </c>
      <c r="B73" s="94" t="s">
        <v>812</v>
      </c>
      <c r="C73" s="94">
        <v>2</v>
      </c>
      <c r="D73" s="133">
        <v>0.0049129358091975816</v>
      </c>
      <c r="E73" s="133">
        <v>2.391816923613249</v>
      </c>
      <c r="F73" s="94" t="s">
        <v>833</v>
      </c>
      <c r="G73" s="94" t="b">
        <v>0</v>
      </c>
      <c r="H73" s="94" t="b">
        <v>0</v>
      </c>
      <c r="I73" s="94" t="b">
        <v>0</v>
      </c>
      <c r="J73" s="94" t="b">
        <v>0</v>
      </c>
      <c r="K73" s="94" t="b">
        <v>0</v>
      </c>
      <c r="L73" s="94" t="b">
        <v>0</v>
      </c>
    </row>
    <row r="74" spans="1:12" ht="15">
      <c r="A74" s="94" t="s">
        <v>812</v>
      </c>
      <c r="B74" s="94" t="s">
        <v>631</v>
      </c>
      <c r="C74" s="94">
        <v>2</v>
      </c>
      <c r="D74" s="133">
        <v>0.0049129358091975816</v>
      </c>
      <c r="E74" s="133">
        <v>1.0800630625574945</v>
      </c>
      <c r="F74" s="94" t="s">
        <v>833</v>
      </c>
      <c r="G74" s="94" t="b">
        <v>0</v>
      </c>
      <c r="H74" s="94" t="b">
        <v>0</v>
      </c>
      <c r="I74" s="94" t="b">
        <v>0</v>
      </c>
      <c r="J74" s="94" t="b">
        <v>0</v>
      </c>
      <c r="K74" s="94" t="b">
        <v>0</v>
      </c>
      <c r="L74" s="94" t="b">
        <v>0</v>
      </c>
    </row>
    <row r="75" spans="1:12" ht="15">
      <c r="A75" s="94" t="s">
        <v>646</v>
      </c>
      <c r="B75" s="94" t="s">
        <v>643</v>
      </c>
      <c r="C75" s="94">
        <v>2</v>
      </c>
      <c r="D75" s="133">
        <v>0.0049129358091975816</v>
      </c>
      <c r="E75" s="133">
        <v>2.0396344055018862</v>
      </c>
      <c r="F75" s="94" t="s">
        <v>833</v>
      </c>
      <c r="G75" s="94" t="b">
        <v>1</v>
      </c>
      <c r="H75" s="94" t="b">
        <v>0</v>
      </c>
      <c r="I75" s="94" t="b">
        <v>0</v>
      </c>
      <c r="J75" s="94" t="b">
        <v>0</v>
      </c>
      <c r="K75" s="94" t="b">
        <v>0</v>
      </c>
      <c r="L75" s="94" t="b">
        <v>0</v>
      </c>
    </row>
    <row r="76" spans="1:12" ht="15">
      <c r="A76" s="94" t="s">
        <v>634</v>
      </c>
      <c r="B76" s="94" t="s">
        <v>766</v>
      </c>
      <c r="C76" s="94">
        <v>2</v>
      </c>
      <c r="D76" s="133">
        <v>0.0049129358091975816</v>
      </c>
      <c r="E76" s="133">
        <v>1.4887269366213052</v>
      </c>
      <c r="F76" s="94" t="s">
        <v>833</v>
      </c>
      <c r="G76" s="94" t="b">
        <v>0</v>
      </c>
      <c r="H76" s="94" t="b">
        <v>0</v>
      </c>
      <c r="I76" s="94" t="b">
        <v>0</v>
      </c>
      <c r="J76" s="94" t="b">
        <v>0</v>
      </c>
      <c r="K76" s="94" t="b">
        <v>0</v>
      </c>
      <c r="L76" s="94" t="b">
        <v>0</v>
      </c>
    </row>
    <row r="77" spans="1:12" ht="15">
      <c r="A77" s="94" t="s">
        <v>766</v>
      </c>
      <c r="B77" s="94" t="s">
        <v>632</v>
      </c>
      <c r="C77" s="94">
        <v>2</v>
      </c>
      <c r="D77" s="133">
        <v>0.0049129358091975816</v>
      </c>
      <c r="E77" s="133">
        <v>0.9768435756424309</v>
      </c>
      <c r="F77" s="94" t="s">
        <v>833</v>
      </c>
      <c r="G77" s="94" t="b">
        <v>0</v>
      </c>
      <c r="H77" s="94" t="b">
        <v>0</v>
      </c>
      <c r="I77" s="94" t="b">
        <v>0</v>
      </c>
      <c r="J77" s="94" t="b">
        <v>0</v>
      </c>
      <c r="K77" s="94" t="b">
        <v>0</v>
      </c>
      <c r="L77" s="94" t="b">
        <v>0</v>
      </c>
    </row>
    <row r="78" spans="1:12" ht="15">
      <c r="A78" s="94" t="s">
        <v>632</v>
      </c>
      <c r="B78" s="94" t="s">
        <v>816</v>
      </c>
      <c r="C78" s="94">
        <v>2</v>
      </c>
      <c r="D78" s="133">
        <v>0.0049129358091975816</v>
      </c>
      <c r="E78" s="133">
        <v>1.2456888879350108</v>
      </c>
      <c r="F78" s="94" t="s">
        <v>833</v>
      </c>
      <c r="G78" s="94" t="b">
        <v>0</v>
      </c>
      <c r="H78" s="94" t="b">
        <v>0</v>
      </c>
      <c r="I78" s="94" t="b">
        <v>0</v>
      </c>
      <c r="J78" s="94" t="b">
        <v>0</v>
      </c>
      <c r="K78" s="94" t="b">
        <v>0</v>
      </c>
      <c r="L78" s="94" t="b">
        <v>0</v>
      </c>
    </row>
    <row r="79" spans="1:12" ht="15">
      <c r="A79" s="94" t="s">
        <v>816</v>
      </c>
      <c r="B79" s="94" t="s">
        <v>762</v>
      </c>
      <c r="C79" s="94">
        <v>2</v>
      </c>
      <c r="D79" s="133">
        <v>0.0049129358091975816</v>
      </c>
      <c r="E79" s="133">
        <v>2.0907869279492677</v>
      </c>
      <c r="F79" s="94" t="s">
        <v>833</v>
      </c>
      <c r="G79" s="94" t="b">
        <v>0</v>
      </c>
      <c r="H79" s="94" t="b">
        <v>0</v>
      </c>
      <c r="I79" s="94" t="b">
        <v>0</v>
      </c>
      <c r="J79" s="94" t="b">
        <v>0</v>
      </c>
      <c r="K79" s="94" t="b">
        <v>0</v>
      </c>
      <c r="L79" s="94" t="b">
        <v>0</v>
      </c>
    </row>
    <row r="80" spans="1:12" ht="15">
      <c r="A80" s="94" t="s">
        <v>762</v>
      </c>
      <c r="B80" s="94" t="s">
        <v>817</v>
      </c>
      <c r="C80" s="94">
        <v>2</v>
      </c>
      <c r="D80" s="133">
        <v>0.0049129358091975816</v>
      </c>
      <c r="E80" s="133">
        <v>2.0907869279492677</v>
      </c>
      <c r="F80" s="94" t="s">
        <v>833</v>
      </c>
      <c r="G80" s="94" t="b">
        <v>0</v>
      </c>
      <c r="H80" s="94" t="b">
        <v>0</v>
      </c>
      <c r="I80" s="94" t="b">
        <v>0</v>
      </c>
      <c r="J80" s="94" t="b">
        <v>0</v>
      </c>
      <c r="K80" s="94" t="b">
        <v>0</v>
      </c>
      <c r="L80" s="94" t="b">
        <v>0</v>
      </c>
    </row>
    <row r="81" spans="1:12" ht="15">
      <c r="A81" s="94" t="s">
        <v>817</v>
      </c>
      <c r="B81" s="94" t="s">
        <v>633</v>
      </c>
      <c r="C81" s="94">
        <v>2</v>
      </c>
      <c r="D81" s="133">
        <v>0.0049129358091975816</v>
      </c>
      <c r="E81" s="133">
        <v>1.7386044098379052</v>
      </c>
      <c r="F81" s="94" t="s">
        <v>833</v>
      </c>
      <c r="G81" s="94" t="b">
        <v>0</v>
      </c>
      <c r="H81" s="94" t="b">
        <v>0</v>
      </c>
      <c r="I81" s="94" t="b">
        <v>0</v>
      </c>
      <c r="J81" s="94" t="b">
        <v>0</v>
      </c>
      <c r="K81" s="94" t="b">
        <v>0</v>
      </c>
      <c r="L81" s="94" t="b">
        <v>0</v>
      </c>
    </row>
    <row r="82" spans="1:12" ht="15">
      <c r="A82" s="94" t="s">
        <v>633</v>
      </c>
      <c r="B82" s="94" t="s">
        <v>818</v>
      </c>
      <c r="C82" s="94">
        <v>2</v>
      </c>
      <c r="D82" s="133">
        <v>0.0049129358091975816</v>
      </c>
      <c r="E82" s="133">
        <v>1.69284691927723</v>
      </c>
      <c r="F82" s="94" t="s">
        <v>833</v>
      </c>
      <c r="G82" s="94" t="b">
        <v>0</v>
      </c>
      <c r="H82" s="94" t="b">
        <v>0</v>
      </c>
      <c r="I82" s="94" t="b">
        <v>0</v>
      </c>
      <c r="J82" s="94" t="b">
        <v>0</v>
      </c>
      <c r="K82" s="94" t="b">
        <v>0</v>
      </c>
      <c r="L82" s="94" t="b">
        <v>0</v>
      </c>
    </row>
    <row r="83" spans="1:12" ht="15">
      <c r="A83" s="94" t="s">
        <v>818</v>
      </c>
      <c r="B83" s="94" t="s">
        <v>755</v>
      </c>
      <c r="C83" s="94">
        <v>2</v>
      </c>
      <c r="D83" s="133">
        <v>0.0049129358091975816</v>
      </c>
      <c r="E83" s="133">
        <v>1.9938769149412112</v>
      </c>
      <c r="F83" s="94" t="s">
        <v>833</v>
      </c>
      <c r="G83" s="94" t="b">
        <v>0</v>
      </c>
      <c r="H83" s="94" t="b">
        <v>0</v>
      </c>
      <c r="I83" s="94" t="b">
        <v>0</v>
      </c>
      <c r="J83" s="94" t="b">
        <v>1</v>
      </c>
      <c r="K83" s="94" t="b">
        <v>0</v>
      </c>
      <c r="L83" s="94" t="b">
        <v>0</v>
      </c>
    </row>
    <row r="84" spans="1:12" ht="15">
      <c r="A84" s="94" t="s">
        <v>755</v>
      </c>
      <c r="B84" s="94" t="s">
        <v>819</v>
      </c>
      <c r="C84" s="94">
        <v>2</v>
      </c>
      <c r="D84" s="133">
        <v>0.0049129358091975816</v>
      </c>
      <c r="E84" s="133">
        <v>1.9938769149412112</v>
      </c>
      <c r="F84" s="94" t="s">
        <v>833</v>
      </c>
      <c r="G84" s="94" t="b">
        <v>1</v>
      </c>
      <c r="H84" s="94" t="b">
        <v>0</v>
      </c>
      <c r="I84" s="94" t="b">
        <v>0</v>
      </c>
      <c r="J84" s="94" t="b">
        <v>0</v>
      </c>
      <c r="K84" s="94" t="b">
        <v>0</v>
      </c>
      <c r="L84" s="94" t="b">
        <v>0</v>
      </c>
    </row>
    <row r="85" spans="1:12" ht="15">
      <c r="A85" s="94" t="s">
        <v>819</v>
      </c>
      <c r="B85" s="94" t="s">
        <v>767</v>
      </c>
      <c r="C85" s="94">
        <v>2</v>
      </c>
      <c r="D85" s="133">
        <v>0.0049129358091975816</v>
      </c>
      <c r="E85" s="133">
        <v>2.0907869279492677</v>
      </c>
      <c r="F85" s="94" t="s">
        <v>833</v>
      </c>
      <c r="G85" s="94" t="b">
        <v>0</v>
      </c>
      <c r="H85" s="94" t="b">
        <v>0</v>
      </c>
      <c r="I85" s="94" t="b">
        <v>0</v>
      </c>
      <c r="J85" s="94" t="b">
        <v>0</v>
      </c>
      <c r="K85" s="94" t="b">
        <v>0</v>
      </c>
      <c r="L85" s="94" t="b">
        <v>0</v>
      </c>
    </row>
    <row r="86" spans="1:12" ht="15">
      <c r="A86" s="94" t="s">
        <v>767</v>
      </c>
      <c r="B86" s="94" t="s">
        <v>775</v>
      </c>
      <c r="C86" s="94">
        <v>2</v>
      </c>
      <c r="D86" s="133">
        <v>0.0049129358091975816</v>
      </c>
      <c r="E86" s="133">
        <v>1.9146956688935863</v>
      </c>
      <c r="F86" s="94" t="s">
        <v>833</v>
      </c>
      <c r="G86" s="94" t="b">
        <v>0</v>
      </c>
      <c r="H86" s="94" t="b">
        <v>0</v>
      </c>
      <c r="I86" s="94" t="b">
        <v>0</v>
      </c>
      <c r="J86" s="94" t="b">
        <v>0</v>
      </c>
      <c r="K86" s="94" t="b">
        <v>0</v>
      </c>
      <c r="L86" s="94" t="b">
        <v>0</v>
      </c>
    </row>
    <row r="87" spans="1:12" ht="15">
      <c r="A87" s="94" t="s">
        <v>775</v>
      </c>
      <c r="B87" s="94" t="s">
        <v>820</v>
      </c>
      <c r="C87" s="94">
        <v>2</v>
      </c>
      <c r="D87" s="133">
        <v>0.0049129358091975816</v>
      </c>
      <c r="E87" s="133">
        <v>2.2157256645575676</v>
      </c>
      <c r="F87" s="94" t="s">
        <v>833</v>
      </c>
      <c r="G87" s="94" t="b">
        <v>0</v>
      </c>
      <c r="H87" s="94" t="b">
        <v>0</v>
      </c>
      <c r="I87" s="94" t="b">
        <v>0</v>
      </c>
      <c r="J87" s="94" t="b">
        <v>0</v>
      </c>
      <c r="K87" s="94" t="b">
        <v>0</v>
      </c>
      <c r="L87" s="94" t="b">
        <v>0</v>
      </c>
    </row>
    <row r="88" spans="1:12" ht="15">
      <c r="A88" s="94" t="s">
        <v>820</v>
      </c>
      <c r="B88" s="94" t="s">
        <v>766</v>
      </c>
      <c r="C88" s="94">
        <v>2</v>
      </c>
      <c r="D88" s="133">
        <v>0.0049129358091975816</v>
      </c>
      <c r="E88" s="133">
        <v>2.0907869279492677</v>
      </c>
      <c r="F88" s="94" t="s">
        <v>833</v>
      </c>
      <c r="G88" s="94" t="b">
        <v>0</v>
      </c>
      <c r="H88" s="94" t="b">
        <v>0</v>
      </c>
      <c r="I88" s="94" t="b">
        <v>0</v>
      </c>
      <c r="J88" s="94" t="b">
        <v>0</v>
      </c>
      <c r="K88" s="94" t="b">
        <v>0</v>
      </c>
      <c r="L88" s="94" t="b">
        <v>0</v>
      </c>
    </row>
    <row r="89" spans="1:12" ht="15">
      <c r="A89" s="94" t="s">
        <v>766</v>
      </c>
      <c r="B89" s="94" t="s">
        <v>638</v>
      </c>
      <c r="C89" s="94">
        <v>2</v>
      </c>
      <c r="D89" s="133">
        <v>0.0049129358091975816</v>
      </c>
      <c r="E89" s="133">
        <v>1.69284691927723</v>
      </c>
      <c r="F89" s="94" t="s">
        <v>833</v>
      </c>
      <c r="G89" s="94" t="b">
        <v>0</v>
      </c>
      <c r="H89" s="94" t="b">
        <v>0</v>
      </c>
      <c r="I89" s="94" t="b">
        <v>0</v>
      </c>
      <c r="J89" s="94" t="b">
        <v>0</v>
      </c>
      <c r="K89" s="94" t="b">
        <v>0</v>
      </c>
      <c r="L89" s="94" t="b">
        <v>0</v>
      </c>
    </row>
    <row r="90" spans="1:12" ht="15">
      <c r="A90" s="94" t="s">
        <v>638</v>
      </c>
      <c r="B90" s="94" t="s">
        <v>763</v>
      </c>
      <c r="C90" s="94">
        <v>2</v>
      </c>
      <c r="D90" s="133">
        <v>0.0049129358091975816</v>
      </c>
      <c r="E90" s="133">
        <v>1.69284691927723</v>
      </c>
      <c r="F90" s="94" t="s">
        <v>833</v>
      </c>
      <c r="G90" s="94" t="b">
        <v>0</v>
      </c>
      <c r="H90" s="94" t="b">
        <v>0</v>
      </c>
      <c r="I90" s="94" t="b">
        <v>0</v>
      </c>
      <c r="J90" s="94" t="b">
        <v>0</v>
      </c>
      <c r="K90" s="94" t="b">
        <v>0</v>
      </c>
      <c r="L90" s="94" t="b">
        <v>0</v>
      </c>
    </row>
    <row r="91" spans="1:12" ht="15">
      <c r="A91" s="94" t="s">
        <v>632</v>
      </c>
      <c r="B91" s="94" t="s">
        <v>257</v>
      </c>
      <c r="C91" s="94">
        <v>2</v>
      </c>
      <c r="D91" s="133">
        <v>0.0049129358091975816</v>
      </c>
      <c r="E91" s="133">
        <v>0.400590847920754</v>
      </c>
      <c r="F91" s="94" t="s">
        <v>833</v>
      </c>
      <c r="G91" s="94" t="b">
        <v>0</v>
      </c>
      <c r="H91" s="94" t="b">
        <v>0</v>
      </c>
      <c r="I91" s="94" t="b">
        <v>0</v>
      </c>
      <c r="J91" s="94" t="b">
        <v>0</v>
      </c>
      <c r="K91" s="94" t="b">
        <v>0</v>
      </c>
      <c r="L91" s="94" t="b">
        <v>0</v>
      </c>
    </row>
    <row r="92" spans="1:12" ht="15">
      <c r="A92" s="94" t="s">
        <v>250</v>
      </c>
      <c r="B92" s="94" t="s">
        <v>253</v>
      </c>
      <c r="C92" s="94">
        <v>2</v>
      </c>
      <c r="D92" s="133">
        <v>0.0049129358091975816</v>
      </c>
      <c r="E92" s="133">
        <v>1.9146956688935863</v>
      </c>
      <c r="F92" s="94" t="s">
        <v>833</v>
      </c>
      <c r="G92" s="94" t="b">
        <v>0</v>
      </c>
      <c r="H92" s="94" t="b">
        <v>0</v>
      </c>
      <c r="I92" s="94" t="b">
        <v>0</v>
      </c>
      <c r="J92" s="94" t="b">
        <v>0</v>
      </c>
      <c r="K92" s="94" t="b">
        <v>0</v>
      </c>
      <c r="L92" s="94" t="b">
        <v>0</v>
      </c>
    </row>
    <row r="93" spans="1:12" ht="15">
      <c r="A93" s="94" t="s">
        <v>255</v>
      </c>
      <c r="B93" s="94" t="s">
        <v>631</v>
      </c>
      <c r="C93" s="94">
        <v>2</v>
      </c>
      <c r="D93" s="133">
        <v>0.0049129358091975816</v>
      </c>
      <c r="E93" s="133">
        <v>0.7790330668935134</v>
      </c>
      <c r="F93" s="94" t="s">
        <v>833</v>
      </c>
      <c r="G93" s="94" t="b">
        <v>0</v>
      </c>
      <c r="H93" s="94" t="b">
        <v>0</v>
      </c>
      <c r="I93" s="94" t="b">
        <v>0</v>
      </c>
      <c r="J93" s="94" t="b">
        <v>0</v>
      </c>
      <c r="K93" s="94" t="b">
        <v>0</v>
      </c>
      <c r="L93" s="94" t="b">
        <v>0</v>
      </c>
    </row>
    <row r="94" spans="1:12" ht="15">
      <c r="A94" s="94" t="s">
        <v>648</v>
      </c>
      <c r="B94" s="94" t="s">
        <v>631</v>
      </c>
      <c r="C94" s="94">
        <v>2</v>
      </c>
      <c r="D94" s="133">
        <v>0.0049129358091975816</v>
      </c>
      <c r="E94" s="133">
        <v>0.535995018207219</v>
      </c>
      <c r="F94" s="94" t="s">
        <v>833</v>
      </c>
      <c r="G94" s="94" t="b">
        <v>0</v>
      </c>
      <c r="H94" s="94" t="b">
        <v>0</v>
      </c>
      <c r="I94" s="94" t="b">
        <v>0</v>
      </c>
      <c r="J94" s="94" t="b">
        <v>0</v>
      </c>
      <c r="K94" s="94" t="b">
        <v>0</v>
      </c>
      <c r="L94" s="94" t="b">
        <v>0</v>
      </c>
    </row>
    <row r="95" spans="1:12" ht="15">
      <c r="A95" s="94" t="s">
        <v>257</v>
      </c>
      <c r="B95" s="94" t="s">
        <v>631</v>
      </c>
      <c r="C95" s="94">
        <v>7</v>
      </c>
      <c r="D95" s="133">
        <v>0.012300709428650858</v>
      </c>
      <c r="E95" s="133">
        <v>0.9620969854317447</v>
      </c>
      <c r="F95" s="94" t="s">
        <v>590</v>
      </c>
      <c r="G95" s="94" t="b">
        <v>0</v>
      </c>
      <c r="H95" s="94" t="b">
        <v>0</v>
      </c>
      <c r="I95" s="94" t="b">
        <v>0</v>
      </c>
      <c r="J95" s="94" t="b">
        <v>0</v>
      </c>
      <c r="K95" s="94" t="b">
        <v>0</v>
      </c>
      <c r="L95" s="94" t="b">
        <v>0</v>
      </c>
    </row>
    <row r="96" spans="1:12" ht="15">
      <c r="A96" s="94" t="s">
        <v>636</v>
      </c>
      <c r="B96" s="94" t="s">
        <v>771</v>
      </c>
      <c r="C96" s="94">
        <v>4</v>
      </c>
      <c r="D96" s="133">
        <v>0.010335616934552795</v>
      </c>
      <c r="E96" s="133">
        <v>1.6548180404907622</v>
      </c>
      <c r="F96" s="94" t="s">
        <v>590</v>
      </c>
      <c r="G96" s="94" t="b">
        <v>0</v>
      </c>
      <c r="H96" s="94" t="b">
        <v>0</v>
      </c>
      <c r="I96" s="94" t="b">
        <v>0</v>
      </c>
      <c r="J96" s="94" t="b">
        <v>0</v>
      </c>
      <c r="K96" s="94" t="b">
        <v>0</v>
      </c>
      <c r="L96" s="94" t="b">
        <v>0</v>
      </c>
    </row>
    <row r="97" spans="1:12" ht="15">
      <c r="A97" s="94" t="s">
        <v>634</v>
      </c>
      <c r="B97" s="94" t="s">
        <v>632</v>
      </c>
      <c r="C97" s="94">
        <v>3</v>
      </c>
      <c r="D97" s="133">
        <v>0.009026597768346228</v>
      </c>
      <c r="E97" s="133">
        <v>0.9858112595321864</v>
      </c>
      <c r="F97" s="94" t="s">
        <v>590</v>
      </c>
      <c r="G97" s="94" t="b">
        <v>0</v>
      </c>
      <c r="H97" s="94" t="b">
        <v>0</v>
      </c>
      <c r="I97" s="94" t="b">
        <v>0</v>
      </c>
      <c r="J97" s="94" t="b">
        <v>0</v>
      </c>
      <c r="K97" s="94" t="b">
        <v>0</v>
      </c>
      <c r="L97" s="94" t="b">
        <v>0</v>
      </c>
    </row>
    <row r="98" spans="1:12" ht="15">
      <c r="A98" s="94" t="s">
        <v>763</v>
      </c>
      <c r="B98" s="94" t="s">
        <v>632</v>
      </c>
      <c r="C98" s="94">
        <v>3</v>
      </c>
      <c r="D98" s="133">
        <v>0.009026597768346228</v>
      </c>
      <c r="E98" s="133">
        <v>1.2868412551961677</v>
      </c>
      <c r="F98" s="94" t="s">
        <v>590</v>
      </c>
      <c r="G98" s="94" t="b">
        <v>0</v>
      </c>
      <c r="H98" s="94" t="b">
        <v>0</v>
      </c>
      <c r="I98" s="94" t="b">
        <v>0</v>
      </c>
      <c r="J98" s="94" t="b">
        <v>0</v>
      </c>
      <c r="K98" s="94" t="b">
        <v>0</v>
      </c>
      <c r="L98" s="94" t="b">
        <v>0</v>
      </c>
    </row>
    <row r="99" spans="1:12" ht="15">
      <c r="A99" s="94" t="s">
        <v>769</v>
      </c>
      <c r="B99" s="94" t="s">
        <v>253</v>
      </c>
      <c r="C99" s="94">
        <v>3</v>
      </c>
      <c r="D99" s="133">
        <v>0.009026597768346228</v>
      </c>
      <c r="E99" s="133">
        <v>1.6548180404907622</v>
      </c>
      <c r="F99" s="94" t="s">
        <v>590</v>
      </c>
      <c r="G99" s="94" t="b">
        <v>0</v>
      </c>
      <c r="H99" s="94" t="b">
        <v>0</v>
      </c>
      <c r="I99" s="94" t="b">
        <v>0</v>
      </c>
      <c r="J99" s="94" t="b">
        <v>0</v>
      </c>
      <c r="K99" s="94" t="b">
        <v>0</v>
      </c>
      <c r="L99" s="94" t="b">
        <v>0</v>
      </c>
    </row>
    <row r="100" spans="1:12" ht="15">
      <c r="A100" s="94" t="s">
        <v>253</v>
      </c>
      <c r="B100" s="94" t="s">
        <v>778</v>
      </c>
      <c r="C100" s="94">
        <v>3</v>
      </c>
      <c r="D100" s="133">
        <v>0.009026597768346228</v>
      </c>
      <c r="E100" s="133">
        <v>1.6548180404907622</v>
      </c>
      <c r="F100" s="94" t="s">
        <v>590</v>
      </c>
      <c r="G100" s="94" t="b">
        <v>0</v>
      </c>
      <c r="H100" s="94" t="b">
        <v>0</v>
      </c>
      <c r="I100" s="94" t="b">
        <v>0</v>
      </c>
      <c r="J100" s="94" t="b">
        <v>0</v>
      </c>
      <c r="K100" s="94" t="b">
        <v>0</v>
      </c>
      <c r="L100" s="94" t="b">
        <v>0</v>
      </c>
    </row>
    <row r="101" spans="1:12" ht="15">
      <c r="A101" s="94" t="s">
        <v>778</v>
      </c>
      <c r="B101" s="94" t="s">
        <v>770</v>
      </c>
      <c r="C101" s="94">
        <v>3</v>
      </c>
      <c r="D101" s="133">
        <v>0.009026597768346228</v>
      </c>
      <c r="E101" s="133">
        <v>1.9558480361547432</v>
      </c>
      <c r="F101" s="94" t="s">
        <v>590</v>
      </c>
      <c r="G101" s="94" t="b">
        <v>0</v>
      </c>
      <c r="H101" s="94" t="b">
        <v>0</v>
      </c>
      <c r="I101" s="94" t="b">
        <v>0</v>
      </c>
      <c r="J101" s="94" t="b">
        <v>0</v>
      </c>
      <c r="K101" s="94" t="b">
        <v>0</v>
      </c>
      <c r="L101" s="94" t="b">
        <v>0</v>
      </c>
    </row>
    <row r="102" spans="1:12" ht="15">
      <c r="A102" s="94" t="s">
        <v>770</v>
      </c>
      <c r="B102" s="94" t="s">
        <v>779</v>
      </c>
      <c r="C102" s="94">
        <v>3</v>
      </c>
      <c r="D102" s="133">
        <v>0.009026597768346228</v>
      </c>
      <c r="E102" s="133">
        <v>1.9558480361547432</v>
      </c>
      <c r="F102" s="94" t="s">
        <v>590</v>
      </c>
      <c r="G102" s="94" t="b">
        <v>0</v>
      </c>
      <c r="H102" s="94" t="b">
        <v>0</v>
      </c>
      <c r="I102" s="94" t="b">
        <v>0</v>
      </c>
      <c r="J102" s="94" t="b">
        <v>0</v>
      </c>
      <c r="K102" s="94" t="b">
        <v>0</v>
      </c>
      <c r="L102" s="94" t="b">
        <v>0</v>
      </c>
    </row>
    <row r="103" spans="1:12" ht="15">
      <c r="A103" s="94" t="s">
        <v>779</v>
      </c>
      <c r="B103" s="94" t="s">
        <v>780</v>
      </c>
      <c r="C103" s="94">
        <v>3</v>
      </c>
      <c r="D103" s="133">
        <v>0.009026597768346228</v>
      </c>
      <c r="E103" s="133">
        <v>1.9558480361547432</v>
      </c>
      <c r="F103" s="94" t="s">
        <v>590</v>
      </c>
      <c r="G103" s="94" t="b">
        <v>0</v>
      </c>
      <c r="H103" s="94" t="b">
        <v>0</v>
      </c>
      <c r="I103" s="94" t="b">
        <v>0</v>
      </c>
      <c r="J103" s="94" t="b">
        <v>0</v>
      </c>
      <c r="K103" s="94" t="b">
        <v>0</v>
      </c>
      <c r="L103" s="94" t="b">
        <v>0</v>
      </c>
    </row>
    <row r="104" spans="1:12" ht="15">
      <c r="A104" s="94" t="s">
        <v>780</v>
      </c>
      <c r="B104" s="94" t="s">
        <v>633</v>
      </c>
      <c r="C104" s="94">
        <v>3</v>
      </c>
      <c r="D104" s="133">
        <v>0.009026597768346228</v>
      </c>
      <c r="E104" s="133">
        <v>1.587871250860149</v>
      </c>
      <c r="F104" s="94" t="s">
        <v>590</v>
      </c>
      <c r="G104" s="94" t="b">
        <v>0</v>
      </c>
      <c r="H104" s="94" t="b">
        <v>0</v>
      </c>
      <c r="I104" s="94" t="b">
        <v>0</v>
      </c>
      <c r="J104" s="94" t="b">
        <v>0</v>
      </c>
      <c r="K104" s="94" t="b">
        <v>0</v>
      </c>
      <c r="L104" s="94" t="b">
        <v>0</v>
      </c>
    </row>
    <row r="105" spans="1:12" ht="15">
      <c r="A105" s="94" t="s">
        <v>633</v>
      </c>
      <c r="B105" s="94" t="s">
        <v>639</v>
      </c>
      <c r="C105" s="94">
        <v>3</v>
      </c>
      <c r="D105" s="133">
        <v>0.009026597768346228</v>
      </c>
      <c r="E105" s="133">
        <v>1.4049405672741622</v>
      </c>
      <c r="F105" s="94" t="s">
        <v>590</v>
      </c>
      <c r="G105" s="94" t="b">
        <v>0</v>
      </c>
      <c r="H105" s="94" t="b">
        <v>0</v>
      </c>
      <c r="I105" s="94" t="b">
        <v>0</v>
      </c>
      <c r="J105" s="94" t="b">
        <v>0</v>
      </c>
      <c r="K105" s="94" t="b">
        <v>0</v>
      </c>
      <c r="L105" s="94" t="b">
        <v>0</v>
      </c>
    </row>
    <row r="106" spans="1:12" ht="15">
      <c r="A106" s="94" t="s">
        <v>639</v>
      </c>
      <c r="B106" s="94" t="s">
        <v>636</v>
      </c>
      <c r="C106" s="94">
        <v>3</v>
      </c>
      <c r="D106" s="133">
        <v>0.009026597768346228</v>
      </c>
      <c r="E106" s="133">
        <v>1.529879303882462</v>
      </c>
      <c r="F106" s="94" t="s">
        <v>590</v>
      </c>
      <c r="G106" s="94" t="b">
        <v>0</v>
      </c>
      <c r="H106" s="94" t="b">
        <v>0</v>
      </c>
      <c r="I106" s="94" t="b">
        <v>0</v>
      </c>
      <c r="J106" s="94" t="b">
        <v>0</v>
      </c>
      <c r="K106" s="94" t="b">
        <v>0</v>
      </c>
      <c r="L106" s="94" t="b">
        <v>0</v>
      </c>
    </row>
    <row r="107" spans="1:12" ht="15">
      <c r="A107" s="94" t="s">
        <v>771</v>
      </c>
      <c r="B107" s="94" t="s">
        <v>753</v>
      </c>
      <c r="C107" s="94">
        <v>3</v>
      </c>
      <c r="D107" s="133">
        <v>0.009026597768346228</v>
      </c>
      <c r="E107" s="133">
        <v>1.7059705629381434</v>
      </c>
      <c r="F107" s="94" t="s">
        <v>590</v>
      </c>
      <c r="G107" s="94" t="b">
        <v>0</v>
      </c>
      <c r="H107" s="94" t="b">
        <v>0</v>
      </c>
      <c r="I107" s="94" t="b">
        <v>0</v>
      </c>
      <c r="J107" s="94" t="b">
        <v>0</v>
      </c>
      <c r="K107" s="94" t="b">
        <v>0</v>
      </c>
      <c r="L107" s="94" t="b">
        <v>0</v>
      </c>
    </row>
    <row r="108" spans="1:12" ht="15">
      <c r="A108" s="94" t="s">
        <v>753</v>
      </c>
      <c r="B108" s="94" t="s">
        <v>631</v>
      </c>
      <c r="C108" s="94">
        <v>3</v>
      </c>
      <c r="D108" s="133">
        <v>0.009026597768346228</v>
      </c>
      <c r="E108" s="133">
        <v>0.9463027182485129</v>
      </c>
      <c r="F108" s="94" t="s">
        <v>590</v>
      </c>
      <c r="G108" s="94" t="b">
        <v>0</v>
      </c>
      <c r="H108" s="94" t="b">
        <v>0</v>
      </c>
      <c r="I108" s="94" t="b">
        <v>0</v>
      </c>
      <c r="J108" s="94" t="b">
        <v>0</v>
      </c>
      <c r="K108" s="94" t="b">
        <v>0</v>
      </c>
      <c r="L108" s="94" t="b">
        <v>0</v>
      </c>
    </row>
    <row r="109" spans="1:12" ht="15">
      <c r="A109" s="94" t="s">
        <v>638</v>
      </c>
      <c r="B109" s="94" t="s">
        <v>632</v>
      </c>
      <c r="C109" s="94">
        <v>2</v>
      </c>
      <c r="D109" s="133">
        <v>0.007215631567031371</v>
      </c>
      <c r="E109" s="133">
        <v>0.9858112595321865</v>
      </c>
      <c r="F109" s="94" t="s">
        <v>590</v>
      </c>
      <c r="G109" s="94" t="b">
        <v>0</v>
      </c>
      <c r="H109" s="94" t="b">
        <v>0</v>
      </c>
      <c r="I109" s="94" t="b">
        <v>0</v>
      </c>
      <c r="J109" s="94" t="b">
        <v>0</v>
      </c>
      <c r="K109" s="94" t="b">
        <v>0</v>
      </c>
      <c r="L109" s="94" t="b">
        <v>0</v>
      </c>
    </row>
    <row r="110" spans="1:12" ht="15">
      <c r="A110" s="94" t="s">
        <v>648</v>
      </c>
      <c r="B110" s="94" t="s">
        <v>631</v>
      </c>
      <c r="C110" s="94">
        <v>2</v>
      </c>
      <c r="D110" s="133">
        <v>0.007215631567031371</v>
      </c>
      <c r="E110" s="133">
        <v>0.7702114591928316</v>
      </c>
      <c r="F110" s="94" t="s">
        <v>590</v>
      </c>
      <c r="G110" s="94" t="b">
        <v>0</v>
      </c>
      <c r="H110" s="94" t="b">
        <v>0</v>
      </c>
      <c r="I110" s="94" t="b">
        <v>0</v>
      </c>
      <c r="J110" s="94" t="b">
        <v>0</v>
      </c>
      <c r="K110" s="94" t="b">
        <v>0</v>
      </c>
      <c r="L110" s="94" t="b">
        <v>0</v>
      </c>
    </row>
    <row r="111" spans="1:12" ht="15">
      <c r="A111" s="94" t="s">
        <v>634</v>
      </c>
      <c r="B111" s="94" t="s">
        <v>766</v>
      </c>
      <c r="C111" s="94">
        <v>2</v>
      </c>
      <c r="D111" s="133">
        <v>0.007215631567031371</v>
      </c>
      <c r="E111" s="133">
        <v>1.353788044826781</v>
      </c>
      <c r="F111" s="94" t="s">
        <v>590</v>
      </c>
      <c r="G111" s="94" t="b">
        <v>0</v>
      </c>
      <c r="H111" s="94" t="b">
        <v>0</v>
      </c>
      <c r="I111" s="94" t="b">
        <v>0</v>
      </c>
      <c r="J111" s="94" t="b">
        <v>0</v>
      </c>
      <c r="K111" s="94" t="b">
        <v>0</v>
      </c>
      <c r="L111" s="94" t="b">
        <v>0</v>
      </c>
    </row>
    <row r="112" spans="1:12" ht="15">
      <c r="A112" s="94" t="s">
        <v>766</v>
      </c>
      <c r="B112" s="94" t="s">
        <v>632</v>
      </c>
      <c r="C112" s="94">
        <v>2</v>
      </c>
      <c r="D112" s="133">
        <v>0.007215631567031371</v>
      </c>
      <c r="E112" s="133">
        <v>0.9858112595321865</v>
      </c>
      <c r="F112" s="94" t="s">
        <v>590</v>
      </c>
      <c r="G112" s="94" t="b">
        <v>0</v>
      </c>
      <c r="H112" s="94" t="b">
        <v>0</v>
      </c>
      <c r="I112" s="94" t="b">
        <v>0</v>
      </c>
      <c r="J112" s="94" t="b">
        <v>0</v>
      </c>
      <c r="K112" s="94" t="b">
        <v>0</v>
      </c>
      <c r="L112" s="94" t="b">
        <v>0</v>
      </c>
    </row>
    <row r="113" spans="1:12" ht="15">
      <c r="A113" s="94" t="s">
        <v>632</v>
      </c>
      <c r="B113" s="94" t="s">
        <v>816</v>
      </c>
      <c r="C113" s="94">
        <v>2</v>
      </c>
      <c r="D113" s="133">
        <v>0.007215631567031371</v>
      </c>
      <c r="E113" s="133">
        <v>1.2868412551961677</v>
      </c>
      <c r="F113" s="94" t="s">
        <v>590</v>
      </c>
      <c r="G113" s="94" t="b">
        <v>0</v>
      </c>
      <c r="H113" s="94" t="b">
        <v>0</v>
      </c>
      <c r="I113" s="94" t="b">
        <v>0</v>
      </c>
      <c r="J113" s="94" t="b">
        <v>0</v>
      </c>
      <c r="K113" s="94" t="b">
        <v>0</v>
      </c>
      <c r="L113" s="94" t="b">
        <v>0</v>
      </c>
    </row>
    <row r="114" spans="1:12" ht="15">
      <c r="A114" s="94" t="s">
        <v>816</v>
      </c>
      <c r="B114" s="94" t="s">
        <v>762</v>
      </c>
      <c r="C114" s="94">
        <v>2</v>
      </c>
      <c r="D114" s="133">
        <v>0.007215631567031371</v>
      </c>
      <c r="E114" s="133">
        <v>1.9558480361547432</v>
      </c>
      <c r="F114" s="94" t="s">
        <v>590</v>
      </c>
      <c r="G114" s="94" t="b">
        <v>0</v>
      </c>
      <c r="H114" s="94" t="b">
        <v>0</v>
      </c>
      <c r="I114" s="94" t="b">
        <v>0</v>
      </c>
      <c r="J114" s="94" t="b">
        <v>0</v>
      </c>
      <c r="K114" s="94" t="b">
        <v>0</v>
      </c>
      <c r="L114" s="94" t="b">
        <v>0</v>
      </c>
    </row>
    <row r="115" spans="1:12" ht="15">
      <c r="A115" s="94" t="s">
        <v>762</v>
      </c>
      <c r="B115" s="94" t="s">
        <v>817</v>
      </c>
      <c r="C115" s="94">
        <v>2</v>
      </c>
      <c r="D115" s="133">
        <v>0.007215631567031371</v>
      </c>
      <c r="E115" s="133">
        <v>1.9558480361547432</v>
      </c>
      <c r="F115" s="94" t="s">
        <v>590</v>
      </c>
      <c r="G115" s="94" t="b">
        <v>0</v>
      </c>
      <c r="H115" s="94" t="b">
        <v>0</v>
      </c>
      <c r="I115" s="94" t="b">
        <v>0</v>
      </c>
      <c r="J115" s="94" t="b">
        <v>0</v>
      </c>
      <c r="K115" s="94" t="b">
        <v>0</v>
      </c>
      <c r="L115" s="94" t="b">
        <v>0</v>
      </c>
    </row>
    <row r="116" spans="1:12" ht="15">
      <c r="A116" s="94" t="s">
        <v>817</v>
      </c>
      <c r="B116" s="94" t="s">
        <v>633</v>
      </c>
      <c r="C116" s="94">
        <v>2</v>
      </c>
      <c r="D116" s="133">
        <v>0.007215631567031371</v>
      </c>
      <c r="E116" s="133">
        <v>1.587871250860149</v>
      </c>
      <c r="F116" s="94" t="s">
        <v>590</v>
      </c>
      <c r="G116" s="94" t="b">
        <v>0</v>
      </c>
      <c r="H116" s="94" t="b">
        <v>0</v>
      </c>
      <c r="I116" s="94" t="b">
        <v>0</v>
      </c>
      <c r="J116" s="94" t="b">
        <v>0</v>
      </c>
      <c r="K116" s="94" t="b">
        <v>0</v>
      </c>
      <c r="L116" s="94" t="b">
        <v>0</v>
      </c>
    </row>
    <row r="117" spans="1:12" ht="15">
      <c r="A117" s="94" t="s">
        <v>633</v>
      </c>
      <c r="B117" s="94" t="s">
        <v>818</v>
      </c>
      <c r="C117" s="94">
        <v>2</v>
      </c>
      <c r="D117" s="133">
        <v>0.007215631567031371</v>
      </c>
      <c r="E117" s="133">
        <v>1.529879303882462</v>
      </c>
      <c r="F117" s="94" t="s">
        <v>590</v>
      </c>
      <c r="G117" s="94" t="b">
        <v>0</v>
      </c>
      <c r="H117" s="94" t="b">
        <v>0</v>
      </c>
      <c r="I117" s="94" t="b">
        <v>0</v>
      </c>
      <c r="J117" s="94" t="b">
        <v>0</v>
      </c>
      <c r="K117" s="94" t="b">
        <v>0</v>
      </c>
      <c r="L117" s="94" t="b">
        <v>0</v>
      </c>
    </row>
    <row r="118" spans="1:12" ht="15">
      <c r="A118" s="94" t="s">
        <v>818</v>
      </c>
      <c r="B118" s="94" t="s">
        <v>755</v>
      </c>
      <c r="C118" s="94">
        <v>2</v>
      </c>
      <c r="D118" s="133">
        <v>0.007215631567031371</v>
      </c>
      <c r="E118" s="133">
        <v>1.8309092995464433</v>
      </c>
      <c r="F118" s="94" t="s">
        <v>590</v>
      </c>
      <c r="G118" s="94" t="b">
        <v>0</v>
      </c>
      <c r="H118" s="94" t="b">
        <v>0</v>
      </c>
      <c r="I118" s="94" t="b">
        <v>0</v>
      </c>
      <c r="J118" s="94" t="b">
        <v>1</v>
      </c>
      <c r="K118" s="94" t="b">
        <v>0</v>
      </c>
      <c r="L118" s="94" t="b">
        <v>0</v>
      </c>
    </row>
    <row r="119" spans="1:12" ht="15">
      <c r="A119" s="94" t="s">
        <v>755</v>
      </c>
      <c r="B119" s="94" t="s">
        <v>819</v>
      </c>
      <c r="C119" s="94">
        <v>2</v>
      </c>
      <c r="D119" s="133">
        <v>0.007215631567031371</v>
      </c>
      <c r="E119" s="133">
        <v>1.8309092995464433</v>
      </c>
      <c r="F119" s="94" t="s">
        <v>590</v>
      </c>
      <c r="G119" s="94" t="b">
        <v>1</v>
      </c>
      <c r="H119" s="94" t="b">
        <v>0</v>
      </c>
      <c r="I119" s="94" t="b">
        <v>0</v>
      </c>
      <c r="J119" s="94" t="b">
        <v>0</v>
      </c>
      <c r="K119" s="94" t="b">
        <v>0</v>
      </c>
      <c r="L119" s="94" t="b">
        <v>0</v>
      </c>
    </row>
    <row r="120" spans="1:12" ht="15">
      <c r="A120" s="94" t="s">
        <v>819</v>
      </c>
      <c r="B120" s="94" t="s">
        <v>767</v>
      </c>
      <c r="C120" s="94">
        <v>2</v>
      </c>
      <c r="D120" s="133">
        <v>0.007215631567031371</v>
      </c>
      <c r="E120" s="133">
        <v>1.8309092995464433</v>
      </c>
      <c r="F120" s="94" t="s">
        <v>590</v>
      </c>
      <c r="G120" s="94" t="b">
        <v>0</v>
      </c>
      <c r="H120" s="94" t="b">
        <v>0</v>
      </c>
      <c r="I120" s="94" t="b">
        <v>0</v>
      </c>
      <c r="J120" s="94" t="b">
        <v>0</v>
      </c>
      <c r="K120" s="94" t="b">
        <v>0</v>
      </c>
      <c r="L120" s="94" t="b">
        <v>0</v>
      </c>
    </row>
    <row r="121" spans="1:12" ht="15">
      <c r="A121" s="94" t="s">
        <v>767</v>
      </c>
      <c r="B121" s="94" t="s">
        <v>775</v>
      </c>
      <c r="C121" s="94">
        <v>2</v>
      </c>
      <c r="D121" s="133">
        <v>0.007215631567031371</v>
      </c>
      <c r="E121" s="133">
        <v>1.8309092995464433</v>
      </c>
      <c r="F121" s="94" t="s">
        <v>590</v>
      </c>
      <c r="G121" s="94" t="b">
        <v>0</v>
      </c>
      <c r="H121" s="94" t="b">
        <v>0</v>
      </c>
      <c r="I121" s="94" t="b">
        <v>0</v>
      </c>
      <c r="J121" s="94" t="b">
        <v>0</v>
      </c>
      <c r="K121" s="94" t="b">
        <v>0</v>
      </c>
      <c r="L121" s="94" t="b">
        <v>0</v>
      </c>
    </row>
    <row r="122" spans="1:12" ht="15">
      <c r="A122" s="94" t="s">
        <v>775</v>
      </c>
      <c r="B122" s="94" t="s">
        <v>820</v>
      </c>
      <c r="C122" s="94">
        <v>2</v>
      </c>
      <c r="D122" s="133">
        <v>0.007215631567031371</v>
      </c>
      <c r="E122" s="133">
        <v>2.1319392952104246</v>
      </c>
      <c r="F122" s="94" t="s">
        <v>590</v>
      </c>
      <c r="G122" s="94" t="b">
        <v>0</v>
      </c>
      <c r="H122" s="94" t="b">
        <v>0</v>
      </c>
      <c r="I122" s="94" t="b">
        <v>0</v>
      </c>
      <c r="J122" s="94" t="b">
        <v>0</v>
      </c>
      <c r="K122" s="94" t="b">
        <v>0</v>
      </c>
      <c r="L122" s="94" t="b">
        <v>0</v>
      </c>
    </row>
    <row r="123" spans="1:12" ht="15">
      <c r="A123" s="94" t="s">
        <v>820</v>
      </c>
      <c r="B123" s="94" t="s">
        <v>766</v>
      </c>
      <c r="C123" s="94">
        <v>2</v>
      </c>
      <c r="D123" s="133">
        <v>0.007215631567031371</v>
      </c>
      <c r="E123" s="133">
        <v>1.8309092995464433</v>
      </c>
      <c r="F123" s="94" t="s">
        <v>590</v>
      </c>
      <c r="G123" s="94" t="b">
        <v>0</v>
      </c>
      <c r="H123" s="94" t="b">
        <v>0</v>
      </c>
      <c r="I123" s="94" t="b">
        <v>0</v>
      </c>
      <c r="J123" s="94" t="b">
        <v>0</v>
      </c>
      <c r="K123" s="94" t="b">
        <v>0</v>
      </c>
      <c r="L123" s="94" t="b">
        <v>0</v>
      </c>
    </row>
    <row r="124" spans="1:12" ht="15">
      <c r="A124" s="94" t="s">
        <v>766</v>
      </c>
      <c r="B124" s="94" t="s">
        <v>638</v>
      </c>
      <c r="C124" s="94">
        <v>2</v>
      </c>
      <c r="D124" s="133">
        <v>0.007215631567031371</v>
      </c>
      <c r="E124" s="133">
        <v>1.529879303882462</v>
      </c>
      <c r="F124" s="94" t="s">
        <v>590</v>
      </c>
      <c r="G124" s="94" t="b">
        <v>0</v>
      </c>
      <c r="H124" s="94" t="b">
        <v>0</v>
      </c>
      <c r="I124" s="94" t="b">
        <v>0</v>
      </c>
      <c r="J124" s="94" t="b">
        <v>0</v>
      </c>
      <c r="K124" s="94" t="b">
        <v>0</v>
      </c>
      <c r="L124" s="94" t="b">
        <v>0</v>
      </c>
    </row>
    <row r="125" spans="1:12" ht="15">
      <c r="A125" s="94" t="s">
        <v>638</v>
      </c>
      <c r="B125" s="94" t="s">
        <v>763</v>
      </c>
      <c r="C125" s="94">
        <v>2</v>
      </c>
      <c r="D125" s="133">
        <v>0.007215631567031371</v>
      </c>
      <c r="E125" s="133">
        <v>1.6548180404907622</v>
      </c>
      <c r="F125" s="94" t="s">
        <v>590</v>
      </c>
      <c r="G125" s="94" t="b">
        <v>0</v>
      </c>
      <c r="H125" s="94" t="b">
        <v>0</v>
      </c>
      <c r="I125" s="94" t="b">
        <v>0</v>
      </c>
      <c r="J125" s="94" t="b">
        <v>0</v>
      </c>
      <c r="K125" s="94" t="b">
        <v>0</v>
      </c>
      <c r="L125" s="94" t="b">
        <v>0</v>
      </c>
    </row>
    <row r="126" spans="1:12" ht="15">
      <c r="A126" s="94" t="s">
        <v>632</v>
      </c>
      <c r="B126" s="94" t="s">
        <v>257</v>
      </c>
      <c r="C126" s="94">
        <v>2</v>
      </c>
      <c r="D126" s="133">
        <v>0.007215631567031371</v>
      </c>
      <c r="E126" s="133">
        <v>0.633628741420824</v>
      </c>
      <c r="F126" s="94" t="s">
        <v>590</v>
      </c>
      <c r="G126" s="94" t="b">
        <v>0</v>
      </c>
      <c r="H126" s="94" t="b">
        <v>0</v>
      </c>
      <c r="I126" s="94" t="b">
        <v>0</v>
      </c>
      <c r="J126" s="94" t="b">
        <v>0</v>
      </c>
      <c r="K126" s="94" t="b">
        <v>0</v>
      </c>
      <c r="L126" s="94" t="b">
        <v>0</v>
      </c>
    </row>
    <row r="127" spans="1:12" ht="15">
      <c r="A127" s="94" t="s">
        <v>250</v>
      </c>
      <c r="B127" s="94" t="s">
        <v>253</v>
      </c>
      <c r="C127" s="94">
        <v>2</v>
      </c>
      <c r="D127" s="133">
        <v>0.007215631567031371</v>
      </c>
      <c r="E127" s="133">
        <v>1.6548180404907622</v>
      </c>
      <c r="F127" s="94" t="s">
        <v>590</v>
      </c>
      <c r="G127" s="94" t="b">
        <v>0</v>
      </c>
      <c r="H127" s="94" t="b">
        <v>0</v>
      </c>
      <c r="I127" s="94" t="b">
        <v>0</v>
      </c>
      <c r="J127" s="94" t="b">
        <v>0</v>
      </c>
      <c r="K127" s="94" t="b">
        <v>0</v>
      </c>
      <c r="L127" s="94" t="b">
        <v>0</v>
      </c>
    </row>
    <row r="128" spans="1:12" ht="15">
      <c r="A128" s="94" t="s">
        <v>255</v>
      </c>
      <c r="B128" s="94" t="s">
        <v>631</v>
      </c>
      <c r="C128" s="94">
        <v>2</v>
      </c>
      <c r="D128" s="133">
        <v>0.007215631567031371</v>
      </c>
      <c r="E128" s="133">
        <v>1.0712414548568128</v>
      </c>
      <c r="F128" s="94" t="s">
        <v>590</v>
      </c>
      <c r="G128" s="94" t="b">
        <v>0</v>
      </c>
      <c r="H128" s="94" t="b">
        <v>0</v>
      </c>
      <c r="I128" s="94" t="b">
        <v>0</v>
      </c>
      <c r="J128" s="94" t="b">
        <v>0</v>
      </c>
      <c r="K128" s="94" t="b">
        <v>0</v>
      </c>
      <c r="L128" s="94" t="b">
        <v>0</v>
      </c>
    </row>
    <row r="129" spans="1:12" ht="15">
      <c r="A129" s="94" t="s">
        <v>781</v>
      </c>
      <c r="B129" s="94" t="s">
        <v>634</v>
      </c>
      <c r="C129" s="94">
        <v>2</v>
      </c>
      <c r="D129" s="133">
        <v>0.007215631567031371</v>
      </c>
      <c r="E129" s="133">
        <v>1.8309092995464433</v>
      </c>
      <c r="F129" s="94" t="s">
        <v>590</v>
      </c>
      <c r="G129" s="94" t="b">
        <v>0</v>
      </c>
      <c r="H129" s="94" t="b">
        <v>0</v>
      </c>
      <c r="I129" s="94" t="b">
        <v>0</v>
      </c>
      <c r="J129" s="94" t="b">
        <v>0</v>
      </c>
      <c r="K129" s="94" t="b">
        <v>0</v>
      </c>
      <c r="L129" s="94" t="b">
        <v>0</v>
      </c>
    </row>
    <row r="130" spans="1:12" ht="15">
      <c r="A130" s="94" t="s">
        <v>632</v>
      </c>
      <c r="B130" s="94" t="s">
        <v>648</v>
      </c>
      <c r="C130" s="94">
        <v>2</v>
      </c>
      <c r="D130" s="133">
        <v>0.007215631567031371</v>
      </c>
      <c r="E130" s="133">
        <v>0.9858112595321865</v>
      </c>
      <c r="F130" s="94" t="s">
        <v>590</v>
      </c>
      <c r="G130" s="94" t="b">
        <v>0</v>
      </c>
      <c r="H130" s="94" t="b">
        <v>0</v>
      </c>
      <c r="I130" s="94" t="b">
        <v>0</v>
      </c>
      <c r="J130" s="94" t="b">
        <v>0</v>
      </c>
      <c r="K130" s="94" t="b">
        <v>0</v>
      </c>
      <c r="L130" s="94" t="b">
        <v>0</v>
      </c>
    </row>
    <row r="131" spans="1:12" ht="15">
      <c r="A131" s="94" t="s">
        <v>648</v>
      </c>
      <c r="B131" s="94" t="s">
        <v>756</v>
      </c>
      <c r="C131" s="94">
        <v>2</v>
      </c>
      <c r="D131" s="133">
        <v>0.007215631567031371</v>
      </c>
      <c r="E131" s="133">
        <v>1.8309092995464433</v>
      </c>
      <c r="F131" s="94" t="s">
        <v>590</v>
      </c>
      <c r="G131" s="94" t="b">
        <v>0</v>
      </c>
      <c r="H131" s="94" t="b">
        <v>0</v>
      </c>
      <c r="I131" s="94" t="b">
        <v>0</v>
      </c>
      <c r="J131" s="94" t="b">
        <v>0</v>
      </c>
      <c r="K131" s="94" t="b">
        <v>0</v>
      </c>
      <c r="L131" s="94" t="b">
        <v>0</v>
      </c>
    </row>
    <row r="132" spans="1:12" ht="15">
      <c r="A132" s="94" t="s">
        <v>756</v>
      </c>
      <c r="B132" s="94" t="s">
        <v>757</v>
      </c>
      <c r="C132" s="94">
        <v>2</v>
      </c>
      <c r="D132" s="133">
        <v>0.007215631567031371</v>
      </c>
      <c r="E132" s="133">
        <v>2.1319392952104246</v>
      </c>
      <c r="F132" s="94" t="s">
        <v>590</v>
      </c>
      <c r="G132" s="94" t="b">
        <v>0</v>
      </c>
      <c r="H132" s="94" t="b">
        <v>0</v>
      </c>
      <c r="I132" s="94" t="b">
        <v>0</v>
      </c>
      <c r="J132" s="94" t="b">
        <v>1</v>
      </c>
      <c r="K132" s="94" t="b">
        <v>0</v>
      </c>
      <c r="L132" s="94" t="b">
        <v>0</v>
      </c>
    </row>
    <row r="133" spans="1:12" ht="15">
      <c r="A133" s="94" t="s">
        <v>757</v>
      </c>
      <c r="B133" s="94" t="s">
        <v>637</v>
      </c>
      <c r="C133" s="94">
        <v>2</v>
      </c>
      <c r="D133" s="133">
        <v>0.007215631567031371</v>
      </c>
      <c r="E133" s="133">
        <v>1.7339992865383869</v>
      </c>
      <c r="F133" s="94" t="s">
        <v>590</v>
      </c>
      <c r="G133" s="94" t="b">
        <v>1</v>
      </c>
      <c r="H133" s="94" t="b">
        <v>0</v>
      </c>
      <c r="I133" s="94" t="b">
        <v>0</v>
      </c>
      <c r="J133" s="94" t="b">
        <v>0</v>
      </c>
      <c r="K133" s="94" t="b">
        <v>0</v>
      </c>
      <c r="L133" s="94" t="b">
        <v>0</v>
      </c>
    </row>
    <row r="134" spans="1:12" ht="15">
      <c r="A134" s="94" t="s">
        <v>637</v>
      </c>
      <c r="B134" s="94" t="s">
        <v>782</v>
      </c>
      <c r="C134" s="94">
        <v>2</v>
      </c>
      <c r="D134" s="133">
        <v>0.007215631567031371</v>
      </c>
      <c r="E134" s="133">
        <v>1.6548180404907622</v>
      </c>
      <c r="F134" s="94" t="s">
        <v>590</v>
      </c>
      <c r="G134" s="94" t="b">
        <v>0</v>
      </c>
      <c r="H134" s="94" t="b">
        <v>0</v>
      </c>
      <c r="I134" s="94" t="b">
        <v>0</v>
      </c>
      <c r="J134" s="94" t="b">
        <v>0</v>
      </c>
      <c r="K134" s="94" t="b">
        <v>0</v>
      </c>
      <c r="L134" s="94" t="b">
        <v>0</v>
      </c>
    </row>
    <row r="135" spans="1:12" ht="15">
      <c r="A135" s="94" t="s">
        <v>782</v>
      </c>
      <c r="B135" s="94" t="s">
        <v>633</v>
      </c>
      <c r="C135" s="94">
        <v>2</v>
      </c>
      <c r="D135" s="133">
        <v>0.007215631567031371</v>
      </c>
      <c r="E135" s="133">
        <v>1.587871250860149</v>
      </c>
      <c r="F135" s="94" t="s">
        <v>590</v>
      </c>
      <c r="G135" s="94" t="b">
        <v>0</v>
      </c>
      <c r="H135" s="94" t="b">
        <v>0</v>
      </c>
      <c r="I135" s="94" t="b">
        <v>0</v>
      </c>
      <c r="J135" s="94" t="b">
        <v>0</v>
      </c>
      <c r="K135" s="94" t="b">
        <v>0</v>
      </c>
      <c r="L135" s="94" t="b">
        <v>0</v>
      </c>
    </row>
    <row r="136" spans="1:12" ht="15">
      <c r="A136" s="94" t="s">
        <v>633</v>
      </c>
      <c r="B136" s="94" t="s">
        <v>783</v>
      </c>
      <c r="C136" s="94">
        <v>2</v>
      </c>
      <c r="D136" s="133">
        <v>0.007215631567031371</v>
      </c>
      <c r="E136" s="133">
        <v>1.529879303882462</v>
      </c>
      <c r="F136" s="94" t="s">
        <v>590</v>
      </c>
      <c r="G136" s="94" t="b">
        <v>0</v>
      </c>
      <c r="H136" s="94" t="b">
        <v>0</v>
      </c>
      <c r="I136" s="94" t="b">
        <v>0</v>
      </c>
      <c r="J136" s="94" t="b">
        <v>0</v>
      </c>
      <c r="K136" s="94" t="b">
        <v>0</v>
      </c>
      <c r="L136" s="94" t="b">
        <v>0</v>
      </c>
    </row>
    <row r="137" spans="1:12" ht="15">
      <c r="A137" s="94" t="s">
        <v>783</v>
      </c>
      <c r="B137" s="94" t="s">
        <v>784</v>
      </c>
      <c r="C137" s="94">
        <v>2</v>
      </c>
      <c r="D137" s="133">
        <v>0.007215631567031371</v>
      </c>
      <c r="E137" s="133">
        <v>2.1319392952104246</v>
      </c>
      <c r="F137" s="94" t="s">
        <v>590</v>
      </c>
      <c r="G137" s="94" t="b">
        <v>0</v>
      </c>
      <c r="H137" s="94" t="b">
        <v>0</v>
      </c>
      <c r="I137" s="94" t="b">
        <v>0</v>
      </c>
      <c r="J137" s="94" t="b">
        <v>0</v>
      </c>
      <c r="K137" s="94" t="b">
        <v>0</v>
      </c>
      <c r="L137" s="94" t="b">
        <v>0</v>
      </c>
    </row>
    <row r="138" spans="1:12" ht="15">
      <c r="A138" s="94" t="s">
        <v>784</v>
      </c>
      <c r="B138" s="94" t="s">
        <v>758</v>
      </c>
      <c r="C138" s="94">
        <v>2</v>
      </c>
      <c r="D138" s="133">
        <v>0.007215631567031371</v>
      </c>
      <c r="E138" s="133">
        <v>2.1319392952104246</v>
      </c>
      <c r="F138" s="94" t="s">
        <v>590</v>
      </c>
      <c r="G138" s="94" t="b">
        <v>0</v>
      </c>
      <c r="H138" s="94" t="b">
        <v>0</v>
      </c>
      <c r="I138" s="94" t="b">
        <v>0</v>
      </c>
      <c r="J138" s="94" t="b">
        <v>0</v>
      </c>
      <c r="K138" s="94" t="b">
        <v>0</v>
      </c>
      <c r="L138" s="94" t="b">
        <v>0</v>
      </c>
    </row>
    <row r="139" spans="1:12" ht="15">
      <c r="A139" s="94" t="s">
        <v>758</v>
      </c>
      <c r="B139" s="94" t="s">
        <v>754</v>
      </c>
      <c r="C139" s="94">
        <v>2</v>
      </c>
      <c r="D139" s="133">
        <v>0.007215631567031371</v>
      </c>
      <c r="E139" s="133">
        <v>2.1319392952104246</v>
      </c>
      <c r="F139" s="94" t="s">
        <v>590</v>
      </c>
      <c r="G139" s="94" t="b">
        <v>0</v>
      </c>
      <c r="H139" s="94" t="b">
        <v>0</v>
      </c>
      <c r="I139" s="94" t="b">
        <v>0</v>
      </c>
      <c r="J139" s="94" t="b">
        <v>0</v>
      </c>
      <c r="K139" s="94" t="b">
        <v>0</v>
      </c>
      <c r="L139" s="94" t="b">
        <v>0</v>
      </c>
    </row>
    <row r="140" spans="1:12" ht="15">
      <c r="A140" s="94" t="s">
        <v>754</v>
      </c>
      <c r="B140" s="94" t="s">
        <v>759</v>
      </c>
      <c r="C140" s="94">
        <v>2</v>
      </c>
      <c r="D140" s="133">
        <v>0.007215631567031371</v>
      </c>
      <c r="E140" s="133">
        <v>2.1319392952104246</v>
      </c>
      <c r="F140" s="94" t="s">
        <v>590</v>
      </c>
      <c r="G140" s="94" t="b">
        <v>0</v>
      </c>
      <c r="H140" s="94" t="b">
        <v>0</v>
      </c>
      <c r="I140" s="94" t="b">
        <v>0</v>
      </c>
      <c r="J140" s="94" t="b">
        <v>0</v>
      </c>
      <c r="K140" s="94" t="b">
        <v>0</v>
      </c>
      <c r="L140" s="94" t="b">
        <v>0</v>
      </c>
    </row>
    <row r="141" spans="1:12" ht="15">
      <c r="A141" s="94" t="s">
        <v>759</v>
      </c>
      <c r="B141" s="94" t="s">
        <v>760</v>
      </c>
      <c r="C141" s="94">
        <v>2</v>
      </c>
      <c r="D141" s="133">
        <v>0.007215631567031371</v>
      </c>
      <c r="E141" s="133">
        <v>2.1319392952104246</v>
      </c>
      <c r="F141" s="94" t="s">
        <v>590</v>
      </c>
      <c r="G141" s="94" t="b">
        <v>0</v>
      </c>
      <c r="H141" s="94" t="b">
        <v>0</v>
      </c>
      <c r="I141" s="94" t="b">
        <v>0</v>
      </c>
      <c r="J141" s="94" t="b">
        <v>0</v>
      </c>
      <c r="K141" s="94" t="b">
        <v>1</v>
      </c>
      <c r="L141" s="94" t="b">
        <v>0</v>
      </c>
    </row>
    <row r="142" spans="1:12" ht="15">
      <c r="A142" s="94" t="s">
        <v>760</v>
      </c>
      <c r="B142" s="94" t="s">
        <v>768</v>
      </c>
      <c r="C142" s="94">
        <v>2</v>
      </c>
      <c r="D142" s="133">
        <v>0.007215631567031371</v>
      </c>
      <c r="E142" s="133">
        <v>1.9558480361547432</v>
      </c>
      <c r="F142" s="94" t="s">
        <v>590</v>
      </c>
      <c r="G142" s="94" t="b">
        <v>0</v>
      </c>
      <c r="H142" s="94" t="b">
        <v>1</v>
      </c>
      <c r="I142" s="94" t="b">
        <v>0</v>
      </c>
      <c r="J142" s="94" t="b">
        <v>0</v>
      </c>
      <c r="K142" s="94" t="b">
        <v>0</v>
      </c>
      <c r="L142" s="94" t="b">
        <v>0</v>
      </c>
    </row>
    <row r="143" spans="1:12" ht="15">
      <c r="A143" s="94" t="s">
        <v>768</v>
      </c>
      <c r="B143" s="94" t="s">
        <v>785</v>
      </c>
      <c r="C143" s="94">
        <v>2</v>
      </c>
      <c r="D143" s="133">
        <v>0.007215631567031371</v>
      </c>
      <c r="E143" s="133">
        <v>1.9558480361547432</v>
      </c>
      <c r="F143" s="94" t="s">
        <v>590</v>
      </c>
      <c r="G143" s="94" t="b">
        <v>0</v>
      </c>
      <c r="H143" s="94" t="b">
        <v>0</v>
      </c>
      <c r="I143" s="94" t="b">
        <v>0</v>
      </c>
      <c r="J143" s="94" t="b">
        <v>0</v>
      </c>
      <c r="K143" s="94" t="b">
        <v>0</v>
      </c>
      <c r="L143" s="94" t="b">
        <v>0</v>
      </c>
    </row>
    <row r="144" spans="1:12" ht="15">
      <c r="A144" s="94" t="s">
        <v>785</v>
      </c>
      <c r="B144" s="94" t="s">
        <v>755</v>
      </c>
      <c r="C144" s="94">
        <v>2</v>
      </c>
      <c r="D144" s="133">
        <v>0.007215631567031371</v>
      </c>
      <c r="E144" s="133">
        <v>1.8309092995464433</v>
      </c>
      <c r="F144" s="94" t="s">
        <v>590</v>
      </c>
      <c r="G144" s="94" t="b">
        <v>0</v>
      </c>
      <c r="H144" s="94" t="b">
        <v>0</v>
      </c>
      <c r="I144" s="94" t="b">
        <v>0</v>
      </c>
      <c r="J144" s="94" t="b">
        <v>1</v>
      </c>
      <c r="K144" s="94" t="b">
        <v>0</v>
      </c>
      <c r="L144" s="94" t="b">
        <v>0</v>
      </c>
    </row>
    <row r="145" spans="1:12" ht="15">
      <c r="A145" s="94" t="s">
        <v>755</v>
      </c>
      <c r="B145" s="94" t="s">
        <v>786</v>
      </c>
      <c r="C145" s="94">
        <v>2</v>
      </c>
      <c r="D145" s="133">
        <v>0.007215631567031371</v>
      </c>
      <c r="E145" s="133">
        <v>1.8309092995464433</v>
      </c>
      <c r="F145" s="94" t="s">
        <v>590</v>
      </c>
      <c r="G145" s="94" t="b">
        <v>1</v>
      </c>
      <c r="H145" s="94" t="b">
        <v>0</v>
      </c>
      <c r="I145" s="94" t="b">
        <v>0</v>
      </c>
      <c r="J145" s="94" t="b">
        <v>0</v>
      </c>
      <c r="K145" s="94" t="b">
        <v>0</v>
      </c>
      <c r="L145" s="94" t="b">
        <v>0</v>
      </c>
    </row>
    <row r="146" spans="1:12" ht="15">
      <c r="A146" s="94" t="s">
        <v>786</v>
      </c>
      <c r="B146" s="94" t="s">
        <v>787</v>
      </c>
      <c r="C146" s="94">
        <v>2</v>
      </c>
      <c r="D146" s="133">
        <v>0.007215631567031371</v>
      </c>
      <c r="E146" s="133">
        <v>2.1319392952104246</v>
      </c>
      <c r="F146" s="94" t="s">
        <v>590</v>
      </c>
      <c r="G146" s="94" t="b">
        <v>0</v>
      </c>
      <c r="H146" s="94" t="b">
        <v>0</v>
      </c>
      <c r="I146" s="94" t="b">
        <v>0</v>
      </c>
      <c r="J146" s="94" t="b">
        <v>1</v>
      </c>
      <c r="K146" s="94" t="b">
        <v>0</v>
      </c>
      <c r="L146" s="94" t="b">
        <v>0</v>
      </c>
    </row>
    <row r="147" spans="1:12" ht="15">
      <c r="A147" s="94" t="s">
        <v>787</v>
      </c>
      <c r="B147" s="94" t="s">
        <v>761</v>
      </c>
      <c r="C147" s="94">
        <v>2</v>
      </c>
      <c r="D147" s="133">
        <v>0.007215631567031371</v>
      </c>
      <c r="E147" s="133">
        <v>2.1319392952104246</v>
      </c>
      <c r="F147" s="94" t="s">
        <v>590</v>
      </c>
      <c r="G147" s="94" t="b">
        <v>1</v>
      </c>
      <c r="H147" s="94" t="b">
        <v>0</v>
      </c>
      <c r="I147" s="94" t="b">
        <v>0</v>
      </c>
      <c r="J147" s="94" t="b">
        <v>0</v>
      </c>
      <c r="K147" s="94" t="b">
        <v>0</v>
      </c>
      <c r="L147" s="94" t="b">
        <v>0</v>
      </c>
    </row>
    <row r="148" spans="1:12" ht="15">
      <c r="A148" s="94" t="s">
        <v>761</v>
      </c>
      <c r="B148" s="94" t="s">
        <v>257</v>
      </c>
      <c r="C148" s="94">
        <v>2</v>
      </c>
      <c r="D148" s="133">
        <v>0.007215631567031371</v>
      </c>
      <c r="E148" s="133">
        <v>1.4787267814350809</v>
      </c>
      <c r="F148" s="94" t="s">
        <v>590</v>
      </c>
      <c r="G148" s="94" t="b">
        <v>0</v>
      </c>
      <c r="H148" s="94" t="b">
        <v>0</v>
      </c>
      <c r="I148" s="94" t="b">
        <v>0</v>
      </c>
      <c r="J148" s="94" t="b">
        <v>0</v>
      </c>
      <c r="K148" s="94" t="b">
        <v>0</v>
      </c>
      <c r="L148" s="94" t="b">
        <v>0</v>
      </c>
    </row>
    <row r="149" spans="1:12" ht="15">
      <c r="A149" s="94" t="s">
        <v>643</v>
      </c>
      <c r="B149" s="94" t="s">
        <v>631</v>
      </c>
      <c r="C149" s="94">
        <v>2</v>
      </c>
      <c r="D149" s="133">
        <v>0.009912754781957245</v>
      </c>
      <c r="E149" s="133">
        <v>1.0821867561873502</v>
      </c>
      <c r="F149" s="94" t="s">
        <v>591</v>
      </c>
      <c r="G149" s="94" t="b">
        <v>0</v>
      </c>
      <c r="H149" s="94" t="b">
        <v>0</v>
      </c>
      <c r="I149" s="94" t="b">
        <v>0</v>
      </c>
      <c r="J149" s="94" t="b">
        <v>0</v>
      </c>
      <c r="K149" s="94" t="b">
        <v>0</v>
      </c>
      <c r="L149" s="94" t="b">
        <v>0</v>
      </c>
    </row>
    <row r="150" spans="1:12" ht="15">
      <c r="A150" s="94" t="s">
        <v>262</v>
      </c>
      <c r="B150" s="94" t="s">
        <v>631</v>
      </c>
      <c r="C150" s="94">
        <v>2</v>
      </c>
      <c r="D150" s="133">
        <v>0.009912754781957245</v>
      </c>
      <c r="E150" s="133">
        <v>0.9060954971316688</v>
      </c>
      <c r="F150" s="94" t="s">
        <v>591</v>
      </c>
      <c r="G150" s="94" t="b">
        <v>0</v>
      </c>
      <c r="H150" s="94" t="b">
        <v>0</v>
      </c>
      <c r="I150" s="94" t="b">
        <v>0</v>
      </c>
      <c r="J150" s="94" t="b">
        <v>0</v>
      </c>
      <c r="K150" s="94" t="b">
        <v>0</v>
      </c>
      <c r="L150" s="94" t="b">
        <v>0</v>
      </c>
    </row>
    <row r="151" spans="1:12" ht="15">
      <c r="A151" s="94" t="s">
        <v>632</v>
      </c>
      <c r="B151" s="94" t="s">
        <v>631</v>
      </c>
      <c r="C151" s="94">
        <v>2</v>
      </c>
      <c r="D151" s="133">
        <v>0.009912754781957245</v>
      </c>
      <c r="E151" s="133">
        <v>0.38321675185133125</v>
      </c>
      <c r="F151" s="94" t="s">
        <v>591</v>
      </c>
      <c r="G151" s="94" t="b">
        <v>0</v>
      </c>
      <c r="H151" s="94" t="b">
        <v>0</v>
      </c>
      <c r="I151" s="94" t="b">
        <v>0</v>
      </c>
      <c r="J151" s="94" t="b">
        <v>0</v>
      </c>
      <c r="K151" s="94" t="b">
        <v>0</v>
      </c>
      <c r="L151" s="94" t="b">
        <v>0</v>
      </c>
    </row>
    <row r="152" spans="1:12" ht="15">
      <c r="A152" s="94" t="s">
        <v>257</v>
      </c>
      <c r="B152" s="94" t="s">
        <v>631</v>
      </c>
      <c r="C152" s="94">
        <v>3</v>
      </c>
      <c r="D152" s="133">
        <v>0.010564226172207447</v>
      </c>
      <c r="E152" s="133">
        <v>0.9395192526186185</v>
      </c>
      <c r="F152" s="94" t="s">
        <v>592</v>
      </c>
      <c r="G152" s="94" t="b">
        <v>0</v>
      </c>
      <c r="H152" s="94" t="b">
        <v>0</v>
      </c>
      <c r="I152" s="94" t="b">
        <v>0</v>
      </c>
      <c r="J152" s="94" t="b">
        <v>0</v>
      </c>
      <c r="K152" s="94" t="b">
        <v>0</v>
      </c>
      <c r="L152" s="94" t="b">
        <v>0</v>
      </c>
    </row>
    <row r="153" spans="1:12" ht="15">
      <c r="A153" s="94" t="s">
        <v>649</v>
      </c>
      <c r="B153" s="94" t="s">
        <v>650</v>
      </c>
      <c r="C153" s="94">
        <v>2</v>
      </c>
      <c r="D153" s="133">
        <v>0.012633016148318653</v>
      </c>
      <c r="E153" s="133">
        <v>1.462397997898956</v>
      </c>
      <c r="F153" s="94" t="s">
        <v>592</v>
      </c>
      <c r="G153" s="94" t="b">
        <v>0</v>
      </c>
      <c r="H153" s="94" t="b">
        <v>0</v>
      </c>
      <c r="I153" s="94" t="b">
        <v>0</v>
      </c>
      <c r="J153" s="94" t="b">
        <v>0</v>
      </c>
      <c r="K153" s="94" t="b">
        <v>0</v>
      </c>
      <c r="L153" s="94" t="b">
        <v>0</v>
      </c>
    </row>
    <row r="154" spans="1:12" ht="15">
      <c r="A154" s="94" t="s">
        <v>650</v>
      </c>
      <c r="B154" s="94" t="s">
        <v>651</v>
      </c>
      <c r="C154" s="94">
        <v>2</v>
      </c>
      <c r="D154" s="133">
        <v>0.012633016148318653</v>
      </c>
      <c r="E154" s="133">
        <v>1.462397997898956</v>
      </c>
      <c r="F154" s="94" t="s">
        <v>592</v>
      </c>
      <c r="G154" s="94" t="b">
        <v>0</v>
      </c>
      <c r="H154" s="94" t="b">
        <v>0</v>
      </c>
      <c r="I154" s="94" t="b">
        <v>0</v>
      </c>
      <c r="J154" s="94" t="b">
        <v>0</v>
      </c>
      <c r="K154" s="94" t="b">
        <v>0</v>
      </c>
      <c r="L154" s="94" t="b">
        <v>0</v>
      </c>
    </row>
    <row r="155" spans="1:12" ht="15">
      <c r="A155" s="94" t="s">
        <v>651</v>
      </c>
      <c r="B155" s="94" t="s">
        <v>652</v>
      </c>
      <c r="C155" s="94">
        <v>2</v>
      </c>
      <c r="D155" s="133">
        <v>0.012633016148318653</v>
      </c>
      <c r="E155" s="133">
        <v>1.462397997898956</v>
      </c>
      <c r="F155" s="94" t="s">
        <v>592</v>
      </c>
      <c r="G155" s="94" t="b">
        <v>0</v>
      </c>
      <c r="H155" s="94" t="b">
        <v>0</v>
      </c>
      <c r="I155" s="94" t="b">
        <v>0</v>
      </c>
      <c r="J155" s="94" t="b">
        <v>0</v>
      </c>
      <c r="K155" s="94" t="b">
        <v>0</v>
      </c>
      <c r="L155" s="94" t="b">
        <v>0</v>
      </c>
    </row>
    <row r="156" spans="1:12" ht="15">
      <c r="A156" s="94" t="s">
        <v>652</v>
      </c>
      <c r="B156" s="94" t="s">
        <v>653</v>
      </c>
      <c r="C156" s="94">
        <v>2</v>
      </c>
      <c r="D156" s="133">
        <v>0.012633016148318653</v>
      </c>
      <c r="E156" s="133">
        <v>1.462397997898956</v>
      </c>
      <c r="F156" s="94" t="s">
        <v>592</v>
      </c>
      <c r="G156" s="94" t="b">
        <v>0</v>
      </c>
      <c r="H156" s="94" t="b">
        <v>0</v>
      </c>
      <c r="I156" s="94" t="b">
        <v>0</v>
      </c>
      <c r="J156" s="94" t="b">
        <v>0</v>
      </c>
      <c r="K156" s="94" t="b">
        <v>0</v>
      </c>
      <c r="L156" s="94" t="b">
        <v>0</v>
      </c>
    </row>
    <row r="157" spans="1:12" ht="15">
      <c r="A157" s="94" t="s">
        <v>653</v>
      </c>
      <c r="B157" s="94" t="s">
        <v>257</v>
      </c>
      <c r="C157" s="94">
        <v>2</v>
      </c>
      <c r="D157" s="133">
        <v>0.012633016148318653</v>
      </c>
      <c r="E157" s="133">
        <v>1.161368002234975</v>
      </c>
      <c r="F157" s="94" t="s">
        <v>592</v>
      </c>
      <c r="G157" s="94" t="b">
        <v>0</v>
      </c>
      <c r="H157" s="94" t="b">
        <v>0</v>
      </c>
      <c r="I157" s="94" t="b">
        <v>0</v>
      </c>
      <c r="J157" s="94" t="b">
        <v>0</v>
      </c>
      <c r="K157" s="94" t="b">
        <v>0</v>
      </c>
      <c r="L157" s="9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857</v>
      </c>
      <c r="B2" s="136" t="s">
        <v>858</v>
      </c>
      <c r="C2" s="67" t="s">
        <v>859</v>
      </c>
    </row>
    <row r="3" spans="1:3" ht="15">
      <c r="A3" s="135" t="s">
        <v>590</v>
      </c>
      <c r="B3" s="135" t="s">
        <v>590</v>
      </c>
      <c r="C3" s="36">
        <v>19</v>
      </c>
    </row>
    <row r="4" spans="1:3" ht="15">
      <c r="A4" s="135" t="s">
        <v>590</v>
      </c>
      <c r="B4" s="135" t="s">
        <v>591</v>
      </c>
      <c r="C4" s="36">
        <v>1</v>
      </c>
    </row>
    <row r="5" spans="1:3" ht="15">
      <c r="A5" s="135" t="s">
        <v>590</v>
      </c>
      <c r="B5" s="135" t="s">
        <v>592</v>
      </c>
      <c r="C5" s="36">
        <v>11</v>
      </c>
    </row>
    <row r="6" spans="1:3" ht="15">
      <c r="A6" s="135" t="s">
        <v>591</v>
      </c>
      <c r="B6" s="135" t="s">
        <v>590</v>
      </c>
      <c r="C6" s="36">
        <v>3</v>
      </c>
    </row>
    <row r="7" spans="1:3" ht="15">
      <c r="A7" s="135" t="s">
        <v>591</v>
      </c>
      <c r="B7" s="135" t="s">
        <v>591</v>
      </c>
      <c r="C7" s="36">
        <v>10</v>
      </c>
    </row>
    <row r="8" spans="1:3" ht="15">
      <c r="A8" s="135" t="s">
        <v>591</v>
      </c>
      <c r="B8" s="135" t="s">
        <v>592</v>
      </c>
      <c r="C8" s="36">
        <v>1</v>
      </c>
    </row>
    <row r="9" spans="1:3" ht="15">
      <c r="A9" s="135" t="s">
        <v>592</v>
      </c>
      <c r="B9" s="135" t="s">
        <v>590</v>
      </c>
      <c r="C9" s="36">
        <v>1</v>
      </c>
    </row>
    <row r="10" spans="1:3" ht="15">
      <c r="A10" s="135" t="s">
        <v>592</v>
      </c>
      <c r="B10" s="135" t="s">
        <v>591</v>
      </c>
      <c r="C10" s="36">
        <v>1</v>
      </c>
    </row>
    <row r="11" spans="1:3" ht="15">
      <c r="A11" s="135" t="s">
        <v>592</v>
      </c>
      <c r="B11" s="135" t="s">
        <v>592</v>
      </c>
      <c r="C11" s="36">
        <v>4</v>
      </c>
    </row>
    <row r="12" spans="1:3" ht="15">
      <c r="A12" s="135" t="s">
        <v>593</v>
      </c>
      <c r="B12" s="135" t="s">
        <v>593</v>
      </c>
      <c r="C12"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864</v>
      </c>
      <c r="B1" s="13" t="s">
        <v>17</v>
      </c>
    </row>
    <row r="2" spans="1:2" ht="15">
      <c r="A2" s="86" t="s">
        <v>865</v>
      </c>
      <c r="B2" s="86" t="s">
        <v>871</v>
      </c>
    </row>
    <row r="3" spans="1:2" ht="15">
      <c r="A3" s="86" t="s">
        <v>866</v>
      </c>
      <c r="B3" s="86" t="s">
        <v>872</v>
      </c>
    </row>
    <row r="4" spans="1:2" ht="15">
      <c r="A4" s="86" t="s">
        <v>867</v>
      </c>
      <c r="B4" s="86" t="s">
        <v>873</v>
      </c>
    </row>
    <row r="5" spans="1:2" ht="15">
      <c r="A5" s="86" t="s">
        <v>868</v>
      </c>
      <c r="B5" s="86" t="s">
        <v>874</v>
      </c>
    </row>
    <row r="6" spans="1:2" ht="15">
      <c r="A6" s="86" t="s">
        <v>869</v>
      </c>
      <c r="B6" s="86" t="s">
        <v>875</v>
      </c>
    </row>
    <row r="7" spans="1:2" ht="15">
      <c r="A7" s="86" t="s">
        <v>870</v>
      </c>
      <c r="B7" s="86" t="s">
        <v>872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876</v>
      </c>
      <c r="B1" s="13" t="s">
        <v>34</v>
      </c>
    </row>
    <row r="2" spans="1:2" ht="15">
      <c r="A2" s="127" t="s">
        <v>257</v>
      </c>
      <c r="B2" s="86">
        <v>55.5</v>
      </c>
    </row>
    <row r="3" spans="1:2" ht="15">
      <c r="A3" s="127" t="s">
        <v>258</v>
      </c>
      <c r="B3" s="86">
        <v>47.833333</v>
      </c>
    </row>
    <row r="4" spans="1:2" ht="15">
      <c r="A4" s="127" t="s">
        <v>255</v>
      </c>
      <c r="B4" s="86">
        <v>47.333333</v>
      </c>
    </row>
    <row r="5" spans="1:2" ht="15">
      <c r="A5" s="127" t="s">
        <v>250</v>
      </c>
      <c r="B5" s="86">
        <v>24</v>
      </c>
    </row>
    <row r="6" spans="1:2" ht="15">
      <c r="A6" s="127" t="s">
        <v>254</v>
      </c>
      <c r="B6" s="86">
        <v>21.833333</v>
      </c>
    </row>
    <row r="7" spans="1:2" ht="15">
      <c r="A7" s="127" t="s">
        <v>256</v>
      </c>
      <c r="B7" s="86">
        <v>3.5</v>
      </c>
    </row>
    <row r="8" spans="1:2" ht="15">
      <c r="A8" s="127" t="s">
        <v>259</v>
      </c>
      <c r="B8" s="86">
        <v>2</v>
      </c>
    </row>
    <row r="9" spans="1:2" ht="15">
      <c r="A9" s="127" t="s">
        <v>261</v>
      </c>
      <c r="B9" s="86">
        <v>0</v>
      </c>
    </row>
    <row r="10" spans="1:2" ht="15">
      <c r="A10" s="127" t="s">
        <v>262</v>
      </c>
      <c r="B10" s="86">
        <v>0</v>
      </c>
    </row>
    <row r="11" spans="1:2" ht="15">
      <c r="A11" s="127" t="s">
        <v>248</v>
      </c>
      <c r="B11" s="86">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887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473</v>
      </c>
      <c r="AT2" s="13" t="s">
        <v>228</v>
      </c>
      <c r="AU2" s="13" t="s">
        <v>474</v>
      </c>
      <c r="AV2" s="13" t="s">
        <v>475</v>
      </c>
      <c r="AW2" s="13" t="s">
        <v>476</v>
      </c>
      <c r="AX2" s="13" t="s">
        <v>477</v>
      </c>
      <c r="AY2" s="13" t="s">
        <v>478</v>
      </c>
      <c r="AZ2" s="13" t="s">
        <v>479</v>
      </c>
      <c r="BA2" s="13" t="s">
        <v>598</v>
      </c>
      <c r="BB2" s="130" t="s">
        <v>716</v>
      </c>
      <c r="BC2" s="130" t="s">
        <v>717</v>
      </c>
      <c r="BD2" s="130" t="s">
        <v>718</v>
      </c>
      <c r="BE2" s="130" t="s">
        <v>719</v>
      </c>
      <c r="BF2" s="130" t="s">
        <v>720</v>
      </c>
      <c r="BG2" s="130" t="s">
        <v>721</v>
      </c>
      <c r="BH2" s="130" t="s">
        <v>722</v>
      </c>
      <c r="BI2" s="130" t="s">
        <v>734</v>
      </c>
      <c r="BJ2" s="130" t="s">
        <v>740</v>
      </c>
      <c r="BK2" s="130" t="s">
        <v>751</v>
      </c>
      <c r="BL2" s="130" t="s">
        <v>846</v>
      </c>
      <c r="BM2" s="130" t="s">
        <v>847</v>
      </c>
      <c r="BN2" s="130" t="s">
        <v>848</v>
      </c>
      <c r="BO2" s="130" t="s">
        <v>849</v>
      </c>
      <c r="BP2" s="130" t="s">
        <v>850</v>
      </c>
      <c r="BQ2" s="130" t="s">
        <v>851</v>
      </c>
      <c r="BR2" s="130" t="s">
        <v>852</v>
      </c>
      <c r="BS2" s="130" t="s">
        <v>853</v>
      </c>
      <c r="BT2" s="130" t="s">
        <v>855</v>
      </c>
      <c r="BU2" s="3"/>
      <c r="BV2" s="3"/>
    </row>
    <row r="3" spans="1:74" ht="41.45" customHeight="1">
      <c r="A3" s="50" t="s">
        <v>248</v>
      </c>
      <c r="C3" s="53"/>
      <c r="D3" s="53" t="s">
        <v>64</v>
      </c>
      <c r="E3" s="54">
        <v>257.23433444568036</v>
      </c>
      <c r="F3" s="55">
        <v>99.04566683964713</v>
      </c>
      <c r="G3" s="115" t="s">
        <v>315</v>
      </c>
      <c r="H3" s="53"/>
      <c r="I3" s="57" t="s">
        <v>248</v>
      </c>
      <c r="J3" s="56"/>
      <c r="K3" s="56"/>
      <c r="L3" s="117" t="s">
        <v>572</v>
      </c>
      <c r="M3" s="59">
        <v>319.0474312402699</v>
      </c>
      <c r="N3" s="60">
        <v>4119.14599609375</v>
      </c>
      <c r="O3" s="60">
        <v>5175.953125</v>
      </c>
      <c r="P3" s="58"/>
      <c r="Q3" s="61"/>
      <c r="R3" s="61"/>
      <c r="S3" s="51"/>
      <c r="T3" s="51">
        <v>0</v>
      </c>
      <c r="U3" s="51">
        <v>1</v>
      </c>
      <c r="V3" s="52">
        <v>0</v>
      </c>
      <c r="W3" s="52">
        <v>0.03125</v>
      </c>
      <c r="X3" s="52">
        <v>0.023383</v>
      </c>
      <c r="Y3" s="52">
        <v>0.38502</v>
      </c>
      <c r="Z3" s="52">
        <v>0</v>
      </c>
      <c r="AA3" s="52">
        <v>0</v>
      </c>
      <c r="AB3" s="62">
        <v>3</v>
      </c>
      <c r="AC3" s="62"/>
      <c r="AD3" s="63"/>
      <c r="AE3" s="86" t="s">
        <v>480</v>
      </c>
      <c r="AF3" s="86">
        <v>1034</v>
      </c>
      <c r="AG3" s="86">
        <v>715</v>
      </c>
      <c r="AH3" s="86">
        <v>13019</v>
      </c>
      <c r="AI3" s="86">
        <v>6433</v>
      </c>
      <c r="AJ3" s="86"/>
      <c r="AK3" s="86" t="s">
        <v>495</v>
      </c>
      <c r="AL3" s="86" t="s">
        <v>510</v>
      </c>
      <c r="AM3" s="86"/>
      <c r="AN3" s="86"/>
      <c r="AO3" s="88">
        <v>40047.96471064815</v>
      </c>
      <c r="AP3" s="91" t="s">
        <v>531</v>
      </c>
      <c r="AQ3" s="86" t="b">
        <v>0</v>
      </c>
      <c r="AR3" s="86" t="b">
        <v>0</v>
      </c>
      <c r="AS3" s="86" t="b">
        <v>1</v>
      </c>
      <c r="AT3" s="86"/>
      <c r="AU3" s="86">
        <v>25</v>
      </c>
      <c r="AV3" s="91" t="s">
        <v>546</v>
      </c>
      <c r="AW3" s="86" t="b">
        <v>0</v>
      </c>
      <c r="AX3" s="86" t="s">
        <v>556</v>
      </c>
      <c r="AY3" s="91" t="s">
        <v>557</v>
      </c>
      <c r="AZ3" s="86" t="s">
        <v>66</v>
      </c>
      <c r="BA3" s="86" t="str">
        <f>REPLACE(INDEX(GroupVertices[Group],MATCH(Vertices[[#This Row],[Vertex]],GroupVertices[Vertex],0)),1,1,"")</f>
        <v>3</v>
      </c>
      <c r="BB3" s="51"/>
      <c r="BC3" s="51"/>
      <c r="BD3" s="51"/>
      <c r="BE3" s="51"/>
      <c r="BF3" s="51" t="s">
        <v>302</v>
      </c>
      <c r="BG3" s="51" t="s">
        <v>302</v>
      </c>
      <c r="BH3" s="131" t="s">
        <v>723</v>
      </c>
      <c r="BI3" s="131" t="s">
        <v>723</v>
      </c>
      <c r="BJ3" s="131" t="s">
        <v>741</v>
      </c>
      <c r="BK3" s="131" t="s">
        <v>741</v>
      </c>
      <c r="BL3" s="131">
        <v>2</v>
      </c>
      <c r="BM3" s="134">
        <v>10.526315789473685</v>
      </c>
      <c r="BN3" s="131">
        <v>0</v>
      </c>
      <c r="BO3" s="134">
        <v>0</v>
      </c>
      <c r="BP3" s="131">
        <v>0</v>
      </c>
      <c r="BQ3" s="134">
        <v>0</v>
      </c>
      <c r="BR3" s="131">
        <v>17</v>
      </c>
      <c r="BS3" s="134">
        <v>89.47368421052632</v>
      </c>
      <c r="BT3" s="131">
        <v>19</v>
      </c>
      <c r="BU3" s="3"/>
      <c r="BV3" s="3"/>
    </row>
    <row r="4" spans="1:77" ht="41.45" customHeight="1">
      <c r="A4" s="14" t="s">
        <v>257</v>
      </c>
      <c r="C4" s="15"/>
      <c r="D4" s="15" t="s">
        <v>64</v>
      </c>
      <c r="E4" s="96">
        <v>475.6674082313682</v>
      </c>
      <c r="F4" s="82">
        <v>96.85677218474312</v>
      </c>
      <c r="G4" s="115" t="s">
        <v>323</v>
      </c>
      <c r="H4" s="15"/>
      <c r="I4" s="16" t="s">
        <v>257</v>
      </c>
      <c r="J4" s="66"/>
      <c r="K4" s="66"/>
      <c r="L4" s="117" t="s">
        <v>573</v>
      </c>
      <c r="M4" s="97">
        <v>1048.5330565646082</v>
      </c>
      <c r="N4" s="98">
        <v>5957.052734375</v>
      </c>
      <c r="O4" s="98">
        <v>7273.34130859375</v>
      </c>
      <c r="P4" s="77"/>
      <c r="Q4" s="99"/>
      <c r="R4" s="99"/>
      <c r="S4" s="100"/>
      <c r="T4" s="51">
        <v>7</v>
      </c>
      <c r="U4" s="51">
        <v>2</v>
      </c>
      <c r="V4" s="52">
        <v>55.5</v>
      </c>
      <c r="W4" s="52">
        <v>0.05</v>
      </c>
      <c r="X4" s="52">
        <v>0.114958</v>
      </c>
      <c r="Y4" s="52">
        <v>1.935472</v>
      </c>
      <c r="Z4" s="52">
        <v>0.16666666666666666</v>
      </c>
      <c r="AA4" s="52">
        <v>0.2857142857142857</v>
      </c>
      <c r="AB4" s="83">
        <v>4</v>
      </c>
      <c r="AC4" s="83"/>
      <c r="AD4" s="101"/>
      <c r="AE4" s="86" t="s">
        <v>481</v>
      </c>
      <c r="AF4" s="86">
        <v>2092</v>
      </c>
      <c r="AG4" s="86">
        <v>2121</v>
      </c>
      <c r="AH4" s="86">
        <v>13537</v>
      </c>
      <c r="AI4" s="86">
        <v>35335</v>
      </c>
      <c r="AJ4" s="86"/>
      <c r="AK4" s="86" t="s">
        <v>496</v>
      </c>
      <c r="AL4" s="86" t="s">
        <v>511</v>
      </c>
      <c r="AM4" s="91" t="s">
        <v>519</v>
      </c>
      <c r="AN4" s="86"/>
      <c r="AO4" s="88">
        <v>39582.047164351854</v>
      </c>
      <c r="AP4" s="91" t="s">
        <v>532</v>
      </c>
      <c r="AQ4" s="86" t="b">
        <v>0</v>
      </c>
      <c r="AR4" s="86" t="b">
        <v>0</v>
      </c>
      <c r="AS4" s="86" t="b">
        <v>1</v>
      </c>
      <c r="AT4" s="86"/>
      <c r="AU4" s="86">
        <v>67</v>
      </c>
      <c r="AV4" s="91" t="s">
        <v>547</v>
      </c>
      <c r="AW4" s="86" t="b">
        <v>0</v>
      </c>
      <c r="AX4" s="86" t="s">
        <v>556</v>
      </c>
      <c r="AY4" s="91" t="s">
        <v>558</v>
      </c>
      <c r="AZ4" s="86" t="s">
        <v>66</v>
      </c>
      <c r="BA4" s="86" t="str">
        <f>REPLACE(INDEX(GroupVertices[Group],MATCH(Vertices[[#This Row],[Vertex]],GroupVertices[Vertex],0)),1,1,"")</f>
        <v>3</v>
      </c>
      <c r="BB4" s="51"/>
      <c r="BC4" s="51"/>
      <c r="BD4" s="51"/>
      <c r="BE4" s="51"/>
      <c r="BF4" s="51"/>
      <c r="BG4" s="51"/>
      <c r="BH4" s="131" t="s">
        <v>724</v>
      </c>
      <c r="BI4" s="131" t="s">
        <v>735</v>
      </c>
      <c r="BJ4" s="131" t="s">
        <v>742</v>
      </c>
      <c r="BK4" s="131" t="s">
        <v>742</v>
      </c>
      <c r="BL4" s="131">
        <v>3</v>
      </c>
      <c r="BM4" s="134">
        <v>5.172413793103448</v>
      </c>
      <c r="BN4" s="131">
        <v>1</v>
      </c>
      <c r="BO4" s="134">
        <v>1.7241379310344827</v>
      </c>
      <c r="BP4" s="131">
        <v>0</v>
      </c>
      <c r="BQ4" s="134">
        <v>0</v>
      </c>
      <c r="BR4" s="131">
        <v>54</v>
      </c>
      <c r="BS4" s="134">
        <v>93.10344827586206</v>
      </c>
      <c r="BT4" s="131">
        <v>58</v>
      </c>
      <c r="BU4" s="2"/>
      <c r="BV4" s="3"/>
      <c r="BW4" s="3"/>
      <c r="BX4" s="3"/>
      <c r="BY4" s="3"/>
    </row>
    <row r="5" spans="1:77" ht="41.45" customHeight="1">
      <c r="A5" s="14" t="s">
        <v>249</v>
      </c>
      <c r="C5" s="15"/>
      <c r="D5" s="15" t="s">
        <v>64</v>
      </c>
      <c r="E5" s="96">
        <v>251.641453466815</v>
      </c>
      <c r="F5" s="82">
        <v>99.10171250648676</v>
      </c>
      <c r="G5" s="115" t="s">
        <v>316</v>
      </c>
      <c r="H5" s="15"/>
      <c r="I5" s="16" t="s">
        <v>249</v>
      </c>
      <c r="J5" s="66"/>
      <c r="K5" s="66"/>
      <c r="L5" s="117" t="s">
        <v>574</v>
      </c>
      <c r="M5" s="97">
        <v>300.36927867151013</v>
      </c>
      <c r="N5" s="98">
        <v>5923.634765625</v>
      </c>
      <c r="O5" s="98">
        <v>9501.931640625</v>
      </c>
      <c r="P5" s="77"/>
      <c r="Q5" s="99"/>
      <c r="R5" s="99"/>
      <c r="S5" s="100"/>
      <c r="T5" s="51">
        <v>0</v>
      </c>
      <c r="U5" s="51">
        <v>2</v>
      </c>
      <c r="V5" s="52">
        <v>0</v>
      </c>
      <c r="W5" s="52">
        <v>0.032258</v>
      </c>
      <c r="X5" s="52">
        <v>0.036639</v>
      </c>
      <c r="Y5" s="52">
        <v>0.630939</v>
      </c>
      <c r="Z5" s="52">
        <v>0.5</v>
      </c>
      <c r="AA5" s="52">
        <v>0</v>
      </c>
      <c r="AB5" s="83">
        <v>5</v>
      </c>
      <c r="AC5" s="83"/>
      <c r="AD5" s="101"/>
      <c r="AE5" s="86" t="s">
        <v>482</v>
      </c>
      <c r="AF5" s="86">
        <v>393</v>
      </c>
      <c r="AG5" s="86">
        <v>679</v>
      </c>
      <c r="AH5" s="86">
        <v>14565</v>
      </c>
      <c r="AI5" s="86">
        <v>4165</v>
      </c>
      <c r="AJ5" s="86"/>
      <c r="AK5" s="86" t="s">
        <v>497</v>
      </c>
      <c r="AL5" s="86" t="s">
        <v>512</v>
      </c>
      <c r="AM5" s="91" t="s">
        <v>520</v>
      </c>
      <c r="AN5" s="86"/>
      <c r="AO5" s="88">
        <v>39719.13317129629</v>
      </c>
      <c r="AP5" s="91" t="s">
        <v>533</v>
      </c>
      <c r="AQ5" s="86" t="b">
        <v>0</v>
      </c>
      <c r="AR5" s="86" t="b">
        <v>0</v>
      </c>
      <c r="AS5" s="86" t="b">
        <v>0</v>
      </c>
      <c r="AT5" s="86"/>
      <c r="AU5" s="86">
        <v>26</v>
      </c>
      <c r="AV5" s="91" t="s">
        <v>548</v>
      </c>
      <c r="AW5" s="86" t="b">
        <v>0</v>
      </c>
      <c r="AX5" s="86" t="s">
        <v>556</v>
      </c>
      <c r="AY5" s="91" t="s">
        <v>559</v>
      </c>
      <c r="AZ5" s="86" t="s">
        <v>66</v>
      </c>
      <c r="BA5" s="86" t="str">
        <f>REPLACE(INDEX(GroupVertices[Group],MATCH(Vertices[[#This Row],[Vertex]],GroupVertices[Vertex],0)),1,1,"")</f>
        <v>3</v>
      </c>
      <c r="BB5" s="51"/>
      <c r="BC5" s="51"/>
      <c r="BD5" s="51"/>
      <c r="BE5" s="51"/>
      <c r="BF5" s="51" t="s">
        <v>302</v>
      </c>
      <c r="BG5" s="51" t="s">
        <v>302</v>
      </c>
      <c r="BH5" s="131" t="s">
        <v>725</v>
      </c>
      <c r="BI5" s="131" t="s">
        <v>725</v>
      </c>
      <c r="BJ5" s="131" t="s">
        <v>743</v>
      </c>
      <c r="BK5" s="131" t="s">
        <v>743</v>
      </c>
      <c r="BL5" s="131">
        <v>0</v>
      </c>
      <c r="BM5" s="134">
        <v>0</v>
      </c>
      <c r="BN5" s="131">
        <v>0</v>
      </c>
      <c r="BO5" s="134">
        <v>0</v>
      </c>
      <c r="BP5" s="131">
        <v>0</v>
      </c>
      <c r="BQ5" s="134">
        <v>0</v>
      </c>
      <c r="BR5" s="131">
        <v>11</v>
      </c>
      <c r="BS5" s="134">
        <v>100</v>
      </c>
      <c r="BT5" s="131">
        <v>11</v>
      </c>
      <c r="BU5" s="2"/>
      <c r="BV5" s="3"/>
      <c r="BW5" s="3"/>
      <c r="BX5" s="3"/>
      <c r="BY5" s="3"/>
    </row>
    <row r="6" spans="1:77" ht="41.45" customHeight="1">
      <c r="A6" s="14" t="s">
        <v>256</v>
      </c>
      <c r="C6" s="15"/>
      <c r="D6" s="15" t="s">
        <v>64</v>
      </c>
      <c r="E6" s="96">
        <v>168.36967000370782</v>
      </c>
      <c r="F6" s="82">
        <v>99.93617021276596</v>
      </c>
      <c r="G6" s="115" t="s">
        <v>322</v>
      </c>
      <c r="H6" s="15"/>
      <c r="I6" s="16" t="s">
        <v>256</v>
      </c>
      <c r="J6" s="66"/>
      <c r="K6" s="66"/>
      <c r="L6" s="117" t="s">
        <v>575</v>
      </c>
      <c r="M6" s="97">
        <v>22.272340425531915</v>
      </c>
      <c r="N6" s="98">
        <v>9147.8828125</v>
      </c>
      <c r="O6" s="98">
        <v>8521.056640625</v>
      </c>
      <c r="P6" s="77"/>
      <c r="Q6" s="99"/>
      <c r="R6" s="99"/>
      <c r="S6" s="100"/>
      <c r="T6" s="51">
        <v>2</v>
      </c>
      <c r="U6" s="51">
        <v>1</v>
      </c>
      <c r="V6" s="52">
        <v>3.5</v>
      </c>
      <c r="W6" s="52">
        <v>0.038462</v>
      </c>
      <c r="X6" s="52">
        <v>0.065172</v>
      </c>
      <c r="Y6" s="52">
        <v>0.867955</v>
      </c>
      <c r="Z6" s="52">
        <v>0.3333333333333333</v>
      </c>
      <c r="AA6" s="52">
        <v>0</v>
      </c>
      <c r="AB6" s="83">
        <v>6</v>
      </c>
      <c r="AC6" s="83"/>
      <c r="AD6" s="101"/>
      <c r="AE6" s="86" t="s">
        <v>483</v>
      </c>
      <c r="AF6" s="86">
        <v>369</v>
      </c>
      <c r="AG6" s="86">
        <v>143</v>
      </c>
      <c r="AH6" s="86">
        <v>233</v>
      </c>
      <c r="AI6" s="86">
        <v>400</v>
      </c>
      <c r="AJ6" s="86"/>
      <c r="AK6" s="86" t="s">
        <v>498</v>
      </c>
      <c r="AL6" s="86" t="s">
        <v>511</v>
      </c>
      <c r="AM6" s="91" t="s">
        <v>521</v>
      </c>
      <c r="AN6" s="86"/>
      <c r="AO6" s="88">
        <v>42176.808912037035</v>
      </c>
      <c r="AP6" s="91" t="s">
        <v>534</v>
      </c>
      <c r="AQ6" s="86" t="b">
        <v>1</v>
      </c>
      <c r="AR6" s="86" t="b">
        <v>0</v>
      </c>
      <c r="AS6" s="86" t="b">
        <v>0</v>
      </c>
      <c r="AT6" s="86"/>
      <c r="AU6" s="86">
        <v>1</v>
      </c>
      <c r="AV6" s="91" t="s">
        <v>548</v>
      </c>
      <c r="AW6" s="86" t="b">
        <v>0</v>
      </c>
      <c r="AX6" s="86" t="s">
        <v>556</v>
      </c>
      <c r="AY6" s="91" t="s">
        <v>560</v>
      </c>
      <c r="AZ6" s="86" t="s">
        <v>66</v>
      </c>
      <c r="BA6" s="86" t="str">
        <f>REPLACE(INDEX(GroupVertices[Group],MATCH(Vertices[[#This Row],[Vertex]],GroupVertices[Vertex],0)),1,1,"")</f>
        <v>3</v>
      </c>
      <c r="BB6" s="51"/>
      <c r="BC6" s="51"/>
      <c r="BD6" s="51"/>
      <c r="BE6" s="51"/>
      <c r="BF6" s="51" t="s">
        <v>302</v>
      </c>
      <c r="BG6" s="51" t="s">
        <v>302</v>
      </c>
      <c r="BH6" s="131" t="s">
        <v>725</v>
      </c>
      <c r="BI6" s="131" t="s">
        <v>725</v>
      </c>
      <c r="BJ6" s="131" t="s">
        <v>743</v>
      </c>
      <c r="BK6" s="131" t="s">
        <v>743</v>
      </c>
      <c r="BL6" s="131">
        <v>0</v>
      </c>
      <c r="BM6" s="134">
        <v>0</v>
      </c>
      <c r="BN6" s="131">
        <v>0</v>
      </c>
      <c r="BO6" s="134">
        <v>0</v>
      </c>
      <c r="BP6" s="131">
        <v>0</v>
      </c>
      <c r="BQ6" s="134">
        <v>0</v>
      </c>
      <c r="BR6" s="131">
        <v>11</v>
      </c>
      <c r="BS6" s="134">
        <v>100</v>
      </c>
      <c r="BT6" s="131">
        <v>11</v>
      </c>
      <c r="BU6" s="2"/>
      <c r="BV6" s="3"/>
      <c r="BW6" s="3"/>
      <c r="BX6" s="3"/>
      <c r="BY6" s="3"/>
    </row>
    <row r="7" spans="1:77" ht="41.45" customHeight="1">
      <c r="A7" s="14" t="s">
        <v>250</v>
      </c>
      <c r="C7" s="15"/>
      <c r="D7" s="15" t="s">
        <v>64</v>
      </c>
      <c r="E7" s="96">
        <v>367.84909158324064</v>
      </c>
      <c r="F7" s="82">
        <v>97.9372080954852</v>
      </c>
      <c r="G7" s="115" t="s">
        <v>552</v>
      </c>
      <c r="H7" s="15"/>
      <c r="I7" s="16" t="s">
        <v>250</v>
      </c>
      <c r="J7" s="66"/>
      <c r="K7" s="66"/>
      <c r="L7" s="117" t="s">
        <v>576</v>
      </c>
      <c r="M7" s="97">
        <v>688.4597820446289</v>
      </c>
      <c r="N7" s="98">
        <v>1175.517578125</v>
      </c>
      <c r="O7" s="98">
        <v>562.0029296875</v>
      </c>
      <c r="P7" s="77"/>
      <c r="Q7" s="99"/>
      <c r="R7" s="99"/>
      <c r="S7" s="100"/>
      <c r="T7" s="51">
        <v>4</v>
      </c>
      <c r="U7" s="51">
        <v>3</v>
      </c>
      <c r="V7" s="52">
        <v>24</v>
      </c>
      <c r="W7" s="52">
        <v>0.038462</v>
      </c>
      <c r="X7" s="52">
        <v>0.098972</v>
      </c>
      <c r="Y7" s="52">
        <v>1.380028</v>
      </c>
      <c r="Z7" s="52">
        <v>0.3333333333333333</v>
      </c>
      <c r="AA7" s="52">
        <v>0.25</v>
      </c>
      <c r="AB7" s="83">
        <v>7</v>
      </c>
      <c r="AC7" s="83"/>
      <c r="AD7" s="101"/>
      <c r="AE7" s="86" t="s">
        <v>484</v>
      </c>
      <c r="AF7" s="86">
        <v>400</v>
      </c>
      <c r="AG7" s="86">
        <v>1427</v>
      </c>
      <c r="AH7" s="86">
        <v>2829</v>
      </c>
      <c r="AI7" s="86">
        <v>1056</v>
      </c>
      <c r="AJ7" s="86"/>
      <c r="AK7" s="86" t="s">
        <v>499</v>
      </c>
      <c r="AL7" s="86" t="s">
        <v>513</v>
      </c>
      <c r="AM7" s="91" t="s">
        <v>522</v>
      </c>
      <c r="AN7" s="86"/>
      <c r="AO7" s="88">
        <v>41393.21518518519</v>
      </c>
      <c r="AP7" s="91" t="s">
        <v>535</v>
      </c>
      <c r="AQ7" s="86" t="b">
        <v>0</v>
      </c>
      <c r="AR7" s="86" t="b">
        <v>0</v>
      </c>
      <c r="AS7" s="86" t="b">
        <v>1</v>
      </c>
      <c r="AT7" s="86"/>
      <c r="AU7" s="86">
        <v>83</v>
      </c>
      <c r="AV7" s="91" t="s">
        <v>548</v>
      </c>
      <c r="AW7" s="86" t="b">
        <v>0</v>
      </c>
      <c r="AX7" s="86" t="s">
        <v>556</v>
      </c>
      <c r="AY7" s="91" t="s">
        <v>561</v>
      </c>
      <c r="AZ7" s="86" t="s">
        <v>66</v>
      </c>
      <c r="BA7" s="86" t="str">
        <f>REPLACE(INDEX(GroupVertices[Group],MATCH(Vertices[[#This Row],[Vertex]],GroupVertices[Vertex],0)),1,1,"")</f>
        <v>1</v>
      </c>
      <c r="BB7" s="51" t="s">
        <v>299</v>
      </c>
      <c r="BC7" s="51" t="s">
        <v>299</v>
      </c>
      <c r="BD7" s="51" t="s">
        <v>301</v>
      </c>
      <c r="BE7" s="51" t="s">
        <v>301</v>
      </c>
      <c r="BF7" s="51" t="s">
        <v>302</v>
      </c>
      <c r="BG7" s="51" t="s">
        <v>302</v>
      </c>
      <c r="BH7" s="131" t="s">
        <v>726</v>
      </c>
      <c r="BI7" s="131" t="s">
        <v>736</v>
      </c>
      <c r="BJ7" s="131" t="s">
        <v>744</v>
      </c>
      <c r="BK7" s="131" t="s">
        <v>744</v>
      </c>
      <c r="BL7" s="131">
        <v>4</v>
      </c>
      <c r="BM7" s="134">
        <v>3.389830508474576</v>
      </c>
      <c r="BN7" s="131">
        <v>1</v>
      </c>
      <c r="BO7" s="134">
        <v>0.847457627118644</v>
      </c>
      <c r="BP7" s="131">
        <v>0</v>
      </c>
      <c r="BQ7" s="134">
        <v>0</v>
      </c>
      <c r="BR7" s="131">
        <v>113</v>
      </c>
      <c r="BS7" s="134">
        <v>95.76271186440678</v>
      </c>
      <c r="BT7" s="131">
        <v>118</v>
      </c>
      <c r="BU7" s="2"/>
      <c r="BV7" s="3"/>
      <c r="BW7" s="3"/>
      <c r="BX7" s="3"/>
      <c r="BY7" s="3"/>
    </row>
    <row r="8" spans="1:77" ht="41.45" customHeight="1">
      <c r="A8" s="14" t="s">
        <v>260</v>
      </c>
      <c r="C8" s="15"/>
      <c r="D8" s="15" t="s">
        <v>64</v>
      </c>
      <c r="E8" s="96">
        <v>1000</v>
      </c>
      <c r="F8" s="82">
        <v>85.85313959522574</v>
      </c>
      <c r="G8" s="115" t="s">
        <v>553</v>
      </c>
      <c r="H8" s="15"/>
      <c r="I8" s="16" t="s">
        <v>260</v>
      </c>
      <c r="J8" s="66"/>
      <c r="K8" s="66"/>
      <c r="L8" s="117" t="s">
        <v>577</v>
      </c>
      <c r="M8" s="97">
        <v>4715.677010897769</v>
      </c>
      <c r="N8" s="98">
        <v>1448.6566162109375</v>
      </c>
      <c r="O8" s="98">
        <v>3857.169677734375</v>
      </c>
      <c r="P8" s="77"/>
      <c r="Q8" s="99"/>
      <c r="R8" s="99"/>
      <c r="S8" s="100"/>
      <c r="T8" s="51">
        <v>1</v>
      </c>
      <c r="U8" s="51">
        <v>0</v>
      </c>
      <c r="V8" s="52">
        <v>0</v>
      </c>
      <c r="W8" s="52">
        <v>0.026316</v>
      </c>
      <c r="X8" s="52">
        <v>0.020131</v>
      </c>
      <c r="Y8" s="52">
        <v>0.384603</v>
      </c>
      <c r="Z8" s="52">
        <v>0</v>
      </c>
      <c r="AA8" s="52">
        <v>0</v>
      </c>
      <c r="AB8" s="83">
        <v>8</v>
      </c>
      <c r="AC8" s="83"/>
      <c r="AD8" s="101"/>
      <c r="AE8" s="86" t="s">
        <v>485</v>
      </c>
      <c r="AF8" s="86">
        <v>3856</v>
      </c>
      <c r="AG8" s="86">
        <v>9189</v>
      </c>
      <c r="AH8" s="86">
        <v>8620</v>
      </c>
      <c r="AI8" s="86">
        <v>33514</v>
      </c>
      <c r="AJ8" s="86"/>
      <c r="AK8" s="86" t="s">
        <v>500</v>
      </c>
      <c r="AL8" s="86" t="s">
        <v>514</v>
      </c>
      <c r="AM8" s="91" t="s">
        <v>523</v>
      </c>
      <c r="AN8" s="86"/>
      <c r="AO8" s="88">
        <v>40122.1453587963</v>
      </c>
      <c r="AP8" s="91" t="s">
        <v>536</v>
      </c>
      <c r="AQ8" s="86" t="b">
        <v>0</v>
      </c>
      <c r="AR8" s="86" t="b">
        <v>0</v>
      </c>
      <c r="AS8" s="86" t="b">
        <v>1</v>
      </c>
      <c r="AT8" s="86"/>
      <c r="AU8" s="86">
        <v>860</v>
      </c>
      <c r="AV8" s="91" t="s">
        <v>549</v>
      </c>
      <c r="AW8" s="86" t="b">
        <v>1</v>
      </c>
      <c r="AX8" s="86" t="s">
        <v>556</v>
      </c>
      <c r="AY8" s="91" t="s">
        <v>562</v>
      </c>
      <c r="AZ8" s="86" t="s">
        <v>65</v>
      </c>
      <c r="BA8" s="86"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251</v>
      </c>
      <c r="C9" s="15"/>
      <c r="D9" s="15" t="s">
        <v>64</v>
      </c>
      <c r="E9" s="96">
        <v>1000</v>
      </c>
      <c r="F9" s="82">
        <v>91.6024909185262</v>
      </c>
      <c r="G9" s="115" t="s">
        <v>317</v>
      </c>
      <c r="H9" s="15"/>
      <c r="I9" s="16" t="s">
        <v>251</v>
      </c>
      <c r="J9" s="66"/>
      <c r="K9" s="66"/>
      <c r="L9" s="117" t="s">
        <v>578</v>
      </c>
      <c r="M9" s="97">
        <v>2799.609859885833</v>
      </c>
      <c r="N9" s="98">
        <v>9547.3876953125</v>
      </c>
      <c r="O9" s="98">
        <v>8097.2294921875</v>
      </c>
      <c r="P9" s="77"/>
      <c r="Q9" s="99"/>
      <c r="R9" s="99"/>
      <c r="S9" s="100"/>
      <c r="T9" s="51">
        <v>1</v>
      </c>
      <c r="U9" s="51">
        <v>1</v>
      </c>
      <c r="V9" s="52">
        <v>0</v>
      </c>
      <c r="W9" s="52">
        <v>0</v>
      </c>
      <c r="X9" s="52">
        <v>0</v>
      </c>
      <c r="Y9" s="52">
        <v>0.999967</v>
      </c>
      <c r="Z9" s="52">
        <v>0</v>
      </c>
      <c r="AA9" s="52" t="s">
        <v>601</v>
      </c>
      <c r="AB9" s="83">
        <v>9</v>
      </c>
      <c r="AC9" s="83"/>
      <c r="AD9" s="101"/>
      <c r="AE9" s="86" t="s">
        <v>486</v>
      </c>
      <c r="AF9" s="86">
        <v>2013</v>
      </c>
      <c r="AG9" s="86">
        <v>5496</v>
      </c>
      <c r="AH9" s="86">
        <v>12180</v>
      </c>
      <c r="AI9" s="86">
        <v>7315</v>
      </c>
      <c r="AJ9" s="86"/>
      <c r="AK9" s="86" t="s">
        <v>501</v>
      </c>
      <c r="AL9" s="86" t="s">
        <v>511</v>
      </c>
      <c r="AM9" s="91" t="s">
        <v>524</v>
      </c>
      <c r="AN9" s="86"/>
      <c r="AO9" s="88">
        <v>39623.92690972222</v>
      </c>
      <c r="AP9" s="91" t="s">
        <v>537</v>
      </c>
      <c r="AQ9" s="86" t="b">
        <v>0</v>
      </c>
      <c r="AR9" s="86" t="b">
        <v>0</v>
      </c>
      <c r="AS9" s="86" t="b">
        <v>1</v>
      </c>
      <c r="AT9" s="86"/>
      <c r="AU9" s="86">
        <v>305</v>
      </c>
      <c r="AV9" s="91" t="s">
        <v>548</v>
      </c>
      <c r="AW9" s="86" t="b">
        <v>0</v>
      </c>
      <c r="AX9" s="86" t="s">
        <v>556</v>
      </c>
      <c r="AY9" s="91" t="s">
        <v>563</v>
      </c>
      <c r="AZ9" s="86" t="s">
        <v>66</v>
      </c>
      <c r="BA9" s="86" t="str">
        <f>REPLACE(INDEX(GroupVertices[Group],MATCH(Vertices[[#This Row],[Vertex]],GroupVertices[Vertex],0)),1,1,"")</f>
        <v>4</v>
      </c>
      <c r="BB9" s="51" t="s">
        <v>298</v>
      </c>
      <c r="BC9" s="51" t="s">
        <v>298</v>
      </c>
      <c r="BD9" s="51" t="s">
        <v>300</v>
      </c>
      <c r="BE9" s="51" t="s">
        <v>300</v>
      </c>
      <c r="BF9" s="51" t="s">
        <v>302</v>
      </c>
      <c r="BG9" s="51" t="s">
        <v>302</v>
      </c>
      <c r="BH9" s="131" t="s">
        <v>727</v>
      </c>
      <c r="BI9" s="131" t="s">
        <v>727</v>
      </c>
      <c r="BJ9" s="131" t="s">
        <v>745</v>
      </c>
      <c r="BK9" s="131" t="s">
        <v>745</v>
      </c>
      <c r="BL9" s="131">
        <v>1</v>
      </c>
      <c r="BM9" s="134">
        <v>3.3333333333333335</v>
      </c>
      <c r="BN9" s="131">
        <v>0</v>
      </c>
      <c r="BO9" s="134">
        <v>0</v>
      </c>
      <c r="BP9" s="131">
        <v>0</v>
      </c>
      <c r="BQ9" s="134">
        <v>0</v>
      </c>
      <c r="BR9" s="131">
        <v>29</v>
      </c>
      <c r="BS9" s="134">
        <v>96.66666666666667</v>
      </c>
      <c r="BT9" s="131">
        <v>30</v>
      </c>
      <c r="BU9" s="2"/>
      <c r="BV9" s="3"/>
      <c r="BW9" s="3"/>
      <c r="BX9" s="3"/>
      <c r="BY9" s="3"/>
    </row>
    <row r="10" spans="1:77" ht="41.45" customHeight="1">
      <c r="A10" s="14" t="s">
        <v>252</v>
      </c>
      <c r="C10" s="15"/>
      <c r="D10" s="15" t="s">
        <v>64</v>
      </c>
      <c r="E10" s="96">
        <v>182.81794586577678</v>
      </c>
      <c r="F10" s="82">
        <v>99.7913855734302</v>
      </c>
      <c r="G10" s="115" t="s">
        <v>318</v>
      </c>
      <c r="H10" s="15"/>
      <c r="I10" s="16" t="s">
        <v>252</v>
      </c>
      <c r="J10" s="66"/>
      <c r="K10" s="66"/>
      <c r="L10" s="117" t="s">
        <v>579</v>
      </c>
      <c r="M10" s="97">
        <v>70.52423456149455</v>
      </c>
      <c r="N10" s="98">
        <v>3924.23388671875</v>
      </c>
      <c r="O10" s="98">
        <v>9550.6328125</v>
      </c>
      <c r="P10" s="77"/>
      <c r="Q10" s="99"/>
      <c r="R10" s="99"/>
      <c r="S10" s="100"/>
      <c r="T10" s="51">
        <v>0</v>
      </c>
      <c r="U10" s="51">
        <v>2</v>
      </c>
      <c r="V10" s="52">
        <v>0</v>
      </c>
      <c r="W10" s="52">
        <v>0.037037</v>
      </c>
      <c r="X10" s="52">
        <v>0.047756</v>
      </c>
      <c r="Y10" s="52">
        <v>0.606241</v>
      </c>
      <c r="Z10" s="52">
        <v>1</v>
      </c>
      <c r="AA10" s="52">
        <v>0</v>
      </c>
      <c r="AB10" s="83">
        <v>10</v>
      </c>
      <c r="AC10" s="83"/>
      <c r="AD10" s="101"/>
      <c r="AE10" s="86" t="s">
        <v>487</v>
      </c>
      <c r="AF10" s="86">
        <v>403</v>
      </c>
      <c r="AG10" s="86">
        <v>236</v>
      </c>
      <c r="AH10" s="86">
        <v>1709</v>
      </c>
      <c r="AI10" s="86">
        <v>2516</v>
      </c>
      <c r="AJ10" s="86"/>
      <c r="AK10" s="86" t="s">
        <v>502</v>
      </c>
      <c r="AL10" s="86" t="s">
        <v>515</v>
      </c>
      <c r="AM10" s="91" t="s">
        <v>525</v>
      </c>
      <c r="AN10" s="86"/>
      <c r="AO10" s="88">
        <v>41173.909224537034</v>
      </c>
      <c r="AP10" s="91" t="s">
        <v>538</v>
      </c>
      <c r="AQ10" s="86" t="b">
        <v>0</v>
      </c>
      <c r="AR10" s="86" t="b">
        <v>0</v>
      </c>
      <c r="AS10" s="86" t="b">
        <v>1</v>
      </c>
      <c r="AT10" s="86"/>
      <c r="AU10" s="86">
        <v>10</v>
      </c>
      <c r="AV10" s="91" t="s">
        <v>548</v>
      </c>
      <c r="AW10" s="86" t="b">
        <v>0</v>
      </c>
      <c r="AX10" s="86" t="s">
        <v>556</v>
      </c>
      <c r="AY10" s="91" t="s">
        <v>564</v>
      </c>
      <c r="AZ10" s="86" t="s">
        <v>66</v>
      </c>
      <c r="BA10" s="86" t="str">
        <f>REPLACE(INDEX(GroupVertices[Group],MATCH(Vertices[[#This Row],[Vertex]],GroupVertices[Vertex],0)),1,1,"")</f>
        <v>1</v>
      </c>
      <c r="BB10" s="51"/>
      <c r="BC10" s="51"/>
      <c r="BD10" s="51"/>
      <c r="BE10" s="51"/>
      <c r="BF10" s="51"/>
      <c r="BG10" s="51"/>
      <c r="BH10" s="131" t="s">
        <v>728</v>
      </c>
      <c r="BI10" s="131" t="s">
        <v>728</v>
      </c>
      <c r="BJ10" s="131" t="s">
        <v>746</v>
      </c>
      <c r="BK10" s="131" t="s">
        <v>746</v>
      </c>
      <c r="BL10" s="131">
        <v>3</v>
      </c>
      <c r="BM10" s="134">
        <v>10.714285714285714</v>
      </c>
      <c r="BN10" s="131">
        <v>1</v>
      </c>
      <c r="BO10" s="134">
        <v>3.5714285714285716</v>
      </c>
      <c r="BP10" s="131">
        <v>0</v>
      </c>
      <c r="BQ10" s="134">
        <v>0</v>
      </c>
      <c r="BR10" s="131">
        <v>24</v>
      </c>
      <c r="BS10" s="134">
        <v>85.71428571428571</v>
      </c>
      <c r="BT10" s="131">
        <v>28</v>
      </c>
      <c r="BU10" s="2"/>
      <c r="BV10" s="3"/>
      <c r="BW10" s="3"/>
      <c r="BX10" s="3"/>
      <c r="BY10" s="3"/>
    </row>
    <row r="11" spans="1:77" ht="41.45" customHeight="1">
      <c r="A11" s="14" t="s">
        <v>254</v>
      </c>
      <c r="C11" s="15"/>
      <c r="D11" s="15" t="s">
        <v>64</v>
      </c>
      <c r="E11" s="96">
        <v>168.21431219873935</v>
      </c>
      <c r="F11" s="82">
        <v>99.93772703684483</v>
      </c>
      <c r="G11" s="115" t="s">
        <v>320</v>
      </c>
      <c r="H11" s="15"/>
      <c r="I11" s="16" t="s">
        <v>254</v>
      </c>
      <c r="J11" s="66"/>
      <c r="K11" s="66"/>
      <c r="L11" s="117" t="s">
        <v>580</v>
      </c>
      <c r="M11" s="97">
        <v>21.753502854177476</v>
      </c>
      <c r="N11" s="98">
        <v>2309.600830078125</v>
      </c>
      <c r="O11" s="98">
        <v>6866.171875</v>
      </c>
      <c r="P11" s="77"/>
      <c r="Q11" s="99"/>
      <c r="R11" s="99"/>
      <c r="S11" s="100"/>
      <c r="T11" s="51">
        <v>4</v>
      </c>
      <c r="U11" s="51">
        <v>4</v>
      </c>
      <c r="V11" s="52">
        <v>21.833333</v>
      </c>
      <c r="W11" s="52">
        <v>0.045455</v>
      </c>
      <c r="X11" s="52">
        <v>0.119828</v>
      </c>
      <c r="Y11" s="52">
        <v>1.56157</v>
      </c>
      <c r="Z11" s="52">
        <v>0.23333333333333334</v>
      </c>
      <c r="AA11" s="52">
        <v>0.3333333333333333</v>
      </c>
      <c r="AB11" s="83">
        <v>11</v>
      </c>
      <c r="AC11" s="83"/>
      <c r="AD11" s="101"/>
      <c r="AE11" s="86" t="s">
        <v>488</v>
      </c>
      <c r="AF11" s="86">
        <v>404</v>
      </c>
      <c r="AG11" s="86">
        <v>142</v>
      </c>
      <c r="AH11" s="86">
        <v>74</v>
      </c>
      <c r="AI11" s="86">
        <v>289</v>
      </c>
      <c r="AJ11" s="86"/>
      <c r="AK11" s="86" t="s">
        <v>503</v>
      </c>
      <c r="AL11" s="86" t="s">
        <v>516</v>
      </c>
      <c r="AM11" s="86"/>
      <c r="AN11" s="86"/>
      <c r="AO11" s="88">
        <v>43419.668761574074</v>
      </c>
      <c r="AP11" s="91" t="s">
        <v>539</v>
      </c>
      <c r="AQ11" s="86" t="b">
        <v>1</v>
      </c>
      <c r="AR11" s="86" t="b">
        <v>0</v>
      </c>
      <c r="AS11" s="86" t="b">
        <v>0</v>
      </c>
      <c r="AT11" s="86"/>
      <c r="AU11" s="86">
        <v>0</v>
      </c>
      <c r="AV11" s="86"/>
      <c r="AW11" s="86" t="b">
        <v>0</v>
      </c>
      <c r="AX11" s="86" t="s">
        <v>556</v>
      </c>
      <c r="AY11" s="91" t="s">
        <v>565</v>
      </c>
      <c r="AZ11" s="86" t="s">
        <v>66</v>
      </c>
      <c r="BA11" s="86" t="str">
        <f>REPLACE(INDEX(GroupVertices[Group],MATCH(Vertices[[#This Row],[Vertex]],GroupVertices[Vertex],0)),1,1,"")</f>
        <v>1</v>
      </c>
      <c r="BB11" s="51"/>
      <c r="BC11" s="51"/>
      <c r="BD11" s="51"/>
      <c r="BE11" s="51"/>
      <c r="BF11" s="51" t="s">
        <v>302</v>
      </c>
      <c r="BG11" s="51" t="s">
        <v>302</v>
      </c>
      <c r="BH11" s="131" t="s">
        <v>729</v>
      </c>
      <c r="BI11" s="131" t="s">
        <v>737</v>
      </c>
      <c r="BJ11" s="131" t="s">
        <v>747</v>
      </c>
      <c r="BK11" s="131" t="s">
        <v>747</v>
      </c>
      <c r="BL11" s="131">
        <v>7</v>
      </c>
      <c r="BM11" s="134">
        <v>5.882352941176471</v>
      </c>
      <c r="BN11" s="131">
        <v>2</v>
      </c>
      <c r="BO11" s="134">
        <v>1.680672268907563</v>
      </c>
      <c r="BP11" s="131">
        <v>0</v>
      </c>
      <c r="BQ11" s="134">
        <v>0</v>
      </c>
      <c r="BR11" s="131">
        <v>110</v>
      </c>
      <c r="BS11" s="134">
        <v>92.43697478991596</v>
      </c>
      <c r="BT11" s="131">
        <v>119</v>
      </c>
      <c r="BU11" s="2"/>
      <c r="BV11" s="3"/>
      <c r="BW11" s="3"/>
      <c r="BX11" s="3"/>
      <c r="BY11" s="3"/>
    </row>
    <row r="12" spans="1:77" ht="41.45" customHeight="1">
      <c r="A12" s="14" t="s">
        <v>253</v>
      </c>
      <c r="C12" s="15"/>
      <c r="D12" s="15" t="s">
        <v>64</v>
      </c>
      <c r="E12" s="96">
        <v>297.6273637374861</v>
      </c>
      <c r="F12" s="82">
        <v>98.64089257913855</v>
      </c>
      <c r="G12" s="115" t="s">
        <v>319</v>
      </c>
      <c r="H12" s="15"/>
      <c r="I12" s="16" t="s">
        <v>253</v>
      </c>
      <c r="J12" s="66"/>
      <c r="K12" s="66"/>
      <c r="L12" s="117" t="s">
        <v>581</v>
      </c>
      <c r="M12" s="97">
        <v>453.94519979242347</v>
      </c>
      <c r="N12" s="98">
        <v>1312.15625</v>
      </c>
      <c r="O12" s="98">
        <v>2135.476806640625</v>
      </c>
      <c r="P12" s="77"/>
      <c r="Q12" s="99"/>
      <c r="R12" s="99"/>
      <c r="S12" s="100"/>
      <c r="T12" s="51">
        <v>3</v>
      </c>
      <c r="U12" s="51">
        <v>1</v>
      </c>
      <c r="V12" s="52">
        <v>0</v>
      </c>
      <c r="W12" s="52">
        <v>0.037037</v>
      </c>
      <c r="X12" s="52">
        <v>0.078841</v>
      </c>
      <c r="Y12" s="52">
        <v>0.820612</v>
      </c>
      <c r="Z12" s="52">
        <v>0.6666666666666666</v>
      </c>
      <c r="AA12" s="52">
        <v>0.3333333333333333</v>
      </c>
      <c r="AB12" s="83">
        <v>12</v>
      </c>
      <c r="AC12" s="83"/>
      <c r="AD12" s="101"/>
      <c r="AE12" s="86" t="s">
        <v>489</v>
      </c>
      <c r="AF12" s="86">
        <v>430</v>
      </c>
      <c r="AG12" s="86">
        <v>975</v>
      </c>
      <c r="AH12" s="86">
        <v>5446</v>
      </c>
      <c r="AI12" s="86">
        <v>2862</v>
      </c>
      <c r="AJ12" s="86"/>
      <c r="AK12" s="86" t="s">
        <v>504</v>
      </c>
      <c r="AL12" s="86" t="s">
        <v>517</v>
      </c>
      <c r="AM12" s="91" t="s">
        <v>526</v>
      </c>
      <c r="AN12" s="86"/>
      <c r="AO12" s="88">
        <v>39619.68350694444</v>
      </c>
      <c r="AP12" s="91" t="s">
        <v>540</v>
      </c>
      <c r="AQ12" s="86" t="b">
        <v>0</v>
      </c>
      <c r="AR12" s="86" t="b">
        <v>0</v>
      </c>
      <c r="AS12" s="86" t="b">
        <v>1</v>
      </c>
      <c r="AT12" s="86"/>
      <c r="AU12" s="86">
        <v>66</v>
      </c>
      <c r="AV12" s="91" t="s">
        <v>548</v>
      </c>
      <c r="AW12" s="86" t="b">
        <v>0</v>
      </c>
      <c r="AX12" s="86" t="s">
        <v>556</v>
      </c>
      <c r="AY12" s="91" t="s">
        <v>566</v>
      </c>
      <c r="AZ12" s="86" t="s">
        <v>66</v>
      </c>
      <c r="BA12" s="86" t="str">
        <f>REPLACE(INDEX(GroupVertices[Group],MATCH(Vertices[[#This Row],[Vertex]],GroupVertices[Vertex],0)),1,1,"")</f>
        <v>1</v>
      </c>
      <c r="BB12" s="51"/>
      <c r="BC12" s="51"/>
      <c r="BD12" s="51"/>
      <c r="BE12" s="51"/>
      <c r="BF12" s="51"/>
      <c r="BG12" s="51"/>
      <c r="BH12" s="131" t="s">
        <v>730</v>
      </c>
      <c r="BI12" s="131" t="s">
        <v>730</v>
      </c>
      <c r="BJ12" s="131" t="s">
        <v>744</v>
      </c>
      <c r="BK12" s="131" t="s">
        <v>744</v>
      </c>
      <c r="BL12" s="131">
        <v>1</v>
      </c>
      <c r="BM12" s="134">
        <v>5</v>
      </c>
      <c r="BN12" s="131">
        <v>0</v>
      </c>
      <c r="BO12" s="134">
        <v>0</v>
      </c>
      <c r="BP12" s="131">
        <v>0</v>
      </c>
      <c r="BQ12" s="134">
        <v>0</v>
      </c>
      <c r="BR12" s="131">
        <v>19</v>
      </c>
      <c r="BS12" s="134">
        <v>95</v>
      </c>
      <c r="BT12" s="131">
        <v>20</v>
      </c>
      <c r="BU12" s="2"/>
      <c r="BV12" s="3"/>
      <c r="BW12" s="3"/>
      <c r="BX12" s="3"/>
      <c r="BY12" s="3"/>
    </row>
    <row r="13" spans="1:77" ht="41.45" customHeight="1">
      <c r="A13" s="14" t="s">
        <v>255</v>
      </c>
      <c r="C13" s="15"/>
      <c r="D13" s="15" t="s">
        <v>64</v>
      </c>
      <c r="E13" s="96">
        <v>1000</v>
      </c>
      <c r="F13" s="82">
        <v>70</v>
      </c>
      <c r="G13" s="115" t="s">
        <v>321</v>
      </c>
      <c r="H13" s="15"/>
      <c r="I13" s="16" t="s">
        <v>255</v>
      </c>
      <c r="J13" s="66"/>
      <c r="K13" s="66"/>
      <c r="L13" s="117" t="s">
        <v>582</v>
      </c>
      <c r="M13" s="97">
        <v>9999</v>
      </c>
      <c r="N13" s="98">
        <v>451.6117248535156</v>
      </c>
      <c r="O13" s="98">
        <v>6467.49609375</v>
      </c>
      <c r="P13" s="77"/>
      <c r="Q13" s="99"/>
      <c r="R13" s="99"/>
      <c r="S13" s="100"/>
      <c r="T13" s="51">
        <v>4</v>
      </c>
      <c r="U13" s="51">
        <v>7</v>
      </c>
      <c r="V13" s="52">
        <v>47.333333</v>
      </c>
      <c r="W13" s="52">
        <v>0.052632</v>
      </c>
      <c r="X13" s="52">
        <v>0.168813</v>
      </c>
      <c r="Y13" s="52">
        <v>2.02154</v>
      </c>
      <c r="Z13" s="52">
        <v>0.2619047619047619</v>
      </c>
      <c r="AA13" s="52">
        <v>0.2857142857142857</v>
      </c>
      <c r="AB13" s="83">
        <v>13</v>
      </c>
      <c r="AC13" s="83"/>
      <c r="AD13" s="101"/>
      <c r="AE13" s="86" t="s">
        <v>490</v>
      </c>
      <c r="AF13" s="86">
        <v>1134</v>
      </c>
      <c r="AG13" s="86">
        <v>19372</v>
      </c>
      <c r="AH13" s="86">
        <v>12189</v>
      </c>
      <c r="AI13" s="86">
        <v>2522</v>
      </c>
      <c r="AJ13" s="86"/>
      <c r="AK13" s="86" t="s">
        <v>505</v>
      </c>
      <c r="AL13" s="86" t="s">
        <v>516</v>
      </c>
      <c r="AM13" s="91" t="s">
        <v>527</v>
      </c>
      <c r="AN13" s="86"/>
      <c r="AO13" s="88">
        <v>39762.991423611114</v>
      </c>
      <c r="AP13" s="91" t="s">
        <v>541</v>
      </c>
      <c r="AQ13" s="86" t="b">
        <v>0</v>
      </c>
      <c r="AR13" s="86" t="b">
        <v>0</v>
      </c>
      <c r="AS13" s="86" t="b">
        <v>0</v>
      </c>
      <c r="AT13" s="86"/>
      <c r="AU13" s="86">
        <v>820</v>
      </c>
      <c r="AV13" s="91" t="s">
        <v>550</v>
      </c>
      <c r="AW13" s="86" t="b">
        <v>0</v>
      </c>
      <c r="AX13" s="86" t="s">
        <v>556</v>
      </c>
      <c r="AY13" s="91" t="s">
        <v>567</v>
      </c>
      <c r="AZ13" s="86" t="s">
        <v>66</v>
      </c>
      <c r="BA13" s="86" t="str">
        <f>REPLACE(INDEX(GroupVertices[Group],MATCH(Vertices[[#This Row],[Vertex]],GroupVertices[Vertex],0)),1,1,"")</f>
        <v>1</v>
      </c>
      <c r="BB13" s="51"/>
      <c r="BC13" s="51"/>
      <c r="BD13" s="51"/>
      <c r="BE13" s="51"/>
      <c r="BF13" s="51" t="s">
        <v>302</v>
      </c>
      <c r="BG13" s="51" t="s">
        <v>302</v>
      </c>
      <c r="BH13" s="131" t="s">
        <v>731</v>
      </c>
      <c r="BI13" s="131" t="s">
        <v>738</v>
      </c>
      <c r="BJ13" s="131" t="s">
        <v>748</v>
      </c>
      <c r="BK13" s="131" t="s">
        <v>748</v>
      </c>
      <c r="BL13" s="131">
        <v>5</v>
      </c>
      <c r="BM13" s="134">
        <v>2.9585798816568047</v>
      </c>
      <c r="BN13" s="131">
        <v>2</v>
      </c>
      <c r="BO13" s="134">
        <v>1.183431952662722</v>
      </c>
      <c r="BP13" s="131">
        <v>0</v>
      </c>
      <c r="BQ13" s="134">
        <v>0</v>
      </c>
      <c r="BR13" s="131">
        <v>162</v>
      </c>
      <c r="BS13" s="134">
        <v>95.85798816568047</v>
      </c>
      <c r="BT13" s="131">
        <v>169</v>
      </c>
      <c r="BU13" s="2"/>
      <c r="BV13" s="3"/>
      <c r="BW13" s="3"/>
      <c r="BX13" s="3"/>
      <c r="BY13" s="3"/>
    </row>
    <row r="14" spans="1:77" ht="41.45" customHeight="1">
      <c r="A14" s="14" t="s">
        <v>258</v>
      </c>
      <c r="C14" s="15"/>
      <c r="D14" s="15" t="s">
        <v>64</v>
      </c>
      <c r="E14" s="96">
        <v>192.60548757879124</v>
      </c>
      <c r="F14" s="82">
        <v>99.69330565646082</v>
      </c>
      <c r="G14" s="115" t="s">
        <v>324</v>
      </c>
      <c r="H14" s="15"/>
      <c r="I14" s="16" t="s">
        <v>258</v>
      </c>
      <c r="J14" s="66"/>
      <c r="K14" s="66"/>
      <c r="L14" s="117" t="s">
        <v>583</v>
      </c>
      <c r="M14" s="97">
        <v>103.21100155682407</v>
      </c>
      <c r="N14" s="98">
        <v>7052.5166015625</v>
      </c>
      <c r="O14" s="98">
        <v>2960.50146484375</v>
      </c>
      <c r="P14" s="77"/>
      <c r="Q14" s="99"/>
      <c r="R14" s="99"/>
      <c r="S14" s="100"/>
      <c r="T14" s="51">
        <v>4</v>
      </c>
      <c r="U14" s="51">
        <v>5</v>
      </c>
      <c r="V14" s="52">
        <v>47.833333</v>
      </c>
      <c r="W14" s="52">
        <v>0.045455</v>
      </c>
      <c r="X14" s="52">
        <v>0.103588</v>
      </c>
      <c r="Y14" s="52">
        <v>1.768104</v>
      </c>
      <c r="Z14" s="52">
        <v>0.1</v>
      </c>
      <c r="AA14" s="52">
        <v>0.4</v>
      </c>
      <c r="AB14" s="83">
        <v>14</v>
      </c>
      <c r="AC14" s="83"/>
      <c r="AD14" s="101"/>
      <c r="AE14" s="86" t="s">
        <v>491</v>
      </c>
      <c r="AF14" s="86">
        <v>371</v>
      </c>
      <c r="AG14" s="86">
        <v>299</v>
      </c>
      <c r="AH14" s="86">
        <v>621</v>
      </c>
      <c r="AI14" s="86">
        <v>937</v>
      </c>
      <c r="AJ14" s="86"/>
      <c r="AK14" s="86" t="s">
        <v>506</v>
      </c>
      <c r="AL14" s="86" t="s">
        <v>511</v>
      </c>
      <c r="AM14" s="91" t="s">
        <v>528</v>
      </c>
      <c r="AN14" s="86"/>
      <c r="AO14" s="88">
        <v>40024.88659722222</v>
      </c>
      <c r="AP14" s="91" t="s">
        <v>542</v>
      </c>
      <c r="AQ14" s="86" t="b">
        <v>0</v>
      </c>
      <c r="AR14" s="86" t="b">
        <v>0</v>
      </c>
      <c r="AS14" s="86" t="b">
        <v>1</v>
      </c>
      <c r="AT14" s="86"/>
      <c r="AU14" s="86">
        <v>7</v>
      </c>
      <c r="AV14" s="91" t="s">
        <v>549</v>
      </c>
      <c r="AW14" s="86" t="b">
        <v>0</v>
      </c>
      <c r="AX14" s="86" t="s">
        <v>556</v>
      </c>
      <c r="AY14" s="91" t="s">
        <v>568</v>
      </c>
      <c r="AZ14" s="86" t="s">
        <v>66</v>
      </c>
      <c r="BA14" s="86" t="str">
        <f>REPLACE(INDEX(GroupVertices[Group],MATCH(Vertices[[#This Row],[Vertex]],GroupVertices[Vertex],0)),1,1,"")</f>
        <v>2</v>
      </c>
      <c r="BB14" s="51"/>
      <c r="BC14" s="51"/>
      <c r="BD14" s="51"/>
      <c r="BE14" s="51"/>
      <c r="BF14" s="51" t="s">
        <v>302</v>
      </c>
      <c r="BG14" s="51" t="s">
        <v>302</v>
      </c>
      <c r="BH14" s="131" t="s">
        <v>732</v>
      </c>
      <c r="BI14" s="131" t="s">
        <v>739</v>
      </c>
      <c r="BJ14" s="131" t="s">
        <v>749</v>
      </c>
      <c r="BK14" s="131" t="s">
        <v>749</v>
      </c>
      <c r="BL14" s="131">
        <v>9</v>
      </c>
      <c r="BM14" s="134">
        <v>4.072398190045249</v>
      </c>
      <c r="BN14" s="131">
        <v>8</v>
      </c>
      <c r="BO14" s="134">
        <v>3.6199095022624435</v>
      </c>
      <c r="BP14" s="131">
        <v>0</v>
      </c>
      <c r="BQ14" s="134">
        <v>0</v>
      </c>
      <c r="BR14" s="131">
        <v>204</v>
      </c>
      <c r="BS14" s="134">
        <v>92.3076923076923</v>
      </c>
      <c r="BT14" s="131">
        <v>221</v>
      </c>
      <c r="BU14" s="2"/>
      <c r="BV14" s="3"/>
      <c r="BW14" s="3"/>
      <c r="BX14" s="3"/>
      <c r="BY14" s="3"/>
    </row>
    <row r="15" spans="1:77" ht="41.45" customHeight="1">
      <c r="A15" s="14" t="s">
        <v>261</v>
      </c>
      <c r="C15" s="15"/>
      <c r="D15" s="15" t="s">
        <v>64</v>
      </c>
      <c r="E15" s="96">
        <v>299.0255839822024</v>
      </c>
      <c r="F15" s="82">
        <v>98.62688116242865</v>
      </c>
      <c r="G15" s="115" t="s">
        <v>554</v>
      </c>
      <c r="H15" s="15"/>
      <c r="I15" s="16" t="s">
        <v>261</v>
      </c>
      <c r="J15" s="66"/>
      <c r="K15" s="66"/>
      <c r="L15" s="117" t="s">
        <v>584</v>
      </c>
      <c r="M15" s="97">
        <v>458.6147379346134</v>
      </c>
      <c r="N15" s="98">
        <v>9147.8828125</v>
      </c>
      <c r="O15" s="98">
        <v>4823.046875</v>
      </c>
      <c r="P15" s="77"/>
      <c r="Q15" s="99"/>
      <c r="R15" s="99"/>
      <c r="S15" s="100"/>
      <c r="T15" s="51">
        <v>1</v>
      </c>
      <c r="U15" s="51">
        <v>0</v>
      </c>
      <c r="V15" s="52">
        <v>0</v>
      </c>
      <c r="W15" s="52">
        <v>0.029412</v>
      </c>
      <c r="X15" s="52">
        <v>0.02107</v>
      </c>
      <c r="Y15" s="52">
        <v>0.40048</v>
      </c>
      <c r="Z15" s="52">
        <v>0</v>
      </c>
      <c r="AA15" s="52">
        <v>0</v>
      </c>
      <c r="AB15" s="83">
        <v>15</v>
      </c>
      <c r="AC15" s="83"/>
      <c r="AD15" s="101"/>
      <c r="AE15" s="86" t="s">
        <v>492</v>
      </c>
      <c r="AF15" s="86">
        <v>1205</v>
      </c>
      <c r="AG15" s="86">
        <v>984</v>
      </c>
      <c r="AH15" s="86">
        <v>17548</v>
      </c>
      <c r="AI15" s="86">
        <v>2362</v>
      </c>
      <c r="AJ15" s="86"/>
      <c r="AK15" s="86" t="s">
        <v>507</v>
      </c>
      <c r="AL15" s="86" t="s">
        <v>511</v>
      </c>
      <c r="AM15" s="91" t="s">
        <v>529</v>
      </c>
      <c r="AN15" s="86"/>
      <c r="AO15" s="88">
        <v>40071.65728009259</v>
      </c>
      <c r="AP15" s="91" t="s">
        <v>543</v>
      </c>
      <c r="AQ15" s="86" t="b">
        <v>0</v>
      </c>
      <c r="AR15" s="86" t="b">
        <v>0</v>
      </c>
      <c r="AS15" s="86" t="b">
        <v>1</v>
      </c>
      <c r="AT15" s="86"/>
      <c r="AU15" s="86">
        <v>60</v>
      </c>
      <c r="AV15" s="91" t="s">
        <v>548</v>
      </c>
      <c r="AW15" s="86" t="b">
        <v>0</v>
      </c>
      <c r="AX15" s="86" t="s">
        <v>556</v>
      </c>
      <c r="AY15" s="91" t="s">
        <v>569</v>
      </c>
      <c r="AZ15" s="86" t="s">
        <v>65</v>
      </c>
      <c r="BA15" s="86" t="str">
        <f>REPLACE(INDEX(GroupVertices[Group],MATCH(Vertices[[#This Row],[Vertex]],GroupVertices[Vertex],0)),1,1,"")</f>
        <v>2</v>
      </c>
      <c r="BB15" s="51"/>
      <c r="BC15" s="51"/>
      <c r="BD15" s="51"/>
      <c r="BE15" s="51"/>
      <c r="BF15" s="51"/>
      <c r="BG15" s="51"/>
      <c r="BH15" s="51"/>
      <c r="BI15" s="51"/>
      <c r="BJ15" s="51"/>
      <c r="BK15" s="51"/>
      <c r="BL15" s="51"/>
      <c r="BM15" s="52"/>
      <c r="BN15" s="51"/>
      <c r="BO15" s="52"/>
      <c r="BP15" s="51"/>
      <c r="BQ15" s="52"/>
      <c r="BR15" s="51"/>
      <c r="BS15" s="52"/>
      <c r="BT15" s="51"/>
      <c r="BU15" s="2"/>
      <c r="BV15" s="3"/>
      <c r="BW15" s="3"/>
      <c r="BX15" s="3"/>
      <c r="BY15" s="3"/>
    </row>
    <row r="16" spans="1:77" ht="41.45" customHeight="1">
      <c r="A16" s="14" t="s">
        <v>262</v>
      </c>
      <c r="C16" s="15"/>
      <c r="D16" s="15" t="s">
        <v>64</v>
      </c>
      <c r="E16" s="96">
        <v>162</v>
      </c>
      <c r="F16" s="82">
        <v>100</v>
      </c>
      <c r="G16" s="115" t="s">
        <v>555</v>
      </c>
      <c r="H16" s="15"/>
      <c r="I16" s="16" t="s">
        <v>262</v>
      </c>
      <c r="J16" s="66"/>
      <c r="K16" s="66"/>
      <c r="L16" s="117" t="s">
        <v>585</v>
      </c>
      <c r="M16" s="97">
        <v>1</v>
      </c>
      <c r="N16" s="98">
        <v>4119.14599609375</v>
      </c>
      <c r="O16" s="98">
        <v>432.1330871582031</v>
      </c>
      <c r="P16" s="77"/>
      <c r="Q16" s="99"/>
      <c r="R16" s="99"/>
      <c r="S16" s="100"/>
      <c r="T16" s="51">
        <v>1</v>
      </c>
      <c r="U16" s="51">
        <v>0</v>
      </c>
      <c r="V16" s="52">
        <v>0</v>
      </c>
      <c r="W16" s="52">
        <v>0.029412</v>
      </c>
      <c r="X16" s="52">
        <v>0.02107</v>
      </c>
      <c r="Y16" s="52">
        <v>0.40048</v>
      </c>
      <c r="Z16" s="52">
        <v>0</v>
      </c>
      <c r="AA16" s="52">
        <v>0</v>
      </c>
      <c r="AB16" s="83">
        <v>16</v>
      </c>
      <c r="AC16" s="83"/>
      <c r="AD16" s="101"/>
      <c r="AE16" s="86" t="s">
        <v>493</v>
      </c>
      <c r="AF16" s="86">
        <v>80</v>
      </c>
      <c r="AG16" s="86">
        <v>102</v>
      </c>
      <c r="AH16" s="86">
        <v>306</v>
      </c>
      <c r="AI16" s="86">
        <v>4</v>
      </c>
      <c r="AJ16" s="86"/>
      <c r="AK16" s="86" t="s">
        <v>508</v>
      </c>
      <c r="AL16" s="86" t="s">
        <v>512</v>
      </c>
      <c r="AM16" s="91" t="s">
        <v>530</v>
      </c>
      <c r="AN16" s="86"/>
      <c r="AO16" s="88">
        <v>41578.63408564815</v>
      </c>
      <c r="AP16" s="91" t="s">
        <v>544</v>
      </c>
      <c r="AQ16" s="86" t="b">
        <v>0</v>
      </c>
      <c r="AR16" s="86" t="b">
        <v>0</v>
      </c>
      <c r="AS16" s="86" t="b">
        <v>0</v>
      </c>
      <c r="AT16" s="86"/>
      <c r="AU16" s="86">
        <v>1</v>
      </c>
      <c r="AV16" s="91" t="s">
        <v>551</v>
      </c>
      <c r="AW16" s="86" t="b">
        <v>0</v>
      </c>
      <c r="AX16" s="86" t="s">
        <v>556</v>
      </c>
      <c r="AY16" s="91" t="s">
        <v>570</v>
      </c>
      <c r="AZ16" s="86" t="s">
        <v>65</v>
      </c>
      <c r="BA16" s="86" t="str">
        <f>REPLACE(INDEX(GroupVertices[Group],MATCH(Vertices[[#This Row],[Vertex]],GroupVertices[Vertex],0)),1,1,"")</f>
        <v>2</v>
      </c>
      <c r="BB16" s="51"/>
      <c r="BC16" s="51"/>
      <c r="BD16" s="51"/>
      <c r="BE16" s="51"/>
      <c r="BF16" s="51"/>
      <c r="BG16" s="51"/>
      <c r="BH16" s="51"/>
      <c r="BI16" s="51"/>
      <c r="BJ16" s="51"/>
      <c r="BK16" s="51"/>
      <c r="BL16" s="51"/>
      <c r="BM16" s="52"/>
      <c r="BN16" s="51"/>
      <c r="BO16" s="52"/>
      <c r="BP16" s="51"/>
      <c r="BQ16" s="52"/>
      <c r="BR16" s="51"/>
      <c r="BS16" s="52"/>
      <c r="BT16" s="51"/>
      <c r="BU16" s="2"/>
      <c r="BV16" s="3"/>
      <c r="BW16" s="3"/>
      <c r="BX16" s="3"/>
      <c r="BY16" s="3"/>
    </row>
    <row r="17" spans="1:77" ht="41.45" customHeight="1">
      <c r="A17" s="102" t="s">
        <v>259</v>
      </c>
      <c r="C17" s="103"/>
      <c r="D17" s="103" t="s">
        <v>64</v>
      </c>
      <c r="E17" s="104">
        <v>226.62884686688915</v>
      </c>
      <c r="F17" s="105">
        <v>99.3523611831863</v>
      </c>
      <c r="G17" s="116" t="s">
        <v>325</v>
      </c>
      <c r="H17" s="103"/>
      <c r="I17" s="106" t="s">
        <v>259</v>
      </c>
      <c r="J17" s="107"/>
      <c r="K17" s="107"/>
      <c r="L17" s="118" t="s">
        <v>586</v>
      </c>
      <c r="M17" s="108">
        <v>216.83642968344577</v>
      </c>
      <c r="N17" s="109">
        <v>5795.37060546875</v>
      </c>
      <c r="O17" s="109">
        <v>1842.958984375</v>
      </c>
      <c r="P17" s="110"/>
      <c r="Q17" s="111"/>
      <c r="R17" s="111"/>
      <c r="S17" s="112"/>
      <c r="T17" s="51">
        <v>0</v>
      </c>
      <c r="U17" s="51">
        <v>3</v>
      </c>
      <c r="V17" s="52">
        <v>2</v>
      </c>
      <c r="W17" s="52">
        <v>0.038462</v>
      </c>
      <c r="X17" s="52">
        <v>0.07978</v>
      </c>
      <c r="Y17" s="52">
        <v>0.836488</v>
      </c>
      <c r="Z17" s="52">
        <v>0.6666666666666666</v>
      </c>
      <c r="AA17" s="52">
        <v>0</v>
      </c>
      <c r="AB17" s="113">
        <v>17</v>
      </c>
      <c r="AC17" s="113"/>
      <c r="AD17" s="114"/>
      <c r="AE17" s="86" t="s">
        <v>494</v>
      </c>
      <c r="AF17" s="86">
        <v>1008</v>
      </c>
      <c r="AG17" s="86">
        <v>518</v>
      </c>
      <c r="AH17" s="86">
        <v>9214</v>
      </c>
      <c r="AI17" s="86">
        <v>31369</v>
      </c>
      <c r="AJ17" s="86"/>
      <c r="AK17" s="86" t="s">
        <v>509</v>
      </c>
      <c r="AL17" s="86" t="s">
        <v>518</v>
      </c>
      <c r="AM17" s="86"/>
      <c r="AN17" s="86"/>
      <c r="AO17" s="88">
        <v>39967.91116898148</v>
      </c>
      <c r="AP17" s="91" t="s">
        <v>545</v>
      </c>
      <c r="AQ17" s="86" t="b">
        <v>0</v>
      </c>
      <c r="AR17" s="86" t="b">
        <v>0</v>
      </c>
      <c r="AS17" s="86" t="b">
        <v>0</v>
      </c>
      <c r="AT17" s="86"/>
      <c r="AU17" s="86">
        <v>11</v>
      </c>
      <c r="AV17" s="91" t="s">
        <v>548</v>
      </c>
      <c r="AW17" s="86" t="b">
        <v>0</v>
      </c>
      <c r="AX17" s="86" t="s">
        <v>556</v>
      </c>
      <c r="AY17" s="91" t="s">
        <v>571</v>
      </c>
      <c r="AZ17" s="86" t="s">
        <v>66</v>
      </c>
      <c r="BA17" s="86" t="str">
        <f>REPLACE(INDEX(GroupVertices[Group],MATCH(Vertices[[#This Row],[Vertex]],GroupVertices[Vertex],0)),1,1,"")</f>
        <v>2</v>
      </c>
      <c r="BB17" s="51"/>
      <c r="BC17" s="51"/>
      <c r="BD17" s="51"/>
      <c r="BE17" s="51"/>
      <c r="BF17" s="51" t="s">
        <v>302</v>
      </c>
      <c r="BG17" s="51" t="s">
        <v>302</v>
      </c>
      <c r="BH17" s="131" t="s">
        <v>733</v>
      </c>
      <c r="BI17" s="131" t="s">
        <v>733</v>
      </c>
      <c r="BJ17" s="131" t="s">
        <v>750</v>
      </c>
      <c r="BK17" s="131" t="s">
        <v>750</v>
      </c>
      <c r="BL17" s="131">
        <v>1</v>
      </c>
      <c r="BM17" s="134">
        <v>3.0303030303030303</v>
      </c>
      <c r="BN17" s="131">
        <v>1</v>
      </c>
      <c r="BO17" s="134">
        <v>3.0303030303030303</v>
      </c>
      <c r="BP17" s="131">
        <v>0</v>
      </c>
      <c r="BQ17" s="134">
        <v>0</v>
      </c>
      <c r="BR17" s="131">
        <v>31</v>
      </c>
      <c r="BS17" s="134">
        <v>93.93939393939394</v>
      </c>
      <c r="BT17" s="131">
        <v>33</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hyperlinks>
    <hyperlink ref="AM4" r:id="rId1" display="https://t.co/MIAm4yT71o"/>
    <hyperlink ref="AM5" r:id="rId2" display="https://t.co/lnI7B41sG0"/>
    <hyperlink ref="AM6" r:id="rId3" display="https://t.co/3BFong3zmk"/>
    <hyperlink ref="AM7" r:id="rId4" display="http://t.co/M6rgqEfE9F"/>
    <hyperlink ref="AM8" r:id="rId5" display="https://t.co/eUJLtrtePs"/>
    <hyperlink ref="AM9" r:id="rId6" display="https://t.co/pt4uqMKq0u"/>
    <hyperlink ref="AM10" r:id="rId7" display="https://t.co/vCHaPutqOo"/>
    <hyperlink ref="AM12" r:id="rId8" display="https://t.co/yQDiPc4fb1"/>
    <hyperlink ref="AM13" r:id="rId9" display="https://t.co/BP2IDz9S8S"/>
    <hyperlink ref="AM14" r:id="rId10" display="https://t.co/BfVDK5Oc0z"/>
    <hyperlink ref="AM15" r:id="rId11" display="https://t.co/MZO8OWoSBq"/>
    <hyperlink ref="AM16" r:id="rId12" display="http://t.co/Ecp2QVesag"/>
    <hyperlink ref="AP3" r:id="rId13" display="https://pbs.twimg.com/profile_banners/68008892/1431490486"/>
    <hyperlink ref="AP4" r:id="rId14" display="https://pbs.twimg.com/profile_banners/14767320/1563769480"/>
    <hyperlink ref="AP5" r:id="rId15" display="https://pbs.twimg.com/profile_banners/16494635/1510975167"/>
    <hyperlink ref="AP6" r:id="rId16" display="https://pbs.twimg.com/profile_banners/3252013255/1553566437"/>
    <hyperlink ref="AP7" r:id="rId17" display="https://pbs.twimg.com/profile_banners/1388695621/1398341292"/>
    <hyperlink ref="AP8" r:id="rId18" display="https://pbs.twimg.com/profile_banners/87606674/1405285356"/>
    <hyperlink ref="AP9" r:id="rId19" display="https://pbs.twimg.com/profile_banners/15224688/1556735118"/>
    <hyperlink ref="AP10" r:id="rId20" display="https://pbs.twimg.com/profile_banners/838625437/1565410598"/>
    <hyperlink ref="AP11" r:id="rId21" display="https://pbs.twimg.com/profile_banners/1063100065785495553/1550935127"/>
    <hyperlink ref="AP12" r:id="rId22" display="https://pbs.twimg.com/profile_banners/15181480/1367595704"/>
    <hyperlink ref="AP13" r:id="rId23" display="https://pbs.twimg.com/profile_banners/17298253/1535472718"/>
    <hyperlink ref="AP14" r:id="rId24" display="https://pbs.twimg.com/profile_banners/61601403/1443217212"/>
    <hyperlink ref="AP15" r:id="rId25" display="https://pbs.twimg.com/profile_banners/74478126/1560430820"/>
    <hyperlink ref="AP16" r:id="rId26" display="https://pbs.twimg.com/profile_banners/2166782947/1531493145"/>
    <hyperlink ref="AP17" r:id="rId27" display="https://pbs.twimg.com/profile_banners/44467536/1521558054"/>
    <hyperlink ref="AV3" r:id="rId28" display="http://abs.twimg.com/images/themes/theme10/bg.gif"/>
    <hyperlink ref="AV4" r:id="rId29" display="http://abs.twimg.com/images/themes/theme18/bg.gif"/>
    <hyperlink ref="AV5" r:id="rId30" display="http://abs.twimg.com/images/themes/theme1/bg.png"/>
    <hyperlink ref="AV6" r:id="rId31" display="http://abs.twimg.com/images/themes/theme1/bg.png"/>
    <hyperlink ref="AV7" r:id="rId32" display="http://abs.twimg.com/images/themes/theme1/bg.png"/>
    <hyperlink ref="AV8" r:id="rId33" display="http://abs.twimg.com/images/themes/theme19/bg.gif"/>
    <hyperlink ref="AV9" r:id="rId34" display="http://abs.twimg.com/images/themes/theme1/bg.png"/>
    <hyperlink ref="AV10" r:id="rId35" display="http://abs.twimg.com/images/themes/theme1/bg.png"/>
    <hyperlink ref="AV12" r:id="rId36" display="http://abs.twimg.com/images/themes/theme1/bg.png"/>
    <hyperlink ref="AV13" r:id="rId37" display="http://abs.twimg.com/images/themes/theme9/bg.gif"/>
    <hyperlink ref="AV14" r:id="rId38" display="http://abs.twimg.com/images/themes/theme19/bg.gif"/>
    <hyperlink ref="AV15" r:id="rId39" display="http://abs.twimg.com/images/themes/theme1/bg.png"/>
    <hyperlink ref="AV16" r:id="rId40" display="http://abs.twimg.com/images/themes/theme13/bg.gif"/>
    <hyperlink ref="AV17" r:id="rId41" display="http://abs.twimg.com/images/themes/theme1/bg.png"/>
    <hyperlink ref="G3" r:id="rId42" display="http://pbs.twimg.com/profile_images/803826473958305793/dD9jmglC_normal.jpg"/>
    <hyperlink ref="G4" r:id="rId43" display="http://pbs.twimg.com/profile_images/1131409625012723713/1vtKmUE__normal.jpg"/>
    <hyperlink ref="G5" r:id="rId44" display="http://pbs.twimg.com/profile_images/951828267115466753/sULFk2wZ_normal.jpg"/>
    <hyperlink ref="G6" r:id="rId45" display="http://pbs.twimg.com/profile_images/1125638106235981829/adaVQrAM_normal.png"/>
    <hyperlink ref="G7" r:id="rId46" display="http://pbs.twimg.com/profile_images/817044963603009536/FfFav5Vn_normal.jpg"/>
    <hyperlink ref="G8" r:id="rId47" display="http://pbs.twimg.com/profile_images/849132774661308416/pa2Uplq1_normal.jpg"/>
    <hyperlink ref="G9" r:id="rId48" display="http://pbs.twimg.com/profile_images/964175621671792641/XfgFfdRP_normal.jpg"/>
    <hyperlink ref="G10" r:id="rId49" display="http://pbs.twimg.com/profile_images/1066876490443309057/aZ_ZJ65c_normal.jpg"/>
    <hyperlink ref="G11" r:id="rId50" display="http://pbs.twimg.com/profile_images/1099327716283899905/3ZthRhHH_normal.jpg"/>
    <hyperlink ref="G12" r:id="rId51" display="http://pbs.twimg.com/profile_images/817038830465257472/dwRlTvLW_normal.jpg"/>
    <hyperlink ref="G13" r:id="rId52" display="http://pbs.twimg.com/profile_images/1085672872054538240/kjUEZh5N_normal.jpg"/>
    <hyperlink ref="G14" r:id="rId53" display="http://pbs.twimg.com/profile_images/647524284756193280/pvF4rsPK_normal.jpg"/>
    <hyperlink ref="G15" r:id="rId54" display="http://pbs.twimg.com/profile_images/1118989664910704641/xMT3kr5b_normal.jpg"/>
    <hyperlink ref="G16" r:id="rId55" display="http://pbs.twimg.com/profile_images/1017784114747969536/l9KJqKY6_normal.jpg"/>
    <hyperlink ref="G17" r:id="rId56" display="http://pbs.twimg.com/profile_images/976109107689263104/vIh5TGkZ_normal.jpg"/>
    <hyperlink ref="AY3" r:id="rId57" display="https://twitter.com/crumr018"/>
    <hyperlink ref="AY4" r:id="rId58" display="https://twitter.com/sjacobs"/>
    <hyperlink ref="AY5" r:id="rId59" display="https://twitter.com/mary_e_warner"/>
    <hyperlink ref="AY6" r:id="rId60" display="https://twitter.com/wiserpaths"/>
    <hyperlink ref="AY7" r:id="rId61" display="https://twitter.com/nextnonprofits"/>
    <hyperlink ref="AY8" r:id="rId62" display="https://twitter.com/nodexl"/>
    <hyperlink ref="AY9" r:id="rId63" display="https://twitter.com/propelnp"/>
    <hyperlink ref="AY10" r:id="rId64" display="https://twitter.com/sookjinong"/>
    <hyperlink ref="AY11" r:id="rId65" display="https://twitter.com/aanestadkari"/>
    <hyperlink ref="AY12" r:id="rId66" display="https://twitter.com/steveboland"/>
    <hyperlink ref="AY13" r:id="rId67" display="https://twitter.com/smartnonprofits"/>
    <hyperlink ref="AY14" r:id="rId68" display="https://twitter.com/prncssmononoko"/>
    <hyperlink ref="AY15" r:id="rId69" display="https://twitter.com/mrjross"/>
    <hyperlink ref="AY16" r:id="rId70" display="https://twitter.com/amazeworks"/>
    <hyperlink ref="AY17" r:id="rId71" display="https://twitter.com/andreawaves"/>
  </hyperlinks>
  <printOptions/>
  <pageMargins left="0.7" right="0.7" top="0.75" bottom="0.75" header="0.3" footer="0.3"/>
  <pageSetup horizontalDpi="600" verticalDpi="600" orientation="portrait" r:id="rId76"/>
  <drawing r:id="rId75"/>
  <legacyDrawing r:id="rId73"/>
  <tableParts>
    <tablePart r:id="rId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612</v>
      </c>
      <c r="Z2" s="13" t="s">
        <v>618</v>
      </c>
      <c r="AA2" s="13" t="s">
        <v>624</v>
      </c>
      <c r="AB2" s="13" t="s">
        <v>656</v>
      </c>
      <c r="AC2" s="13" t="s">
        <v>689</v>
      </c>
      <c r="AD2" s="13" t="s">
        <v>703</v>
      </c>
      <c r="AE2" s="13" t="s">
        <v>704</v>
      </c>
      <c r="AF2" s="13" t="s">
        <v>712</v>
      </c>
      <c r="AG2" s="67" t="s">
        <v>846</v>
      </c>
      <c r="AH2" s="67" t="s">
        <v>847</v>
      </c>
      <c r="AI2" s="67" t="s">
        <v>848</v>
      </c>
      <c r="AJ2" s="67" t="s">
        <v>849</v>
      </c>
      <c r="AK2" s="67" t="s">
        <v>850</v>
      </c>
      <c r="AL2" s="67" t="s">
        <v>851</v>
      </c>
      <c r="AM2" s="67" t="s">
        <v>852</v>
      </c>
      <c r="AN2" s="67" t="s">
        <v>853</v>
      </c>
      <c r="AO2" s="67" t="s">
        <v>856</v>
      </c>
    </row>
    <row r="3" spans="1:41" ht="15">
      <c r="A3" s="128" t="s">
        <v>590</v>
      </c>
      <c r="B3" s="129" t="s">
        <v>594</v>
      </c>
      <c r="C3" s="129" t="s">
        <v>56</v>
      </c>
      <c r="D3" s="120"/>
      <c r="E3" s="119"/>
      <c r="F3" s="121" t="s">
        <v>882</v>
      </c>
      <c r="G3" s="122"/>
      <c r="H3" s="122"/>
      <c r="I3" s="123">
        <v>3</v>
      </c>
      <c r="J3" s="124"/>
      <c r="K3" s="51">
        <v>6</v>
      </c>
      <c r="L3" s="51">
        <v>8</v>
      </c>
      <c r="M3" s="51">
        <v>11</v>
      </c>
      <c r="N3" s="51">
        <v>19</v>
      </c>
      <c r="O3" s="51">
        <v>5</v>
      </c>
      <c r="P3" s="52">
        <v>0.25</v>
      </c>
      <c r="Q3" s="52">
        <v>0.4</v>
      </c>
      <c r="R3" s="51">
        <v>1</v>
      </c>
      <c r="S3" s="51">
        <v>0</v>
      </c>
      <c r="T3" s="51">
        <v>6</v>
      </c>
      <c r="U3" s="51">
        <v>19</v>
      </c>
      <c r="V3" s="51">
        <v>3</v>
      </c>
      <c r="W3" s="52">
        <v>1.277778</v>
      </c>
      <c r="X3" s="52">
        <v>0.3333333333333333</v>
      </c>
      <c r="Y3" s="86" t="s">
        <v>299</v>
      </c>
      <c r="Z3" s="86" t="s">
        <v>301</v>
      </c>
      <c r="AA3" s="86" t="s">
        <v>302</v>
      </c>
      <c r="AB3" s="94" t="s">
        <v>657</v>
      </c>
      <c r="AC3" s="94" t="s">
        <v>690</v>
      </c>
      <c r="AD3" s="94" t="s">
        <v>257</v>
      </c>
      <c r="AE3" s="94" t="s">
        <v>705</v>
      </c>
      <c r="AF3" s="94" t="s">
        <v>713</v>
      </c>
      <c r="AG3" s="131">
        <v>20</v>
      </c>
      <c r="AH3" s="134">
        <v>4.405286343612334</v>
      </c>
      <c r="AI3" s="131">
        <v>6</v>
      </c>
      <c r="AJ3" s="134">
        <v>1.3215859030837005</v>
      </c>
      <c r="AK3" s="131">
        <v>0</v>
      </c>
      <c r="AL3" s="134">
        <v>0</v>
      </c>
      <c r="AM3" s="131">
        <v>428</v>
      </c>
      <c r="AN3" s="134">
        <v>94.27312775330397</v>
      </c>
      <c r="AO3" s="131">
        <v>454</v>
      </c>
    </row>
    <row r="4" spans="1:41" ht="15">
      <c r="A4" s="128" t="s">
        <v>591</v>
      </c>
      <c r="B4" s="129" t="s">
        <v>595</v>
      </c>
      <c r="C4" s="129" t="s">
        <v>56</v>
      </c>
      <c r="D4" s="125"/>
      <c r="E4" s="103"/>
      <c r="F4" s="106" t="s">
        <v>883</v>
      </c>
      <c r="G4" s="110"/>
      <c r="H4" s="110"/>
      <c r="I4" s="126">
        <v>4</v>
      </c>
      <c r="J4" s="113"/>
      <c r="K4" s="51">
        <v>4</v>
      </c>
      <c r="L4" s="51">
        <v>1</v>
      </c>
      <c r="M4" s="51">
        <v>9</v>
      </c>
      <c r="N4" s="51">
        <v>10</v>
      </c>
      <c r="O4" s="51">
        <v>4</v>
      </c>
      <c r="P4" s="52">
        <v>0</v>
      </c>
      <c r="Q4" s="52">
        <v>0</v>
      </c>
      <c r="R4" s="51">
        <v>1</v>
      </c>
      <c r="S4" s="51">
        <v>0</v>
      </c>
      <c r="T4" s="51">
        <v>4</v>
      </c>
      <c r="U4" s="51">
        <v>10</v>
      </c>
      <c r="V4" s="51">
        <v>2</v>
      </c>
      <c r="W4" s="52">
        <v>1.125</v>
      </c>
      <c r="X4" s="52">
        <v>0.25</v>
      </c>
      <c r="Y4" s="86"/>
      <c r="Z4" s="86"/>
      <c r="AA4" s="86" t="s">
        <v>302</v>
      </c>
      <c r="AB4" s="94" t="s">
        <v>658</v>
      </c>
      <c r="AC4" s="94" t="s">
        <v>691</v>
      </c>
      <c r="AD4" s="94"/>
      <c r="AE4" s="94" t="s">
        <v>706</v>
      </c>
      <c r="AF4" s="94" t="s">
        <v>714</v>
      </c>
      <c r="AG4" s="131">
        <v>10</v>
      </c>
      <c r="AH4" s="134">
        <v>3.937007874015748</v>
      </c>
      <c r="AI4" s="131">
        <v>9</v>
      </c>
      <c r="AJ4" s="134">
        <v>3.543307086614173</v>
      </c>
      <c r="AK4" s="131">
        <v>0</v>
      </c>
      <c r="AL4" s="134">
        <v>0</v>
      </c>
      <c r="AM4" s="131">
        <v>235</v>
      </c>
      <c r="AN4" s="134">
        <v>92.51968503937007</v>
      </c>
      <c r="AO4" s="131">
        <v>254</v>
      </c>
    </row>
    <row r="5" spans="1:41" ht="15">
      <c r="A5" s="128" t="s">
        <v>592</v>
      </c>
      <c r="B5" s="129" t="s">
        <v>596</v>
      </c>
      <c r="C5" s="129" t="s">
        <v>56</v>
      </c>
      <c r="D5" s="125"/>
      <c r="E5" s="103"/>
      <c r="F5" s="106" t="s">
        <v>884</v>
      </c>
      <c r="G5" s="110"/>
      <c r="H5" s="110"/>
      <c r="I5" s="126">
        <v>5</v>
      </c>
      <c r="J5" s="113"/>
      <c r="K5" s="51">
        <v>4</v>
      </c>
      <c r="L5" s="51">
        <v>4</v>
      </c>
      <c r="M5" s="51">
        <v>0</v>
      </c>
      <c r="N5" s="51">
        <v>4</v>
      </c>
      <c r="O5" s="51">
        <v>0</v>
      </c>
      <c r="P5" s="52">
        <v>0</v>
      </c>
      <c r="Q5" s="52">
        <v>0</v>
      </c>
      <c r="R5" s="51">
        <v>1</v>
      </c>
      <c r="S5" s="51">
        <v>0</v>
      </c>
      <c r="T5" s="51">
        <v>4</v>
      </c>
      <c r="U5" s="51">
        <v>4</v>
      </c>
      <c r="V5" s="51">
        <v>2</v>
      </c>
      <c r="W5" s="52">
        <v>1</v>
      </c>
      <c r="X5" s="52">
        <v>0.3333333333333333</v>
      </c>
      <c r="Y5" s="86"/>
      <c r="Z5" s="86"/>
      <c r="AA5" s="86" t="s">
        <v>302</v>
      </c>
      <c r="AB5" s="94" t="s">
        <v>659</v>
      </c>
      <c r="AC5" s="94" t="s">
        <v>692</v>
      </c>
      <c r="AD5" s="94"/>
      <c r="AE5" s="94" t="s">
        <v>257</v>
      </c>
      <c r="AF5" s="94" t="s">
        <v>715</v>
      </c>
      <c r="AG5" s="131">
        <v>5</v>
      </c>
      <c r="AH5" s="134">
        <v>5.05050505050505</v>
      </c>
      <c r="AI5" s="131">
        <v>1</v>
      </c>
      <c r="AJ5" s="134">
        <v>1.0101010101010102</v>
      </c>
      <c r="AK5" s="131">
        <v>0</v>
      </c>
      <c r="AL5" s="134">
        <v>0</v>
      </c>
      <c r="AM5" s="131">
        <v>93</v>
      </c>
      <c r="AN5" s="134">
        <v>93.93939393939394</v>
      </c>
      <c r="AO5" s="131">
        <v>99</v>
      </c>
    </row>
    <row r="6" spans="1:41" ht="15">
      <c r="A6" s="128" t="s">
        <v>593</v>
      </c>
      <c r="B6" s="129" t="s">
        <v>597</v>
      </c>
      <c r="C6" s="129" t="s">
        <v>56</v>
      </c>
      <c r="D6" s="125"/>
      <c r="E6" s="103"/>
      <c r="F6" s="106" t="s">
        <v>885</v>
      </c>
      <c r="G6" s="110"/>
      <c r="H6" s="110"/>
      <c r="I6" s="126">
        <v>6</v>
      </c>
      <c r="J6" s="113"/>
      <c r="K6" s="51">
        <v>1</v>
      </c>
      <c r="L6" s="51">
        <v>1</v>
      </c>
      <c r="M6" s="51">
        <v>0</v>
      </c>
      <c r="N6" s="51">
        <v>1</v>
      </c>
      <c r="O6" s="51">
        <v>1</v>
      </c>
      <c r="P6" s="52" t="s">
        <v>601</v>
      </c>
      <c r="Q6" s="52" t="s">
        <v>601</v>
      </c>
      <c r="R6" s="51">
        <v>1</v>
      </c>
      <c r="S6" s="51">
        <v>1</v>
      </c>
      <c r="T6" s="51">
        <v>1</v>
      </c>
      <c r="U6" s="51">
        <v>1</v>
      </c>
      <c r="V6" s="51">
        <v>0</v>
      </c>
      <c r="W6" s="52">
        <v>0</v>
      </c>
      <c r="X6" s="52" t="s">
        <v>601</v>
      </c>
      <c r="Y6" s="86" t="s">
        <v>298</v>
      </c>
      <c r="Z6" s="86" t="s">
        <v>300</v>
      </c>
      <c r="AA6" s="86" t="s">
        <v>302</v>
      </c>
      <c r="AB6" s="94" t="s">
        <v>655</v>
      </c>
      <c r="AC6" s="94" t="s">
        <v>449</v>
      </c>
      <c r="AD6" s="94"/>
      <c r="AE6" s="94"/>
      <c r="AF6" s="94" t="s">
        <v>251</v>
      </c>
      <c r="AG6" s="131">
        <v>1</v>
      </c>
      <c r="AH6" s="134">
        <v>3.3333333333333335</v>
      </c>
      <c r="AI6" s="131">
        <v>0</v>
      </c>
      <c r="AJ6" s="134">
        <v>0</v>
      </c>
      <c r="AK6" s="131">
        <v>0</v>
      </c>
      <c r="AL6" s="134">
        <v>0</v>
      </c>
      <c r="AM6" s="131">
        <v>29</v>
      </c>
      <c r="AN6" s="134">
        <v>96.66666666666667</v>
      </c>
      <c r="AO6" s="131">
        <v>30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590</v>
      </c>
      <c r="B2" s="94" t="s">
        <v>255</v>
      </c>
      <c r="C2" s="86">
        <f>VLOOKUP(GroupVertices[[#This Row],[Vertex]],Vertices[],MATCH("ID",Vertices[[#Headers],[Vertex]:[Vertex Content Word Count]],0),FALSE)</f>
        <v>13</v>
      </c>
    </row>
    <row r="3" spans="1:3" ht="15">
      <c r="A3" s="86" t="s">
        <v>590</v>
      </c>
      <c r="B3" s="94" t="s">
        <v>254</v>
      </c>
      <c r="C3" s="86">
        <f>VLOOKUP(GroupVertices[[#This Row],[Vertex]],Vertices[],MATCH("ID",Vertices[[#Headers],[Vertex]:[Vertex Content Word Count]],0),FALSE)</f>
        <v>11</v>
      </c>
    </row>
    <row r="4" spans="1:3" ht="15">
      <c r="A4" s="86" t="s">
        <v>590</v>
      </c>
      <c r="B4" s="94" t="s">
        <v>253</v>
      </c>
      <c r="C4" s="86">
        <f>VLOOKUP(GroupVertices[[#This Row],[Vertex]],Vertices[],MATCH("ID",Vertices[[#Headers],[Vertex]:[Vertex Content Word Count]],0),FALSE)</f>
        <v>12</v>
      </c>
    </row>
    <row r="5" spans="1:3" ht="15">
      <c r="A5" s="86" t="s">
        <v>590</v>
      </c>
      <c r="B5" s="94" t="s">
        <v>250</v>
      </c>
      <c r="C5" s="86">
        <f>VLOOKUP(GroupVertices[[#This Row],[Vertex]],Vertices[],MATCH("ID",Vertices[[#Headers],[Vertex]:[Vertex Content Word Count]],0),FALSE)</f>
        <v>7</v>
      </c>
    </row>
    <row r="6" spans="1:3" ht="15">
      <c r="A6" s="86" t="s">
        <v>590</v>
      </c>
      <c r="B6" s="94" t="s">
        <v>252</v>
      </c>
      <c r="C6" s="86">
        <f>VLOOKUP(GroupVertices[[#This Row],[Vertex]],Vertices[],MATCH("ID",Vertices[[#Headers],[Vertex]:[Vertex Content Word Count]],0),FALSE)</f>
        <v>10</v>
      </c>
    </row>
    <row r="7" spans="1:3" ht="15">
      <c r="A7" s="86" t="s">
        <v>590</v>
      </c>
      <c r="B7" s="94" t="s">
        <v>260</v>
      </c>
      <c r="C7" s="86">
        <f>VLOOKUP(GroupVertices[[#This Row],[Vertex]],Vertices[],MATCH("ID",Vertices[[#Headers],[Vertex]:[Vertex Content Word Count]],0),FALSE)</f>
        <v>8</v>
      </c>
    </row>
    <row r="8" spans="1:3" ht="15">
      <c r="A8" s="86" t="s">
        <v>591</v>
      </c>
      <c r="B8" s="94" t="s">
        <v>259</v>
      </c>
      <c r="C8" s="86">
        <f>VLOOKUP(GroupVertices[[#This Row],[Vertex]],Vertices[],MATCH("ID",Vertices[[#Headers],[Vertex]:[Vertex Content Word Count]],0),FALSE)</f>
        <v>17</v>
      </c>
    </row>
    <row r="9" spans="1:3" ht="15">
      <c r="A9" s="86" t="s">
        <v>591</v>
      </c>
      <c r="B9" s="94" t="s">
        <v>258</v>
      </c>
      <c r="C9" s="86">
        <f>VLOOKUP(GroupVertices[[#This Row],[Vertex]],Vertices[],MATCH("ID",Vertices[[#Headers],[Vertex]:[Vertex Content Word Count]],0),FALSE)</f>
        <v>14</v>
      </c>
    </row>
    <row r="10" spans="1:3" ht="15">
      <c r="A10" s="86" t="s">
        <v>591</v>
      </c>
      <c r="B10" s="94" t="s">
        <v>262</v>
      </c>
      <c r="C10" s="86">
        <f>VLOOKUP(GroupVertices[[#This Row],[Vertex]],Vertices[],MATCH("ID",Vertices[[#Headers],[Vertex]:[Vertex Content Word Count]],0),FALSE)</f>
        <v>16</v>
      </c>
    </row>
    <row r="11" spans="1:3" ht="15">
      <c r="A11" s="86" t="s">
        <v>591</v>
      </c>
      <c r="B11" s="94" t="s">
        <v>261</v>
      </c>
      <c r="C11" s="86">
        <f>VLOOKUP(GroupVertices[[#This Row],[Vertex]],Vertices[],MATCH("ID",Vertices[[#Headers],[Vertex]:[Vertex Content Word Count]],0),FALSE)</f>
        <v>15</v>
      </c>
    </row>
    <row r="12" spans="1:3" ht="15">
      <c r="A12" s="86" t="s">
        <v>592</v>
      </c>
      <c r="B12" s="94" t="s">
        <v>257</v>
      </c>
      <c r="C12" s="86">
        <f>VLOOKUP(GroupVertices[[#This Row],[Vertex]],Vertices[],MATCH("ID",Vertices[[#Headers],[Vertex]:[Vertex Content Word Count]],0),FALSE)</f>
        <v>4</v>
      </c>
    </row>
    <row r="13" spans="1:3" ht="15">
      <c r="A13" s="86" t="s">
        <v>592</v>
      </c>
      <c r="B13" s="94" t="s">
        <v>256</v>
      </c>
      <c r="C13" s="86">
        <f>VLOOKUP(GroupVertices[[#This Row],[Vertex]],Vertices[],MATCH("ID",Vertices[[#Headers],[Vertex]:[Vertex Content Word Count]],0),FALSE)</f>
        <v>6</v>
      </c>
    </row>
    <row r="14" spans="1:3" ht="15">
      <c r="A14" s="86" t="s">
        <v>592</v>
      </c>
      <c r="B14" s="94" t="s">
        <v>249</v>
      </c>
      <c r="C14" s="86">
        <f>VLOOKUP(GroupVertices[[#This Row],[Vertex]],Vertices[],MATCH("ID",Vertices[[#Headers],[Vertex]:[Vertex Content Word Count]],0),FALSE)</f>
        <v>5</v>
      </c>
    </row>
    <row r="15" spans="1:3" ht="15">
      <c r="A15" s="86" t="s">
        <v>592</v>
      </c>
      <c r="B15" s="94" t="s">
        <v>248</v>
      </c>
      <c r="C15" s="86">
        <f>VLOOKUP(GroupVertices[[#This Row],[Vertex]],Vertices[],MATCH("ID",Vertices[[#Headers],[Vertex]:[Vertex Content Word Count]],0),FALSE)</f>
        <v>3</v>
      </c>
    </row>
    <row r="16" spans="1:3" ht="15">
      <c r="A16" s="86" t="s">
        <v>593</v>
      </c>
      <c r="B16" s="94" t="s">
        <v>251</v>
      </c>
      <c r="C16" s="86">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860</v>
      </c>
      <c r="B2" s="36" t="s">
        <v>587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0.384603</v>
      </c>
      <c r="Q2" s="40">
        <f>COUNTIF(Vertices[PageRank],"&gt;= "&amp;P2)-COUNTIF(Vertices[PageRank],"&gt;="&amp;P3)</f>
        <v>4</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1.009090909090909</v>
      </c>
      <c r="K3" s="42">
        <f>COUNTIF(Vertices[Betweenness Centrality],"&gt;= "&amp;J3)-COUNTIF(Vertices[Betweenness Centrality],"&gt;="&amp;J4)</f>
        <v>1</v>
      </c>
      <c r="L3" s="41">
        <f aca="true" t="shared" si="5" ref="L3:L26">L2+($L$57-$L$2)/BinDivisor</f>
        <v>0.0009569454545454545</v>
      </c>
      <c r="M3" s="42">
        <f>COUNTIF(Vertices[Closeness Centrality],"&gt;= "&amp;L3)-COUNTIF(Vertices[Closeness Centrality],"&gt;="&amp;L4)</f>
        <v>0</v>
      </c>
      <c r="N3" s="41">
        <f aca="true" t="shared" si="6" ref="N3:N26">N2+($N$57-$N$2)/BinDivisor</f>
        <v>0.0030693272727272724</v>
      </c>
      <c r="O3" s="42">
        <f>COUNTIF(Vertices[Eigenvector Centrality],"&gt;= "&amp;N3)-COUNTIF(Vertices[Eigenvector Centrality],"&gt;="&amp;N4)</f>
        <v>0</v>
      </c>
      <c r="P3" s="41">
        <f aca="true" t="shared" si="7" ref="P3:P26">P2+($P$57-$P$2)/BinDivisor</f>
        <v>0.41436549090909086</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0.2545454545454545</v>
      </c>
      <c r="G4" s="40">
        <f>COUNTIF(Vertices[In-Degree],"&gt;= "&amp;F4)-COUNTIF(Vertices[In-Degree],"&gt;="&amp;F5)</f>
        <v>0</v>
      </c>
      <c r="H4" s="39">
        <f t="shared" si="3"/>
        <v>0.2545454545454545</v>
      </c>
      <c r="I4" s="40">
        <f>COUNTIF(Vertices[Out-Degree],"&gt;= "&amp;H4)-COUNTIF(Vertices[Out-Degree],"&gt;="&amp;H5)</f>
        <v>0</v>
      </c>
      <c r="J4" s="39">
        <f t="shared" si="4"/>
        <v>2.018181818181818</v>
      </c>
      <c r="K4" s="40">
        <f>COUNTIF(Vertices[Betweenness Centrality],"&gt;= "&amp;J4)-COUNTIF(Vertices[Betweenness Centrality],"&gt;="&amp;J5)</f>
        <v>0</v>
      </c>
      <c r="L4" s="39">
        <f t="shared" si="5"/>
        <v>0.001913890909090909</v>
      </c>
      <c r="M4" s="40">
        <f>COUNTIF(Vertices[Closeness Centrality],"&gt;= "&amp;L4)-COUNTIF(Vertices[Closeness Centrality],"&gt;="&amp;L5)</f>
        <v>0</v>
      </c>
      <c r="N4" s="39">
        <f t="shared" si="6"/>
        <v>0.006138654545454545</v>
      </c>
      <c r="O4" s="40">
        <f>COUNTIF(Vertices[Eigenvector Centrality],"&gt;= "&amp;N4)-COUNTIF(Vertices[Eigenvector Centrality],"&gt;="&amp;N5)</f>
        <v>0</v>
      </c>
      <c r="P4" s="39">
        <f t="shared" si="7"/>
        <v>0.44412798181818175</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0.3818181818181818</v>
      </c>
      <c r="G5" s="42">
        <f>COUNTIF(Vertices[In-Degree],"&gt;= "&amp;F5)-COUNTIF(Vertices[In-Degree],"&gt;="&amp;F6)</f>
        <v>0</v>
      </c>
      <c r="H5" s="41">
        <f t="shared" si="3"/>
        <v>0.3818181818181818</v>
      </c>
      <c r="I5" s="42">
        <f>COUNTIF(Vertices[Out-Degree],"&gt;= "&amp;H5)-COUNTIF(Vertices[Out-Degree],"&gt;="&amp;H6)</f>
        <v>0</v>
      </c>
      <c r="J5" s="41">
        <f t="shared" si="4"/>
        <v>3.0272727272727273</v>
      </c>
      <c r="K5" s="42">
        <f>COUNTIF(Vertices[Betweenness Centrality],"&gt;= "&amp;J5)-COUNTIF(Vertices[Betweenness Centrality],"&gt;="&amp;J6)</f>
        <v>1</v>
      </c>
      <c r="L5" s="41">
        <f t="shared" si="5"/>
        <v>0.0028708363636363635</v>
      </c>
      <c r="M5" s="42">
        <f>COUNTIF(Vertices[Closeness Centrality],"&gt;= "&amp;L5)-COUNTIF(Vertices[Closeness Centrality],"&gt;="&amp;L6)</f>
        <v>0</v>
      </c>
      <c r="N5" s="41">
        <f t="shared" si="6"/>
        <v>0.009207981818181818</v>
      </c>
      <c r="O5" s="42">
        <f>COUNTIF(Vertices[Eigenvector Centrality],"&gt;= "&amp;N5)-COUNTIF(Vertices[Eigenvector Centrality],"&gt;="&amp;N6)</f>
        <v>0</v>
      </c>
      <c r="P5" s="41">
        <f t="shared" si="7"/>
        <v>0.47389047272727264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0.509090909090909</v>
      </c>
      <c r="G6" s="40">
        <f>COUNTIF(Vertices[In-Degree],"&gt;= "&amp;F6)-COUNTIF(Vertices[In-Degree],"&gt;="&amp;F7)</f>
        <v>0</v>
      </c>
      <c r="H6" s="39">
        <f t="shared" si="3"/>
        <v>0.509090909090909</v>
      </c>
      <c r="I6" s="40">
        <f>COUNTIF(Vertices[Out-Degree],"&gt;= "&amp;H6)-COUNTIF(Vertices[Out-Degree],"&gt;="&amp;H7)</f>
        <v>0</v>
      </c>
      <c r="J6" s="39">
        <f t="shared" si="4"/>
        <v>4.036363636363636</v>
      </c>
      <c r="K6" s="40">
        <f>COUNTIF(Vertices[Betweenness Centrality],"&gt;= "&amp;J6)-COUNTIF(Vertices[Betweenness Centrality],"&gt;="&amp;J7)</f>
        <v>0</v>
      </c>
      <c r="L6" s="39">
        <f t="shared" si="5"/>
        <v>0.003827781818181818</v>
      </c>
      <c r="M6" s="40">
        <f>COUNTIF(Vertices[Closeness Centrality],"&gt;= "&amp;L6)-COUNTIF(Vertices[Closeness Centrality],"&gt;="&amp;L7)</f>
        <v>0</v>
      </c>
      <c r="N6" s="39">
        <f t="shared" si="6"/>
        <v>0.01227730909090909</v>
      </c>
      <c r="O6" s="40">
        <f>COUNTIF(Vertices[Eigenvector Centrality],"&gt;= "&amp;N6)-COUNTIF(Vertices[Eigenvector Centrality],"&gt;="&amp;N7)</f>
        <v>0</v>
      </c>
      <c r="P6" s="39">
        <f t="shared" si="7"/>
        <v>0.5036529636363636</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0.6363636363636362</v>
      </c>
      <c r="G7" s="42">
        <f>COUNTIF(Vertices[In-Degree],"&gt;= "&amp;F7)-COUNTIF(Vertices[In-Degree],"&gt;="&amp;F8)</f>
        <v>0</v>
      </c>
      <c r="H7" s="41">
        <f t="shared" si="3"/>
        <v>0.6363636363636362</v>
      </c>
      <c r="I7" s="42">
        <f>COUNTIF(Vertices[Out-Degree],"&gt;= "&amp;H7)-COUNTIF(Vertices[Out-Degree],"&gt;="&amp;H8)</f>
        <v>0</v>
      </c>
      <c r="J7" s="41">
        <f t="shared" si="4"/>
        <v>5.045454545454545</v>
      </c>
      <c r="K7" s="42">
        <f>COUNTIF(Vertices[Betweenness Centrality],"&gt;= "&amp;J7)-COUNTIF(Vertices[Betweenness Centrality],"&gt;="&amp;J8)</f>
        <v>0</v>
      </c>
      <c r="L7" s="41">
        <f t="shared" si="5"/>
        <v>0.004784727272727272</v>
      </c>
      <c r="M7" s="42">
        <f>COUNTIF(Vertices[Closeness Centrality],"&gt;= "&amp;L7)-COUNTIF(Vertices[Closeness Centrality],"&gt;="&amp;L8)</f>
        <v>0</v>
      </c>
      <c r="N7" s="41">
        <f t="shared" si="6"/>
        <v>0.015346636363636361</v>
      </c>
      <c r="O7" s="42">
        <f>COUNTIF(Vertices[Eigenvector Centrality],"&gt;= "&amp;N7)-COUNTIF(Vertices[Eigenvector Centrality],"&gt;="&amp;N8)</f>
        <v>0</v>
      </c>
      <c r="P7" s="41">
        <f t="shared" si="7"/>
        <v>0.5334154545454545</v>
      </c>
      <c r="Q7" s="42">
        <f>COUNTIF(Vertices[PageRank],"&gt;= "&amp;P7)-COUNTIF(Vertices[PageRank],"&gt;="&amp;P8)</f>
        <v>0</v>
      </c>
      <c r="R7" s="41">
        <f t="shared" si="8"/>
        <v>0.09090909090909091</v>
      </c>
      <c r="S7" s="46">
        <f>COUNTIF(Vertices[Clustering Coefficient],"&gt;= "&amp;R7)-COUNTIF(Vertices[Clustering Coefficient],"&gt;="&amp;R8)</f>
        <v>1</v>
      </c>
      <c r="T7" s="41" t="e">
        <f ca="1" t="shared" si="9"/>
        <v>#REF!</v>
      </c>
      <c r="U7" s="42" t="e">
        <f ca="1" t="shared" si="0"/>
        <v>#REF!</v>
      </c>
    </row>
    <row r="8" spans="1:21" ht="15">
      <c r="A8" s="36" t="s">
        <v>150</v>
      </c>
      <c r="B8" s="36">
        <v>52</v>
      </c>
      <c r="D8" s="34">
        <f t="shared" si="1"/>
        <v>0</v>
      </c>
      <c r="E8" s="3">
        <f>COUNTIF(Vertices[Degree],"&gt;= "&amp;D8)-COUNTIF(Vertices[Degree],"&gt;="&amp;D9)</f>
        <v>0</v>
      </c>
      <c r="F8" s="39">
        <f t="shared" si="2"/>
        <v>0.7636363636363634</v>
      </c>
      <c r="G8" s="40">
        <f>COUNTIF(Vertices[In-Degree],"&gt;= "&amp;F8)-COUNTIF(Vertices[In-Degree],"&gt;="&amp;F9)</f>
        <v>0</v>
      </c>
      <c r="H8" s="39">
        <f t="shared" si="3"/>
        <v>0.7636363636363634</v>
      </c>
      <c r="I8" s="40">
        <f>COUNTIF(Vertices[Out-Degree],"&gt;= "&amp;H8)-COUNTIF(Vertices[Out-Degree],"&gt;="&amp;H9)</f>
        <v>0</v>
      </c>
      <c r="J8" s="39">
        <f t="shared" si="4"/>
        <v>6.054545454545454</v>
      </c>
      <c r="K8" s="40">
        <f>COUNTIF(Vertices[Betweenness Centrality],"&gt;= "&amp;J8)-COUNTIF(Vertices[Betweenness Centrality],"&gt;="&amp;J9)</f>
        <v>0</v>
      </c>
      <c r="L8" s="39">
        <f t="shared" si="5"/>
        <v>0.005741672727272726</v>
      </c>
      <c r="M8" s="40">
        <f>COUNTIF(Vertices[Closeness Centrality],"&gt;= "&amp;L8)-COUNTIF(Vertices[Closeness Centrality],"&gt;="&amp;L9)</f>
        <v>0</v>
      </c>
      <c r="N8" s="39">
        <f t="shared" si="6"/>
        <v>0.018415963636363632</v>
      </c>
      <c r="O8" s="40">
        <f>COUNTIF(Vertices[Eigenvector Centrality],"&gt;= "&amp;N8)-COUNTIF(Vertices[Eigenvector Centrality],"&gt;="&amp;N9)</f>
        <v>3</v>
      </c>
      <c r="P8" s="39">
        <f t="shared" si="7"/>
        <v>0.5631779454545454</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0.8909090909090907</v>
      </c>
      <c r="G9" s="42">
        <f>COUNTIF(Vertices[In-Degree],"&gt;= "&amp;F9)-COUNTIF(Vertices[In-Degree],"&gt;="&amp;F10)</f>
        <v>4</v>
      </c>
      <c r="H9" s="41">
        <f t="shared" si="3"/>
        <v>0.8909090909090907</v>
      </c>
      <c r="I9" s="42">
        <f>COUNTIF(Vertices[Out-Degree],"&gt;= "&amp;H9)-COUNTIF(Vertices[Out-Degree],"&gt;="&amp;H10)</f>
        <v>4</v>
      </c>
      <c r="J9" s="41">
        <f t="shared" si="4"/>
        <v>7.063636363636363</v>
      </c>
      <c r="K9" s="42">
        <f>COUNTIF(Vertices[Betweenness Centrality],"&gt;= "&amp;J9)-COUNTIF(Vertices[Betweenness Centrality],"&gt;="&amp;J10)</f>
        <v>0</v>
      </c>
      <c r="L9" s="41">
        <f t="shared" si="5"/>
        <v>0.00669861818181818</v>
      </c>
      <c r="M9" s="42">
        <f>COUNTIF(Vertices[Closeness Centrality],"&gt;= "&amp;L9)-COUNTIF(Vertices[Closeness Centrality],"&gt;="&amp;L10)</f>
        <v>0</v>
      </c>
      <c r="N9" s="41">
        <f t="shared" si="6"/>
        <v>0.021485290909090904</v>
      </c>
      <c r="O9" s="42">
        <f>COUNTIF(Vertices[Eigenvector Centrality],"&gt;= "&amp;N9)-COUNTIF(Vertices[Eigenvector Centrality],"&gt;="&amp;N10)</f>
        <v>1</v>
      </c>
      <c r="P9" s="41">
        <f t="shared" si="7"/>
        <v>0.5929404363636362</v>
      </c>
      <c r="Q9" s="42">
        <f>COUNTIF(Vertices[PageRank],"&gt;= "&amp;P9)-COUNTIF(Vertices[PageRank],"&gt;="&amp;P10)</f>
        <v>1</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10</v>
      </c>
      <c r="D10" s="34">
        <f t="shared" si="1"/>
        <v>0</v>
      </c>
      <c r="E10" s="3">
        <f>COUNTIF(Vertices[Degree],"&gt;= "&amp;D10)-COUNTIF(Vertices[Degree],"&gt;="&amp;D11)</f>
        <v>0</v>
      </c>
      <c r="F10" s="39">
        <f t="shared" si="2"/>
        <v>1.0181818181818179</v>
      </c>
      <c r="G10" s="40">
        <f>COUNTIF(Vertices[In-Degree],"&gt;= "&amp;F10)-COUNTIF(Vertices[In-Degree],"&gt;="&amp;F11)</f>
        <v>0</v>
      </c>
      <c r="H10" s="39">
        <f t="shared" si="3"/>
        <v>1.0181818181818179</v>
      </c>
      <c r="I10" s="40">
        <f>COUNTIF(Vertices[Out-Degree],"&gt;= "&amp;H10)-COUNTIF(Vertices[Out-Degree],"&gt;="&amp;H11)</f>
        <v>0</v>
      </c>
      <c r="J10" s="39">
        <f t="shared" si="4"/>
        <v>8.072727272727272</v>
      </c>
      <c r="K10" s="40">
        <f>COUNTIF(Vertices[Betweenness Centrality],"&gt;= "&amp;J10)-COUNTIF(Vertices[Betweenness Centrality],"&gt;="&amp;J11)</f>
        <v>0</v>
      </c>
      <c r="L10" s="39">
        <f t="shared" si="5"/>
        <v>0.007655563636363634</v>
      </c>
      <c r="M10" s="40">
        <f>COUNTIF(Vertices[Closeness Centrality],"&gt;= "&amp;L10)-COUNTIF(Vertices[Closeness Centrality],"&gt;="&amp;L11)</f>
        <v>0</v>
      </c>
      <c r="N10" s="39">
        <f t="shared" si="6"/>
        <v>0.024554618181818175</v>
      </c>
      <c r="O10" s="40">
        <f>COUNTIF(Vertices[Eigenvector Centrality],"&gt;= "&amp;N10)-COUNTIF(Vertices[Eigenvector Centrality],"&gt;="&amp;N11)</f>
        <v>0</v>
      </c>
      <c r="P10" s="39">
        <f t="shared" si="7"/>
        <v>0.6227029272727271</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1.145454545454545</v>
      </c>
      <c r="G11" s="42">
        <f>COUNTIF(Vertices[In-Degree],"&gt;= "&amp;F11)-COUNTIF(Vertices[In-Degree],"&gt;="&amp;F12)</f>
        <v>0</v>
      </c>
      <c r="H11" s="41">
        <f t="shared" si="3"/>
        <v>1.145454545454545</v>
      </c>
      <c r="I11" s="42">
        <f>COUNTIF(Vertices[Out-Degree],"&gt;= "&amp;H11)-COUNTIF(Vertices[Out-Degree],"&gt;="&amp;H12)</f>
        <v>0</v>
      </c>
      <c r="J11" s="41">
        <f t="shared" si="4"/>
        <v>9.081818181818182</v>
      </c>
      <c r="K11" s="42">
        <f>COUNTIF(Vertices[Betweenness Centrality],"&gt;= "&amp;J11)-COUNTIF(Vertices[Betweenness Centrality],"&gt;="&amp;J12)</f>
        <v>0</v>
      </c>
      <c r="L11" s="41">
        <f t="shared" si="5"/>
        <v>0.008612509090909088</v>
      </c>
      <c r="M11" s="42">
        <f>COUNTIF(Vertices[Closeness Centrality],"&gt;= "&amp;L11)-COUNTIF(Vertices[Closeness Centrality],"&gt;="&amp;L12)</f>
        <v>0</v>
      </c>
      <c r="N11" s="41">
        <f t="shared" si="6"/>
        <v>0.027623945454545447</v>
      </c>
      <c r="O11" s="42">
        <f>COUNTIF(Vertices[Eigenvector Centrality],"&gt;= "&amp;N11)-COUNTIF(Vertices[Eigenvector Centrality],"&gt;="&amp;N12)</f>
        <v>0</v>
      </c>
      <c r="P11" s="41">
        <f t="shared" si="7"/>
        <v>0.652465418181818</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170</v>
      </c>
      <c r="B12" s="36">
        <v>0.21739130434782608</v>
      </c>
      <c r="D12" s="34">
        <f t="shared" si="1"/>
        <v>0</v>
      </c>
      <c r="E12" s="3">
        <f>COUNTIF(Vertices[Degree],"&gt;= "&amp;D12)-COUNTIF(Vertices[Degree],"&gt;="&amp;D13)</f>
        <v>0</v>
      </c>
      <c r="F12" s="39">
        <f t="shared" si="2"/>
        <v>1.2727272727272723</v>
      </c>
      <c r="G12" s="40">
        <f>COUNTIF(Vertices[In-Degree],"&gt;= "&amp;F12)-COUNTIF(Vertices[In-Degree],"&gt;="&amp;F13)</f>
        <v>0</v>
      </c>
      <c r="H12" s="39">
        <f t="shared" si="3"/>
        <v>1.2727272727272723</v>
      </c>
      <c r="I12" s="40">
        <f>COUNTIF(Vertices[Out-Degree],"&gt;= "&amp;H12)-COUNTIF(Vertices[Out-Degree],"&gt;="&amp;H13)</f>
        <v>0</v>
      </c>
      <c r="J12" s="39">
        <f t="shared" si="4"/>
        <v>10.090909090909092</v>
      </c>
      <c r="K12" s="40">
        <f>COUNTIF(Vertices[Betweenness Centrality],"&gt;= "&amp;J12)-COUNTIF(Vertices[Betweenness Centrality],"&gt;="&amp;J13)</f>
        <v>0</v>
      </c>
      <c r="L12" s="39">
        <f t="shared" si="5"/>
        <v>0.009569454545454542</v>
      </c>
      <c r="M12" s="40">
        <f>COUNTIF(Vertices[Closeness Centrality],"&gt;= "&amp;L12)-COUNTIF(Vertices[Closeness Centrality],"&gt;="&amp;L13)</f>
        <v>0</v>
      </c>
      <c r="N12" s="39">
        <f t="shared" si="6"/>
        <v>0.03069327272727272</v>
      </c>
      <c r="O12" s="40">
        <f>COUNTIF(Vertices[Eigenvector Centrality],"&gt;= "&amp;N12)-COUNTIF(Vertices[Eigenvector Centrality],"&gt;="&amp;N13)</f>
        <v>0</v>
      </c>
      <c r="P12" s="39">
        <f t="shared" si="7"/>
        <v>0.6822279090909089</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0.35714285714285715</v>
      </c>
      <c r="D13" s="34">
        <f t="shared" si="1"/>
        <v>0</v>
      </c>
      <c r="E13" s="3">
        <f>COUNTIF(Vertices[Degree],"&gt;= "&amp;D13)-COUNTIF(Vertices[Degree],"&gt;="&amp;D14)</f>
        <v>0</v>
      </c>
      <c r="F13" s="41">
        <f t="shared" si="2"/>
        <v>1.3999999999999995</v>
      </c>
      <c r="G13" s="42">
        <f>COUNTIF(Vertices[In-Degree],"&gt;= "&amp;F13)-COUNTIF(Vertices[In-Degree],"&gt;="&amp;F14)</f>
        <v>0</v>
      </c>
      <c r="H13" s="41">
        <f t="shared" si="3"/>
        <v>1.3999999999999995</v>
      </c>
      <c r="I13" s="42">
        <f>COUNTIF(Vertices[Out-Degree],"&gt;= "&amp;H13)-COUNTIF(Vertices[Out-Degree],"&gt;="&amp;H14)</f>
        <v>0</v>
      </c>
      <c r="J13" s="41">
        <f t="shared" si="4"/>
        <v>11.100000000000001</v>
      </c>
      <c r="K13" s="42">
        <f>COUNTIF(Vertices[Betweenness Centrality],"&gt;= "&amp;J13)-COUNTIF(Vertices[Betweenness Centrality],"&gt;="&amp;J14)</f>
        <v>0</v>
      </c>
      <c r="L13" s="41">
        <f t="shared" si="5"/>
        <v>0.010526399999999997</v>
      </c>
      <c r="M13" s="42">
        <f>COUNTIF(Vertices[Closeness Centrality],"&gt;= "&amp;L13)-COUNTIF(Vertices[Closeness Centrality],"&gt;="&amp;L14)</f>
        <v>0</v>
      </c>
      <c r="N13" s="41">
        <f t="shared" si="6"/>
        <v>0.03376259999999999</v>
      </c>
      <c r="O13" s="42">
        <f>COUNTIF(Vertices[Eigenvector Centrality],"&gt;= "&amp;N13)-COUNTIF(Vertices[Eigenvector Centrality],"&gt;="&amp;N14)</f>
        <v>1</v>
      </c>
      <c r="P13" s="41">
        <f t="shared" si="7"/>
        <v>0.7119903999999998</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1.5272727272727267</v>
      </c>
      <c r="G14" s="40">
        <f>COUNTIF(Vertices[In-Degree],"&gt;= "&amp;F14)-COUNTIF(Vertices[In-Degree],"&gt;="&amp;F15)</f>
        <v>0</v>
      </c>
      <c r="H14" s="39">
        <f t="shared" si="3"/>
        <v>1.5272727272727267</v>
      </c>
      <c r="I14" s="40">
        <f>COUNTIF(Vertices[Out-Degree],"&gt;= "&amp;H14)-COUNTIF(Vertices[Out-Degree],"&gt;="&amp;H15)</f>
        <v>0</v>
      </c>
      <c r="J14" s="39">
        <f t="shared" si="4"/>
        <v>12.109090909090911</v>
      </c>
      <c r="K14" s="40">
        <f>COUNTIF(Vertices[Betweenness Centrality],"&gt;= "&amp;J14)-COUNTIF(Vertices[Betweenness Centrality],"&gt;="&amp;J15)</f>
        <v>0</v>
      </c>
      <c r="L14" s="39">
        <f t="shared" si="5"/>
        <v>0.01148334545454545</v>
      </c>
      <c r="M14" s="40">
        <f>COUNTIF(Vertices[Closeness Centrality],"&gt;= "&amp;L14)-COUNTIF(Vertices[Closeness Centrality],"&gt;="&amp;L15)</f>
        <v>0</v>
      </c>
      <c r="N14" s="39">
        <f t="shared" si="6"/>
        <v>0.036831927272727265</v>
      </c>
      <c r="O14" s="40">
        <f>COUNTIF(Vertices[Eigenvector Centrality],"&gt;= "&amp;N14)-COUNTIF(Vertices[Eigenvector Centrality],"&gt;="&amp;N15)</f>
        <v>0</v>
      </c>
      <c r="P14" s="39">
        <f t="shared" si="7"/>
        <v>0.7417528909090907</v>
      </c>
      <c r="Q14" s="40">
        <f>COUNTIF(Vertices[PageRank],"&gt;= "&amp;P14)-COUNTIF(Vertices[PageRank],"&gt;="&amp;P15)</f>
        <v>0</v>
      </c>
      <c r="R14" s="39">
        <f t="shared" si="8"/>
        <v>0.21818181818181823</v>
      </c>
      <c r="S14" s="45">
        <f>COUNTIF(Vertices[Clustering Coefficient],"&gt;= "&amp;R14)-COUNTIF(Vertices[Clustering Coefficient],"&gt;="&amp;R15)</f>
        <v>1</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1.6545454545454539</v>
      </c>
      <c r="G15" s="42">
        <f>COUNTIF(Vertices[In-Degree],"&gt;= "&amp;F15)-COUNTIF(Vertices[In-Degree],"&gt;="&amp;F16)</f>
        <v>0</v>
      </c>
      <c r="H15" s="41">
        <f t="shared" si="3"/>
        <v>1.6545454545454539</v>
      </c>
      <c r="I15" s="42">
        <f>COUNTIF(Vertices[Out-Degree],"&gt;= "&amp;H15)-COUNTIF(Vertices[Out-Degree],"&gt;="&amp;H16)</f>
        <v>0</v>
      </c>
      <c r="J15" s="41">
        <f t="shared" si="4"/>
        <v>13.11818181818182</v>
      </c>
      <c r="K15" s="42">
        <f>COUNTIF(Vertices[Betweenness Centrality],"&gt;= "&amp;J15)-COUNTIF(Vertices[Betweenness Centrality],"&gt;="&amp;J16)</f>
        <v>0</v>
      </c>
      <c r="L15" s="41">
        <f t="shared" si="5"/>
        <v>0.012440290909090905</v>
      </c>
      <c r="M15" s="42">
        <f>COUNTIF(Vertices[Closeness Centrality],"&gt;= "&amp;L15)-COUNTIF(Vertices[Closeness Centrality],"&gt;="&amp;L16)</f>
        <v>0</v>
      </c>
      <c r="N15" s="41">
        <f t="shared" si="6"/>
        <v>0.03990125454545454</v>
      </c>
      <c r="O15" s="42">
        <f>COUNTIF(Vertices[Eigenvector Centrality],"&gt;= "&amp;N15)-COUNTIF(Vertices[Eigenvector Centrality],"&gt;="&amp;N16)</f>
        <v>0</v>
      </c>
      <c r="P15" s="41">
        <f t="shared" si="7"/>
        <v>0.7715153818181816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1.781818181818181</v>
      </c>
      <c r="G16" s="40">
        <f>COUNTIF(Vertices[In-Degree],"&gt;= "&amp;F16)-COUNTIF(Vertices[In-Degree],"&gt;="&amp;F17)</f>
        <v>0</v>
      </c>
      <c r="H16" s="39">
        <f t="shared" si="3"/>
        <v>1.781818181818181</v>
      </c>
      <c r="I16" s="40">
        <f>COUNTIF(Vertices[Out-Degree],"&gt;= "&amp;H16)-COUNTIF(Vertices[Out-Degree],"&gt;="&amp;H17)</f>
        <v>0</v>
      </c>
      <c r="J16" s="39">
        <f t="shared" si="4"/>
        <v>14.12727272727273</v>
      </c>
      <c r="K16" s="40">
        <f>COUNTIF(Vertices[Betweenness Centrality],"&gt;= "&amp;J16)-COUNTIF(Vertices[Betweenness Centrality],"&gt;="&amp;J17)</f>
        <v>0</v>
      </c>
      <c r="L16" s="39">
        <f t="shared" si="5"/>
        <v>0.013397236363636359</v>
      </c>
      <c r="M16" s="40">
        <f>COUNTIF(Vertices[Closeness Centrality],"&gt;= "&amp;L16)-COUNTIF(Vertices[Closeness Centrality],"&gt;="&amp;L17)</f>
        <v>0</v>
      </c>
      <c r="N16" s="39">
        <f t="shared" si="6"/>
        <v>0.042970581818181815</v>
      </c>
      <c r="O16" s="40">
        <f>COUNTIF(Vertices[Eigenvector Centrality],"&gt;= "&amp;N16)-COUNTIF(Vertices[Eigenvector Centrality],"&gt;="&amp;N17)</f>
        <v>0</v>
      </c>
      <c r="P16" s="39">
        <f t="shared" si="7"/>
        <v>0.8012778727272725</v>
      </c>
      <c r="Q16" s="40">
        <f>COUNTIF(Vertices[PageRank],"&gt;= "&amp;P16)-COUNTIF(Vertices[PageRank],"&gt;="&amp;P17)</f>
        <v>1</v>
      </c>
      <c r="R16" s="39">
        <f t="shared" si="8"/>
        <v>0.2545454545454546</v>
      </c>
      <c r="S16" s="45">
        <f>COUNTIF(Vertices[Clustering Coefficient],"&gt;= "&amp;R16)-COUNTIF(Vertices[Clustering Coefficient],"&gt;="&amp;R17)</f>
        <v>1</v>
      </c>
      <c r="T16" s="39" t="e">
        <f ca="1" t="shared" si="9"/>
        <v>#REF!</v>
      </c>
      <c r="U16" s="40" t="e">
        <f ca="1" t="shared" si="0"/>
        <v>#REF!</v>
      </c>
    </row>
    <row r="17" spans="1:21" ht="15">
      <c r="A17" s="36" t="s">
        <v>154</v>
      </c>
      <c r="B17" s="36">
        <v>14</v>
      </c>
      <c r="D17" s="34">
        <f t="shared" si="1"/>
        <v>0</v>
      </c>
      <c r="E17" s="3">
        <f>COUNTIF(Vertices[Degree],"&gt;= "&amp;D17)-COUNTIF(Vertices[Degree],"&gt;="&amp;D18)</f>
        <v>0</v>
      </c>
      <c r="F17" s="41">
        <f t="shared" si="2"/>
        <v>1.9090909090909083</v>
      </c>
      <c r="G17" s="42">
        <f>COUNTIF(Vertices[In-Degree],"&gt;= "&amp;F17)-COUNTIF(Vertices[In-Degree],"&gt;="&amp;F18)</f>
        <v>1</v>
      </c>
      <c r="H17" s="41">
        <f t="shared" si="3"/>
        <v>1.9090909090909083</v>
      </c>
      <c r="I17" s="42">
        <f>COUNTIF(Vertices[Out-Degree],"&gt;= "&amp;H17)-COUNTIF(Vertices[Out-Degree],"&gt;="&amp;H18)</f>
        <v>3</v>
      </c>
      <c r="J17" s="41">
        <f t="shared" si="4"/>
        <v>15.13636363636364</v>
      </c>
      <c r="K17" s="42">
        <f>COUNTIF(Vertices[Betweenness Centrality],"&gt;= "&amp;J17)-COUNTIF(Vertices[Betweenness Centrality],"&gt;="&amp;J18)</f>
        <v>0</v>
      </c>
      <c r="L17" s="41">
        <f t="shared" si="5"/>
        <v>0.014354181818181813</v>
      </c>
      <c r="M17" s="42">
        <f>COUNTIF(Vertices[Closeness Centrality],"&gt;= "&amp;L17)-COUNTIF(Vertices[Closeness Centrality],"&gt;="&amp;L18)</f>
        <v>0</v>
      </c>
      <c r="N17" s="41">
        <f t="shared" si="6"/>
        <v>0.04603990909090909</v>
      </c>
      <c r="O17" s="42">
        <f>COUNTIF(Vertices[Eigenvector Centrality],"&gt;= "&amp;N17)-COUNTIF(Vertices[Eigenvector Centrality],"&gt;="&amp;N18)</f>
        <v>1</v>
      </c>
      <c r="P17" s="41">
        <f t="shared" si="7"/>
        <v>0.8310403636363634</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51</v>
      </c>
      <c r="D18" s="34">
        <f t="shared" si="1"/>
        <v>0</v>
      </c>
      <c r="E18" s="3">
        <f>COUNTIF(Vertices[Degree],"&gt;= "&amp;D18)-COUNTIF(Vertices[Degree],"&gt;="&amp;D19)</f>
        <v>0</v>
      </c>
      <c r="F18" s="39">
        <f t="shared" si="2"/>
        <v>2.0363636363636357</v>
      </c>
      <c r="G18" s="40">
        <f>COUNTIF(Vertices[In-Degree],"&gt;= "&amp;F18)-COUNTIF(Vertices[In-Degree],"&gt;="&amp;F19)</f>
        <v>0</v>
      </c>
      <c r="H18" s="39">
        <f t="shared" si="3"/>
        <v>2.0363636363636357</v>
      </c>
      <c r="I18" s="40">
        <f>COUNTIF(Vertices[Out-Degree],"&gt;= "&amp;H18)-COUNTIF(Vertices[Out-Degree],"&gt;="&amp;H19)</f>
        <v>0</v>
      </c>
      <c r="J18" s="39">
        <f t="shared" si="4"/>
        <v>16.145454545454548</v>
      </c>
      <c r="K18" s="40">
        <f>COUNTIF(Vertices[Betweenness Centrality],"&gt;= "&amp;J18)-COUNTIF(Vertices[Betweenness Centrality],"&gt;="&amp;J19)</f>
        <v>0</v>
      </c>
      <c r="L18" s="39">
        <f t="shared" si="5"/>
        <v>0.015311127272727267</v>
      </c>
      <c r="M18" s="40">
        <f>COUNTIF(Vertices[Closeness Centrality],"&gt;= "&amp;L18)-COUNTIF(Vertices[Closeness Centrality],"&gt;="&amp;L19)</f>
        <v>0</v>
      </c>
      <c r="N18" s="39">
        <f t="shared" si="6"/>
        <v>0.049109236363636365</v>
      </c>
      <c r="O18" s="40">
        <f>COUNTIF(Vertices[Eigenvector Centrality],"&gt;= "&amp;N18)-COUNTIF(Vertices[Eigenvector Centrality],"&gt;="&amp;N19)</f>
        <v>0</v>
      </c>
      <c r="P18" s="39">
        <f t="shared" si="7"/>
        <v>0.8608028545454542</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2.163636363636363</v>
      </c>
      <c r="G19" s="42">
        <f>COUNTIF(Vertices[In-Degree],"&gt;= "&amp;F19)-COUNTIF(Vertices[In-Degree],"&gt;="&amp;F20)</f>
        <v>0</v>
      </c>
      <c r="H19" s="41">
        <f t="shared" si="3"/>
        <v>2.163636363636363</v>
      </c>
      <c r="I19" s="42">
        <f>COUNTIF(Vertices[Out-Degree],"&gt;= "&amp;H19)-COUNTIF(Vertices[Out-Degree],"&gt;="&amp;H20)</f>
        <v>0</v>
      </c>
      <c r="J19" s="41">
        <f t="shared" si="4"/>
        <v>17.154545454545456</v>
      </c>
      <c r="K19" s="42">
        <f>COUNTIF(Vertices[Betweenness Centrality],"&gt;= "&amp;J19)-COUNTIF(Vertices[Betweenness Centrality],"&gt;="&amp;J20)</f>
        <v>0</v>
      </c>
      <c r="L19" s="41">
        <f t="shared" si="5"/>
        <v>0.016268072727272723</v>
      </c>
      <c r="M19" s="42">
        <f>COUNTIF(Vertices[Closeness Centrality],"&gt;= "&amp;L19)-COUNTIF(Vertices[Closeness Centrality],"&gt;="&amp;L20)</f>
        <v>0</v>
      </c>
      <c r="N19" s="41">
        <f t="shared" si="6"/>
        <v>0.05217856363636364</v>
      </c>
      <c r="O19" s="42">
        <f>COUNTIF(Vertices[Eigenvector Centrality],"&gt;= "&amp;N19)-COUNTIF(Vertices[Eigenvector Centrality],"&gt;="&amp;N20)</f>
        <v>0</v>
      </c>
      <c r="P19" s="41">
        <f t="shared" si="7"/>
        <v>0.8905653454545451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2.2909090909090906</v>
      </c>
      <c r="G20" s="40">
        <f>COUNTIF(Vertices[In-Degree],"&gt;= "&amp;F20)-COUNTIF(Vertices[In-Degree],"&gt;="&amp;F21)</f>
        <v>0</v>
      </c>
      <c r="H20" s="39">
        <f t="shared" si="3"/>
        <v>2.2909090909090906</v>
      </c>
      <c r="I20" s="40">
        <f>COUNTIF(Vertices[Out-Degree],"&gt;= "&amp;H20)-COUNTIF(Vertices[Out-Degree],"&gt;="&amp;H21)</f>
        <v>0</v>
      </c>
      <c r="J20" s="39">
        <f t="shared" si="4"/>
        <v>18.163636363636364</v>
      </c>
      <c r="K20" s="40">
        <f>COUNTIF(Vertices[Betweenness Centrality],"&gt;= "&amp;J20)-COUNTIF(Vertices[Betweenness Centrality],"&gt;="&amp;J21)</f>
        <v>0</v>
      </c>
      <c r="L20" s="39">
        <f t="shared" si="5"/>
        <v>0.017225018181818177</v>
      </c>
      <c r="M20" s="40">
        <f>COUNTIF(Vertices[Closeness Centrality],"&gt;= "&amp;L20)-COUNTIF(Vertices[Closeness Centrality],"&gt;="&amp;L21)</f>
        <v>0</v>
      </c>
      <c r="N20" s="39">
        <f t="shared" si="6"/>
        <v>0.055247890909090915</v>
      </c>
      <c r="O20" s="40">
        <f>COUNTIF(Vertices[Eigenvector Centrality],"&gt;= "&amp;N20)-COUNTIF(Vertices[Eigenvector Centrality],"&gt;="&amp;N21)</f>
        <v>0</v>
      </c>
      <c r="P20" s="39">
        <f t="shared" si="7"/>
        <v>0.920327836363636</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1.949239</v>
      </c>
      <c r="D21" s="34">
        <f t="shared" si="1"/>
        <v>0</v>
      </c>
      <c r="E21" s="3">
        <f>COUNTIF(Vertices[Degree],"&gt;= "&amp;D21)-COUNTIF(Vertices[Degree],"&gt;="&amp;D22)</f>
        <v>0</v>
      </c>
      <c r="F21" s="41">
        <f t="shared" si="2"/>
        <v>2.418181818181818</v>
      </c>
      <c r="G21" s="42">
        <f>COUNTIF(Vertices[In-Degree],"&gt;= "&amp;F21)-COUNTIF(Vertices[In-Degree],"&gt;="&amp;F22)</f>
        <v>0</v>
      </c>
      <c r="H21" s="41">
        <f t="shared" si="3"/>
        <v>2.418181818181818</v>
      </c>
      <c r="I21" s="42">
        <f>COUNTIF(Vertices[Out-Degree],"&gt;= "&amp;H21)-COUNTIF(Vertices[Out-Degree],"&gt;="&amp;H22)</f>
        <v>0</v>
      </c>
      <c r="J21" s="41">
        <f t="shared" si="4"/>
        <v>19.172727272727272</v>
      </c>
      <c r="K21" s="42">
        <f>COUNTIF(Vertices[Betweenness Centrality],"&gt;= "&amp;J21)-COUNTIF(Vertices[Betweenness Centrality],"&gt;="&amp;J22)</f>
        <v>0</v>
      </c>
      <c r="L21" s="41">
        <f t="shared" si="5"/>
        <v>0.01818196363636363</v>
      </c>
      <c r="M21" s="42">
        <f>COUNTIF(Vertices[Closeness Centrality],"&gt;= "&amp;L21)-COUNTIF(Vertices[Closeness Centrality],"&gt;="&amp;L22)</f>
        <v>0</v>
      </c>
      <c r="N21" s="41">
        <f t="shared" si="6"/>
        <v>0.05831721818181819</v>
      </c>
      <c r="O21" s="42">
        <f>COUNTIF(Vertices[Eigenvector Centrality],"&gt;= "&amp;N21)-COUNTIF(Vertices[Eigenvector Centrality],"&gt;="&amp;N22)</f>
        <v>0</v>
      </c>
      <c r="P21" s="41">
        <f t="shared" si="7"/>
        <v>0.9500903272727269</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2.5454545454545454</v>
      </c>
      <c r="G22" s="40">
        <f>COUNTIF(Vertices[In-Degree],"&gt;= "&amp;F22)-COUNTIF(Vertices[In-Degree],"&gt;="&amp;F23)</f>
        <v>0</v>
      </c>
      <c r="H22" s="39">
        <f t="shared" si="3"/>
        <v>2.5454545454545454</v>
      </c>
      <c r="I22" s="40">
        <f>COUNTIF(Vertices[Out-Degree],"&gt;= "&amp;H22)-COUNTIF(Vertices[Out-Degree],"&gt;="&amp;H23)</f>
        <v>0</v>
      </c>
      <c r="J22" s="39">
        <f t="shared" si="4"/>
        <v>20.18181818181818</v>
      </c>
      <c r="K22" s="40">
        <f>COUNTIF(Vertices[Betweenness Centrality],"&gt;= "&amp;J22)-COUNTIF(Vertices[Betweenness Centrality],"&gt;="&amp;J23)</f>
        <v>0</v>
      </c>
      <c r="L22" s="39">
        <f t="shared" si="5"/>
        <v>0.019138909090909085</v>
      </c>
      <c r="M22" s="40">
        <f>COUNTIF(Vertices[Closeness Centrality],"&gt;= "&amp;L22)-COUNTIF(Vertices[Closeness Centrality],"&gt;="&amp;L23)</f>
        <v>0</v>
      </c>
      <c r="N22" s="39">
        <f t="shared" si="6"/>
        <v>0.061386545454545464</v>
      </c>
      <c r="O22" s="40">
        <f>COUNTIF(Vertices[Eigenvector Centrality],"&gt;= "&amp;N22)-COUNTIF(Vertices[Eigenvector Centrality],"&gt;="&amp;N23)</f>
        <v>0</v>
      </c>
      <c r="P22" s="39">
        <f t="shared" si="7"/>
        <v>0.9798528181818178</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0.13333333333333333</v>
      </c>
      <c r="D23" s="34">
        <f t="shared" si="1"/>
        <v>0</v>
      </c>
      <c r="E23" s="3">
        <f>COUNTIF(Vertices[Degree],"&gt;= "&amp;D23)-COUNTIF(Vertices[Degree],"&gt;="&amp;D24)</f>
        <v>0</v>
      </c>
      <c r="F23" s="41">
        <f t="shared" si="2"/>
        <v>2.672727272727273</v>
      </c>
      <c r="G23" s="42">
        <f>COUNTIF(Vertices[In-Degree],"&gt;= "&amp;F23)-COUNTIF(Vertices[In-Degree],"&gt;="&amp;F24)</f>
        <v>0</v>
      </c>
      <c r="H23" s="41">
        <f t="shared" si="3"/>
        <v>2.672727272727273</v>
      </c>
      <c r="I23" s="42">
        <f>COUNTIF(Vertices[Out-Degree],"&gt;= "&amp;H23)-COUNTIF(Vertices[Out-Degree],"&gt;="&amp;H24)</f>
        <v>0</v>
      </c>
      <c r="J23" s="41">
        <f t="shared" si="4"/>
        <v>21.190909090909088</v>
      </c>
      <c r="K23" s="42">
        <f>COUNTIF(Vertices[Betweenness Centrality],"&gt;= "&amp;J23)-COUNTIF(Vertices[Betweenness Centrality],"&gt;="&amp;J24)</f>
        <v>1</v>
      </c>
      <c r="L23" s="41">
        <f t="shared" si="5"/>
        <v>0.02009585454545454</v>
      </c>
      <c r="M23" s="42">
        <f>COUNTIF(Vertices[Closeness Centrality],"&gt;= "&amp;L23)-COUNTIF(Vertices[Closeness Centrality],"&gt;="&amp;L24)</f>
        <v>0</v>
      </c>
      <c r="N23" s="41">
        <f t="shared" si="6"/>
        <v>0.06445587272727274</v>
      </c>
      <c r="O23" s="42">
        <f>COUNTIF(Vertices[Eigenvector Centrality],"&gt;= "&amp;N23)-COUNTIF(Vertices[Eigenvector Centrality],"&gt;="&amp;N24)</f>
        <v>1</v>
      </c>
      <c r="P23" s="41">
        <f t="shared" si="7"/>
        <v>1.0096153090909088</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861</v>
      </c>
      <c r="B24" s="36">
        <v>0.242234</v>
      </c>
      <c r="D24" s="34">
        <f t="shared" si="1"/>
        <v>0</v>
      </c>
      <c r="E24" s="3">
        <f>COUNTIF(Vertices[Degree],"&gt;= "&amp;D24)-COUNTIF(Vertices[Degree],"&gt;="&amp;D25)</f>
        <v>0</v>
      </c>
      <c r="F24" s="39">
        <f t="shared" si="2"/>
        <v>2.8000000000000003</v>
      </c>
      <c r="G24" s="40">
        <f>COUNTIF(Vertices[In-Degree],"&gt;= "&amp;F24)-COUNTIF(Vertices[In-Degree],"&gt;="&amp;F25)</f>
        <v>0</v>
      </c>
      <c r="H24" s="39">
        <f t="shared" si="3"/>
        <v>2.8000000000000003</v>
      </c>
      <c r="I24" s="40">
        <f>COUNTIF(Vertices[Out-Degree],"&gt;= "&amp;H24)-COUNTIF(Vertices[Out-Degree],"&gt;="&amp;H25)</f>
        <v>0</v>
      </c>
      <c r="J24" s="39">
        <f t="shared" si="4"/>
        <v>22.199999999999996</v>
      </c>
      <c r="K24" s="40">
        <f>COUNTIF(Vertices[Betweenness Centrality],"&gt;= "&amp;J24)-COUNTIF(Vertices[Betweenness Centrality],"&gt;="&amp;J25)</f>
        <v>0</v>
      </c>
      <c r="L24" s="39">
        <f t="shared" si="5"/>
        <v>0.021052799999999993</v>
      </c>
      <c r="M24" s="40">
        <f>COUNTIF(Vertices[Closeness Centrality],"&gt;= "&amp;L24)-COUNTIF(Vertices[Closeness Centrality],"&gt;="&amp;L25)</f>
        <v>0</v>
      </c>
      <c r="N24" s="39">
        <f t="shared" si="6"/>
        <v>0.06752520000000001</v>
      </c>
      <c r="O24" s="40">
        <f>COUNTIF(Vertices[Eigenvector Centrality],"&gt;= "&amp;N24)-COUNTIF(Vertices[Eigenvector Centrality],"&gt;="&amp;N25)</f>
        <v>0</v>
      </c>
      <c r="P24" s="39">
        <f t="shared" si="7"/>
        <v>1.0393777999999998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2.9272727272727277</v>
      </c>
      <c r="G25" s="42">
        <f>COUNTIF(Vertices[In-Degree],"&gt;= "&amp;F25)-COUNTIF(Vertices[In-Degree],"&gt;="&amp;F26)</f>
        <v>1</v>
      </c>
      <c r="H25" s="41">
        <f t="shared" si="3"/>
        <v>2.9272727272727277</v>
      </c>
      <c r="I25" s="42">
        <f>COUNTIF(Vertices[Out-Degree],"&gt;= "&amp;H25)-COUNTIF(Vertices[Out-Degree],"&gt;="&amp;H26)</f>
        <v>2</v>
      </c>
      <c r="J25" s="41">
        <f t="shared" si="4"/>
        <v>23.209090909090904</v>
      </c>
      <c r="K25" s="42">
        <f>COUNTIF(Vertices[Betweenness Centrality],"&gt;= "&amp;J25)-COUNTIF(Vertices[Betweenness Centrality],"&gt;="&amp;J26)</f>
        <v>1</v>
      </c>
      <c r="L25" s="41">
        <f t="shared" si="5"/>
        <v>0.022009745454545447</v>
      </c>
      <c r="M25" s="42">
        <f>COUNTIF(Vertices[Closeness Centrality],"&gt;= "&amp;L25)-COUNTIF(Vertices[Closeness Centrality],"&gt;="&amp;L26)</f>
        <v>0</v>
      </c>
      <c r="N25" s="41">
        <f t="shared" si="6"/>
        <v>0.07059452727272728</v>
      </c>
      <c r="O25" s="42">
        <f>COUNTIF(Vertices[Eigenvector Centrality],"&gt;= "&amp;N25)-COUNTIF(Vertices[Eigenvector Centrality],"&gt;="&amp;N26)</f>
        <v>0</v>
      </c>
      <c r="P25" s="41">
        <f t="shared" si="7"/>
        <v>1.0691402909090908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862</v>
      </c>
      <c r="B26" s="36" t="s">
        <v>863</v>
      </c>
      <c r="D26" s="34">
        <f t="shared" si="1"/>
        <v>0</v>
      </c>
      <c r="E26" s="3">
        <f>COUNTIF(Vertices[Degree],"&gt;= "&amp;D26)-COUNTIF(Vertices[Degree],"&gt;="&amp;D28)</f>
        <v>0</v>
      </c>
      <c r="F26" s="39">
        <f t="shared" si="2"/>
        <v>3.054545454545455</v>
      </c>
      <c r="G26" s="40">
        <f>COUNTIF(Vertices[In-Degree],"&gt;= "&amp;F26)-COUNTIF(Vertices[In-Degree],"&gt;="&amp;F28)</f>
        <v>0</v>
      </c>
      <c r="H26" s="39">
        <f t="shared" si="3"/>
        <v>3.054545454545455</v>
      </c>
      <c r="I26" s="40">
        <f>COUNTIF(Vertices[Out-Degree],"&gt;= "&amp;H26)-COUNTIF(Vertices[Out-Degree],"&gt;="&amp;H28)</f>
        <v>0</v>
      </c>
      <c r="J26" s="39">
        <f t="shared" si="4"/>
        <v>24.21818181818181</v>
      </c>
      <c r="K26" s="40">
        <f>COUNTIF(Vertices[Betweenness Centrality],"&gt;= "&amp;J26)-COUNTIF(Vertices[Betweenness Centrality],"&gt;="&amp;J28)</f>
        <v>0</v>
      </c>
      <c r="L26" s="39">
        <f t="shared" si="5"/>
        <v>0.0229666909090909</v>
      </c>
      <c r="M26" s="40">
        <f>COUNTIF(Vertices[Closeness Centrality],"&gt;= "&amp;L26)-COUNTIF(Vertices[Closeness Centrality],"&gt;="&amp;L28)</f>
        <v>0</v>
      </c>
      <c r="N26" s="39">
        <f t="shared" si="6"/>
        <v>0.07366385454545454</v>
      </c>
      <c r="O26" s="40">
        <f>COUNTIF(Vertices[Eigenvector Centrality],"&gt;= "&amp;N26)-COUNTIF(Vertices[Eigenvector Centrality],"&gt;="&amp;N28)</f>
        <v>0</v>
      </c>
      <c r="P26" s="39">
        <f t="shared" si="7"/>
        <v>1.0989027818181818</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-5</v>
      </c>
      <c r="H27" s="78"/>
      <c r="I27" s="79">
        <f>COUNTIF(Vertices[Out-Degree],"&gt;= "&amp;H27)-COUNTIF(Vertices[Out-Degree],"&gt;="&amp;H28)</f>
        <v>-3</v>
      </c>
      <c r="J27" s="78"/>
      <c r="K27" s="79">
        <f>COUNTIF(Vertices[Betweenness Centrality],"&gt;= "&amp;J27)-COUNTIF(Vertices[Betweenness Centrality],"&gt;="&amp;J28)</f>
        <v>-3</v>
      </c>
      <c r="L27" s="78"/>
      <c r="M27" s="79">
        <f>COUNTIF(Vertices[Closeness Centrality],"&gt;= "&amp;L27)-COUNTIF(Vertices[Closeness Centrality],"&gt;="&amp;L28)</f>
        <v>-14</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3.1818181818181825</v>
      </c>
      <c r="G28" s="42">
        <f>COUNTIF(Vertices[In-Degree],"&gt;= "&amp;F28)-COUNTIF(Vertices[In-Degree],"&gt;="&amp;F40)</f>
        <v>0</v>
      </c>
      <c r="H28" s="41">
        <f>H26+($H$57-$H$2)/BinDivisor</f>
        <v>3.1818181818181825</v>
      </c>
      <c r="I28" s="42">
        <f>COUNTIF(Vertices[Out-Degree],"&gt;= "&amp;H28)-COUNTIF(Vertices[Out-Degree],"&gt;="&amp;H40)</f>
        <v>0</v>
      </c>
      <c r="J28" s="41">
        <f>J26+($J$57-$J$2)/BinDivisor</f>
        <v>25.22727272727272</v>
      </c>
      <c r="K28" s="42">
        <f>COUNTIF(Vertices[Betweenness Centrality],"&gt;= "&amp;J28)-COUNTIF(Vertices[Betweenness Centrality],"&gt;="&amp;J40)</f>
        <v>0</v>
      </c>
      <c r="L28" s="41">
        <f>L26+($L$57-$L$2)/BinDivisor</f>
        <v>0.023923636363636355</v>
      </c>
      <c r="M28" s="42">
        <f>COUNTIF(Vertices[Closeness Centrality],"&gt;= "&amp;L28)-COUNTIF(Vertices[Closeness Centrality],"&gt;="&amp;L40)</f>
        <v>0</v>
      </c>
      <c r="N28" s="41">
        <f>N26+($N$57-$N$2)/BinDivisor</f>
        <v>0.07673318181818181</v>
      </c>
      <c r="O28" s="42">
        <f>COUNTIF(Vertices[Eigenvector Centrality],"&gt;= "&amp;N28)-COUNTIF(Vertices[Eigenvector Centrality],"&gt;="&amp;N40)</f>
        <v>2</v>
      </c>
      <c r="P28" s="41">
        <f>P26+($P$57-$P$2)/BinDivisor</f>
        <v>1.1286652727272728</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-3</v>
      </c>
      <c r="J38" s="78"/>
      <c r="K38" s="79">
        <f>COUNTIF(Vertices[Betweenness Centrality],"&gt;= "&amp;J38)-COUNTIF(Vertices[Betweenness Centrality],"&gt;="&amp;J40)</f>
        <v>-3</v>
      </c>
      <c r="L38" s="78"/>
      <c r="M38" s="79">
        <f>COUNTIF(Vertices[Closeness Centrality],"&gt;= "&amp;L38)-COUNTIF(Vertices[Closeness Centrality],"&gt;="&amp;L40)</f>
        <v>-14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-3</v>
      </c>
      <c r="J39" s="78"/>
      <c r="K39" s="79">
        <f>COUNTIF(Vertices[Betweenness Centrality],"&gt;= "&amp;J39)-COUNTIF(Vertices[Betweenness Centrality],"&gt;="&amp;J40)</f>
        <v>-3</v>
      </c>
      <c r="L39" s="78"/>
      <c r="M39" s="79">
        <f>COUNTIF(Vertices[Closeness Centrality],"&gt;= "&amp;L39)-COUNTIF(Vertices[Closeness Centrality],"&gt;="&amp;L40)</f>
        <v>-14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3.30909090909091</v>
      </c>
      <c r="G40" s="40">
        <f>COUNTIF(Vertices[In-Degree],"&gt;= "&amp;F40)-COUNTIF(Vertices[In-Degree],"&gt;="&amp;F41)</f>
        <v>0</v>
      </c>
      <c r="H40" s="39">
        <f>H28+($H$57-$H$2)/BinDivisor</f>
        <v>3.30909090909091</v>
      </c>
      <c r="I40" s="40">
        <f>COUNTIF(Vertices[Out-Degree],"&gt;= "&amp;H40)-COUNTIF(Vertices[Out-Degree],"&gt;="&amp;H41)</f>
        <v>0</v>
      </c>
      <c r="J40" s="39">
        <f>J28+($J$57-$J$2)/BinDivisor</f>
        <v>26.236363636363627</v>
      </c>
      <c r="K40" s="40">
        <f>COUNTIF(Vertices[Betweenness Centrality],"&gt;= "&amp;J40)-COUNTIF(Vertices[Betweenness Centrality],"&gt;="&amp;J41)</f>
        <v>0</v>
      </c>
      <c r="L40" s="39">
        <f>L28+($L$57-$L$2)/BinDivisor</f>
        <v>0.02488058181818181</v>
      </c>
      <c r="M40" s="40">
        <f>COUNTIF(Vertices[Closeness Centrality],"&gt;= "&amp;L40)-COUNTIF(Vertices[Closeness Centrality],"&gt;="&amp;L41)</f>
        <v>0</v>
      </c>
      <c r="N40" s="39">
        <f>N28+($N$57-$N$2)/BinDivisor</f>
        <v>0.07980250909090908</v>
      </c>
      <c r="O40" s="40">
        <f>COUNTIF(Vertices[Eigenvector Centrality],"&gt;= "&amp;N40)-COUNTIF(Vertices[Eigenvector Centrality],"&gt;="&amp;N41)</f>
        <v>0</v>
      </c>
      <c r="P40" s="39">
        <f>P28+($P$57-$P$2)/BinDivisor</f>
        <v>1.1584277636363638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27.245454545454535</v>
      </c>
      <c r="K41" s="42">
        <f>COUNTIF(Vertices[Betweenness Centrality],"&gt;= "&amp;J41)-COUNTIF(Vertices[Betweenness Centrality],"&gt;="&amp;J42)</f>
        <v>0</v>
      </c>
      <c r="L41" s="41">
        <f aca="true" t="shared" si="14" ref="L41:L56">L40+($L$57-$L$2)/BinDivisor</f>
        <v>0.025837527272727263</v>
      </c>
      <c r="M41" s="42">
        <f>COUNTIF(Vertices[Closeness Centrality],"&gt;= "&amp;L41)-COUNTIF(Vertices[Closeness Centrality],"&gt;="&amp;L42)</f>
        <v>1</v>
      </c>
      <c r="N41" s="41">
        <f aca="true" t="shared" si="15" ref="N41:N56">N40+($N$57-$N$2)/BinDivisor</f>
        <v>0.08287183636363635</v>
      </c>
      <c r="O41" s="42">
        <f>COUNTIF(Vertices[Eigenvector Centrality],"&gt;= "&amp;N41)-COUNTIF(Vertices[Eigenvector Centrality],"&gt;="&amp;N42)</f>
        <v>0</v>
      </c>
      <c r="P41" s="41">
        <f aca="true" t="shared" si="16" ref="P41:P56">P40+($P$57-$P$2)/BinDivisor</f>
        <v>1.1881902545454548</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3.563636363636365</v>
      </c>
      <c r="G42" s="40">
        <f>COUNTIF(Vertices[In-Degree],"&gt;= "&amp;F42)-COUNTIF(Vertices[In-Degree],"&gt;="&amp;F43)</f>
        <v>0</v>
      </c>
      <c r="H42" s="39">
        <f t="shared" si="12"/>
        <v>3.563636363636365</v>
      </c>
      <c r="I42" s="40">
        <f>COUNTIF(Vertices[Out-Degree],"&gt;= "&amp;H42)-COUNTIF(Vertices[Out-Degree],"&gt;="&amp;H43)</f>
        <v>0</v>
      </c>
      <c r="J42" s="39">
        <f t="shared" si="13"/>
        <v>28.254545454545443</v>
      </c>
      <c r="K42" s="40">
        <f>COUNTIF(Vertices[Betweenness Centrality],"&gt;= "&amp;J42)-COUNTIF(Vertices[Betweenness Centrality],"&gt;="&amp;J43)</f>
        <v>0</v>
      </c>
      <c r="L42" s="39">
        <f t="shared" si="14"/>
        <v>0.026794472727272717</v>
      </c>
      <c r="M42" s="40">
        <f>COUNTIF(Vertices[Closeness Centrality],"&gt;= "&amp;L42)-COUNTIF(Vertices[Closeness Centrality],"&gt;="&amp;L43)</f>
        <v>0</v>
      </c>
      <c r="N42" s="39">
        <f t="shared" si="15"/>
        <v>0.08594116363636362</v>
      </c>
      <c r="O42" s="40">
        <f>COUNTIF(Vertices[Eigenvector Centrality],"&gt;= "&amp;N42)-COUNTIF(Vertices[Eigenvector Centrality],"&gt;="&amp;N43)</f>
        <v>0</v>
      </c>
      <c r="P42" s="39">
        <f t="shared" si="16"/>
        <v>1.2179527454545458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3.6909090909090922</v>
      </c>
      <c r="G43" s="42">
        <f>COUNTIF(Vertices[In-Degree],"&gt;= "&amp;F43)-COUNTIF(Vertices[In-Degree],"&gt;="&amp;F44)</f>
        <v>0</v>
      </c>
      <c r="H43" s="41">
        <f t="shared" si="12"/>
        <v>3.6909090909090922</v>
      </c>
      <c r="I43" s="42">
        <f>COUNTIF(Vertices[Out-Degree],"&gt;= "&amp;H43)-COUNTIF(Vertices[Out-Degree],"&gt;="&amp;H44)</f>
        <v>0</v>
      </c>
      <c r="J43" s="41">
        <f t="shared" si="13"/>
        <v>29.26363636363635</v>
      </c>
      <c r="K43" s="42">
        <f>COUNTIF(Vertices[Betweenness Centrality],"&gt;= "&amp;J43)-COUNTIF(Vertices[Betweenness Centrality],"&gt;="&amp;J44)</f>
        <v>0</v>
      </c>
      <c r="L43" s="41">
        <f t="shared" si="14"/>
        <v>0.02775141818181817</v>
      </c>
      <c r="M43" s="42">
        <f>COUNTIF(Vertices[Closeness Centrality],"&gt;= "&amp;L43)-COUNTIF(Vertices[Closeness Centrality],"&gt;="&amp;L44)</f>
        <v>0</v>
      </c>
      <c r="N43" s="41">
        <f t="shared" si="15"/>
        <v>0.08901049090909088</v>
      </c>
      <c r="O43" s="42">
        <f>COUNTIF(Vertices[Eigenvector Centrality],"&gt;= "&amp;N43)-COUNTIF(Vertices[Eigenvector Centrality],"&gt;="&amp;N44)</f>
        <v>0</v>
      </c>
      <c r="P43" s="41">
        <f t="shared" si="16"/>
        <v>1.2477152363636368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3.8181818181818197</v>
      </c>
      <c r="G44" s="40">
        <f>COUNTIF(Vertices[In-Degree],"&gt;= "&amp;F44)-COUNTIF(Vertices[In-Degree],"&gt;="&amp;F45)</f>
        <v>0</v>
      </c>
      <c r="H44" s="39">
        <f t="shared" si="12"/>
        <v>3.8181818181818197</v>
      </c>
      <c r="I44" s="40">
        <f>COUNTIF(Vertices[Out-Degree],"&gt;= "&amp;H44)-COUNTIF(Vertices[Out-Degree],"&gt;="&amp;H45)</f>
        <v>0</v>
      </c>
      <c r="J44" s="39">
        <f t="shared" si="13"/>
        <v>30.27272727272726</v>
      </c>
      <c r="K44" s="40">
        <f>COUNTIF(Vertices[Betweenness Centrality],"&gt;= "&amp;J44)-COUNTIF(Vertices[Betweenness Centrality],"&gt;="&amp;J45)</f>
        <v>0</v>
      </c>
      <c r="L44" s="39">
        <f t="shared" si="14"/>
        <v>0.028708363636363626</v>
      </c>
      <c r="M44" s="40">
        <f>COUNTIF(Vertices[Closeness Centrality],"&gt;= "&amp;L44)-COUNTIF(Vertices[Closeness Centrality],"&gt;="&amp;L45)</f>
        <v>2</v>
      </c>
      <c r="N44" s="39">
        <f t="shared" si="15"/>
        <v>0.09207981818181815</v>
      </c>
      <c r="O44" s="40">
        <f>COUNTIF(Vertices[Eigenvector Centrality],"&gt;= "&amp;N44)-COUNTIF(Vertices[Eigenvector Centrality],"&gt;="&amp;N45)</f>
        <v>0</v>
      </c>
      <c r="P44" s="39">
        <f t="shared" si="16"/>
        <v>1.2774777272727278</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3.945454545454547</v>
      </c>
      <c r="G45" s="42">
        <f>COUNTIF(Vertices[In-Degree],"&gt;= "&amp;F45)-COUNTIF(Vertices[In-Degree],"&gt;="&amp;F46)</f>
        <v>4</v>
      </c>
      <c r="H45" s="41">
        <f t="shared" si="12"/>
        <v>3.945454545454547</v>
      </c>
      <c r="I45" s="42">
        <f>COUNTIF(Vertices[Out-Degree],"&gt;= "&amp;H45)-COUNTIF(Vertices[Out-Degree],"&gt;="&amp;H46)</f>
        <v>1</v>
      </c>
      <c r="J45" s="41">
        <f t="shared" si="13"/>
        <v>31.281818181818167</v>
      </c>
      <c r="K45" s="42">
        <f>COUNTIF(Vertices[Betweenness Centrality],"&gt;= "&amp;J45)-COUNTIF(Vertices[Betweenness Centrality],"&gt;="&amp;J46)</f>
        <v>0</v>
      </c>
      <c r="L45" s="41">
        <f t="shared" si="14"/>
        <v>0.02966530909090908</v>
      </c>
      <c r="M45" s="42">
        <f>COUNTIF(Vertices[Closeness Centrality],"&gt;= "&amp;L45)-COUNTIF(Vertices[Closeness Centrality],"&gt;="&amp;L46)</f>
        <v>0</v>
      </c>
      <c r="N45" s="41">
        <f t="shared" si="15"/>
        <v>0.09514914545454542</v>
      </c>
      <c r="O45" s="42">
        <f>COUNTIF(Vertices[Eigenvector Centrality],"&gt;= "&amp;N45)-COUNTIF(Vertices[Eigenvector Centrality],"&gt;="&amp;N46)</f>
        <v>0</v>
      </c>
      <c r="P45" s="41">
        <f t="shared" si="16"/>
        <v>1.3072402181818188</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4.072727272727274</v>
      </c>
      <c r="G46" s="40">
        <f>COUNTIF(Vertices[In-Degree],"&gt;= "&amp;F46)-COUNTIF(Vertices[In-Degree],"&gt;="&amp;F47)</f>
        <v>0</v>
      </c>
      <c r="H46" s="39">
        <f t="shared" si="12"/>
        <v>4.072727272727274</v>
      </c>
      <c r="I46" s="40">
        <f>COUNTIF(Vertices[Out-Degree],"&gt;= "&amp;H46)-COUNTIF(Vertices[Out-Degree],"&gt;="&amp;H47)</f>
        <v>0</v>
      </c>
      <c r="J46" s="39">
        <f t="shared" si="13"/>
        <v>32.290909090909075</v>
      </c>
      <c r="K46" s="40">
        <f>COUNTIF(Vertices[Betweenness Centrality],"&gt;= "&amp;J46)-COUNTIF(Vertices[Betweenness Centrality],"&gt;="&amp;J47)</f>
        <v>0</v>
      </c>
      <c r="L46" s="39">
        <f t="shared" si="14"/>
        <v>0.030622254545454534</v>
      </c>
      <c r="M46" s="40">
        <f>COUNTIF(Vertices[Closeness Centrality],"&gt;= "&amp;L46)-COUNTIF(Vertices[Closeness Centrality],"&gt;="&amp;L47)</f>
        <v>1</v>
      </c>
      <c r="N46" s="39">
        <f t="shared" si="15"/>
        <v>0.09821847272727269</v>
      </c>
      <c r="O46" s="40">
        <f>COUNTIF(Vertices[Eigenvector Centrality],"&gt;= "&amp;N46)-COUNTIF(Vertices[Eigenvector Centrality],"&gt;="&amp;N47)</f>
        <v>1</v>
      </c>
      <c r="P46" s="39">
        <f t="shared" si="16"/>
        <v>1.3370027090909098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4.200000000000001</v>
      </c>
      <c r="G47" s="42">
        <f>COUNTIF(Vertices[In-Degree],"&gt;= "&amp;F47)-COUNTIF(Vertices[In-Degree],"&gt;="&amp;F48)</f>
        <v>0</v>
      </c>
      <c r="H47" s="41">
        <f t="shared" si="12"/>
        <v>4.200000000000001</v>
      </c>
      <c r="I47" s="42">
        <f>COUNTIF(Vertices[Out-Degree],"&gt;= "&amp;H47)-COUNTIF(Vertices[Out-Degree],"&gt;="&amp;H48)</f>
        <v>0</v>
      </c>
      <c r="J47" s="41">
        <f t="shared" si="13"/>
        <v>33.29999999999998</v>
      </c>
      <c r="K47" s="42">
        <f>COUNTIF(Vertices[Betweenness Centrality],"&gt;= "&amp;J47)-COUNTIF(Vertices[Betweenness Centrality],"&gt;="&amp;J48)</f>
        <v>0</v>
      </c>
      <c r="L47" s="41">
        <f t="shared" si="14"/>
        <v>0.03157919999999999</v>
      </c>
      <c r="M47" s="42">
        <f>COUNTIF(Vertices[Closeness Centrality],"&gt;= "&amp;L47)-COUNTIF(Vertices[Closeness Centrality],"&gt;="&amp;L48)</f>
        <v>1</v>
      </c>
      <c r="N47" s="41">
        <f t="shared" si="15"/>
        <v>0.10128779999999996</v>
      </c>
      <c r="O47" s="42">
        <f>COUNTIF(Vertices[Eigenvector Centrality],"&gt;= "&amp;N47)-COUNTIF(Vertices[Eigenvector Centrality],"&gt;="&amp;N48)</f>
        <v>1</v>
      </c>
      <c r="P47" s="41">
        <f t="shared" si="16"/>
        <v>1.3667652000000008</v>
      </c>
      <c r="Q47" s="42">
        <f>COUNTIF(Vertices[PageRank],"&gt;= "&amp;P47)-COUNTIF(Vertices[PageRank],"&gt;="&amp;P48)</f>
        <v>1</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4.327272727272728</v>
      </c>
      <c r="G48" s="40">
        <f>COUNTIF(Vertices[In-Degree],"&gt;= "&amp;F48)-COUNTIF(Vertices[In-Degree],"&gt;="&amp;F49)</f>
        <v>0</v>
      </c>
      <c r="H48" s="39">
        <f t="shared" si="12"/>
        <v>4.327272727272728</v>
      </c>
      <c r="I48" s="40">
        <f>COUNTIF(Vertices[Out-Degree],"&gt;= "&amp;H48)-COUNTIF(Vertices[Out-Degree],"&gt;="&amp;H49)</f>
        <v>0</v>
      </c>
      <c r="J48" s="39">
        <f t="shared" si="13"/>
        <v>34.30909090909089</v>
      </c>
      <c r="K48" s="40">
        <f>COUNTIF(Vertices[Betweenness Centrality],"&gt;= "&amp;J48)-COUNTIF(Vertices[Betweenness Centrality],"&gt;="&amp;J49)</f>
        <v>0</v>
      </c>
      <c r="L48" s="39">
        <f t="shared" si="14"/>
        <v>0.032536145454545445</v>
      </c>
      <c r="M48" s="40">
        <f>COUNTIF(Vertices[Closeness Centrality],"&gt;= "&amp;L48)-COUNTIF(Vertices[Closeness Centrality],"&gt;="&amp;L49)</f>
        <v>0</v>
      </c>
      <c r="N48" s="39">
        <f t="shared" si="15"/>
        <v>0.10435712727272722</v>
      </c>
      <c r="O48" s="40">
        <f>COUNTIF(Vertices[Eigenvector Centrality],"&gt;= "&amp;N48)-COUNTIF(Vertices[Eigenvector Centrality],"&gt;="&amp;N49)</f>
        <v>0</v>
      </c>
      <c r="P48" s="39">
        <f t="shared" si="16"/>
        <v>1.3965276909090918</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4.454545454545455</v>
      </c>
      <c r="G49" s="42">
        <f>COUNTIF(Vertices[In-Degree],"&gt;= "&amp;F49)-COUNTIF(Vertices[In-Degree],"&gt;="&amp;F50)</f>
        <v>0</v>
      </c>
      <c r="H49" s="41">
        <f t="shared" si="12"/>
        <v>4.454545454545455</v>
      </c>
      <c r="I49" s="42">
        <f>COUNTIF(Vertices[Out-Degree],"&gt;= "&amp;H49)-COUNTIF(Vertices[Out-Degree],"&gt;="&amp;H50)</f>
        <v>0</v>
      </c>
      <c r="J49" s="41">
        <f t="shared" si="13"/>
        <v>35.3181818181818</v>
      </c>
      <c r="K49" s="42">
        <f>COUNTIF(Vertices[Betweenness Centrality],"&gt;= "&amp;J49)-COUNTIF(Vertices[Betweenness Centrality],"&gt;="&amp;J50)</f>
        <v>0</v>
      </c>
      <c r="L49" s="41">
        <f t="shared" si="14"/>
        <v>0.0334930909090909</v>
      </c>
      <c r="M49" s="42">
        <f>COUNTIF(Vertices[Closeness Centrality],"&gt;= "&amp;L49)-COUNTIF(Vertices[Closeness Centrality],"&gt;="&amp;L50)</f>
        <v>0</v>
      </c>
      <c r="N49" s="41">
        <f t="shared" si="15"/>
        <v>0.10742645454545449</v>
      </c>
      <c r="O49" s="42">
        <f>COUNTIF(Vertices[Eigenvector Centrality],"&gt;= "&amp;N49)-COUNTIF(Vertices[Eigenvector Centrality],"&gt;="&amp;N50)</f>
        <v>0</v>
      </c>
      <c r="P49" s="41">
        <f t="shared" si="16"/>
        <v>1.4262901818181828</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4.581818181818182</v>
      </c>
      <c r="G50" s="40">
        <f>COUNTIF(Vertices[In-Degree],"&gt;= "&amp;F50)-COUNTIF(Vertices[In-Degree],"&gt;="&amp;F51)</f>
        <v>0</v>
      </c>
      <c r="H50" s="39">
        <f t="shared" si="12"/>
        <v>4.581818181818182</v>
      </c>
      <c r="I50" s="40">
        <f>COUNTIF(Vertices[Out-Degree],"&gt;= "&amp;H50)-COUNTIF(Vertices[Out-Degree],"&gt;="&amp;H51)</f>
        <v>0</v>
      </c>
      <c r="J50" s="39">
        <f t="shared" si="13"/>
        <v>36.32727272727271</v>
      </c>
      <c r="K50" s="40">
        <f>COUNTIF(Vertices[Betweenness Centrality],"&gt;= "&amp;J50)-COUNTIF(Vertices[Betweenness Centrality],"&gt;="&amp;J51)</f>
        <v>0</v>
      </c>
      <c r="L50" s="39">
        <f t="shared" si="14"/>
        <v>0.03445003636363636</v>
      </c>
      <c r="M50" s="40">
        <f>COUNTIF(Vertices[Closeness Centrality],"&gt;= "&amp;L50)-COUNTIF(Vertices[Closeness Centrality],"&gt;="&amp;L51)</f>
        <v>0</v>
      </c>
      <c r="N50" s="39">
        <f t="shared" si="15"/>
        <v>0.11049578181818176</v>
      </c>
      <c r="O50" s="40">
        <f>COUNTIF(Vertices[Eigenvector Centrality],"&gt;= "&amp;N50)-COUNTIF(Vertices[Eigenvector Centrality],"&gt;="&amp;N51)</f>
        <v>0</v>
      </c>
      <c r="P50" s="39">
        <f t="shared" si="16"/>
        <v>1.4560526727272738</v>
      </c>
      <c r="Q50" s="40">
        <f>COUNTIF(Vertices[PageRank],"&gt;= "&amp;P50)-COUNTIF(Vertices[PageRank],"&gt;="&amp;P51)</f>
        <v>0</v>
      </c>
      <c r="R50" s="39">
        <f t="shared" si="17"/>
        <v>0.6545454545454547</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4.709090909090909</v>
      </c>
      <c r="G51" s="42">
        <f>COUNTIF(Vertices[In-Degree],"&gt;= "&amp;F51)-COUNTIF(Vertices[In-Degree],"&gt;="&amp;F52)</f>
        <v>0</v>
      </c>
      <c r="H51" s="41">
        <f t="shared" si="12"/>
        <v>4.709090909090909</v>
      </c>
      <c r="I51" s="42">
        <f>COUNTIF(Vertices[Out-Degree],"&gt;= "&amp;H51)-COUNTIF(Vertices[Out-Degree],"&gt;="&amp;H52)</f>
        <v>0</v>
      </c>
      <c r="J51" s="41">
        <f t="shared" si="13"/>
        <v>37.336363636363615</v>
      </c>
      <c r="K51" s="42">
        <f>COUNTIF(Vertices[Betweenness Centrality],"&gt;= "&amp;J51)-COUNTIF(Vertices[Betweenness Centrality],"&gt;="&amp;J52)</f>
        <v>0</v>
      </c>
      <c r="L51" s="41">
        <f t="shared" si="14"/>
        <v>0.03540698181818182</v>
      </c>
      <c r="M51" s="42">
        <f>COUNTIF(Vertices[Closeness Centrality],"&gt;= "&amp;L51)-COUNTIF(Vertices[Closeness Centrality],"&gt;="&amp;L52)</f>
        <v>0</v>
      </c>
      <c r="N51" s="41">
        <f t="shared" si="15"/>
        <v>0.11356510909090903</v>
      </c>
      <c r="O51" s="42">
        <f>COUNTIF(Vertices[Eigenvector Centrality],"&gt;= "&amp;N51)-COUNTIF(Vertices[Eigenvector Centrality],"&gt;="&amp;N52)</f>
        <v>1</v>
      </c>
      <c r="P51" s="41">
        <f t="shared" si="16"/>
        <v>1.4858151636363648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4.836363636363636</v>
      </c>
      <c r="G52" s="40">
        <f>COUNTIF(Vertices[In-Degree],"&gt;= "&amp;F52)-COUNTIF(Vertices[In-Degree],"&gt;="&amp;F53)</f>
        <v>0</v>
      </c>
      <c r="H52" s="39">
        <f t="shared" si="12"/>
        <v>4.836363636363636</v>
      </c>
      <c r="I52" s="40">
        <f>COUNTIF(Vertices[Out-Degree],"&gt;= "&amp;H52)-COUNTIF(Vertices[Out-Degree],"&gt;="&amp;H53)</f>
        <v>0</v>
      </c>
      <c r="J52" s="39">
        <f t="shared" si="13"/>
        <v>38.34545454545452</v>
      </c>
      <c r="K52" s="40">
        <f>COUNTIF(Vertices[Betweenness Centrality],"&gt;= "&amp;J52)-COUNTIF(Vertices[Betweenness Centrality],"&gt;="&amp;J53)</f>
        <v>0</v>
      </c>
      <c r="L52" s="39">
        <f t="shared" si="14"/>
        <v>0.036363927272727276</v>
      </c>
      <c r="M52" s="40">
        <f>COUNTIF(Vertices[Closeness Centrality],"&gt;= "&amp;L52)-COUNTIF(Vertices[Closeness Centrality],"&gt;="&amp;L53)</f>
        <v>2</v>
      </c>
      <c r="N52" s="39">
        <f t="shared" si="15"/>
        <v>0.1166344363636363</v>
      </c>
      <c r="O52" s="40">
        <f>COUNTIF(Vertices[Eigenvector Centrality],"&gt;= "&amp;N52)-COUNTIF(Vertices[Eigenvector Centrality],"&gt;="&amp;N53)</f>
        <v>0</v>
      </c>
      <c r="P52" s="39">
        <f t="shared" si="16"/>
        <v>1.5155776545454558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4.963636363636363</v>
      </c>
      <c r="G53" s="42">
        <f>COUNTIF(Vertices[In-Degree],"&gt;= "&amp;F53)-COUNTIF(Vertices[In-Degree],"&gt;="&amp;F54)</f>
        <v>0</v>
      </c>
      <c r="H53" s="41">
        <f t="shared" si="12"/>
        <v>4.963636363636363</v>
      </c>
      <c r="I53" s="42">
        <f>COUNTIF(Vertices[Out-Degree],"&gt;= "&amp;H53)-COUNTIF(Vertices[Out-Degree],"&gt;="&amp;H54)</f>
        <v>1</v>
      </c>
      <c r="J53" s="41">
        <f t="shared" si="13"/>
        <v>39.35454545454543</v>
      </c>
      <c r="K53" s="42">
        <f>COUNTIF(Vertices[Betweenness Centrality],"&gt;= "&amp;J53)-COUNTIF(Vertices[Betweenness Centrality],"&gt;="&amp;J54)</f>
        <v>0</v>
      </c>
      <c r="L53" s="41">
        <f t="shared" si="14"/>
        <v>0.03732087272727273</v>
      </c>
      <c r="M53" s="42">
        <f>COUNTIF(Vertices[Closeness Centrality],"&gt;= "&amp;L53)-COUNTIF(Vertices[Closeness Centrality],"&gt;="&amp;L54)</f>
        <v>0</v>
      </c>
      <c r="N53" s="41">
        <f t="shared" si="15"/>
        <v>0.11970376363636356</v>
      </c>
      <c r="O53" s="42">
        <f>COUNTIF(Vertices[Eigenvector Centrality],"&gt;= "&amp;N53)-COUNTIF(Vertices[Eigenvector Centrality],"&gt;="&amp;N54)</f>
        <v>1</v>
      </c>
      <c r="P53" s="41">
        <f t="shared" si="16"/>
        <v>1.5453401454545468</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5.09090909090909</v>
      </c>
      <c r="G54" s="40">
        <f>COUNTIF(Vertices[In-Degree],"&gt;= "&amp;F54)-COUNTIF(Vertices[In-Degree],"&gt;="&amp;F55)</f>
        <v>0</v>
      </c>
      <c r="H54" s="39">
        <f t="shared" si="12"/>
        <v>5.09090909090909</v>
      </c>
      <c r="I54" s="40">
        <f>COUNTIF(Vertices[Out-Degree],"&gt;= "&amp;H54)-COUNTIF(Vertices[Out-Degree],"&gt;="&amp;H55)</f>
        <v>0</v>
      </c>
      <c r="J54" s="39">
        <f t="shared" si="13"/>
        <v>40.36363636363634</v>
      </c>
      <c r="K54" s="40">
        <f>COUNTIF(Vertices[Betweenness Centrality],"&gt;= "&amp;J54)-COUNTIF(Vertices[Betweenness Centrality],"&gt;="&amp;J55)</f>
        <v>0</v>
      </c>
      <c r="L54" s="39">
        <f t="shared" si="14"/>
        <v>0.03827781818181819</v>
      </c>
      <c r="M54" s="40">
        <f>COUNTIF(Vertices[Closeness Centrality],"&gt;= "&amp;L54)-COUNTIF(Vertices[Closeness Centrality],"&gt;="&amp;L55)</f>
        <v>3</v>
      </c>
      <c r="N54" s="39">
        <f t="shared" si="15"/>
        <v>0.12277309090909083</v>
      </c>
      <c r="O54" s="40">
        <f>COUNTIF(Vertices[Eigenvector Centrality],"&gt;= "&amp;N54)-COUNTIF(Vertices[Eigenvector Centrality],"&gt;="&amp;N55)</f>
        <v>0</v>
      </c>
      <c r="P54" s="39">
        <f t="shared" si="16"/>
        <v>1.5751026363636378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5.218181818181817</v>
      </c>
      <c r="G55" s="42">
        <f>COUNTIF(Vertices[In-Degree],"&gt;= "&amp;F55)-COUNTIF(Vertices[In-Degree],"&gt;="&amp;F56)</f>
        <v>0</v>
      </c>
      <c r="H55" s="41">
        <f t="shared" si="12"/>
        <v>5.218181818181817</v>
      </c>
      <c r="I55" s="42">
        <f>COUNTIF(Vertices[Out-Degree],"&gt;= "&amp;H55)-COUNTIF(Vertices[Out-Degree],"&gt;="&amp;H56)</f>
        <v>0</v>
      </c>
      <c r="J55" s="41">
        <f t="shared" si="13"/>
        <v>41.372727272727246</v>
      </c>
      <c r="K55" s="42">
        <f>COUNTIF(Vertices[Betweenness Centrality],"&gt;= "&amp;J55)-COUNTIF(Vertices[Betweenness Centrality],"&gt;="&amp;J56)</f>
        <v>0</v>
      </c>
      <c r="L55" s="41">
        <f t="shared" si="14"/>
        <v>0.03923476363636365</v>
      </c>
      <c r="M55" s="42">
        <f>COUNTIF(Vertices[Closeness Centrality],"&gt;= "&amp;L55)-COUNTIF(Vertices[Closeness Centrality],"&gt;="&amp;L56)</f>
        <v>0</v>
      </c>
      <c r="N55" s="41">
        <f t="shared" si="15"/>
        <v>0.1258424181818181</v>
      </c>
      <c r="O55" s="42">
        <f>COUNTIF(Vertices[Eigenvector Centrality],"&gt;= "&amp;N55)-COUNTIF(Vertices[Eigenvector Centrality],"&gt;="&amp;N56)</f>
        <v>0</v>
      </c>
      <c r="P55" s="41">
        <f t="shared" si="16"/>
        <v>1.6048651272727288</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5.345454545454544</v>
      </c>
      <c r="G56" s="40">
        <f>COUNTIF(Vertices[In-Degree],"&gt;= "&amp;F56)-COUNTIF(Vertices[In-Degree],"&gt;="&amp;F57)</f>
        <v>0</v>
      </c>
      <c r="H56" s="39">
        <f t="shared" si="12"/>
        <v>5.345454545454544</v>
      </c>
      <c r="I56" s="40">
        <f>COUNTIF(Vertices[Out-Degree],"&gt;= "&amp;H56)-COUNTIF(Vertices[Out-Degree],"&gt;="&amp;H57)</f>
        <v>0</v>
      </c>
      <c r="J56" s="39">
        <f t="shared" si="13"/>
        <v>42.381818181818154</v>
      </c>
      <c r="K56" s="40">
        <f>COUNTIF(Vertices[Betweenness Centrality],"&gt;= "&amp;J56)-COUNTIF(Vertices[Betweenness Centrality],"&gt;="&amp;J57)</f>
        <v>2</v>
      </c>
      <c r="L56" s="39">
        <f t="shared" si="14"/>
        <v>0.040191709090909106</v>
      </c>
      <c r="M56" s="40">
        <f>COUNTIF(Vertices[Closeness Centrality],"&gt;= "&amp;L56)-COUNTIF(Vertices[Closeness Centrality],"&gt;="&amp;L57)</f>
        <v>3</v>
      </c>
      <c r="N56" s="39">
        <f t="shared" si="15"/>
        <v>0.12891174545454537</v>
      </c>
      <c r="O56" s="40">
        <f>COUNTIF(Vertices[Eigenvector Centrality],"&gt;= "&amp;N56)-COUNTIF(Vertices[Eigenvector Centrality],"&gt;="&amp;N57)</f>
        <v>0</v>
      </c>
      <c r="P56" s="39">
        <f t="shared" si="16"/>
        <v>1.6346276181818198</v>
      </c>
      <c r="Q56" s="40">
        <f>COUNTIF(Vertices[PageRank],"&gt;= "&amp;P56)-COUNTIF(Vertices[PageRank],"&gt;="&amp;P57)</f>
        <v>2</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7</v>
      </c>
      <c r="G57" s="44">
        <f>COUNTIF(Vertices[In-Degree],"&gt;= "&amp;F57)-COUNTIF(Vertices[In-Degree],"&gt;="&amp;F58)</f>
        <v>1</v>
      </c>
      <c r="H57" s="43">
        <f>MAX(Vertices[Out-Degree])</f>
        <v>7</v>
      </c>
      <c r="I57" s="44">
        <f>COUNTIF(Vertices[Out-Degree],"&gt;= "&amp;H57)-COUNTIF(Vertices[Out-Degree],"&gt;="&amp;H58)</f>
        <v>1</v>
      </c>
      <c r="J57" s="43">
        <f>MAX(Vertices[Betweenness Centrality])</f>
        <v>55.5</v>
      </c>
      <c r="K57" s="44">
        <f>COUNTIF(Vertices[Betweenness Centrality],"&gt;= "&amp;J57)-COUNTIF(Vertices[Betweenness Centrality],"&gt;="&amp;J58)</f>
        <v>1</v>
      </c>
      <c r="L57" s="43">
        <f>MAX(Vertices[Closeness Centrality])</f>
        <v>0.052632</v>
      </c>
      <c r="M57" s="44">
        <f>COUNTIF(Vertices[Closeness Centrality],"&gt;= "&amp;L57)-COUNTIF(Vertices[Closeness Centrality],"&gt;="&amp;L58)</f>
        <v>1</v>
      </c>
      <c r="N57" s="43">
        <f>MAX(Vertices[Eigenvector Centrality])</f>
        <v>0.168813</v>
      </c>
      <c r="O57" s="44">
        <f>COUNTIF(Vertices[Eigenvector Centrality],"&gt;= "&amp;N57)-COUNTIF(Vertices[Eigenvector Centrality],"&gt;="&amp;N58)</f>
        <v>1</v>
      </c>
      <c r="P57" s="43">
        <f>MAX(Vertices[PageRank])</f>
        <v>2.02154</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2.1333333333333333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2.1333333333333333</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55.5</v>
      </c>
    </row>
    <row r="99" spans="1:2" ht="15">
      <c r="A99" s="35" t="s">
        <v>102</v>
      </c>
      <c r="B99" s="49">
        <f>_xlfn.IFERROR(AVERAGE(Vertices[Betweenness Centrality]),NoMetricMessage)</f>
        <v>13.4666666</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0.052632</v>
      </c>
    </row>
    <row r="113" spans="1:2" ht="15">
      <c r="A113" s="35" t="s">
        <v>108</v>
      </c>
      <c r="B113" s="49">
        <f>_xlfn.IFERROR(AVERAGE(Vertices[Closeness Centrality]),NoMetricMessage)</f>
        <v>0.03544333333333334</v>
      </c>
    </row>
    <row r="114" spans="1:2" ht="15">
      <c r="A114" s="35" t="s">
        <v>109</v>
      </c>
      <c r="B114" s="49">
        <f>_xlfn.IFERROR(MEDIAN(Vertices[Closeness Centrality]),NoMetricMessage)</f>
        <v>0.037037</v>
      </c>
    </row>
    <row r="125" spans="1:2" ht="15">
      <c r="A125" s="35" t="s">
        <v>112</v>
      </c>
      <c r="B125" s="49">
        <f>IF(COUNT(Vertices[Eigenvector Centrality])&gt;0,N2,NoMetricMessage)</f>
        <v>0</v>
      </c>
    </row>
    <row r="126" spans="1:2" ht="15">
      <c r="A126" s="35" t="s">
        <v>113</v>
      </c>
      <c r="B126" s="49">
        <f>IF(COUNT(Vertices[Eigenvector Centrality])&gt;0,N57,NoMetricMessage)</f>
        <v>0.168813</v>
      </c>
    </row>
    <row r="127" spans="1:2" ht="15">
      <c r="A127" s="35" t="s">
        <v>114</v>
      </c>
      <c r="B127" s="49">
        <f>_xlfn.IFERROR(AVERAGE(Vertices[Eigenvector Centrality]),NoMetricMessage)</f>
        <v>0.06666673333333334</v>
      </c>
    </row>
    <row r="128" spans="1:2" ht="15">
      <c r="A128" s="35" t="s">
        <v>115</v>
      </c>
      <c r="B128" s="49">
        <f>_xlfn.IFERROR(MEDIAN(Vertices[Eigenvector Centrality]),NoMetricMessage)</f>
        <v>0.065172</v>
      </c>
    </row>
    <row r="139" spans="1:2" ht="15">
      <c r="A139" s="35" t="s">
        <v>140</v>
      </c>
      <c r="B139" s="49">
        <f>IF(COUNT(Vertices[PageRank])&gt;0,P2,NoMetricMessage)</f>
        <v>0.384603</v>
      </c>
    </row>
    <row r="140" spans="1:2" ht="15">
      <c r="A140" s="35" t="s">
        <v>141</v>
      </c>
      <c r="B140" s="49">
        <f>IF(COUNT(Vertices[PageRank])&gt;0,P57,NoMetricMessage)</f>
        <v>2.02154</v>
      </c>
    </row>
    <row r="141" spans="1:2" ht="15">
      <c r="A141" s="35" t="s">
        <v>142</v>
      </c>
      <c r="B141" s="49">
        <f>_xlfn.IFERROR(AVERAGE(Vertices[PageRank]),NoMetricMessage)</f>
        <v>0.9999666</v>
      </c>
    </row>
    <row r="142" spans="1:2" ht="15">
      <c r="A142" s="35" t="s">
        <v>143</v>
      </c>
      <c r="B142" s="49">
        <f>_xlfn.IFERROR(MEDIAN(Vertices[PageRank]),NoMetricMessage)</f>
        <v>0.836488</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0.2841269841269841</v>
      </c>
    </row>
    <row r="156" spans="1:2" ht="15">
      <c r="A156" s="35" t="s">
        <v>121</v>
      </c>
      <c r="B156" s="49">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81"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588</v>
      </c>
    </row>
    <row r="22" spans="4:11" ht="409.5">
      <c r="D22">
        <v>10</v>
      </c>
      <c r="J22" t="s">
        <v>204</v>
      </c>
      <c r="K22" s="13" t="s">
        <v>889</v>
      </c>
    </row>
    <row r="23" spans="4:11" ht="409.5">
      <c r="D23">
        <v>11</v>
      </c>
      <c r="J23" t="s">
        <v>205</v>
      </c>
      <c r="K23" s="13" t="s">
        <v>890</v>
      </c>
    </row>
    <row r="24" spans="10:11" ht="15">
      <c r="J24" t="s">
        <v>206</v>
      </c>
      <c r="K24" t="s">
        <v>886</v>
      </c>
    </row>
    <row r="25" spans="10:11" ht="409.5">
      <c r="J25" t="s">
        <v>207</v>
      </c>
      <c r="K25" s="13" t="s">
        <v>888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602</v>
      </c>
      <c r="B1" s="13" t="s">
        <v>603</v>
      </c>
      <c r="C1" s="13" t="s">
        <v>604</v>
      </c>
      <c r="D1" s="13" t="s">
        <v>606</v>
      </c>
      <c r="E1" s="86" t="s">
        <v>605</v>
      </c>
      <c r="F1" s="86" t="s">
        <v>608</v>
      </c>
      <c r="G1" s="86" t="s">
        <v>607</v>
      </c>
      <c r="H1" s="86" t="s">
        <v>610</v>
      </c>
      <c r="I1" s="13" t="s">
        <v>609</v>
      </c>
      <c r="J1" s="13" t="s">
        <v>611</v>
      </c>
    </row>
    <row r="2" spans="1:10" ht="15">
      <c r="A2" s="91" t="s">
        <v>298</v>
      </c>
      <c r="B2" s="86">
        <v>1</v>
      </c>
      <c r="C2" s="91" t="s">
        <v>299</v>
      </c>
      <c r="D2" s="86">
        <v>1</v>
      </c>
      <c r="E2" s="86"/>
      <c r="F2" s="86"/>
      <c r="G2" s="86"/>
      <c r="H2" s="86"/>
      <c r="I2" s="91" t="s">
        <v>298</v>
      </c>
      <c r="J2" s="86">
        <v>1</v>
      </c>
    </row>
    <row r="3" spans="1:10" ht="15">
      <c r="A3" s="91" t="s">
        <v>299</v>
      </c>
      <c r="B3" s="86">
        <v>1</v>
      </c>
      <c r="C3" s="86"/>
      <c r="D3" s="86"/>
      <c r="E3" s="86"/>
      <c r="F3" s="86"/>
      <c r="G3" s="86"/>
      <c r="H3" s="86"/>
      <c r="I3" s="86"/>
      <c r="J3" s="86"/>
    </row>
    <row r="6" spans="1:10" ht="15" customHeight="1">
      <c r="A6" s="13" t="s">
        <v>613</v>
      </c>
      <c r="B6" s="13" t="s">
        <v>603</v>
      </c>
      <c r="C6" s="13" t="s">
        <v>614</v>
      </c>
      <c r="D6" s="13" t="s">
        <v>606</v>
      </c>
      <c r="E6" s="86" t="s">
        <v>615</v>
      </c>
      <c r="F6" s="86" t="s">
        <v>608</v>
      </c>
      <c r="G6" s="86" t="s">
        <v>616</v>
      </c>
      <c r="H6" s="86" t="s">
        <v>610</v>
      </c>
      <c r="I6" s="13" t="s">
        <v>617</v>
      </c>
      <c r="J6" s="13" t="s">
        <v>611</v>
      </c>
    </row>
    <row r="7" spans="1:10" ht="15">
      <c r="A7" s="86" t="s">
        <v>300</v>
      </c>
      <c r="B7" s="86">
        <v>1</v>
      </c>
      <c r="C7" s="86" t="s">
        <v>301</v>
      </c>
      <c r="D7" s="86">
        <v>1</v>
      </c>
      <c r="E7" s="86"/>
      <c r="F7" s="86"/>
      <c r="G7" s="86"/>
      <c r="H7" s="86"/>
      <c r="I7" s="86" t="s">
        <v>300</v>
      </c>
      <c r="J7" s="86">
        <v>1</v>
      </c>
    </row>
    <row r="8" spans="1:10" ht="15">
      <c r="A8" s="86" t="s">
        <v>301</v>
      </c>
      <c r="B8" s="86">
        <v>1</v>
      </c>
      <c r="C8" s="86"/>
      <c r="D8" s="86"/>
      <c r="E8" s="86"/>
      <c r="F8" s="86"/>
      <c r="G8" s="86"/>
      <c r="H8" s="86"/>
      <c r="I8" s="86"/>
      <c r="J8" s="86"/>
    </row>
    <row r="11" spans="1:10" ht="15" customHeight="1">
      <c r="A11" s="13" t="s">
        <v>619</v>
      </c>
      <c r="B11" s="13" t="s">
        <v>603</v>
      </c>
      <c r="C11" s="13" t="s">
        <v>620</v>
      </c>
      <c r="D11" s="13" t="s">
        <v>606</v>
      </c>
      <c r="E11" s="13" t="s">
        <v>621</v>
      </c>
      <c r="F11" s="13" t="s">
        <v>608</v>
      </c>
      <c r="G11" s="13" t="s">
        <v>622</v>
      </c>
      <c r="H11" s="13" t="s">
        <v>610</v>
      </c>
      <c r="I11" s="13" t="s">
        <v>623</v>
      </c>
      <c r="J11" s="13" t="s">
        <v>611</v>
      </c>
    </row>
    <row r="12" spans="1:10" ht="15">
      <c r="A12" s="86" t="s">
        <v>302</v>
      </c>
      <c r="B12" s="86">
        <v>34</v>
      </c>
      <c r="C12" s="86" t="s">
        <v>302</v>
      </c>
      <c r="D12" s="86">
        <v>18</v>
      </c>
      <c r="E12" s="86" t="s">
        <v>302</v>
      </c>
      <c r="F12" s="86">
        <v>12</v>
      </c>
      <c r="G12" s="86" t="s">
        <v>302</v>
      </c>
      <c r="H12" s="86">
        <v>3</v>
      </c>
      <c r="I12" s="86" t="s">
        <v>302</v>
      </c>
      <c r="J12" s="86">
        <v>1</v>
      </c>
    </row>
    <row r="15" spans="1:10" ht="15" customHeight="1">
      <c r="A15" s="13" t="s">
        <v>625</v>
      </c>
      <c r="B15" s="13" t="s">
        <v>603</v>
      </c>
      <c r="C15" s="13" t="s">
        <v>635</v>
      </c>
      <c r="D15" s="13" t="s">
        <v>606</v>
      </c>
      <c r="E15" s="13" t="s">
        <v>640</v>
      </c>
      <c r="F15" s="13" t="s">
        <v>608</v>
      </c>
      <c r="G15" s="13" t="s">
        <v>647</v>
      </c>
      <c r="H15" s="13" t="s">
        <v>610</v>
      </c>
      <c r="I15" s="13" t="s">
        <v>654</v>
      </c>
      <c r="J15" s="13" t="s">
        <v>611</v>
      </c>
    </row>
    <row r="16" spans="1:10" ht="15">
      <c r="A16" s="94" t="s">
        <v>626</v>
      </c>
      <c r="B16" s="94">
        <v>36</v>
      </c>
      <c r="C16" s="94" t="s">
        <v>631</v>
      </c>
      <c r="D16" s="94">
        <v>23</v>
      </c>
      <c r="E16" s="94" t="s">
        <v>631</v>
      </c>
      <c r="F16" s="94">
        <v>12</v>
      </c>
      <c r="G16" s="94" t="s">
        <v>631</v>
      </c>
      <c r="H16" s="94">
        <v>5</v>
      </c>
      <c r="I16" s="94" t="s">
        <v>655</v>
      </c>
      <c r="J16" s="94">
        <v>2</v>
      </c>
    </row>
    <row r="17" spans="1:10" ht="15">
      <c r="A17" s="94" t="s">
        <v>627</v>
      </c>
      <c r="B17" s="94">
        <v>16</v>
      </c>
      <c r="C17" s="94" t="s">
        <v>632</v>
      </c>
      <c r="D17" s="94">
        <v>14</v>
      </c>
      <c r="E17" s="94" t="s">
        <v>632</v>
      </c>
      <c r="F17" s="94">
        <v>10</v>
      </c>
      <c r="G17" s="94" t="s">
        <v>632</v>
      </c>
      <c r="H17" s="94">
        <v>4</v>
      </c>
      <c r="I17" s="94"/>
      <c r="J17" s="94"/>
    </row>
    <row r="18" spans="1:10" ht="15">
      <c r="A18" s="94" t="s">
        <v>628</v>
      </c>
      <c r="B18" s="94">
        <v>0</v>
      </c>
      <c r="C18" s="94" t="s">
        <v>257</v>
      </c>
      <c r="D18" s="94">
        <v>10</v>
      </c>
      <c r="E18" s="94" t="s">
        <v>262</v>
      </c>
      <c r="F18" s="94">
        <v>3</v>
      </c>
      <c r="G18" s="94" t="s">
        <v>257</v>
      </c>
      <c r="H18" s="94">
        <v>4</v>
      </c>
      <c r="I18" s="94"/>
      <c r="J18" s="94"/>
    </row>
    <row r="19" spans="1:10" ht="15">
      <c r="A19" s="94" t="s">
        <v>629</v>
      </c>
      <c r="B19" s="94">
        <v>785</v>
      </c>
      <c r="C19" s="94" t="s">
        <v>633</v>
      </c>
      <c r="D19" s="94">
        <v>8</v>
      </c>
      <c r="E19" s="94" t="s">
        <v>641</v>
      </c>
      <c r="F19" s="94">
        <v>2</v>
      </c>
      <c r="G19" s="94" t="s">
        <v>648</v>
      </c>
      <c r="H19" s="94">
        <v>2</v>
      </c>
      <c r="I19" s="94"/>
      <c r="J19" s="94"/>
    </row>
    <row r="20" spans="1:10" ht="15">
      <c r="A20" s="94" t="s">
        <v>630</v>
      </c>
      <c r="B20" s="94">
        <v>837</v>
      </c>
      <c r="C20" s="94" t="s">
        <v>634</v>
      </c>
      <c r="D20" s="94">
        <v>6</v>
      </c>
      <c r="E20" s="94" t="s">
        <v>642</v>
      </c>
      <c r="F20" s="94">
        <v>2</v>
      </c>
      <c r="G20" s="94" t="s">
        <v>649</v>
      </c>
      <c r="H20" s="94">
        <v>2</v>
      </c>
      <c r="I20" s="94"/>
      <c r="J20" s="94"/>
    </row>
    <row r="21" spans="1:10" ht="15">
      <c r="A21" s="94" t="s">
        <v>631</v>
      </c>
      <c r="B21" s="94">
        <v>41</v>
      </c>
      <c r="C21" s="94" t="s">
        <v>253</v>
      </c>
      <c r="D21" s="94">
        <v>6</v>
      </c>
      <c r="E21" s="94" t="s">
        <v>255</v>
      </c>
      <c r="F21" s="94">
        <v>2</v>
      </c>
      <c r="G21" s="94" t="s">
        <v>650</v>
      </c>
      <c r="H21" s="94">
        <v>2</v>
      </c>
      <c r="I21" s="94"/>
      <c r="J21" s="94"/>
    </row>
    <row r="22" spans="1:10" ht="15">
      <c r="A22" s="94" t="s">
        <v>632</v>
      </c>
      <c r="B22" s="94">
        <v>28</v>
      </c>
      <c r="C22" s="94" t="s">
        <v>636</v>
      </c>
      <c r="D22" s="94">
        <v>6</v>
      </c>
      <c r="E22" s="94" t="s">
        <v>643</v>
      </c>
      <c r="F22" s="94">
        <v>2</v>
      </c>
      <c r="G22" s="94" t="s">
        <v>651</v>
      </c>
      <c r="H22" s="94">
        <v>2</v>
      </c>
      <c r="I22" s="94"/>
      <c r="J22" s="94"/>
    </row>
    <row r="23" spans="1:10" ht="15">
      <c r="A23" s="94" t="s">
        <v>257</v>
      </c>
      <c r="B23" s="94">
        <v>15</v>
      </c>
      <c r="C23" s="94" t="s">
        <v>637</v>
      </c>
      <c r="D23" s="94">
        <v>6</v>
      </c>
      <c r="E23" s="94" t="s">
        <v>644</v>
      </c>
      <c r="F23" s="94">
        <v>2</v>
      </c>
      <c r="G23" s="94" t="s">
        <v>652</v>
      </c>
      <c r="H23" s="94">
        <v>2</v>
      </c>
      <c r="I23" s="94"/>
      <c r="J23" s="94"/>
    </row>
    <row r="24" spans="1:10" ht="15">
      <c r="A24" s="94" t="s">
        <v>633</v>
      </c>
      <c r="B24" s="94">
        <v>10</v>
      </c>
      <c r="C24" s="94" t="s">
        <v>638</v>
      </c>
      <c r="D24" s="94">
        <v>4</v>
      </c>
      <c r="E24" s="94" t="s">
        <v>645</v>
      </c>
      <c r="F24" s="94">
        <v>2</v>
      </c>
      <c r="G24" s="94" t="s">
        <v>653</v>
      </c>
      <c r="H24" s="94">
        <v>2</v>
      </c>
      <c r="I24" s="94"/>
      <c r="J24" s="94"/>
    </row>
    <row r="25" spans="1:10" ht="15">
      <c r="A25" s="94" t="s">
        <v>634</v>
      </c>
      <c r="B25" s="94">
        <v>8</v>
      </c>
      <c r="C25" s="94" t="s">
        <v>639</v>
      </c>
      <c r="D25" s="94">
        <v>4</v>
      </c>
      <c r="E25" s="94" t="s">
        <v>646</v>
      </c>
      <c r="F25" s="94">
        <v>2</v>
      </c>
      <c r="G25" s="94"/>
      <c r="H25" s="94"/>
      <c r="I25" s="94"/>
      <c r="J25" s="94"/>
    </row>
    <row r="28" spans="1:10" ht="15" customHeight="1">
      <c r="A28" s="13" t="s">
        <v>660</v>
      </c>
      <c r="B28" s="13" t="s">
        <v>603</v>
      </c>
      <c r="C28" s="13" t="s">
        <v>671</v>
      </c>
      <c r="D28" s="13" t="s">
        <v>606</v>
      </c>
      <c r="E28" s="13" t="s">
        <v>678</v>
      </c>
      <c r="F28" s="13" t="s">
        <v>608</v>
      </c>
      <c r="G28" s="13" t="s">
        <v>682</v>
      </c>
      <c r="H28" s="13" t="s">
        <v>610</v>
      </c>
      <c r="I28" s="86" t="s">
        <v>688</v>
      </c>
      <c r="J28" s="86" t="s">
        <v>611</v>
      </c>
    </row>
    <row r="29" spans="1:10" ht="15">
      <c r="A29" s="94" t="s">
        <v>661</v>
      </c>
      <c r="B29" s="94">
        <v>10</v>
      </c>
      <c r="C29" s="94" t="s">
        <v>661</v>
      </c>
      <c r="D29" s="94">
        <v>7</v>
      </c>
      <c r="E29" s="94" t="s">
        <v>679</v>
      </c>
      <c r="F29" s="94">
        <v>2</v>
      </c>
      <c r="G29" s="94" t="s">
        <v>661</v>
      </c>
      <c r="H29" s="94">
        <v>3</v>
      </c>
      <c r="I29" s="94"/>
      <c r="J29" s="94"/>
    </row>
    <row r="30" spans="1:10" ht="15">
      <c r="A30" s="94" t="s">
        <v>662</v>
      </c>
      <c r="B30" s="94">
        <v>5</v>
      </c>
      <c r="C30" s="94" t="s">
        <v>669</v>
      </c>
      <c r="D30" s="94">
        <v>4</v>
      </c>
      <c r="E30" s="94" t="s">
        <v>680</v>
      </c>
      <c r="F30" s="94">
        <v>2</v>
      </c>
      <c r="G30" s="94" t="s">
        <v>683</v>
      </c>
      <c r="H30" s="94">
        <v>2</v>
      </c>
      <c r="I30" s="94"/>
      <c r="J30" s="94"/>
    </row>
    <row r="31" spans="1:10" ht="15">
      <c r="A31" s="94" t="s">
        <v>663</v>
      </c>
      <c r="B31" s="94">
        <v>4</v>
      </c>
      <c r="C31" s="94" t="s">
        <v>662</v>
      </c>
      <c r="D31" s="94">
        <v>3</v>
      </c>
      <c r="E31" s="94" t="s">
        <v>681</v>
      </c>
      <c r="F31" s="94">
        <v>2</v>
      </c>
      <c r="G31" s="94" t="s">
        <v>684</v>
      </c>
      <c r="H31" s="94">
        <v>2</v>
      </c>
      <c r="I31" s="94"/>
      <c r="J31" s="94"/>
    </row>
    <row r="32" spans="1:10" ht="15">
      <c r="A32" s="94" t="s">
        <v>664</v>
      </c>
      <c r="B32" s="94">
        <v>4</v>
      </c>
      <c r="C32" s="94" t="s">
        <v>668</v>
      </c>
      <c r="D32" s="94">
        <v>3</v>
      </c>
      <c r="E32" s="94"/>
      <c r="F32" s="94"/>
      <c r="G32" s="94" t="s">
        <v>685</v>
      </c>
      <c r="H32" s="94">
        <v>2</v>
      </c>
      <c r="I32" s="94"/>
      <c r="J32" s="94"/>
    </row>
    <row r="33" spans="1:10" ht="15">
      <c r="A33" s="94" t="s">
        <v>665</v>
      </c>
      <c r="B33" s="94">
        <v>4</v>
      </c>
      <c r="C33" s="94" t="s">
        <v>672</v>
      </c>
      <c r="D33" s="94">
        <v>3</v>
      </c>
      <c r="E33" s="94"/>
      <c r="F33" s="94"/>
      <c r="G33" s="94" t="s">
        <v>686</v>
      </c>
      <c r="H33" s="94">
        <v>2</v>
      </c>
      <c r="I33" s="94"/>
      <c r="J33" s="94"/>
    </row>
    <row r="34" spans="1:10" ht="15">
      <c r="A34" s="94" t="s">
        <v>666</v>
      </c>
      <c r="B34" s="94">
        <v>4</v>
      </c>
      <c r="C34" s="94" t="s">
        <v>673</v>
      </c>
      <c r="D34" s="94">
        <v>3</v>
      </c>
      <c r="E34" s="94"/>
      <c r="F34" s="94"/>
      <c r="G34" s="94" t="s">
        <v>687</v>
      </c>
      <c r="H34" s="94">
        <v>2</v>
      </c>
      <c r="I34" s="94"/>
      <c r="J34" s="94"/>
    </row>
    <row r="35" spans="1:10" ht="15">
      <c r="A35" s="94" t="s">
        <v>667</v>
      </c>
      <c r="B35" s="94">
        <v>4</v>
      </c>
      <c r="C35" s="94" t="s">
        <v>674</v>
      </c>
      <c r="D35" s="94">
        <v>3</v>
      </c>
      <c r="E35" s="94"/>
      <c r="F35" s="94"/>
      <c r="G35" s="94"/>
      <c r="H35" s="94"/>
      <c r="I35" s="94"/>
      <c r="J35" s="94"/>
    </row>
    <row r="36" spans="1:10" ht="15">
      <c r="A36" s="94" t="s">
        <v>668</v>
      </c>
      <c r="B36" s="94">
        <v>4</v>
      </c>
      <c r="C36" s="94" t="s">
        <v>675</v>
      </c>
      <c r="D36" s="94">
        <v>3</v>
      </c>
      <c r="E36" s="94"/>
      <c r="F36" s="94"/>
      <c r="G36" s="94"/>
      <c r="H36" s="94"/>
      <c r="I36" s="94"/>
      <c r="J36" s="94"/>
    </row>
    <row r="37" spans="1:10" ht="15">
      <c r="A37" s="94" t="s">
        <v>669</v>
      </c>
      <c r="B37" s="94">
        <v>4</v>
      </c>
      <c r="C37" s="94" t="s">
        <v>676</v>
      </c>
      <c r="D37" s="94">
        <v>3</v>
      </c>
      <c r="E37" s="94"/>
      <c r="F37" s="94"/>
      <c r="G37" s="94"/>
      <c r="H37" s="94"/>
      <c r="I37" s="94"/>
      <c r="J37" s="94"/>
    </row>
    <row r="38" spans="1:10" ht="15">
      <c r="A38" s="94" t="s">
        <v>670</v>
      </c>
      <c r="B38" s="94">
        <v>3</v>
      </c>
      <c r="C38" s="94" t="s">
        <v>677</v>
      </c>
      <c r="D38" s="94">
        <v>3</v>
      </c>
      <c r="E38" s="94"/>
      <c r="F38" s="94"/>
      <c r="G38" s="94"/>
      <c r="H38" s="94"/>
      <c r="I38" s="94"/>
      <c r="J38" s="94"/>
    </row>
    <row r="41" spans="1:10" ht="15" customHeight="1">
      <c r="A41" s="13" t="s">
        <v>693</v>
      </c>
      <c r="B41" s="13" t="s">
        <v>603</v>
      </c>
      <c r="C41" s="13" t="s">
        <v>695</v>
      </c>
      <c r="D41" s="13" t="s">
        <v>606</v>
      </c>
      <c r="E41" s="86" t="s">
        <v>696</v>
      </c>
      <c r="F41" s="86" t="s">
        <v>608</v>
      </c>
      <c r="G41" s="86" t="s">
        <v>699</v>
      </c>
      <c r="H41" s="86" t="s">
        <v>610</v>
      </c>
      <c r="I41" s="86" t="s">
        <v>701</v>
      </c>
      <c r="J41" s="86" t="s">
        <v>611</v>
      </c>
    </row>
    <row r="42" spans="1:10" ht="15">
      <c r="A42" s="86" t="s">
        <v>257</v>
      </c>
      <c r="B42" s="86">
        <v>1</v>
      </c>
      <c r="C42" s="86" t="s">
        <v>257</v>
      </c>
      <c r="D42" s="86">
        <v>1</v>
      </c>
      <c r="E42" s="86"/>
      <c r="F42" s="86"/>
      <c r="G42" s="86"/>
      <c r="H42" s="86"/>
      <c r="I42" s="86"/>
      <c r="J42" s="86"/>
    </row>
    <row r="45" spans="1:10" ht="15" customHeight="1">
      <c r="A45" s="13" t="s">
        <v>694</v>
      </c>
      <c r="B45" s="13" t="s">
        <v>603</v>
      </c>
      <c r="C45" s="13" t="s">
        <v>697</v>
      </c>
      <c r="D45" s="13" t="s">
        <v>606</v>
      </c>
      <c r="E45" s="13" t="s">
        <v>698</v>
      </c>
      <c r="F45" s="13" t="s">
        <v>608</v>
      </c>
      <c r="G45" s="13" t="s">
        <v>700</v>
      </c>
      <c r="H45" s="13" t="s">
        <v>610</v>
      </c>
      <c r="I45" s="86" t="s">
        <v>702</v>
      </c>
      <c r="J45" s="86" t="s">
        <v>611</v>
      </c>
    </row>
    <row r="46" spans="1:10" ht="15">
      <c r="A46" s="86" t="s">
        <v>257</v>
      </c>
      <c r="B46" s="86">
        <v>14</v>
      </c>
      <c r="C46" s="86" t="s">
        <v>257</v>
      </c>
      <c r="D46" s="86">
        <v>9</v>
      </c>
      <c r="E46" s="86" t="s">
        <v>262</v>
      </c>
      <c r="F46" s="86">
        <v>3</v>
      </c>
      <c r="G46" s="86" t="s">
        <v>257</v>
      </c>
      <c r="H46" s="86">
        <v>4</v>
      </c>
      <c r="I46" s="86"/>
      <c r="J46" s="86"/>
    </row>
    <row r="47" spans="1:10" ht="15">
      <c r="A47" s="86" t="s">
        <v>253</v>
      </c>
      <c r="B47" s="86">
        <v>6</v>
      </c>
      <c r="C47" s="86" t="s">
        <v>253</v>
      </c>
      <c r="D47" s="86">
        <v>6</v>
      </c>
      <c r="E47" s="86" t="s">
        <v>255</v>
      </c>
      <c r="F47" s="86">
        <v>2</v>
      </c>
      <c r="G47" s="86"/>
      <c r="H47" s="86"/>
      <c r="I47" s="86"/>
      <c r="J47" s="86"/>
    </row>
    <row r="48" spans="1:10" ht="15">
      <c r="A48" s="86" t="s">
        <v>255</v>
      </c>
      <c r="B48" s="86">
        <v>4</v>
      </c>
      <c r="C48" s="86" t="s">
        <v>250</v>
      </c>
      <c r="D48" s="86">
        <v>2</v>
      </c>
      <c r="E48" s="86" t="s">
        <v>261</v>
      </c>
      <c r="F48" s="86">
        <v>2</v>
      </c>
      <c r="G48" s="86"/>
      <c r="H48" s="86"/>
      <c r="I48" s="86"/>
      <c r="J48" s="86"/>
    </row>
    <row r="49" spans="1:10" ht="15">
      <c r="A49" s="86" t="s">
        <v>262</v>
      </c>
      <c r="B49" s="86">
        <v>3</v>
      </c>
      <c r="C49" s="86" t="s">
        <v>255</v>
      </c>
      <c r="D49" s="86">
        <v>2</v>
      </c>
      <c r="E49" s="86" t="s">
        <v>258</v>
      </c>
      <c r="F49" s="86">
        <v>1</v>
      </c>
      <c r="G49" s="86"/>
      <c r="H49" s="86"/>
      <c r="I49" s="86"/>
      <c r="J49" s="86"/>
    </row>
    <row r="50" spans="1:10" ht="15">
      <c r="A50" s="86" t="s">
        <v>261</v>
      </c>
      <c r="B50" s="86">
        <v>2</v>
      </c>
      <c r="C50" s="86" t="s">
        <v>260</v>
      </c>
      <c r="D50" s="86">
        <v>1</v>
      </c>
      <c r="E50" s="86" t="s">
        <v>254</v>
      </c>
      <c r="F50" s="86">
        <v>1</v>
      </c>
      <c r="G50" s="86"/>
      <c r="H50" s="86"/>
      <c r="I50" s="86"/>
      <c r="J50" s="86"/>
    </row>
    <row r="51" spans="1:10" ht="15">
      <c r="A51" s="86" t="s">
        <v>250</v>
      </c>
      <c r="B51" s="86">
        <v>2</v>
      </c>
      <c r="C51" s="86"/>
      <c r="D51" s="86"/>
      <c r="E51" s="86" t="s">
        <v>257</v>
      </c>
      <c r="F51" s="86">
        <v>1</v>
      </c>
      <c r="G51" s="86"/>
      <c r="H51" s="86"/>
      <c r="I51" s="86"/>
      <c r="J51" s="86"/>
    </row>
    <row r="52" spans="1:10" ht="15">
      <c r="A52" s="86" t="s">
        <v>258</v>
      </c>
      <c r="B52" s="86">
        <v>1</v>
      </c>
      <c r="C52" s="86"/>
      <c r="D52" s="86"/>
      <c r="E52" s="86"/>
      <c r="F52" s="86"/>
      <c r="G52" s="86"/>
      <c r="H52" s="86"/>
      <c r="I52" s="86"/>
      <c r="J52" s="86"/>
    </row>
    <row r="53" spans="1:10" ht="15">
      <c r="A53" s="86" t="s">
        <v>254</v>
      </c>
      <c r="B53" s="86">
        <v>1</v>
      </c>
      <c r="C53" s="86"/>
      <c r="D53" s="86"/>
      <c r="E53" s="86"/>
      <c r="F53" s="86"/>
      <c r="G53" s="86"/>
      <c r="H53" s="86"/>
      <c r="I53" s="86"/>
      <c r="J53" s="86"/>
    </row>
    <row r="54" spans="1:10" ht="15">
      <c r="A54" s="86" t="s">
        <v>260</v>
      </c>
      <c r="B54" s="86">
        <v>1</v>
      </c>
      <c r="C54" s="86"/>
      <c r="D54" s="86"/>
      <c r="E54" s="86"/>
      <c r="F54" s="86"/>
      <c r="G54" s="86"/>
      <c r="H54" s="86"/>
      <c r="I54" s="86"/>
      <c r="J54" s="86"/>
    </row>
    <row r="57" spans="1:10" ht="15" customHeight="1">
      <c r="A57" s="13" t="s">
        <v>707</v>
      </c>
      <c r="B57" s="13" t="s">
        <v>603</v>
      </c>
      <c r="C57" s="13" t="s">
        <v>708</v>
      </c>
      <c r="D57" s="13" t="s">
        <v>606</v>
      </c>
      <c r="E57" s="13" t="s">
        <v>709</v>
      </c>
      <c r="F57" s="13" t="s">
        <v>608</v>
      </c>
      <c r="G57" s="13" t="s">
        <v>710</v>
      </c>
      <c r="H57" s="13" t="s">
        <v>610</v>
      </c>
      <c r="I57" s="13" t="s">
        <v>711</v>
      </c>
      <c r="J57" s="13" t="s">
        <v>611</v>
      </c>
    </row>
    <row r="58" spans="1:10" ht="15">
      <c r="A58" s="127" t="s">
        <v>261</v>
      </c>
      <c r="B58" s="86">
        <v>17548</v>
      </c>
      <c r="C58" s="127" t="s">
        <v>255</v>
      </c>
      <c r="D58" s="86">
        <v>12189</v>
      </c>
      <c r="E58" s="127" t="s">
        <v>261</v>
      </c>
      <c r="F58" s="86">
        <v>17548</v>
      </c>
      <c r="G58" s="127" t="s">
        <v>249</v>
      </c>
      <c r="H58" s="86">
        <v>14565</v>
      </c>
      <c r="I58" s="127" t="s">
        <v>251</v>
      </c>
      <c r="J58" s="86">
        <v>12180</v>
      </c>
    </row>
    <row r="59" spans="1:10" ht="15">
      <c r="A59" s="127" t="s">
        <v>249</v>
      </c>
      <c r="B59" s="86">
        <v>14565</v>
      </c>
      <c r="C59" s="127" t="s">
        <v>260</v>
      </c>
      <c r="D59" s="86">
        <v>8620</v>
      </c>
      <c r="E59" s="127" t="s">
        <v>259</v>
      </c>
      <c r="F59" s="86">
        <v>9214</v>
      </c>
      <c r="G59" s="127" t="s">
        <v>257</v>
      </c>
      <c r="H59" s="86">
        <v>13537</v>
      </c>
      <c r="I59" s="127"/>
      <c r="J59" s="86"/>
    </row>
    <row r="60" spans="1:10" ht="15">
      <c r="A60" s="127" t="s">
        <v>257</v>
      </c>
      <c r="B60" s="86">
        <v>13537</v>
      </c>
      <c r="C60" s="127" t="s">
        <v>253</v>
      </c>
      <c r="D60" s="86">
        <v>5446</v>
      </c>
      <c r="E60" s="127" t="s">
        <v>258</v>
      </c>
      <c r="F60" s="86">
        <v>621</v>
      </c>
      <c r="G60" s="127" t="s">
        <v>248</v>
      </c>
      <c r="H60" s="86">
        <v>13019</v>
      </c>
      <c r="I60" s="127"/>
      <c r="J60" s="86"/>
    </row>
    <row r="61" spans="1:10" ht="15">
      <c r="A61" s="127" t="s">
        <v>248</v>
      </c>
      <c r="B61" s="86">
        <v>13019</v>
      </c>
      <c r="C61" s="127" t="s">
        <v>250</v>
      </c>
      <c r="D61" s="86">
        <v>2829</v>
      </c>
      <c r="E61" s="127" t="s">
        <v>262</v>
      </c>
      <c r="F61" s="86">
        <v>306</v>
      </c>
      <c r="G61" s="127" t="s">
        <v>256</v>
      </c>
      <c r="H61" s="86">
        <v>233</v>
      </c>
      <c r="I61" s="127"/>
      <c r="J61" s="86"/>
    </row>
    <row r="62" spans="1:10" ht="15">
      <c r="A62" s="127" t="s">
        <v>255</v>
      </c>
      <c r="B62" s="86">
        <v>12189</v>
      </c>
      <c r="C62" s="127" t="s">
        <v>252</v>
      </c>
      <c r="D62" s="86">
        <v>1709</v>
      </c>
      <c r="E62" s="127"/>
      <c r="F62" s="86"/>
      <c r="G62" s="127"/>
      <c r="H62" s="86"/>
      <c r="I62" s="127"/>
      <c r="J62" s="86"/>
    </row>
    <row r="63" spans="1:10" ht="15">
      <c r="A63" s="127" t="s">
        <v>251</v>
      </c>
      <c r="B63" s="86">
        <v>12180</v>
      </c>
      <c r="C63" s="127" t="s">
        <v>254</v>
      </c>
      <c r="D63" s="86">
        <v>74</v>
      </c>
      <c r="E63" s="127"/>
      <c r="F63" s="86"/>
      <c r="G63" s="127"/>
      <c r="H63" s="86"/>
      <c r="I63" s="127"/>
      <c r="J63" s="86"/>
    </row>
    <row r="64" spans="1:10" ht="15">
      <c r="A64" s="127" t="s">
        <v>259</v>
      </c>
      <c r="B64" s="86">
        <v>9214</v>
      </c>
      <c r="C64" s="127"/>
      <c r="D64" s="86"/>
      <c r="E64" s="127"/>
      <c r="F64" s="86"/>
      <c r="G64" s="127"/>
      <c r="H64" s="86"/>
      <c r="I64" s="127"/>
      <c r="J64" s="86"/>
    </row>
    <row r="65" spans="1:10" ht="15">
      <c r="A65" s="127" t="s">
        <v>260</v>
      </c>
      <c r="B65" s="86">
        <v>8620</v>
      </c>
      <c r="C65" s="127"/>
      <c r="D65" s="86"/>
      <c r="E65" s="127"/>
      <c r="F65" s="86"/>
      <c r="G65" s="127"/>
      <c r="H65" s="86"/>
      <c r="I65" s="127"/>
      <c r="J65" s="86"/>
    </row>
    <row r="66" spans="1:10" ht="15">
      <c r="A66" s="127" t="s">
        <v>253</v>
      </c>
      <c r="B66" s="86">
        <v>5446</v>
      </c>
      <c r="C66" s="127"/>
      <c r="D66" s="86"/>
      <c r="E66" s="127"/>
      <c r="F66" s="86"/>
      <c r="G66" s="127"/>
      <c r="H66" s="86"/>
      <c r="I66" s="127"/>
      <c r="J66" s="86"/>
    </row>
    <row r="67" spans="1:10" ht="15">
      <c r="A67" s="127" t="s">
        <v>250</v>
      </c>
      <c r="B67" s="86">
        <v>2829</v>
      </c>
      <c r="C67" s="127"/>
      <c r="D67" s="86"/>
      <c r="E67" s="127"/>
      <c r="F67" s="86"/>
      <c r="G67" s="127"/>
      <c r="H67" s="86"/>
      <c r="I67" s="127"/>
      <c r="J67" s="86"/>
    </row>
  </sheetData>
  <hyperlinks>
    <hyperlink ref="A2" r:id="rId1" display="https://www.minnesotanonprofits.org/events/conferences/essentials-conference/schedule"/>
    <hyperlink ref="A3" r:id="rId2" display="https://www.nextinnonprofits.com/2016/07/nonprofitfacebook/"/>
    <hyperlink ref="C2" r:id="rId3" display="https://www.nextinnonprofits.com/2016/07/nonprofitfacebook/"/>
    <hyperlink ref="I2" r:id="rId4" display="https://www.minnesotanonprofits.org/events/conferences/essentials-conference/schedule"/>
  </hyperlinks>
  <printOptions/>
  <pageMargins left="0.7" right="0.7" top="0.75" bottom="0.75" header="0.3" footer="0.3"/>
  <pageSetup orientation="portrait" paperSize="9"/>
  <tableParts>
    <tablePart r:id="rId8"/>
    <tablePart r:id="rId12"/>
    <tablePart r:id="rId5"/>
    <tablePart r:id="rId7"/>
    <tablePart r:id="rId11"/>
    <tablePart r:id="rId6"/>
    <tablePart r:id="rId9"/>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752</v>
      </c>
      <c r="B1" s="13" t="s">
        <v>831</v>
      </c>
      <c r="C1" s="13" t="s">
        <v>832</v>
      </c>
      <c r="D1" s="13" t="s">
        <v>144</v>
      </c>
      <c r="E1" s="13" t="s">
        <v>834</v>
      </c>
      <c r="F1" s="13" t="s">
        <v>835</v>
      </c>
      <c r="G1" s="13" t="s">
        <v>836</v>
      </c>
    </row>
    <row r="2" spans="1:7" ht="15">
      <c r="A2" s="86" t="s">
        <v>626</v>
      </c>
      <c r="B2" s="86">
        <v>36</v>
      </c>
      <c r="C2" s="132">
        <v>0.04301075268817204</v>
      </c>
      <c r="D2" s="86" t="s">
        <v>833</v>
      </c>
      <c r="E2" s="86"/>
      <c r="F2" s="86"/>
      <c r="G2" s="86"/>
    </row>
    <row r="3" spans="1:7" ht="15">
      <c r="A3" s="86" t="s">
        <v>627</v>
      </c>
      <c r="B3" s="86">
        <v>16</v>
      </c>
      <c r="C3" s="132">
        <v>0.019115890083632018</v>
      </c>
      <c r="D3" s="86" t="s">
        <v>833</v>
      </c>
      <c r="E3" s="86"/>
      <c r="F3" s="86"/>
      <c r="G3" s="86"/>
    </row>
    <row r="4" spans="1:7" ht="15">
      <c r="A4" s="86" t="s">
        <v>628</v>
      </c>
      <c r="B4" s="86">
        <v>0</v>
      </c>
      <c r="C4" s="132">
        <v>0</v>
      </c>
      <c r="D4" s="86" t="s">
        <v>833</v>
      </c>
      <c r="E4" s="86"/>
      <c r="F4" s="86"/>
      <c r="G4" s="86"/>
    </row>
    <row r="5" spans="1:7" ht="15">
      <c r="A5" s="86" t="s">
        <v>629</v>
      </c>
      <c r="B5" s="86">
        <v>785</v>
      </c>
      <c r="C5" s="132">
        <v>0.9378733572281959</v>
      </c>
      <c r="D5" s="86" t="s">
        <v>833</v>
      </c>
      <c r="E5" s="86"/>
      <c r="F5" s="86"/>
      <c r="G5" s="86"/>
    </row>
    <row r="6" spans="1:7" ht="15">
      <c r="A6" s="86" t="s">
        <v>630</v>
      </c>
      <c r="B6" s="86">
        <v>837</v>
      </c>
      <c r="C6" s="132">
        <v>1</v>
      </c>
      <c r="D6" s="86" t="s">
        <v>833</v>
      </c>
      <c r="E6" s="86"/>
      <c r="F6" s="86"/>
      <c r="G6" s="86"/>
    </row>
    <row r="7" spans="1:7" ht="15">
      <c r="A7" s="94" t="s">
        <v>631</v>
      </c>
      <c r="B7" s="94">
        <v>41</v>
      </c>
      <c r="C7" s="133">
        <v>0</v>
      </c>
      <c r="D7" s="94" t="s">
        <v>833</v>
      </c>
      <c r="E7" s="94" t="b">
        <v>0</v>
      </c>
      <c r="F7" s="94" t="b">
        <v>0</v>
      </c>
      <c r="G7" s="94" t="b">
        <v>0</v>
      </c>
    </row>
    <row r="8" spans="1:7" ht="15">
      <c r="A8" s="94" t="s">
        <v>632</v>
      </c>
      <c r="B8" s="94">
        <v>28</v>
      </c>
      <c r="C8" s="133">
        <v>0.022897739203358653</v>
      </c>
      <c r="D8" s="94" t="s">
        <v>833</v>
      </c>
      <c r="E8" s="94" t="b">
        <v>0</v>
      </c>
      <c r="F8" s="94" t="b">
        <v>0</v>
      </c>
      <c r="G8" s="94" t="b">
        <v>0</v>
      </c>
    </row>
    <row r="9" spans="1:7" ht="15">
      <c r="A9" s="94" t="s">
        <v>257</v>
      </c>
      <c r="B9" s="94">
        <v>15</v>
      </c>
      <c r="C9" s="133">
        <v>0.012266646001799277</v>
      </c>
      <c r="D9" s="94" t="s">
        <v>833</v>
      </c>
      <c r="E9" s="94" t="b">
        <v>0</v>
      </c>
      <c r="F9" s="94" t="b">
        <v>0</v>
      </c>
      <c r="G9" s="94" t="b">
        <v>0</v>
      </c>
    </row>
    <row r="10" spans="1:7" ht="15">
      <c r="A10" s="94" t="s">
        <v>633</v>
      </c>
      <c r="B10" s="94">
        <v>10</v>
      </c>
      <c r="C10" s="133">
        <v>0.011475353122092425</v>
      </c>
      <c r="D10" s="94" t="s">
        <v>833</v>
      </c>
      <c r="E10" s="94" t="b">
        <v>0</v>
      </c>
      <c r="F10" s="94" t="b">
        <v>0</v>
      </c>
      <c r="G10" s="94" t="b">
        <v>0</v>
      </c>
    </row>
    <row r="11" spans="1:7" ht="15">
      <c r="A11" s="94" t="s">
        <v>634</v>
      </c>
      <c r="B11" s="94">
        <v>8</v>
      </c>
      <c r="C11" s="133">
        <v>0.0106321178985437</v>
      </c>
      <c r="D11" s="94" t="s">
        <v>833</v>
      </c>
      <c r="E11" s="94" t="b">
        <v>0</v>
      </c>
      <c r="F11" s="94" t="b">
        <v>0</v>
      </c>
      <c r="G11" s="94" t="b">
        <v>0</v>
      </c>
    </row>
    <row r="12" spans="1:7" ht="15">
      <c r="A12" s="94" t="s">
        <v>648</v>
      </c>
      <c r="B12" s="94">
        <v>7</v>
      </c>
      <c r="C12" s="133">
        <v>0.010063297222730994</v>
      </c>
      <c r="D12" s="94" t="s">
        <v>833</v>
      </c>
      <c r="E12" s="94" t="b">
        <v>0</v>
      </c>
      <c r="F12" s="94" t="b">
        <v>0</v>
      </c>
      <c r="G12" s="94" t="b">
        <v>0</v>
      </c>
    </row>
    <row r="13" spans="1:7" ht="15">
      <c r="A13" s="94" t="s">
        <v>637</v>
      </c>
      <c r="B13" s="94">
        <v>7</v>
      </c>
      <c r="C13" s="133">
        <v>0.010940876862083601</v>
      </c>
      <c r="D13" s="94" t="s">
        <v>833</v>
      </c>
      <c r="E13" s="94" t="b">
        <v>0</v>
      </c>
      <c r="F13" s="94" t="b">
        <v>0</v>
      </c>
      <c r="G13" s="94" t="b">
        <v>0</v>
      </c>
    </row>
    <row r="14" spans="1:7" ht="15">
      <c r="A14" s="94" t="s">
        <v>253</v>
      </c>
      <c r="B14" s="94">
        <v>6</v>
      </c>
      <c r="C14" s="133">
        <v>0.009377894453214514</v>
      </c>
      <c r="D14" s="94" t="s">
        <v>833</v>
      </c>
      <c r="E14" s="94" t="b">
        <v>0</v>
      </c>
      <c r="F14" s="94" t="b">
        <v>0</v>
      </c>
      <c r="G14" s="94" t="b">
        <v>0</v>
      </c>
    </row>
    <row r="15" spans="1:7" ht="15">
      <c r="A15" s="94" t="s">
        <v>636</v>
      </c>
      <c r="B15" s="94">
        <v>6</v>
      </c>
      <c r="C15" s="133">
        <v>0.009377894453214514</v>
      </c>
      <c r="D15" s="94" t="s">
        <v>833</v>
      </c>
      <c r="E15" s="94" t="b">
        <v>0</v>
      </c>
      <c r="F15" s="94" t="b">
        <v>0</v>
      </c>
      <c r="G15" s="94" t="b">
        <v>0</v>
      </c>
    </row>
    <row r="16" spans="1:7" ht="15">
      <c r="A16" s="94" t="s">
        <v>753</v>
      </c>
      <c r="B16" s="94">
        <v>5</v>
      </c>
      <c r="C16" s="133">
        <v>0.008556309479248283</v>
      </c>
      <c r="D16" s="94" t="s">
        <v>833</v>
      </c>
      <c r="E16" s="94" t="b">
        <v>0</v>
      </c>
      <c r="F16" s="94" t="b">
        <v>0</v>
      </c>
      <c r="G16" s="94" t="b">
        <v>0</v>
      </c>
    </row>
    <row r="17" spans="1:7" ht="15">
      <c r="A17" s="94" t="s">
        <v>754</v>
      </c>
      <c r="B17" s="94">
        <v>5</v>
      </c>
      <c r="C17" s="133">
        <v>0.009463706604791884</v>
      </c>
      <c r="D17" s="94" t="s">
        <v>833</v>
      </c>
      <c r="E17" s="94" t="b">
        <v>0</v>
      </c>
      <c r="F17" s="94" t="b">
        <v>0</v>
      </c>
      <c r="G17" s="94" t="b">
        <v>0</v>
      </c>
    </row>
    <row r="18" spans="1:7" ht="15">
      <c r="A18" s="94" t="s">
        <v>638</v>
      </c>
      <c r="B18" s="94">
        <v>5</v>
      </c>
      <c r="C18" s="133">
        <v>0.008556309479248283</v>
      </c>
      <c r="D18" s="94" t="s">
        <v>833</v>
      </c>
      <c r="E18" s="94" t="b">
        <v>0</v>
      </c>
      <c r="F18" s="94" t="b">
        <v>0</v>
      </c>
      <c r="G18" s="94" t="b">
        <v>0</v>
      </c>
    </row>
    <row r="19" spans="1:7" ht="15">
      <c r="A19" s="94" t="s">
        <v>755</v>
      </c>
      <c r="B19" s="94">
        <v>5</v>
      </c>
      <c r="C19" s="133">
        <v>0.008556309479248283</v>
      </c>
      <c r="D19" s="94" t="s">
        <v>833</v>
      </c>
      <c r="E19" s="94" t="b">
        <v>1</v>
      </c>
      <c r="F19" s="94" t="b">
        <v>0</v>
      </c>
      <c r="G19" s="94" t="b">
        <v>0</v>
      </c>
    </row>
    <row r="20" spans="1:7" ht="15">
      <c r="A20" s="94" t="s">
        <v>642</v>
      </c>
      <c r="B20" s="94">
        <v>4</v>
      </c>
      <c r="C20" s="133">
        <v>0.007570965283833507</v>
      </c>
      <c r="D20" s="94" t="s">
        <v>833</v>
      </c>
      <c r="E20" s="94" t="b">
        <v>0</v>
      </c>
      <c r="F20" s="94" t="b">
        <v>0</v>
      </c>
      <c r="G20" s="94" t="b">
        <v>0</v>
      </c>
    </row>
    <row r="21" spans="1:7" ht="15">
      <c r="A21" s="94" t="s">
        <v>255</v>
      </c>
      <c r="B21" s="94">
        <v>4</v>
      </c>
      <c r="C21" s="133">
        <v>0.007570965283833507</v>
      </c>
      <c r="D21" s="94" t="s">
        <v>833</v>
      </c>
      <c r="E21" s="94" t="b">
        <v>0</v>
      </c>
      <c r="F21" s="94" t="b">
        <v>0</v>
      </c>
      <c r="G21" s="94" t="b">
        <v>0</v>
      </c>
    </row>
    <row r="22" spans="1:7" ht="15">
      <c r="A22" s="94" t="s">
        <v>756</v>
      </c>
      <c r="B22" s="94">
        <v>4</v>
      </c>
      <c r="C22" s="133">
        <v>0.007570965283833507</v>
      </c>
      <c r="D22" s="94" t="s">
        <v>833</v>
      </c>
      <c r="E22" s="94" t="b">
        <v>0</v>
      </c>
      <c r="F22" s="94" t="b">
        <v>0</v>
      </c>
      <c r="G22" s="94" t="b">
        <v>0</v>
      </c>
    </row>
    <row r="23" spans="1:7" ht="15">
      <c r="A23" s="94" t="s">
        <v>757</v>
      </c>
      <c r="B23" s="94">
        <v>4</v>
      </c>
      <c r="C23" s="133">
        <v>0.007570965283833507</v>
      </c>
      <c r="D23" s="94" t="s">
        <v>833</v>
      </c>
      <c r="E23" s="94" t="b">
        <v>1</v>
      </c>
      <c r="F23" s="94" t="b">
        <v>0</v>
      </c>
      <c r="G23" s="94" t="b">
        <v>0</v>
      </c>
    </row>
    <row r="24" spans="1:7" ht="15">
      <c r="A24" s="94" t="s">
        <v>758</v>
      </c>
      <c r="B24" s="94">
        <v>4</v>
      </c>
      <c r="C24" s="133">
        <v>0.007570965283833507</v>
      </c>
      <c r="D24" s="94" t="s">
        <v>833</v>
      </c>
      <c r="E24" s="94" t="b">
        <v>0</v>
      </c>
      <c r="F24" s="94" t="b">
        <v>0</v>
      </c>
      <c r="G24" s="94" t="b">
        <v>0</v>
      </c>
    </row>
    <row r="25" spans="1:7" ht="15">
      <c r="A25" s="94" t="s">
        <v>759</v>
      </c>
      <c r="B25" s="94">
        <v>4</v>
      </c>
      <c r="C25" s="133">
        <v>0.007570965283833507</v>
      </c>
      <c r="D25" s="94" t="s">
        <v>833</v>
      </c>
      <c r="E25" s="94" t="b">
        <v>0</v>
      </c>
      <c r="F25" s="94" t="b">
        <v>0</v>
      </c>
      <c r="G25" s="94" t="b">
        <v>0</v>
      </c>
    </row>
    <row r="26" spans="1:7" ht="15">
      <c r="A26" s="94" t="s">
        <v>760</v>
      </c>
      <c r="B26" s="94">
        <v>4</v>
      </c>
      <c r="C26" s="133">
        <v>0.007570965283833507</v>
      </c>
      <c r="D26" s="94" t="s">
        <v>833</v>
      </c>
      <c r="E26" s="94" t="b">
        <v>0</v>
      </c>
      <c r="F26" s="94" t="b">
        <v>1</v>
      </c>
      <c r="G26" s="94" t="b">
        <v>0</v>
      </c>
    </row>
    <row r="27" spans="1:7" ht="15">
      <c r="A27" s="94" t="s">
        <v>761</v>
      </c>
      <c r="B27" s="94">
        <v>4</v>
      </c>
      <c r="C27" s="133">
        <v>0.007570965283833507</v>
      </c>
      <c r="D27" s="94" t="s">
        <v>833</v>
      </c>
      <c r="E27" s="94" t="b">
        <v>0</v>
      </c>
      <c r="F27" s="94" t="b">
        <v>0</v>
      </c>
      <c r="G27" s="94" t="b">
        <v>0</v>
      </c>
    </row>
    <row r="28" spans="1:7" ht="15">
      <c r="A28" s="94" t="s">
        <v>762</v>
      </c>
      <c r="B28" s="94">
        <v>4</v>
      </c>
      <c r="C28" s="133">
        <v>0.007570965283833507</v>
      </c>
      <c r="D28" s="94" t="s">
        <v>833</v>
      </c>
      <c r="E28" s="94" t="b">
        <v>0</v>
      </c>
      <c r="F28" s="94" t="b">
        <v>0</v>
      </c>
      <c r="G28" s="94" t="b">
        <v>0</v>
      </c>
    </row>
    <row r="29" spans="1:7" ht="15">
      <c r="A29" s="94" t="s">
        <v>763</v>
      </c>
      <c r="B29" s="94">
        <v>4</v>
      </c>
      <c r="C29" s="133">
        <v>0.007570965283833507</v>
      </c>
      <c r="D29" s="94" t="s">
        <v>833</v>
      </c>
      <c r="E29" s="94" t="b">
        <v>0</v>
      </c>
      <c r="F29" s="94" t="b">
        <v>0</v>
      </c>
      <c r="G29" s="94" t="b">
        <v>0</v>
      </c>
    </row>
    <row r="30" spans="1:7" ht="15">
      <c r="A30" s="94" t="s">
        <v>764</v>
      </c>
      <c r="B30" s="94">
        <v>4</v>
      </c>
      <c r="C30" s="133">
        <v>0.008506835970038</v>
      </c>
      <c r="D30" s="94" t="s">
        <v>833</v>
      </c>
      <c r="E30" s="94" t="b">
        <v>0</v>
      </c>
      <c r="F30" s="94" t="b">
        <v>0</v>
      </c>
      <c r="G30" s="94" t="b">
        <v>0</v>
      </c>
    </row>
    <row r="31" spans="1:7" ht="15">
      <c r="A31" s="94" t="s">
        <v>765</v>
      </c>
      <c r="B31" s="94">
        <v>4</v>
      </c>
      <c r="C31" s="133">
        <v>0.007570965283833507</v>
      </c>
      <c r="D31" s="94" t="s">
        <v>833</v>
      </c>
      <c r="E31" s="94" t="b">
        <v>0</v>
      </c>
      <c r="F31" s="94" t="b">
        <v>0</v>
      </c>
      <c r="G31" s="94" t="b">
        <v>0</v>
      </c>
    </row>
    <row r="32" spans="1:7" ht="15">
      <c r="A32" s="94" t="s">
        <v>766</v>
      </c>
      <c r="B32" s="94">
        <v>4</v>
      </c>
      <c r="C32" s="133">
        <v>0.009825871618395163</v>
      </c>
      <c r="D32" s="94" t="s">
        <v>833</v>
      </c>
      <c r="E32" s="94" t="b">
        <v>0</v>
      </c>
      <c r="F32" s="94" t="b">
        <v>0</v>
      </c>
      <c r="G32" s="94" t="b">
        <v>0</v>
      </c>
    </row>
    <row r="33" spans="1:7" ht="15">
      <c r="A33" s="94" t="s">
        <v>767</v>
      </c>
      <c r="B33" s="94">
        <v>4</v>
      </c>
      <c r="C33" s="133">
        <v>0.007570965283833507</v>
      </c>
      <c r="D33" s="94" t="s">
        <v>833</v>
      </c>
      <c r="E33" s="94" t="b">
        <v>0</v>
      </c>
      <c r="F33" s="94" t="b">
        <v>0</v>
      </c>
      <c r="G33" s="94" t="b">
        <v>0</v>
      </c>
    </row>
    <row r="34" spans="1:7" ht="15">
      <c r="A34" s="94" t="s">
        <v>652</v>
      </c>
      <c r="B34" s="94">
        <v>4</v>
      </c>
      <c r="C34" s="133">
        <v>0.007570965283833507</v>
      </c>
      <c r="D34" s="94" t="s">
        <v>833</v>
      </c>
      <c r="E34" s="94" t="b">
        <v>0</v>
      </c>
      <c r="F34" s="94" t="b">
        <v>0</v>
      </c>
      <c r="G34" s="94" t="b">
        <v>0</v>
      </c>
    </row>
    <row r="35" spans="1:7" ht="15">
      <c r="A35" s="94" t="s">
        <v>768</v>
      </c>
      <c r="B35" s="94">
        <v>4</v>
      </c>
      <c r="C35" s="133">
        <v>0.007570965283833507</v>
      </c>
      <c r="D35" s="94" t="s">
        <v>833</v>
      </c>
      <c r="E35" s="94" t="b">
        <v>0</v>
      </c>
      <c r="F35" s="94" t="b">
        <v>0</v>
      </c>
      <c r="G35" s="94" t="b">
        <v>0</v>
      </c>
    </row>
    <row r="36" spans="1:7" ht="15">
      <c r="A36" s="94" t="s">
        <v>769</v>
      </c>
      <c r="B36" s="94">
        <v>4</v>
      </c>
      <c r="C36" s="133">
        <v>0.007570965283833507</v>
      </c>
      <c r="D36" s="94" t="s">
        <v>833</v>
      </c>
      <c r="E36" s="94" t="b">
        <v>0</v>
      </c>
      <c r="F36" s="94" t="b">
        <v>0</v>
      </c>
      <c r="G36" s="94" t="b">
        <v>0</v>
      </c>
    </row>
    <row r="37" spans="1:7" ht="15">
      <c r="A37" s="94" t="s">
        <v>770</v>
      </c>
      <c r="B37" s="94">
        <v>4</v>
      </c>
      <c r="C37" s="133">
        <v>0.007570965283833507</v>
      </c>
      <c r="D37" s="94" t="s">
        <v>833</v>
      </c>
      <c r="E37" s="94" t="b">
        <v>0</v>
      </c>
      <c r="F37" s="94" t="b">
        <v>0</v>
      </c>
      <c r="G37" s="94" t="b">
        <v>0</v>
      </c>
    </row>
    <row r="38" spans="1:7" ht="15">
      <c r="A38" s="94" t="s">
        <v>639</v>
      </c>
      <c r="B38" s="94">
        <v>4</v>
      </c>
      <c r="C38" s="133">
        <v>0.007570965283833507</v>
      </c>
      <c r="D38" s="94" t="s">
        <v>833</v>
      </c>
      <c r="E38" s="94" t="b">
        <v>0</v>
      </c>
      <c r="F38" s="94" t="b">
        <v>0</v>
      </c>
      <c r="G38" s="94" t="b">
        <v>0</v>
      </c>
    </row>
    <row r="39" spans="1:7" ht="15">
      <c r="A39" s="94" t="s">
        <v>771</v>
      </c>
      <c r="B39" s="94">
        <v>4</v>
      </c>
      <c r="C39" s="133">
        <v>0.007570965283833507</v>
      </c>
      <c r="D39" s="94" t="s">
        <v>833</v>
      </c>
      <c r="E39" s="94" t="b">
        <v>0</v>
      </c>
      <c r="F39" s="94" t="b">
        <v>0</v>
      </c>
      <c r="G39" s="94" t="b">
        <v>0</v>
      </c>
    </row>
    <row r="40" spans="1:7" ht="15">
      <c r="A40" s="94" t="s">
        <v>772</v>
      </c>
      <c r="B40" s="94">
        <v>3</v>
      </c>
      <c r="C40" s="133">
        <v>0.0063801269775285</v>
      </c>
      <c r="D40" s="94" t="s">
        <v>833</v>
      </c>
      <c r="E40" s="94" t="b">
        <v>1</v>
      </c>
      <c r="F40" s="94" t="b">
        <v>0</v>
      </c>
      <c r="G40" s="94" t="b">
        <v>0</v>
      </c>
    </row>
    <row r="41" spans="1:7" ht="15">
      <c r="A41" s="94" t="s">
        <v>643</v>
      </c>
      <c r="B41" s="94">
        <v>3</v>
      </c>
      <c r="C41" s="133">
        <v>0.0063801269775285</v>
      </c>
      <c r="D41" s="94" t="s">
        <v>833</v>
      </c>
      <c r="E41" s="94" t="b">
        <v>0</v>
      </c>
      <c r="F41" s="94" t="b">
        <v>0</v>
      </c>
      <c r="G41" s="94" t="b">
        <v>0</v>
      </c>
    </row>
    <row r="42" spans="1:7" ht="15">
      <c r="A42" s="94" t="s">
        <v>262</v>
      </c>
      <c r="B42" s="94">
        <v>3</v>
      </c>
      <c r="C42" s="133">
        <v>0.0063801269775285</v>
      </c>
      <c r="D42" s="94" t="s">
        <v>833</v>
      </c>
      <c r="E42" s="94" t="b">
        <v>0</v>
      </c>
      <c r="F42" s="94" t="b">
        <v>0</v>
      </c>
      <c r="G42" s="94" t="b">
        <v>0</v>
      </c>
    </row>
    <row r="43" spans="1:7" ht="15">
      <c r="A43" s="94" t="s">
        <v>773</v>
      </c>
      <c r="B43" s="94">
        <v>3</v>
      </c>
      <c r="C43" s="133">
        <v>0.0063801269775285</v>
      </c>
      <c r="D43" s="94" t="s">
        <v>833</v>
      </c>
      <c r="E43" s="94" t="b">
        <v>0</v>
      </c>
      <c r="F43" s="94" t="b">
        <v>0</v>
      </c>
      <c r="G43" s="94" t="b">
        <v>0</v>
      </c>
    </row>
    <row r="44" spans="1:7" ht="15">
      <c r="A44" s="94" t="s">
        <v>774</v>
      </c>
      <c r="B44" s="94">
        <v>3</v>
      </c>
      <c r="C44" s="133">
        <v>0.0063801269775285</v>
      </c>
      <c r="D44" s="94" t="s">
        <v>833</v>
      </c>
      <c r="E44" s="94" t="b">
        <v>0</v>
      </c>
      <c r="F44" s="94" t="b">
        <v>0</v>
      </c>
      <c r="G44" s="94" t="b">
        <v>0</v>
      </c>
    </row>
    <row r="45" spans="1:7" ht="15">
      <c r="A45" s="94" t="s">
        <v>646</v>
      </c>
      <c r="B45" s="94">
        <v>3</v>
      </c>
      <c r="C45" s="133">
        <v>0.0063801269775285</v>
      </c>
      <c r="D45" s="94" t="s">
        <v>833</v>
      </c>
      <c r="E45" s="94" t="b">
        <v>1</v>
      </c>
      <c r="F45" s="94" t="b">
        <v>0</v>
      </c>
      <c r="G45" s="94" t="b">
        <v>0</v>
      </c>
    </row>
    <row r="46" spans="1:7" ht="15">
      <c r="A46" s="94" t="s">
        <v>775</v>
      </c>
      <c r="B46" s="94">
        <v>3</v>
      </c>
      <c r="C46" s="133">
        <v>0.0063801269775285</v>
      </c>
      <c r="D46" s="94" t="s">
        <v>833</v>
      </c>
      <c r="E46" s="94" t="b">
        <v>0</v>
      </c>
      <c r="F46" s="94" t="b">
        <v>0</v>
      </c>
      <c r="G46" s="94" t="b">
        <v>0</v>
      </c>
    </row>
    <row r="47" spans="1:7" ht="15">
      <c r="A47" s="94" t="s">
        <v>645</v>
      </c>
      <c r="B47" s="94">
        <v>3</v>
      </c>
      <c r="C47" s="133">
        <v>0.0063801269775285</v>
      </c>
      <c r="D47" s="94" t="s">
        <v>833</v>
      </c>
      <c r="E47" s="94" t="b">
        <v>0</v>
      </c>
      <c r="F47" s="94" t="b">
        <v>0</v>
      </c>
      <c r="G47" s="94" t="b">
        <v>0</v>
      </c>
    </row>
    <row r="48" spans="1:7" ht="15">
      <c r="A48" s="94" t="s">
        <v>776</v>
      </c>
      <c r="B48" s="94">
        <v>3</v>
      </c>
      <c r="C48" s="133">
        <v>0.0063801269775285</v>
      </c>
      <c r="D48" s="94" t="s">
        <v>833</v>
      </c>
      <c r="E48" s="94" t="b">
        <v>0</v>
      </c>
      <c r="F48" s="94" t="b">
        <v>0</v>
      </c>
      <c r="G48" s="94" t="b">
        <v>0</v>
      </c>
    </row>
    <row r="49" spans="1:7" ht="15">
      <c r="A49" s="94" t="s">
        <v>777</v>
      </c>
      <c r="B49" s="94">
        <v>3</v>
      </c>
      <c r="C49" s="133">
        <v>0.0063801269775285</v>
      </c>
      <c r="D49" s="94" t="s">
        <v>833</v>
      </c>
      <c r="E49" s="94" t="b">
        <v>0</v>
      </c>
      <c r="F49" s="94" t="b">
        <v>0</v>
      </c>
      <c r="G49" s="94" t="b">
        <v>0</v>
      </c>
    </row>
    <row r="50" spans="1:7" ht="15">
      <c r="A50" s="94" t="s">
        <v>649</v>
      </c>
      <c r="B50" s="94">
        <v>3</v>
      </c>
      <c r="C50" s="133">
        <v>0.0063801269775285</v>
      </c>
      <c r="D50" s="94" t="s">
        <v>833</v>
      </c>
      <c r="E50" s="94" t="b">
        <v>0</v>
      </c>
      <c r="F50" s="94" t="b">
        <v>0</v>
      </c>
      <c r="G50" s="94" t="b">
        <v>0</v>
      </c>
    </row>
    <row r="51" spans="1:7" ht="15">
      <c r="A51" s="94" t="s">
        <v>650</v>
      </c>
      <c r="B51" s="94">
        <v>3</v>
      </c>
      <c r="C51" s="133">
        <v>0.0063801269775285</v>
      </c>
      <c r="D51" s="94" t="s">
        <v>833</v>
      </c>
      <c r="E51" s="94" t="b">
        <v>0</v>
      </c>
      <c r="F51" s="94" t="b">
        <v>0</v>
      </c>
      <c r="G51" s="94" t="b">
        <v>0</v>
      </c>
    </row>
    <row r="52" spans="1:7" ht="15">
      <c r="A52" s="94" t="s">
        <v>651</v>
      </c>
      <c r="B52" s="94">
        <v>3</v>
      </c>
      <c r="C52" s="133">
        <v>0.0063801269775285</v>
      </c>
      <c r="D52" s="94" t="s">
        <v>833</v>
      </c>
      <c r="E52" s="94" t="b">
        <v>0</v>
      </c>
      <c r="F52" s="94" t="b">
        <v>0</v>
      </c>
      <c r="G52" s="94" t="b">
        <v>0</v>
      </c>
    </row>
    <row r="53" spans="1:7" ht="15">
      <c r="A53" s="94" t="s">
        <v>653</v>
      </c>
      <c r="B53" s="94">
        <v>3</v>
      </c>
      <c r="C53" s="133">
        <v>0.0063801269775285</v>
      </c>
      <c r="D53" s="94" t="s">
        <v>833</v>
      </c>
      <c r="E53" s="94" t="b">
        <v>0</v>
      </c>
      <c r="F53" s="94" t="b">
        <v>0</v>
      </c>
      <c r="G53" s="94" t="b">
        <v>0</v>
      </c>
    </row>
    <row r="54" spans="1:7" ht="15">
      <c r="A54" s="94" t="s">
        <v>778</v>
      </c>
      <c r="B54" s="94">
        <v>3</v>
      </c>
      <c r="C54" s="133">
        <v>0.0063801269775285</v>
      </c>
      <c r="D54" s="94" t="s">
        <v>833</v>
      </c>
      <c r="E54" s="94" t="b">
        <v>0</v>
      </c>
      <c r="F54" s="94" t="b">
        <v>0</v>
      </c>
      <c r="G54" s="94" t="b">
        <v>0</v>
      </c>
    </row>
    <row r="55" spans="1:7" ht="15">
      <c r="A55" s="94" t="s">
        <v>779</v>
      </c>
      <c r="B55" s="94">
        <v>3</v>
      </c>
      <c r="C55" s="133">
        <v>0.0063801269775285</v>
      </c>
      <c r="D55" s="94" t="s">
        <v>833</v>
      </c>
      <c r="E55" s="94" t="b">
        <v>0</v>
      </c>
      <c r="F55" s="94" t="b">
        <v>0</v>
      </c>
      <c r="G55" s="94" t="b">
        <v>0</v>
      </c>
    </row>
    <row r="56" spans="1:7" ht="15">
      <c r="A56" s="94" t="s">
        <v>780</v>
      </c>
      <c r="B56" s="94">
        <v>3</v>
      </c>
      <c r="C56" s="133">
        <v>0.0063801269775285</v>
      </c>
      <c r="D56" s="94" t="s">
        <v>833</v>
      </c>
      <c r="E56" s="94" t="b">
        <v>0</v>
      </c>
      <c r="F56" s="94" t="b">
        <v>0</v>
      </c>
      <c r="G56" s="94" t="b">
        <v>0</v>
      </c>
    </row>
    <row r="57" spans="1:7" ht="15">
      <c r="A57" s="94" t="s">
        <v>781</v>
      </c>
      <c r="B57" s="94">
        <v>3</v>
      </c>
      <c r="C57" s="133">
        <v>0.0063801269775285</v>
      </c>
      <c r="D57" s="94" t="s">
        <v>833</v>
      </c>
      <c r="E57" s="94" t="b">
        <v>0</v>
      </c>
      <c r="F57" s="94" t="b">
        <v>0</v>
      </c>
      <c r="G57" s="94" t="b">
        <v>0</v>
      </c>
    </row>
    <row r="58" spans="1:7" ht="15">
      <c r="A58" s="94" t="s">
        <v>782</v>
      </c>
      <c r="B58" s="94">
        <v>3</v>
      </c>
      <c r="C58" s="133">
        <v>0.0063801269775285</v>
      </c>
      <c r="D58" s="94" t="s">
        <v>833</v>
      </c>
      <c r="E58" s="94" t="b">
        <v>0</v>
      </c>
      <c r="F58" s="94" t="b">
        <v>0</v>
      </c>
      <c r="G58" s="94" t="b">
        <v>0</v>
      </c>
    </row>
    <row r="59" spans="1:7" ht="15">
      <c r="A59" s="94" t="s">
        <v>783</v>
      </c>
      <c r="B59" s="94">
        <v>3</v>
      </c>
      <c r="C59" s="133">
        <v>0.0063801269775285</v>
      </c>
      <c r="D59" s="94" t="s">
        <v>833</v>
      </c>
      <c r="E59" s="94" t="b">
        <v>0</v>
      </c>
      <c r="F59" s="94" t="b">
        <v>0</v>
      </c>
      <c r="G59" s="94" t="b">
        <v>0</v>
      </c>
    </row>
    <row r="60" spans="1:7" ht="15">
      <c r="A60" s="94" t="s">
        <v>784</v>
      </c>
      <c r="B60" s="94">
        <v>3</v>
      </c>
      <c r="C60" s="133">
        <v>0.0063801269775285</v>
      </c>
      <c r="D60" s="94" t="s">
        <v>833</v>
      </c>
      <c r="E60" s="94" t="b">
        <v>0</v>
      </c>
      <c r="F60" s="94" t="b">
        <v>0</v>
      </c>
      <c r="G60" s="94" t="b">
        <v>0</v>
      </c>
    </row>
    <row r="61" spans="1:7" ht="15">
      <c r="A61" s="94" t="s">
        <v>785</v>
      </c>
      <c r="B61" s="94">
        <v>3</v>
      </c>
      <c r="C61" s="133">
        <v>0.0063801269775285</v>
      </c>
      <c r="D61" s="94" t="s">
        <v>833</v>
      </c>
      <c r="E61" s="94" t="b">
        <v>0</v>
      </c>
      <c r="F61" s="94" t="b">
        <v>0</v>
      </c>
      <c r="G61" s="94" t="b">
        <v>0</v>
      </c>
    </row>
    <row r="62" spans="1:7" ht="15">
      <c r="A62" s="94" t="s">
        <v>786</v>
      </c>
      <c r="B62" s="94">
        <v>3</v>
      </c>
      <c r="C62" s="133">
        <v>0.0063801269775285</v>
      </c>
      <c r="D62" s="94" t="s">
        <v>833</v>
      </c>
      <c r="E62" s="94" t="b">
        <v>0</v>
      </c>
      <c r="F62" s="94" t="b">
        <v>0</v>
      </c>
      <c r="G62" s="94" t="b">
        <v>0</v>
      </c>
    </row>
    <row r="63" spans="1:7" ht="15">
      <c r="A63" s="94" t="s">
        <v>787</v>
      </c>
      <c r="B63" s="94">
        <v>3</v>
      </c>
      <c r="C63" s="133">
        <v>0.0063801269775285</v>
      </c>
      <c r="D63" s="94" t="s">
        <v>833</v>
      </c>
      <c r="E63" s="94" t="b">
        <v>1</v>
      </c>
      <c r="F63" s="94" t="b">
        <v>0</v>
      </c>
      <c r="G63" s="94" t="b">
        <v>0</v>
      </c>
    </row>
    <row r="64" spans="1:7" ht="15">
      <c r="A64" s="94" t="s">
        <v>788</v>
      </c>
      <c r="B64" s="94">
        <v>2</v>
      </c>
      <c r="C64" s="133">
        <v>0.0049129358091975816</v>
      </c>
      <c r="D64" s="94" t="s">
        <v>833</v>
      </c>
      <c r="E64" s="94" t="b">
        <v>0</v>
      </c>
      <c r="F64" s="94" t="b">
        <v>0</v>
      </c>
      <c r="G64" s="94" t="b">
        <v>0</v>
      </c>
    </row>
    <row r="65" spans="1:7" ht="15">
      <c r="A65" s="94" t="s">
        <v>641</v>
      </c>
      <c r="B65" s="94">
        <v>2</v>
      </c>
      <c r="C65" s="133">
        <v>0.0049129358091975816</v>
      </c>
      <c r="D65" s="94" t="s">
        <v>833</v>
      </c>
      <c r="E65" s="94" t="b">
        <v>0</v>
      </c>
      <c r="F65" s="94" t="b">
        <v>0</v>
      </c>
      <c r="G65" s="94" t="b">
        <v>0</v>
      </c>
    </row>
    <row r="66" spans="1:7" ht="15">
      <c r="A66" s="94" t="s">
        <v>789</v>
      </c>
      <c r="B66" s="94">
        <v>2</v>
      </c>
      <c r="C66" s="133">
        <v>0.0049129358091975816</v>
      </c>
      <c r="D66" s="94" t="s">
        <v>833</v>
      </c>
      <c r="E66" s="94" t="b">
        <v>0</v>
      </c>
      <c r="F66" s="94" t="b">
        <v>0</v>
      </c>
      <c r="G66" s="94" t="b">
        <v>0</v>
      </c>
    </row>
    <row r="67" spans="1:7" ht="15">
      <c r="A67" s="94" t="s">
        <v>644</v>
      </c>
      <c r="B67" s="94">
        <v>2</v>
      </c>
      <c r="C67" s="133">
        <v>0.0049129358091975816</v>
      </c>
      <c r="D67" s="94" t="s">
        <v>833</v>
      </c>
      <c r="E67" s="94" t="b">
        <v>0</v>
      </c>
      <c r="F67" s="94" t="b">
        <v>0</v>
      </c>
      <c r="G67" s="94" t="b">
        <v>0</v>
      </c>
    </row>
    <row r="68" spans="1:7" ht="15">
      <c r="A68" s="94" t="s">
        <v>790</v>
      </c>
      <c r="B68" s="94">
        <v>2</v>
      </c>
      <c r="C68" s="133">
        <v>0.0049129358091975816</v>
      </c>
      <c r="D68" s="94" t="s">
        <v>833</v>
      </c>
      <c r="E68" s="94" t="b">
        <v>0</v>
      </c>
      <c r="F68" s="94" t="b">
        <v>0</v>
      </c>
      <c r="G68" s="94" t="b">
        <v>0</v>
      </c>
    </row>
    <row r="69" spans="1:7" ht="15">
      <c r="A69" s="94" t="s">
        <v>791</v>
      </c>
      <c r="B69" s="94">
        <v>2</v>
      </c>
      <c r="C69" s="133">
        <v>0.0049129358091975816</v>
      </c>
      <c r="D69" s="94" t="s">
        <v>833</v>
      </c>
      <c r="E69" s="94" t="b">
        <v>0</v>
      </c>
      <c r="F69" s="94" t="b">
        <v>0</v>
      </c>
      <c r="G69" s="94" t="b">
        <v>0</v>
      </c>
    </row>
    <row r="70" spans="1:7" ht="15">
      <c r="A70" s="94" t="s">
        <v>792</v>
      </c>
      <c r="B70" s="94">
        <v>2</v>
      </c>
      <c r="C70" s="133">
        <v>0.0049129358091975816</v>
      </c>
      <c r="D70" s="94" t="s">
        <v>833</v>
      </c>
      <c r="E70" s="94" t="b">
        <v>0</v>
      </c>
      <c r="F70" s="94" t="b">
        <v>0</v>
      </c>
      <c r="G70" s="94" t="b">
        <v>0</v>
      </c>
    </row>
    <row r="71" spans="1:7" ht="15">
      <c r="A71" s="94" t="s">
        <v>793</v>
      </c>
      <c r="B71" s="94">
        <v>2</v>
      </c>
      <c r="C71" s="133">
        <v>0.0049129358091975816</v>
      </c>
      <c r="D71" s="94" t="s">
        <v>833</v>
      </c>
      <c r="E71" s="94" t="b">
        <v>0</v>
      </c>
      <c r="F71" s="94" t="b">
        <v>0</v>
      </c>
      <c r="G71" s="94" t="b">
        <v>0</v>
      </c>
    </row>
    <row r="72" spans="1:7" ht="15">
      <c r="A72" s="94" t="s">
        <v>794</v>
      </c>
      <c r="B72" s="94">
        <v>2</v>
      </c>
      <c r="C72" s="133">
        <v>0.0049129358091975816</v>
      </c>
      <c r="D72" s="94" t="s">
        <v>833</v>
      </c>
      <c r="E72" s="94" t="b">
        <v>0</v>
      </c>
      <c r="F72" s="94" t="b">
        <v>0</v>
      </c>
      <c r="G72" s="94" t="b">
        <v>0</v>
      </c>
    </row>
    <row r="73" spans="1:7" ht="15">
      <c r="A73" s="94" t="s">
        <v>795</v>
      </c>
      <c r="B73" s="94">
        <v>2</v>
      </c>
      <c r="C73" s="133">
        <v>0.0049129358091975816</v>
      </c>
      <c r="D73" s="94" t="s">
        <v>833</v>
      </c>
      <c r="E73" s="94" t="b">
        <v>0</v>
      </c>
      <c r="F73" s="94" t="b">
        <v>0</v>
      </c>
      <c r="G73" s="94" t="b">
        <v>0</v>
      </c>
    </row>
    <row r="74" spans="1:7" ht="15">
      <c r="A74" s="94" t="s">
        <v>261</v>
      </c>
      <c r="B74" s="94">
        <v>2</v>
      </c>
      <c r="C74" s="133">
        <v>0.0049129358091975816</v>
      </c>
      <c r="D74" s="94" t="s">
        <v>833</v>
      </c>
      <c r="E74" s="94" t="b">
        <v>0</v>
      </c>
      <c r="F74" s="94" t="b">
        <v>0</v>
      </c>
      <c r="G74" s="94" t="b">
        <v>0</v>
      </c>
    </row>
    <row r="75" spans="1:7" ht="15">
      <c r="A75" s="94" t="s">
        <v>796</v>
      </c>
      <c r="B75" s="94">
        <v>2</v>
      </c>
      <c r="C75" s="133">
        <v>0.0049129358091975816</v>
      </c>
      <c r="D75" s="94" t="s">
        <v>833</v>
      </c>
      <c r="E75" s="94" t="b">
        <v>1</v>
      </c>
      <c r="F75" s="94" t="b">
        <v>0</v>
      </c>
      <c r="G75" s="94" t="b">
        <v>0</v>
      </c>
    </row>
    <row r="76" spans="1:7" ht="15">
      <c r="A76" s="94" t="s">
        <v>797</v>
      </c>
      <c r="B76" s="94">
        <v>2</v>
      </c>
      <c r="C76" s="133">
        <v>0.0049129358091975816</v>
      </c>
      <c r="D76" s="94" t="s">
        <v>833</v>
      </c>
      <c r="E76" s="94" t="b">
        <v>0</v>
      </c>
      <c r="F76" s="94" t="b">
        <v>0</v>
      </c>
      <c r="G76" s="94" t="b">
        <v>0</v>
      </c>
    </row>
    <row r="77" spans="1:7" ht="15">
      <c r="A77" s="94" t="s">
        <v>798</v>
      </c>
      <c r="B77" s="94">
        <v>2</v>
      </c>
      <c r="C77" s="133">
        <v>0.0049129358091975816</v>
      </c>
      <c r="D77" s="94" t="s">
        <v>833</v>
      </c>
      <c r="E77" s="94" t="b">
        <v>0</v>
      </c>
      <c r="F77" s="94" t="b">
        <v>0</v>
      </c>
      <c r="G77" s="94" t="b">
        <v>0</v>
      </c>
    </row>
    <row r="78" spans="1:7" ht="15">
      <c r="A78" s="94" t="s">
        <v>799</v>
      </c>
      <c r="B78" s="94">
        <v>2</v>
      </c>
      <c r="C78" s="133">
        <v>0.0049129358091975816</v>
      </c>
      <c r="D78" s="94" t="s">
        <v>833</v>
      </c>
      <c r="E78" s="94" t="b">
        <v>0</v>
      </c>
      <c r="F78" s="94" t="b">
        <v>0</v>
      </c>
      <c r="G78" s="94" t="b">
        <v>0</v>
      </c>
    </row>
    <row r="79" spans="1:7" ht="15">
      <c r="A79" s="94" t="s">
        <v>800</v>
      </c>
      <c r="B79" s="94">
        <v>2</v>
      </c>
      <c r="C79" s="133">
        <v>0.0049129358091975816</v>
      </c>
      <c r="D79" s="94" t="s">
        <v>833</v>
      </c>
      <c r="E79" s="94" t="b">
        <v>0</v>
      </c>
      <c r="F79" s="94" t="b">
        <v>0</v>
      </c>
      <c r="G79" s="94" t="b">
        <v>0</v>
      </c>
    </row>
    <row r="80" spans="1:7" ht="15">
      <c r="A80" s="94" t="s">
        <v>801</v>
      </c>
      <c r="B80" s="94">
        <v>2</v>
      </c>
      <c r="C80" s="133">
        <v>0.0049129358091975816</v>
      </c>
      <c r="D80" s="94" t="s">
        <v>833</v>
      </c>
      <c r="E80" s="94" t="b">
        <v>0</v>
      </c>
      <c r="F80" s="94" t="b">
        <v>0</v>
      </c>
      <c r="G80" s="94" t="b">
        <v>0</v>
      </c>
    </row>
    <row r="81" spans="1:7" ht="15">
      <c r="A81" s="94" t="s">
        <v>802</v>
      </c>
      <c r="B81" s="94">
        <v>2</v>
      </c>
      <c r="C81" s="133">
        <v>0.0049129358091975816</v>
      </c>
      <c r="D81" s="94" t="s">
        <v>833</v>
      </c>
      <c r="E81" s="94" t="b">
        <v>0</v>
      </c>
      <c r="F81" s="94" t="b">
        <v>0</v>
      </c>
      <c r="G81" s="94" t="b">
        <v>0</v>
      </c>
    </row>
    <row r="82" spans="1:7" ht="15">
      <c r="A82" s="94" t="s">
        <v>803</v>
      </c>
      <c r="B82" s="94">
        <v>2</v>
      </c>
      <c r="C82" s="133">
        <v>0.0049129358091975816</v>
      </c>
      <c r="D82" s="94" t="s">
        <v>833</v>
      </c>
      <c r="E82" s="94" t="b">
        <v>1</v>
      </c>
      <c r="F82" s="94" t="b">
        <v>0</v>
      </c>
      <c r="G82" s="94" t="b">
        <v>0</v>
      </c>
    </row>
    <row r="83" spans="1:7" ht="15">
      <c r="A83" s="94" t="s">
        <v>804</v>
      </c>
      <c r="B83" s="94">
        <v>2</v>
      </c>
      <c r="C83" s="133">
        <v>0.0049129358091975816</v>
      </c>
      <c r="D83" s="94" t="s">
        <v>833</v>
      </c>
      <c r="E83" s="94" t="b">
        <v>0</v>
      </c>
      <c r="F83" s="94" t="b">
        <v>0</v>
      </c>
      <c r="G83" s="94" t="b">
        <v>0</v>
      </c>
    </row>
    <row r="84" spans="1:7" ht="15">
      <c r="A84" s="94" t="s">
        <v>805</v>
      </c>
      <c r="B84" s="94">
        <v>2</v>
      </c>
      <c r="C84" s="133">
        <v>0.0049129358091975816</v>
      </c>
      <c r="D84" s="94" t="s">
        <v>833</v>
      </c>
      <c r="E84" s="94" t="b">
        <v>0</v>
      </c>
      <c r="F84" s="94" t="b">
        <v>1</v>
      </c>
      <c r="G84" s="94" t="b">
        <v>0</v>
      </c>
    </row>
    <row r="85" spans="1:7" ht="15">
      <c r="A85" s="94" t="s">
        <v>806</v>
      </c>
      <c r="B85" s="94">
        <v>2</v>
      </c>
      <c r="C85" s="133">
        <v>0.0049129358091975816</v>
      </c>
      <c r="D85" s="94" t="s">
        <v>833</v>
      </c>
      <c r="E85" s="94" t="b">
        <v>0</v>
      </c>
      <c r="F85" s="94" t="b">
        <v>0</v>
      </c>
      <c r="G85" s="94" t="b">
        <v>0</v>
      </c>
    </row>
    <row r="86" spans="1:7" ht="15">
      <c r="A86" s="94" t="s">
        <v>807</v>
      </c>
      <c r="B86" s="94">
        <v>2</v>
      </c>
      <c r="C86" s="133">
        <v>0.0049129358091975816</v>
      </c>
      <c r="D86" s="94" t="s">
        <v>833</v>
      </c>
      <c r="E86" s="94" t="b">
        <v>0</v>
      </c>
      <c r="F86" s="94" t="b">
        <v>0</v>
      </c>
      <c r="G86" s="94" t="b">
        <v>0</v>
      </c>
    </row>
    <row r="87" spans="1:7" ht="15">
      <c r="A87" s="94" t="s">
        <v>808</v>
      </c>
      <c r="B87" s="94">
        <v>2</v>
      </c>
      <c r="C87" s="133">
        <v>0.0049129358091975816</v>
      </c>
      <c r="D87" s="94" t="s">
        <v>833</v>
      </c>
      <c r="E87" s="94" t="b">
        <v>0</v>
      </c>
      <c r="F87" s="94" t="b">
        <v>0</v>
      </c>
      <c r="G87" s="94" t="b">
        <v>0</v>
      </c>
    </row>
    <row r="88" spans="1:7" ht="15">
      <c r="A88" s="94" t="s">
        <v>809</v>
      </c>
      <c r="B88" s="94">
        <v>2</v>
      </c>
      <c r="C88" s="133">
        <v>0.0049129358091975816</v>
      </c>
      <c r="D88" s="94" t="s">
        <v>833</v>
      </c>
      <c r="E88" s="94" t="b">
        <v>0</v>
      </c>
      <c r="F88" s="94" t="b">
        <v>0</v>
      </c>
      <c r="G88" s="94" t="b">
        <v>0</v>
      </c>
    </row>
    <row r="89" spans="1:7" ht="15">
      <c r="A89" s="94" t="s">
        <v>810</v>
      </c>
      <c r="B89" s="94">
        <v>2</v>
      </c>
      <c r="C89" s="133">
        <v>0.0049129358091975816</v>
      </c>
      <c r="D89" s="94" t="s">
        <v>833</v>
      </c>
      <c r="E89" s="94" t="b">
        <v>0</v>
      </c>
      <c r="F89" s="94" t="b">
        <v>0</v>
      </c>
      <c r="G89" s="94" t="b">
        <v>0</v>
      </c>
    </row>
    <row r="90" spans="1:7" ht="15">
      <c r="A90" s="94" t="s">
        <v>811</v>
      </c>
      <c r="B90" s="94">
        <v>2</v>
      </c>
      <c r="C90" s="133">
        <v>0.0049129358091975816</v>
      </c>
      <c r="D90" s="94" t="s">
        <v>833</v>
      </c>
      <c r="E90" s="94" t="b">
        <v>0</v>
      </c>
      <c r="F90" s="94" t="b">
        <v>0</v>
      </c>
      <c r="G90" s="94" t="b">
        <v>0</v>
      </c>
    </row>
    <row r="91" spans="1:7" ht="15">
      <c r="A91" s="94" t="s">
        <v>812</v>
      </c>
      <c r="B91" s="94">
        <v>2</v>
      </c>
      <c r="C91" s="133">
        <v>0.0049129358091975816</v>
      </c>
      <c r="D91" s="94" t="s">
        <v>833</v>
      </c>
      <c r="E91" s="94" t="b">
        <v>0</v>
      </c>
      <c r="F91" s="94" t="b">
        <v>0</v>
      </c>
      <c r="G91" s="94" t="b">
        <v>0</v>
      </c>
    </row>
    <row r="92" spans="1:7" ht="15">
      <c r="A92" s="94" t="s">
        <v>813</v>
      </c>
      <c r="B92" s="94">
        <v>2</v>
      </c>
      <c r="C92" s="133">
        <v>0.0049129358091975816</v>
      </c>
      <c r="D92" s="94" t="s">
        <v>833</v>
      </c>
      <c r="E92" s="94" t="b">
        <v>1</v>
      </c>
      <c r="F92" s="94" t="b">
        <v>0</v>
      </c>
      <c r="G92" s="94" t="b">
        <v>0</v>
      </c>
    </row>
    <row r="93" spans="1:7" ht="15">
      <c r="A93" s="94" t="s">
        <v>814</v>
      </c>
      <c r="B93" s="94">
        <v>2</v>
      </c>
      <c r="C93" s="133">
        <v>0.0049129358091975816</v>
      </c>
      <c r="D93" s="94" t="s">
        <v>833</v>
      </c>
      <c r="E93" s="94" t="b">
        <v>0</v>
      </c>
      <c r="F93" s="94" t="b">
        <v>0</v>
      </c>
      <c r="G93" s="94" t="b">
        <v>0</v>
      </c>
    </row>
    <row r="94" spans="1:7" ht="15">
      <c r="A94" s="94" t="s">
        <v>815</v>
      </c>
      <c r="B94" s="94">
        <v>2</v>
      </c>
      <c r="C94" s="133">
        <v>0.00604038897647841</v>
      </c>
      <c r="D94" s="94" t="s">
        <v>833</v>
      </c>
      <c r="E94" s="94" t="b">
        <v>0</v>
      </c>
      <c r="F94" s="94" t="b">
        <v>0</v>
      </c>
      <c r="G94" s="94" t="b">
        <v>0</v>
      </c>
    </row>
    <row r="95" spans="1:7" ht="15">
      <c r="A95" s="94" t="s">
        <v>816</v>
      </c>
      <c r="B95" s="94">
        <v>2</v>
      </c>
      <c r="C95" s="133">
        <v>0.0049129358091975816</v>
      </c>
      <c r="D95" s="94" t="s">
        <v>833</v>
      </c>
      <c r="E95" s="94" t="b">
        <v>0</v>
      </c>
      <c r="F95" s="94" t="b">
        <v>0</v>
      </c>
      <c r="G95" s="94" t="b">
        <v>0</v>
      </c>
    </row>
    <row r="96" spans="1:7" ht="15">
      <c r="A96" s="94" t="s">
        <v>817</v>
      </c>
      <c r="B96" s="94">
        <v>2</v>
      </c>
      <c r="C96" s="133">
        <v>0.0049129358091975816</v>
      </c>
      <c r="D96" s="94" t="s">
        <v>833</v>
      </c>
      <c r="E96" s="94" t="b">
        <v>0</v>
      </c>
      <c r="F96" s="94" t="b">
        <v>0</v>
      </c>
      <c r="G96" s="94" t="b">
        <v>0</v>
      </c>
    </row>
    <row r="97" spans="1:7" ht="15">
      <c r="A97" s="94" t="s">
        <v>818</v>
      </c>
      <c r="B97" s="94">
        <v>2</v>
      </c>
      <c r="C97" s="133">
        <v>0.0049129358091975816</v>
      </c>
      <c r="D97" s="94" t="s">
        <v>833</v>
      </c>
      <c r="E97" s="94" t="b">
        <v>0</v>
      </c>
      <c r="F97" s="94" t="b">
        <v>0</v>
      </c>
      <c r="G97" s="94" t="b">
        <v>0</v>
      </c>
    </row>
    <row r="98" spans="1:7" ht="15">
      <c r="A98" s="94" t="s">
        <v>819</v>
      </c>
      <c r="B98" s="94">
        <v>2</v>
      </c>
      <c r="C98" s="133">
        <v>0.0049129358091975816</v>
      </c>
      <c r="D98" s="94" t="s">
        <v>833</v>
      </c>
      <c r="E98" s="94" t="b">
        <v>0</v>
      </c>
      <c r="F98" s="94" t="b">
        <v>0</v>
      </c>
      <c r="G98" s="94" t="b">
        <v>0</v>
      </c>
    </row>
    <row r="99" spans="1:7" ht="15">
      <c r="A99" s="94" t="s">
        <v>820</v>
      </c>
      <c r="B99" s="94">
        <v>2</v>
      </c>
      <c r="C99" s="133">
        <v>0.0049129358091975816</v>
      </c>
      <c r="D99" s="94" t="s">
        <v>833</v>
      </c>
      <c r="E99" s="94" t="b">
        <v>0</v>
      </c>
      <c r="F99" s="94" t="b">
        <v>0</v>
      </c>
      <c r="G99" s="94" t="b">
        <v>0</v>
      </c>
    </row>
    <row r="100" spans="1:7" ht="15">
      <c r="A100" s="94" t="s">
        <v>250</v>
      </c>
      <c r="B100" s="94">
        <v>2</v>
      </c>
      <c r="C100" s="133">
        <v>0.0049129358091975816</v>
      </c>
      <c r="D100" s="94" t="s">
        <v>833</v>
      </c>
      <c r="E100" s="94" t="b">
        <v>0</v>
      </c>
      <c r="F100" s="94" t="b">
        <v>0</v>
      </c>
      <c r="G100" s="94" t="b">
        <v>0</v>
      </c>
    </row>
    <row r="101" spans="1:7" ht="15">
      <c r="A101" s="94" t="s">
        <v>821</v>
      </c>
      <c r="B101" s="94">
        <v>2</v>
      </c>
      <c r="C101" s="133">
        <v>0.0049129358091975816</v>
      </c>
      <c r="D101" s="94" t="s">
        <v>833</v>
      </c>
      <c r="E101" s="94" t="b">
        <v>0</v>
      </c>
      <c r="F101" s="94" t="b">
        <v>0</v>
      </c>
      <c r="G101" s="94" t="b">
        <v>0</v>
      </c>
    </row>
    <row r="102" spans="1:7" ht="15">
      <c r="A102" s="94" t="s">
        <v>822</v>
      </c>
      <c r="B102" s="94">
        <v>2</v>
      </c>
      <c r="C102" s="133">
        <v>0.0049129358091975816</v>
      </c>
      <c r="D102" s="94" t="s">
        <v>833</v>
      </c>
      <c r="E102" s="94" t="b">
        <v>0</v>
      </c>
      <c r="F102" s="94" t="b">
        <v>0</v>
      </c>
      <c r="G102" s="94" t="b">
        <v>0</v>
      </c>
    </row>
    <row r="103" spans="1:7" ht="15">
      <c r="A103" s="94" t="s">
        <v>823</v>
      </c>
      <c r="B103" s="94">
        <v>2</v>
      </c>
      <c r="C103" s="133">
        <v>0.00604038897647841</v>
      </c>
      <c r="D103" s="94" t="s">
        <v>833</v>
      </c>
      <c r="E103" s="94" t="b">
        <v>0</v>
      </c>
      <c r="F103" s="94" t="b">
        <v>0</v>
      </c>
      <c r="G103" s="94" t="b">
        <v>0</v>
      </c>
    </row>
    <row r="104" spans="1:7" ht="15">
      <c r="A104" s="94" t="s">
        <v>824</v>
      </c>
      <c r="B104" s="94">
        <v>2</v>
      </c>
      <c r="C104" s="133">
        <v>0.0049129358091975816</v>
      </c>
      <c r="D104" s="94" t="s">
        <v>833</v>
      </c>
      <c r="E104" s="94" t="b">
        <v>0</v>
      </c>
      <c r="F104" s="94" t="b">
        <v>0</v>
      </c>
      <c r="G104" s="94" t="b">
        <v>0</v>
      </c>
    </row>
    <row r="105" spans="1:7" ht="15">
      <c r="A105" s="94" t="s">
        <v>825</v>
      </c>
      <c r="B105" s="94">
        <v>2</v>
      </c>
      <c r="C105" s="133">
        <v>0.0049129358091975816</v>
      </c>
      <c r="D105" s="94" t="s">
        <v>833</v>
      </c>
      <c r="E105" s="94" t="b">
        <v>0</v>
      </c>
      <c r="F105" s="94" t="b">
        <v>0</v>
      </c>
      <c r="G105" s="94" t="b">
        <v>0</v>
      </c>
    </row>
    <row r="106" spans="1:7" ht="15">
      <c r="A106" s="94" t="s">
        <v>655</v>
      </c>
      <c r="B106" s="94">
        <v>2</v>
      </c>
      <c r="C106" s="133">
        <v>0.00604038897647841</v>
      </c>
      <c r="D106" s="94" t="s">
        <v>833</v>
      </c>
      <c r="E106" s="94" t="b">
        <v>0</v>
      </c>
      <c r="F106" s="94" t="b">
        <v>0</v>
      </c>
      <c r="G106" s="94" t="b">
        <v>0</v>
      </c>
    </row>
    <row r="107" spans="1:7" ht="15">
      <c r="A107" s="94" t="s">
        <v>826</v>
      </c>
      <c r="B107" s="94">
        <v>2</v>
      </c>
      <c r="C107" s="133">
        <v>0.00604038897647841</v>
      </c>
      <c r="D107" s="94" t="s">
        <v>833</v>
      </c>
      <c r="E107" s="94" t="b">
        <v>0</v>
      </c>
      <c r="F107" s="94" t="b">
        <v>0</v>
      </c>
      <c r="G107" s="94" t="b">
        <v>0</v>
      </c>
    </row>
    <row r="108" spans="1:7" ht="15">
      <c r="A108" s="94" t="s">
        <v>827</v>
      </c>
      <c r="B108" s="94">
        <v>2</v>
      </c>
      <c r="C108" s="133">
        <v>0.0049129358091975816</v>
      </c>
      <c r="D108" s="94" t="s">
        <v>833</v>
      </c>
      <c r="E108" s="94" t="b">
        <v>0</v>
      </c>
      <c r="F108" s="94" t="b">
        <v>0</v>
      </c>
      <c r="G108" s="94" t="b">
        <v>0</v>
      </c>
    </row>
    <row r="109" spans="1:7" ht="15">
      <c r="A109" s="94" t="s">
        <v>828</v>
      </c>
      <c r="B109" s="94">
        <v>2</v>
      </c>
      <c r="C109" s="133">
        <v>0.0049129358091975816</v>
      </c>
      <c r="D109" s="94" t="s">
        <v>833</v>
      </c>
      <c r="E109" s="94" t="b">
        <v>0</v>
      </c>
      <c r="F109" s="94" t="b">
        <v>0</v>
      </c>
      <c r="G109" s="94" t="b">
        <v>0</v>
      </c>
    </row>
    <row r="110" spans="1:7" ht="15">
      <c r="A110" s="94" t="s">
        <v>829</v>
      </c>
      <c r="B110" s="94">
        <v>2</v>
      </c>
      <c r="C110" s="133">
        <v>0.0049129358091975816</v>
      </c>
      <c r="D110" s="94" t="s">
        <v>833</v>
      </c>
      <c r="E110" s="94" t="b">
        <v>0</v>
      </c>
      <c r="F110" s="94" t="b">
        <v>0</v>
      </c>
      <c r="G110" s="94" t="b">
        <v>0</v>
      </c>
    </row>
    <row r="111" spans="1:7" ht="15">
      <c r="A111" s="94" t="s">
        <v>830</v>
      </c>
      <c r="B111" s="94">
        <v>2</v>
      </c>
      <c r="C111" s="133">
        <v>0.00604038897647841</v>
      </c>
      <c r="D111" s="94" t="s">
        <v>833</v>
      </c>
      <c r="E111" s="94" t="b">
        <v>0</v>
      </c>
      <c r="F111" s="94" t="b">
        <v>0</v>
      </c>
      <c r="G111" s="94" t="b">
        <v>0</v>
      </c>
    </row>
    <row r="112" spans="1:7" ht="15">
      <c r="A112" s="94" t="s">
        <v>631</v>
      </c>
      <c r="B112" s="94">
        <v>23</v>
      </c>
      <c r="C112" s="133">
        <v>0</v>
      </c>
      <c r="D112" s="94" t="s">
        <v>590</v>
      </c>
      <c r="E112" s="94" t="b">
        <v>0</v>
      </c>
      <c r="F112" s="94" t="b">
        <v>0</v>
      </c>
      <c r="G112" s="94" t="b">
        <v>0</v>
      </c>
    </row>
    <row r="113" spans="1:7" ht="15">
      <c r="A113" s="94" t="s">
        <v>632</v>
      </c>
      <c r="B113" s="94">
        <v>14</v>
      </c>
      <c r="C113" s="133">
        <v>0.021839897572649966</v>
      </c>
      <c r="D113" s="94" t="s">
        <v>590</v>
      </c>
      <c r="E113" s="94" t="b">
        <v>0</v>
      </c>
      <c r="F113" s="94" t="b">
        <v>0</v>
      </c>
      <c r="G113" s="94" t="b">
        <v>0</v>
      </c>
    </row>
    <row r="114" spans="1:7" ht="15">
      <c r="A114" s="94" t="s">
        <v>257</v>
      </c>
      <c r="B114" s="94">
        <v>10</v>
      </c>
      <c r="C114" s="133">
        <v>0.01230366789175486</v>
      </c>
      <c r="D114" s="94" t="s">
        <v>590</v>
      </c>
      <c r="E114" s="94" t="b">
        <v>0</v>
      </c>
      <c r="F114" s="94" t="b">
        <v>0</v>
      </c>
      <c r="G114" s="94" t="b">
        <v>0</v>
      </c>
    </row>
    <row r="115" spans="1:7" ht="15">
      <c r="A115" s="94" t="s">
        <v>633</v>
      </c>
      <c r="B115" s="94">
        <v>8</v>
      </c>
      <c r="C115" s="133">
        <v>0.012479941470085696</v>
      </c>
      <c r="D115" s="94" t="s">
        <v>590</v>
      </c>
      <c r="E115" s="94" t="b">
        <v>0</v>
      </c>
      <c r="F115" s="94" t="b">
        <v>0</v>
      </c>
      <c r="G115" s="94" t="b">
        <v>0</v>
      </c>
    </row>
    <row r="116" spans="1:7" ht="15">
      <c r="A116" s="94" t="s">
        <v>634</v>
      </c>
      <c r="B116" s="94">
        <v>6</v>
      </c>
      <c r="C116" s="133">
        <v>0.011909726237427537</v>
      </c>
      <c r="D116" s="94" t="s">
        <v>590</v>
      </c>
      <c r="E116" s="94" t="b">
        <v>0</v>
      </c>
      <c r="F116" s="94" t="b">
        <v>0</v>
      </c>
      <c r="G116" s="94" t="b">
        <v>0</v>
      </c>
    </row>
    <row r="117" spans="1:7" ht="15">
      <c r="A117" s="94" t="s">
        <v>253</v>
      </c>
      <c r="B117" s="94">
        <v>6</v>
      </c>
      <c r="C117" s="133">
        <v>0.011909726237427537</v>
      </c>
      <c r="D117" s="94" t="s">
        <v>590</v>
      </c>
      <c r="E117" s="94" t="b">
        <v>0</v>
      </c>
      <c r="F117" s="94" t="b">
        <v>0</v>
      </c>
      <c r="G117" s="94" t="b">
        <v>0</v>
      </c>
    </row>
    <row r="118" spans="1:7" ht="15">
      <c r="A118" s="94" t="s">
        <v>636</v>
      </c>
      <c r="B118" s="94">
        <v>6</v>
      </c>
      <c r="C118" s="133">
        <v>0.011909726237427537</v>
      </c>
      <c r="D118" s="94" t="s">
        <v>590</v>
      </c>
      <c r="E118" s="94" t="b">
        <v>0</v>
      </c>
      <c r="F118" s="94" t="b">
        <v>0</v>
      </c>
      <c r="G118" s="94" t="b">
        <v>0</v>
      </c>
    </row>
    <row r="119" spans="1:7" ht="15">
      <c r="A119" s="94" t="s">
        <v>637</v>
      </c>
      <c r="B119" s="94">
        <v>6</v>
      </c>
      <c r="C119" s="133">
        <v>0.013525670034317837</v>
      </c>
      <c r="D119" s="94" t="s">
        <v>590</v>
      </c>
      <c r="E119" s="94" t="b">
        <v>0</v>
      </c>
      <c r="F119" s="94" t="b">
        <v>0</v>
      </c>
      <c r="G119" s="94" t="b">
        <v>0</v>
      </c>
    </row>
    <row r="120" spans="1:7" ht="15">
      <c r="A120" s="94" t="s">
        <v>638</v>
      </c>
      <c r="B120" s="94">
        <v>4</v>
      </c>
      <c r="C120" s="133">
        <v>0.010335616934552795</v>
      </c>
      <c r="D120" s="94" t="s">
        <v>590</v>
      </c>
      <c r="E120" s="94" t="b">
        <v>0</v>
      </c>
      <c r="F120" s="94" t="b">
        <v>0</v>
      </c>
      <c r="G120" s="94" t="b">
        <v>0</v>
      </c>
    </row>
    <row r="121" spans="1:7" ht="15">
      <c r="A121" s="94" t="s">
        <v>639</v>
      </c>
      <c r="B121" s="94">
        <v>4</v>
      </c>
      <c r="C121" s="133">
        <v>0.010335616934552795</v>
      </c>
      <c r="D121" s="94" t="s">
        <v>590</v>
      </c>
      <c r="E121" s="94" t="b">
        <v>0</v>
      </c>
      <c r="F121" s="94" t="b">
        <v>0</v>
      </c>
      <c r="G121" s="94" t="b">
        <v>0</v>
      </c>
    </row>
    <row r="122" spans="1:7" ht="15">
      <c r="A122" s="94" t="s">
        <v>771</v>
      </c>
      <c r="B122" s="94">
        <v>4</v>
      </c>
      <c r="C122" s="133">
        <v>0.010335616934552795</v>
      </c>
      <c r="D122" s="94" t="s">
        <v>590</v>
      </c>
      <c r="E122" s="94" t="b">
        <v>0</v>
      </c>
      <c r="F122" s="94" t="b">
        <v>0</v>
      </c>
      <c r="G122" s="94" t="b">
        <v>0</v>
      </c>
    </row>
    <row r="123" spans="1:7" ht="15">
      <c r="A123" s="94" t="s">
        <v>753</v>
      </c>
      <c r="B123" s="94">
        <v>4</v>
      </c>
      <c r="C123" s="133">
        <v>0.010335616934552795</v>
      </c>
      <c r="D123" s="94" t="s">
        <v>590</v>
      </c>
      <c r="E123" s="94" t="b">
        <v>0</v>
      </c>
      <c r="F123" s="94" t="b">
        <v>0</v>
      </c>
      <c r="G123" s="94" t="b">
        <v>0</v>
      </c>
    </row>
    <row r="124" spans="1:7" ht="15">
      <c r="A124" s="94" t="s">
        <v>648</v>
      </c>
      <c r="B124" s="94">
        <v>4</v>
      </c>
      <c r="C124" s="133">
        <v>0.010335616934552795</v>
      </c>
      <c r="D124" s="94" t="s">
        <v>590</v>
      </c>
      <c r="E124" s="94" t="b">
        <v>0</v>
      </c>
      <c r="F124" s="94" t="b">
        <v>0</v>
      </c>
      <c r="G124" s="94" t="b">
        <v>0</v>
      </c>
    </row>
    <row r="125" spans="1:7" ht="15">
      <c r="A125" s="94" t="s">
        <v>766</v>
      </c>
      <c r="B125" s="94">
        <v>4</v>
      </c>
      <c r="C125" s="133">
        <v>0.014431263134062742</v>
      </c>
      <c r="D125" s="94" t="s">
        <v>590</v>
      </c>
      <c r="E125" s="94" t="b">
        <v>0</v>
      </c>
      <c r="F125" s="94" t="b">
        <v>0</v>
      </c>
      <c r="G125" s="94" t="b">
        <v>0</v>
      </c>
    </row>
    <row r="126" spans="1:7" ht="15">
      <c r="A126" s="94" t="s">
        <v>755</v>
      </c>
      <c r="B126" s="94">
        <v>4</v>
      </c>
      <c r="C126" s="133">
        <v>0.010335616934552795</v>
      </c>
      <c r="D126" s="94" t="s">
        <v>590</v>
      </c>
      <c r="E126" s="94" t="b">
        <v>1</v>
      </c>
      <c r="F126" s="94" t="b">
        <v>0</v>
      </c>
      <c r="G126" s="94" t="b">
        <v>0</v>
      </c>
    </row>
    <row r="127" spans="1:7" ht="15">
      <c r="A127" s="94" t="s">
        <v>767</v>
      </c>
      <c r="B127" s="94">
        <v>4</v>
      </c>
      <c r="C127" s="133">
        <v>0.010335616934552795</v>
      </c>
      <c r="D127" s="94" t="s">
        <v>590</v>
      </c>
      <c r="E127" s="94" t="b">
        <v>0</v>
      </c>
      <c r="F127" s="94" t="b">
        <v>0</v>
      </c>
      <c r="G127" s="94" t="b">
        <v>0</v>
      </c>
    </row>
    <row r="128" spans="1:7" ht="15">
      <c r="A128" s="94" t="s">
        <v>762</v>
      </c>
      <c r="B128" s="94">
        <v>3</v>
      </c>
      <c r="C128" s="133">
        <v>0.009026597768346228</v>
      </c>
      <c r="D128" s="94" t="s">
        <v>590</v>
      </c>
      <c r="E128" s="94" t="b">
        <v>0</v>
      </c>
      <c r="F128" s="94" t="b">
        <v>0</v>
      </c>
      <c r="G128" s="94" t="b">
        <v>0</v>
      </c>
    </row>
    <row r="129" spans="1:7" ht="15">
      <c r="A129" s="94" t="s">
        <v>763</v>
      </c>
      <c r="B129" s="94">
        <v>3</v>
      </c>
      <c r="C129" s="133">
        <v>0.009026597768346228</v>
      </c>
      <c r="D129" s="94" t="s">
        <v>590</v>
      </c>
      <c r="E129" s="94" t="b">
        <v>0</v>
      </c>
      <c r="F129" s="94" t="b">
        <v>0</v>
      </c>
      <c r="G129" s="94" t="b">
        <v>0</v>
      </c>
    </row>
    <row r="130" spans="1:7" ht="15">
      <c r="A130" s="94" t="s">
        <v>764</v>
      </c>
      <c r="B130" s="94">
        <v>3</v>
      </c>
      <c r="C130" s="133">
        <v>0.010823447350547057</v>
      </c>
      <c r="D130" s="94" t="s">
        <v>590</v>
      </c>
      <c r="E130" s="94" t="b">
        <v>0</v>
      </c>
      <c r="F130" s="94" t="b">
        <v>0</v>
      </c>
      <c r="G130" s="94" t="b">
        <v>0</v>
      </c>
    </row>
    <row r="131" spans="1:7" ht="15">
      <c r="A131" s="94" t="s">
        <v>769</v>
      </c>
      <c r="B131" s="94">
        <v>3</v>
      </c>
      <c r="C131" s="133">
        <v>0.009026597768346228</v>
      </c>
      <c r="D131" s="94" t="s">
        <v>590</v>
      </c>
      <c r="E131" s="94" t="b">
        <v>0</v>
      </c>
      <c r="F131" s="94" t="b">
        <v>0</v>
      </c>
      <c r="G131" s="94" t="b">
        <v>0</v>
      </c>
    </row>
    <row r="132" spans="1:7" ht="15">
      <c r="A132" s="94" t="s">
        <v>778</v>
      </c>
      <c r="B132" s="94">
        <v>3</v>
      </c>
      <c r="C132" s="133">
        <v>0.009026597768346228</v>
      </c>
      <c r="D132" s="94" t="s">
        <v>590</v>
      </c>
      <c r="E132" s="94" t="b">
        <v>0</v>
      </c>
      <c r="F132" s="94" t="b">
        <v>0</v>
      </c>
      <c r="G132" s="94" t="b">
        <v>0</v>
      </c>
    </row>
    <row r="133" spans="1:7" ht="15">
      <c r="A133" s="94" t="s">
        <v>770</v>
      </c>
      <c r="B133" s="94">
        <v>3</v>
      </c>
      <c r="C133" s="133">
        <v>0.009026597768346228</v>
      </c>
      <c r="D133" s="94" t="s">
        <v>590</v>
      </c>
      <c r="E133" s="94" t="b">
        <v>0</v>
      </c>
      <c r="F133" s="94" t="b">
        <v>0</v>
      </c>
      <c r="G133" s="94" t="b">
        <v>0</v>
      </c>
    </row>
    <row r="134" spans="1:7" ht="15">
      <c r="A134" s="94" t="s">
        <v>779</v>
      </c>
      <c r="B134" s="94">
        <v>3</v>
      </c>
      <c r="C134" s="133">
        <v>0.009026597768346228</v>
      </c>
      <c r="D134" s="94" t="s">
        <v>590</v>
      </c>
      <c r="E134" s="94" t="b">
        <v>0</v>
      </c>
      <c r="F134" s="94" t="b">
        <v>0</v>
      </c>
      <c r="G134" s="94" t="b">
        <v>0</v>
      </c>
    </row>
    <row r="135" spans="1:7" ht="15">
      <c r="A135" s="94" t="s">
        <v>780</v>
      </c>
      <c r="B135" s="94">
        <v>3</v>
      </c>
      <c r="C135" s="133">
        <v>0.009026597768346228</v>
      </c>
      <c r="D135" s="94" t="s">
        <v>590</v>
      </c>
      <c r="E135" s="94" t="b">
        <v>0</v>
      </c>
      <c r="F135" s="94" t="b">
        <v>0</v>
      </c>
      <c r="G135" s="94" t="b">
        <v>0</v>
      </c>
    </row>
    <row r="136" spans="1:7" ht="15">
      <c r="A136" s="94" t="s">
        <v>768</v>
      </c>
      <c r="B136" s="94">
        <v>3</v>
      </c>
      <c r="C136" s="133">
        <v>0.009026597768346228</v>
      </c>
      <c r="D136" s="94" t="s">
        <v>590</v>
      </c>
      <c r="E136" s="94" t="b">
        <v>0</v>
      </c>
      <c r="F136" s="94" t="b">
        <v>0</v>
      </c>
      <c r="G136" s="94" t="b">
        <v>0</v>
      </c>
    </row>
    <row r="137" spans="1:7" ht="15">
      <c r="A137" s="94" t="s">
        <v>824</v>
      </c>
      <c r="B137" s="94">
        <v>2</v>
      </c>
      <c r="C137" s="133">
        <v>0.007215631567031371</v>
      </c>
      <c r="D137" s="94" t="s">
        <v>590</v>
      </c>
      <c r="E137" s="94" t="b">
        <v>0</v>
      </c>
      <c r="F137" s="94" t="b">
        <v>0</v>
      </c>
      <c r="G137" s="94" t="b">
        <v>0</v>
      </c>
    </row>
    <row r="138" spans="1:7" ht="15">
      <c r="A138" s="94" t="s">
        <v>823</v>
      </c>
      <c r="B138" s="94">
        <v>2</v>
      </c>
      <c r="C138" s="133">
        <v>0.009263454666786346</v>
      </c>
      <c r="D138" s="94" t="s">
        <v>590</v>
      </c>
      <c r="E138" s="94" t="b">
        <v>0</v>
      </c>
      <c r="F138" s="94" t="b">
        <v>0</v>
      </c>
      <c r="G138" s="94" t="b">
        <v>0</v>
      </c>
    </row>
    <row r="139" spans="1:7" ht="15">
      <c r="A139" s="94" t="s">
        <v>822</v>
      </c>
      <c r="B139" s="94">
        <v>2</v>
      </c>
      <c r="C139" s="133">
        <v>0.007215631567031371</v>
      </c>
      <c r="D139" s="94" t="s">
        <v>590</v>
      </c>
      <c r="E139" s="94" t="b">
        <v>0</v>
      </c>
      <c r="F139" s="94" t="b">
        <v>0</v>
      </c>
      <c r="G139" s="94" t="b">
        <v>0</v>
      </c>
    </row>
    <row r="140" spans="1:7" ht="15">
      <c r="A140" s="94" t="s">
        <v>816</v>
      </c>
      <c r="B140" s="94">
        <v>2</v>
      </c>
      <c r="C140" s="133">
        <v>0.007215631567031371</v>
      </c>
      <c r="D140" s="94" t="s">
        <v>590</v>
      </c>
      <c r="E140" s="94" t="b">
        <v>0</v>
      </c>
      <c r="F140" s="94" t="b">
        <v>0</v>
      </c>
      <c r="G140" s="94" t="b">
        <v>0</v>
      </c>
    </row>
    <row r="141" spans="1:7" ht="15">
      <c r="A141" s="94" t="s">
        <v>817</v>
      </c>
      <c r="B141" s="94">
        <v>2</v>
      </c>
      <c r="C141" s="133">
        <v>0.007215631567031371</v>
      </c>
      <c r="D141" s="94" t="s">
        <v>590</v>
      </c>
      <c r="E141" s="94" t="b">
        <v>0</v>
      </c>
      <c r="F141" s="94" t="b">
        <v>0</v>
      </c>
      <c r="G141" s="94" t="b">
        <v>0</v>
      </c>
    </row>
    <row r="142" spans="1:7" ht="15">
      <c r="A142" s="94" t="s">
        <v>818</v>
      </c>
      <c r="B142" s="94">
        <v>2</v>
      </c>
      <c r="C142" s="133">
        <v>0.007215631567031371</v>
      </c>
      <c r="D142" s="94" t="s">
        <v>590</v>
      </c>
      <c r="E142" s="94" t="b">
        <v>0</v>
      </c>
      <c r="F142" s="94" t="b">
        <v>0</v>
      </c>
      <c r="G142" s="94" t="b">
        <v>0</v>
      </c>
    </row>
    <row r="143" spans="1:7" ht="15">
      <c r="A143" s="94" t="s">
        <v>819</v>
      </c>
      <c r="B143" s="94">
        <v>2</v>
      </c>
      <c r="C143" s="133">
        <v>0.007215631567031371</v>
      </c>
      <c r="D143" s="94" t="s">
        <v>590</v>
      </c>
      <c r="E143" s="94" t="b">
        <v>0</v>
      </c>
      <c r="F143" s="94" t="b">
        <v>0</v>
      </c>
      <c r="G143" s="94" t="b">
        <v>0</v>
      </c>
    </row>
    <row r="144" spans="1:7" ht="15">
      <c r="A144" s="94" t="s">
        <v>775</v>
      </c>
      <c r="B144" s="94">
        <v>2</v>
      </c>
      <c r="C144" s="133">
        <v>0.007215631567031371</v>
      </c>
      <c r="D144" s="94" t="s">
        <v>590</v>
      </c>
      <c r="E144" s="94" t="b">
        <v>0</v>
      </c>
      <c r="F144" s="94" t="b">
        <v>0</v>
      </c>
      <c r="G144" s="94" t="b">
        <v>0</v>
      </c>
    </row>
    <row r="145" spans="1:7" ht="15">
      <c r="A145" s="94" t="s">
        <v>820</v>
      </c>
      <c r="B145" s="94">
        <v>2</v>
      </c>
      <c r="C145" s="133">
        <v>0.007215631567031371</v>
      </c>
      <c r="D145" s="94" t="s">
        <v>590</v>
      </c>
      <c r="E145" s="94" t="b">
        <v>0</v>
      </c>
      <c r="F145" s="94" t="b">
        <v>0</v>
      </c>
      <c r="G145" s="94" t="b">
        <v>0</v>
      </c>
    </row>
    <row r="146" spans="1:7" ht="15">
      <c r="A146" s="94" t="s">
        <v>815</v>
      </c>
      <c r="B146" s="94">
        <v>2</v>
      </c>
      <c r="C146" s="133">
        <v>0.009263454666786346</v>
      </c>
      <c r="D146" s="94" t="s">
        <v>590</v>
      </c>
      <c r="E146" s="94" t="b">
        <v>0</v>
      </c>
      <c r="F146" s="94" t="b">
        <v>0</v>
      </c>
      <c r="G146" s="94" t="b">
        <v>0</v>
      </c>
    </row>
    <row r="147" spans="1:7" ht="15">
      <c r="A147" s="94" t="s">
        <v>765</v>
      </c>
      <c r="B147" s="94">
        <v>2</v>
      </c>
      <c r="C147" s="133">
        <v>0.007215631567031371</v>
      </c>
      <c r="D147" s="94" t="s">
        <v>590</v>
      </c>
      <c r="E147" s="94" t="b">
        <v>0</v>
      </c>
      <c r="F147" s="94" t="b">
        <v>0</v>
      </c>
      <c r="G147" s="94" t="b">
        <v>0</v>
      </c>
    </row>
    <row r="148" spans="1:7" ht="15">
      <c r="A148" s="94" t="s">
        <v>250</v>
      </c>
      <c r="B148" s="94">
        <v>2</v>
      </c>
      <c r="C148" s="133">
        <v>0.007215631567031371</v>
      </c>
      <c r="D148" s="94" t="s">
        <v>590</v>
      </c>
      <c r="E148" s="94" t="b">
        <v>0</v>
      </c>
      <c r="F148" s="94" t="b">
        <v>0</v>
      </c>
      <c r="G148" s="94" t="b">
        <v>0</v>
      </c>
    </row>
    <row r="149" spans="1:7" ht="15">
      <c r="A149" s="94" t="s">
        <v>255</v>
      </c>
      <c r="B149" s="94">
        <v>2</v>
      </c>
      <c r="C149" s="133">
        <v>0.007215631567031371</v>
      </c>
      <c r="D149" s="94" t="s">
        <v>590</v>
      </c>
      <c r="E149" s="94" t="b">
        <v>0</v>
      </c>
      <c r="F149" s="94" t="b">
        <v>0</v>
      </c>
      <c r="G149" s="94" t="b">
        <v>0</v>
      </c>
    </row>
    <row r="150" spans="1:7" ht="15">
      <c r="A150" s="94" t="s">
        <v>781</v>
      </c>
      <c r="B150" s="94">
        <v>2</v>
      </c>
      <c r="C150" s="133">
        <v>0.007215631567031371</v>
      </c>
      <c r="D150" s="94" t="s">
        <v>590</v>
      </c>
      <c r="E150" s="94" t="b">
        <v>0</v>
      </c>
      <c r="F150" s="94" t="b">
        <v>0</v>
      </c>
      <c r="G150" s="94" t="b">
        <v>0</v>
      </c>
    </row>
    <row r="151" spans="1:7" ht="15">
      <c r="A151" s="94" t="s">
        <v>756</v>
      </c>
      <c r="B151" s="94">
        <v>2</v>
      </c>
      <c r="C151" s="133">
        <v>0.007215631567031371</v>
      </c>
      <c r="D151" s="94" t="s">
        <v>590</v>
      </c>
      <c r="E151" s="94" t="b">
        <v>0</v>
      </c>
      <c r="F151" s="94" t="b">
        <v>0</v>
      </c>
      <c r="G151" s="94" t="b">
        <v>0</v>
      </c>
    </row>
    <row r="152" spans="1:7" ht="15">
      <c r="A152" s="94" t="s">
        <v>757</v>
      </c>
      <c r="B152" s="94">
        <v>2</v>
      </c>
      <c r="C152" s="133">
        <v>0.007215631567031371</v>
      </c>
      <c r="D152" s="94" t="s">
        <v>590</v>
      </c>
      <c r="E152" s="94" t="b">
        <v>1</v>
      </c>
      <c r="F152" s="94" t="b">
        <v>0</v>
      </c>
      <c r="G152" s="94" t="b">
        <v>0</v>
      </c>
    </row>
    <row r="153" spans="1:7" ht="15">
      <c r="A153" s="94" t="s">
        <v>782</v>
      </c>
      <c r="B153" s="94">
        <v>2</v>
      </c>
      <c r="C153" s="133">
        <v>0.007215631567031371</v>
      </c>
      <c r="D153" s="94" t="s">
        <v>590</v>
      </c>
      <c r="E153" s="94" t="b">
        <v>0</v>
      </c>
      <c r="F153" s="94" t="b">
        <v>0</v>
      </c>
      <c r="G153" s="94" t="b">
        <v>0</v>
      </c>
    </row>
    <row r="154" spans="1:7" ht="15">
      <c r="A154" s="94" t="s">
        <v>783</v>
      </c>
      <c r="B154" s="94">
        <v>2</v>
      </c>
      <c r="C154" s="133">
        <v>0.007215631567031371</v>
      </c>
      <c r="D154" s="94" t="s">
        <v>590</v>
      </c>
      <c r="E154" s="94" t="b">
        <v>0</v>
      </c>
      <c r="F154" s="94" t="b">
        <v>0</v>
      </c>
      <c r="G154" s="94" t="b">
        <v>0</v>
      </c>
    </row>
    <row r="155" spans="1:7" ht="15">
      <c r="A155" s="94" t="s">
        <v>784</v>
      </c>
      <c r="B155" s="94">
        <v>2</v>
      </c>
      <c r="C155" s="133">
        <v>0.007215631567031371</v>
      </c>
      <c r="D155" s="94" t="s">
        <v>590</v>
      </c>
      <c r="E155" s="94" t="b">
        <v>0</v>
      </c>
      <c r="F155" s="94" t="b">
        <v>0</v>
      </c>
      <c r="G155" s="94" t="b">
        <v>0</v>
      </c>
    </row>
    <row r="156" spans="1:7" ht="15">
      <c r="A156" s="94" t="s">
        <v>758</v>
      </c>
      <c r="B156" s="94">
        <v>2</v>
      </c>
      <c r="C156" s="133">
        <v>0.007215631567031371</v>
      </c>
      <c r="D156" s="94" t="s">
        <v>590</v>
      </c>
      <c r="E156" s="94" t="b">
        <v>0</v>
      </c>
      <c r="F156" s="94" t="b">
        <v>0</v>
      </c>
      <c r="G156" s="94" t="b">
        <v>0</v>
      </c>
    </row>
    <row r="157" spans="1:7" ht="15">
      <c r="A157" s="94" t="s">
        <v>754</v>
      </c>
      <c r="B157" s="94">
        <v>2</v>
      </c>
      <c r="C157" s="133">
        <v>0.007215631567031371</v>
      </c>
      <c r="D157" s="94" t="s">
        <v>590</v>
      </c>
      <c r="E157" s="94" t="b">
        <v>0</v>
      </c>
      <c r="F157" s="94" t="b">
        <v>0</v>
      </c>
      <c r="G157" s="94" t="b">
        <v>0</v>
      </c>
    </row>
    <row r="158" spans="1:7" ht="15">
      <c r="A158" s="94" t="s">
        <v>759</v>
      </c>
      <c r="B158" s="94">
        <v>2</v>
      </c>
      <c r="C158" s="133">
        <v>0.007215631567031371</v>
      </c>
      <c r="D158" s="94" t="s">
        <v>590</v>
      </c>
      <c r="E158" s="94" t="b">
        <v>0</v>
      </c>
      <c r="F158" s="94" t="b">
        <v>0</v>
      </c>
      <c r="G158" s="94" t="b">
        <v>0</v>
      </c>
    </row>
    <row r="159" spans="1:7" ht="15">
      <c r="A159" s="94" t="s">
        <v>760</v>
      </c>
      <c r="B159" s="94">
        <v>2</v>
      </c>
      <c r="C159" s="133">
        <v>0.007215631567031371</v>
      </c>
      <c r="D159" s="94" t="s">
        <v>590</v>
      </c>
      <c r="E159" s="94" t="b">
        <v>0</v>
      </c>
      <c r="F159" s="94" t="b">
        <v>1</v>
      </c>
      <c r="G159" s="94" t="b">
        <v>0</v>
      </c>
    </row>
    <row r="160" spans="1:7" ht="15">
      <c r="A160" s="94" t="s">
        <v>785</v>
      </c>
      <c r="B160" s="94">
        <v>2</v>
      </c>
      <c r="C160" s="133">
        <v>0.007215631567031371</v>
      </c>
      <c r="D160" s="94" t="s">
        <v>590</v>
      </c>
      <c r="E160" s="94" t="b">
        <v>0</v>
      </c>
      <c r="F160" s="94" t="b">
        <v>0</v>
      </c>
      <c r="G160" s="94" t="b">
        <v>0</v>
      </c>
    </row>
    <row r="161" spans="1:7" ht="15">
      <c r="A161" s="94" t="s">
        <v>786</v>
      </c>
      <c r="B161" s="94">
        <v>2</v>
      </c>
      <c r="C161" s="133">
        <v>0.007215631567031371</v>
      </c>
      <c r="D161" s="94" t="s">
        <v>590</v>
      </c>
      <c r="E161" s="94" t="b">
        <v>0</v>
      </c>
      <c r="F161" s="94" t="b">
        <v>0</v>
      </c>
      <c r="G161" s="94" t="b">
        <v>0</v>
      </c>
    </row>
    <row r="162" spans="1:7" ht="15">
      <c r="A162" s="94" t="s">
        <v>787</v>
      </c>
      <c r="B162" s="94">
        <v>2</v>
      </c>
      <c r="C162" s="133">
        <v>0.007215631567031371</v>
      </c>
      <c r="D162" s="94" t="s">
        <v>590</v>
      </c>
      <c r="E162" s="94" t="b">
        <v>1</v>
      </c>
      <c r="F162" s="94" t="b">
        <v>0</v>
      </c>
      <c r="G162" s="94" t="b">
        <v>0</v>
      </c>
    </row>
    <row r="163" spans="1:7" ht="15">
      <c r="A163" s="94" t="s">
        <v>761</v>
      </c>
      <c r="B163" s="94">
        <v>2</v>
      </c>
      <c r="C163" s="133">
        <v>0.007215631567031371</v>
      </c>
      <c r="D163" s="94" t="s">
        <v>590</v>
      </c>
      <c r="E163" s="94" t="b">
        <v>0</v>
      </c>
      <c r="F163" s="94" t="b">
        <v>0</v>
      </c>
      <c r="G163" s="94" t="b">
        <v>0</v>
      </c>
    </row>
    <row r="164" spans="1:7" ht="15">
      <c r="A164" s="94" t="s">
        <v>821</v>
      </c>
      <c r="B164" s="94">
        <v>2</v>
      </c>
      <c r="C164" s="133">
        <v>0.007215631567031371</v>
      </c>
      <c r="D164" s="94" t="s">
        <v>590</v>
      </c>
      <c r="E164" s="94" t="b">
        <v>0</v>
      </c>
      <c r="F164" s="94" t="b">
        <v>0</v>
      </c>
      <c r="G164" s="94" t="b">
        <v>0</v>
      </c>
    </row>
    <row r="165" spans="1:7" ht="15">
      <c r="A165" s="94" t="s">
        <v>772</v>
      </c>
      <c r="B165" s="94">
        <v>2</v>
      </c>
      <c r="C165" s="133">
        <v>0.007215631567031371</v>
      </c>
      <c r="D165" s="94" t="s">
        <v>590</v>
      </c>
      <c r="E165" s="94" t="b">
        <v>1</v>
      </c>
      <c r="F165" s="94" t="b">
        <v>0</v>
      </c>
      <c r="G165" s="94" t="b">
        <v>0</v>
      </c>
    </row>
    <row r="166" spans="1:7" ht="15">
      <c r="A166" s="94" t="s">
        <v>825</v>
      </c>
      <c r="B166" s="94">
        <v>2</v>
      </c>
      <c r="C166" s="133">
        <v>0.007215631567031371</v>
      </c>
      <c r="D166" s="94" t="s">
        <v>590</v>
      </c>
      <c r="E166" s="94" t="b">
        <v>0</v>
      </c>
      <c r="F166" s="94" t="b">
        <v>0</v>
      </c>
      <c r="G166" s="94" t="b">
        <v>0</v>
      </c>
    </row>
    <row r="167" spans="1:7" ht="15">
      <c r="A167" s="94" t="s">
        <v>830</v>
      </c>
      <c r="B167" s="94">
        <v>2</v>
      </c>
      <c r="C167" s="133">
        <v>0.009263454666786346</v>
      </c>
      <c r="D167" s="94" t="s">
        <v>590</v>
      </c>
      <c r="E167" s="94" t="b">
        <v>0</v>
      </c>
      <c r="F167" s="94" t="b">
        <v>0</v>
      </c>
      <c r="G167" s="94" t="b">
        <v>0</v>
      </c>
    </row>
    <row r="168" spans="1:7" ht="15">
      <c r="A168" s="94" t="s">
        <v>829</v>
      </c>
      <c r="B168" s="94">
        <v>2</v>
      </c>
      <c r="C168" s="133">
        <v>0.007215631567031371</v>
      </c>
      <c r="D168" s="94" t="s">
        <v>590</v>
      </c>
      <c r="E168" s="94" t="b">
        <v>0</v>
      </c>
      <c r="F168" s="94" t="b">
        <v>0</v>
      </c>
      <c r="G168" s="94" t="b">
        <v>0</v>
      </c>
    </row>
    <row r="169" spans="1:7" ht="15">
      <c r="A169" s="94" t="s">
        <v>827</v>
      </c>
      <c r="B169" s="94">
        <v>2</v>
      </c>
      <c r="C169" s="133">
        <v>0.007215631567031371</v>
      </c>
      <c r="D169" s="94" t="s">
        <v>590</v>
      </c>
      <c r="E169" s="94" t="b">
        <v>0</v>
      </c>
      <c r="F169" s="94" t="b">
        <v>0</v>
      </c>
      <c r="G169" s="94" t="b">
        <v>0</v>
      </c>
    </row>
    <row r="170" spans="1:7" ht="15">
      <c r="A170" s="94" t="s">
        <v>828</v>
      </c>
      <c r="B170" s="94">
        <v>2</v>
      </c>
      <c r="C170" s="133">
        <v>0.007215631567031371</v>
      </c>
      <c r="D170" s="94" t="s">
        <v>590</v>
      </c>
      <c r="E170" s="94" t="b">
        <v>0</v>
      </c>
      <c r="F170" s="94" t="b">
        <v>0</v>
      </c>
      <c r="G170" s="94" t="b">
        <v>0</v>
      </c>
    </row>
    <row r="171" spans="1:7" ht="15">
      <c r="A171" s="94" t="s">
        <v>826</v>
      </c>
      <c r="B171" s="94">
        <v>2</v>
      </c>
      <c r="C171" s="133">
        <v>0.009263454666786346</v>
      </c>
      <c r="D171" s="94" t="s">
        <v>590</v>
      </c>
      <c r="E171" s="94" t="b">
        <v>0</v>
      </c>
      <c r="F171" s="94" t="b">
        <v>0</v>
      </c>
      <c r="G171" s="94" t="b">
        <v>0</v>
      </c>
    </row>
    <row r="172" spans="1:7" ht="15">
      <c r="A172" s="94" t="s">
        <v>631</v>
      </c>
      <c r="B172" s="94">
        <v>12</v>
      </c>
      <c r="C172" s="133">
        <v>0</v>
      </c>
      <c r="D172" s="94" t="s">
        <v>591</v>
      </c>
      <c r="E172" s="94" t="b">
        <v>0</v>
      </c>
      <c r="F172" s="94" t="b">
        <v>0</v>
      </c>
      <c r="G172" s="94" t="b">
        <v>0</v>
      </c>
    </row>
    <row r="173" spans="1:7" ht="15">
      <c r="A173" s="94" t="s">
        <v>632</v>
      </c>
      <c r="B173" s="94">
        <v>10</v>
      </c>
      <c r="C173" s="133">
        <v>0.024217276542140512</v>
      </c>
      <c r="D173" s="94" t="s">
        <v>591</v>
      </c>
      <c r="E173" s="94" t="b">
        <v>0</v>
      </c>
      <c r="F173" s="94" t="b">
        <v>0</v>
      </c>
      <c r="G173" s="94" t="b">
        <v>0</v>
      </c>
    </row>
    <row r="174" spans="1:7" ht="15">
      <c r="A174" s="94" t="s">
        <v>262</v>
      </c>
      <c r="B174" s="94">
        <v>3</v>
      </c>
      <c r="C174" s="133">
        <v>0.011504331044483358</v>
      </c>
      <c r="D174" s="94" t="s">
        <v>591</v>
      </c>
      <c r="E174" s="94" t="b">
        <v>0</v>
      </c>
      <c r="F174" s="94" t="b">
        <v>0</v>
      </c>
      <c r="G174" s="94" t="b">
        <v>0</v>
      </c>
    </row>
    <row r="175" spans="1:7" ht="15">
      <c r="A175" s="94" t="s">
        <v>641</v>
      </c>
      <c r="B175" s="94">
        <v>2</v>
      </c>
      <c r="C175" s="133">
        <v>0.009912754781957245</v>
      </c>
      <c r="D175" s="94" t="s">
        <v>591</v>
      </c>
      <c r="E175" s="94" t="b">
        <v>0</v>
      </c>
      <c r="F175" s="94" t="b">
        <v>0</v>
      </c>
      <c r="G175" s="94" t="b">
        <v>0</v>
      </c>
    </row>
    <row r="176" spans="1:7" ht="15">
      <c r="A176" s="94" t="s">
        <v>642</v>
      </c>
      <c r="B176" s="94">
        <v>2</v>
      </c>
      <c r="C176" s="133">
        <v>0.009912754781957245</v>
      </c>
      <c r="D176" s="94" t="s">
        <v>591</v>
      </c>
      <c r="E176" s="94" t="b">
        <v>0</v>
      </c>
      <c r="F176" s="94" t="b">
        <v>0</v>
      </c>
      <c r="G176" s="94" t="b">
        <v>0</v>
      </c>
    </row>
    <row r="177" spans="1:7" ht="15">
      <c r="A177" s="94" t="s">
        <v>255</v>
      </c>
      <c r="B177" s="94">
        <v>2</v>
      </c>
      <c r="C177" s="133">
        <v>0.009912754781957245</v>
      </c>
      <c r="D177" s="94" t="s">
        <v>591</v>
      </c>
      <c r="E177" s="94" t="b">
        <v>0</v>
      </c>
      <c r="F177" s="94" t="b">
        <v>0</v>
      </c>
      <c r="G177" s="94" t="b">
        <v>0</v>
      </c>
    </row>
    <row r="178" spans="1:7" ht="15">
      <c r="A178" s="94" t="s">
        <v>643</v>
      </c>
      <c r="B178" s="94">
        <v>2</v>
      </c>
      <c r="C178" s="133">
        <v>0.009912754781957245</v>
      </c>
      <c r="D178" s="94" t="s">
        <v>591</v>
      </c>
      <c r="E178" s="94" t="b">
        <v>0</v>
      </c>
      <c r="F178" s="94" t="b">
        <v>0</v>
      </c>
      <c r="G178" s="94" t="b">
        <v>0</v>
      </c>
    </row>
    <row r="179" spans="1:7" ht="15">
      <c r="A179" s="94" t="s">
        <v>644</v>
      </c>
      <c r="B179" s="94">
        <v>2</v>
      </c>
      <c r="C179" s="133">
        <v>0.009912754781957245</v>
      </c>
      <c r="D179" s="94" t="s">
        <v>591</v>
      </c>
      <c r="E179" s="94" t="b">
        <v>0</v>
      </c>
      <c r="F179" s="94" t="b">
        <v>0</v>
      </c>
      <c r="G179" s="94" t="b">
        <v>0</v>
      </c>
    </row>
    <row r="180" spans="1:7" ht="15">
      <c r="A180" s="94" t="s">
        <v>645</v>
      </c>
      <c r="B180" s="94">
        <v>2</v>
      </c>
      <c r="C180" s="133">
        <v>0.009912754781957245</v>
      </c>
      <c r="D180" s="94" t="s">
        <v>591</v>
      </c>
      <c r="E180" s="94" t="b">
        <v>0</v>
      </c>
      <c r="F180" s="94" t="b">
        <v>0</v>
      </c>
      <c r="G180" s="94" t="b">
        <v>0</v>
      </c>
    </row>
    <row r="181" spans="1:7" ht="15">
      <c r="A181" s="94" t="s">
        <v>646</v>
      </c>
      <c r="B181" s="94">
        <v>2</v>
      </c>
      <c r="C181" s="133">
        <v>0.009912754781957245</v>
      </c>
      <c r="D181" s="94" t="s">
        <v>591</v>
      </c>
      <c r="E181" s="94" t="b">
        <v>1</v>
      </c>
      <c r="F181" s="94" t="b">
        <v>0</v>
      </c>
      <c r="G181" s="94" t="b">
        <v>0</v>
      </c>
    </row>
    <row r="182" spans="1:7" ht="15">
      <c r="A182" s="94" t="s">
        <v>754</v>
      </c>
      <c r="B182" s="94">
        <v>2</v>
      </c>
      <c r="C182" s="133">
        <v>0.01374753179678503</v>
      </c>
      <c r="D182" s="94" t="s">
        <v>591</v>
      </c>
      <c r="E182" s="94" t="b">
        <v>0</v>
      </c>
      <c r="F182" s="94" t="b">
        <v>0</v>
      </c>
      <c r="G182" s="94" t="b">
        <v>0</v>
      </c>
    </row>
    <row r="183" spans="1:7" ht="15">
      <c r="A183" s="94" t="s">
        <v>261</v>
      </c>
      <c r="B183" s="94">
        <v>2</v>
      </c>
      <c r="C183" s="133">
        <v>0.009912754781957245</v>
      </c>
      <c r="D183" s="94" t="s">
        <v>591</v>
      </c>
      <c r="E183" s="94" t="b">
        <v>0</v>
      </c>
      <c r="F183" s="94" t="b">
        <v>0</v>
      </c>
      <c r="G183" s="94" t="b">
        <v>0</v>
      </c>
    </row>
    <row r="184" spans="1:7" ht="15">
      <c r="A184" s="94" t="s">
        <v>791</v>
      </c>
      <c r="B184" s="94">
        <v>2</v>
      </c>
      <c r="C184" s="133">
        <v>0.009912754781957245</v>
      </c>
      <c r="D184" s="94" t="s">
        <v>591</v>
      </c>
      <c r="E184" s="94" t="b">
        <v>0</v>
      </c>
      <c r="F184" s="94" t="b">
        <v>0</v>
      </c>
      <c r="G184" s="94" t="b">
        <v>0</v>
      </c>
    </row>
    <row r="185" spans="1:7" ht="15">
      <c r="A185" s="94" t="s">
        <v>773</v>
      </c>
      <c r="B185" s="94">
        <v>2</v>
      </c>
      <c r="C185" s="133">
        <v>0.009912754781957245</v>
      </c>
      <c r="D185" s="94" t="s">
        <v>591</v>
      </c>
      <c r="E185" s="94" t="b">
        <v>0</v>
      </c>
      <c r="F185" s="94" t="b">
        <v>0</v>
      </c>
      <c r="G185" s="94" t="b">
        <v>0</v>
      </c>
    </row>
    <row r="186" spans="1:7" ht="15">
      <c r="A186" s="94" t="s">
        <v>774</v>
      </c>
      <c r="B186" s="94">
        <v>2</v>
      </c>
      <c r="C186" s="133">
        <v>0.009912754781957245</v>
      </c>
      <c r="D186" s="94" t="s">
        <v>591</v>
      </c>
      <c r="E186" s="94" t="b">
        <v>0</v>
      </c>
      <c r="F186" s="94" t="b">
        <v>0</v>
      </c>
      <c r="G186" s="94" t="b">
        <v>0</v>
      </c>
    </row>
    <row r="187" spans="1:7" ht="15">
      <c r="A187" s="94" t="s">
        <v>631</v>
      </c>
      <c r="B187" s="94">
        <v>5</v>
      </c>
      <c r="C187" s="133">
        <v>0</v>
      </c>
      <c r="D187" s="94" t="s">
        <v>592</v>
      </c>
      <c r="E187" s="94" t="b">
        <v>0</v>
      </c>
      <c r="F187" s="94" t="b">
        <v>0</v>
      </c>
      <c r="G187" s="94" t="b">
        <v>0</v>
      </c>
    </row>
    <row r="188" spans="1:7" ht="15">
      <c r="A188" s="94" t="s">
        <v>632</v>
      </c>
      <c r="B188" s="94">
        <v>4</v>
      </c>
      <c r="C188" s="133">
        <v>0.025266032296637306</v>
      </c>
      <c r="D188" s="94" t="s">
        <v>592</v>
      </c>
      <c r="E188" s="94" t="b">
        <v>0</v>
      </c>
      <c r="F188" s="94" t="b">
        <v>0</v>
      </c>
      <c r="G188" s="94" t="b">
        <v>0</v>
      </c>
    </row>
    <row r="189" spans="1:7" ht="15">
      <c r="A189" s="94" t="s">
        <v>257</v>
      </c>
      <c r="B189" s="94">
        <v>4</v>
      </c>
      <c r="C189" s="133">
        <v>0.006153016698924217</v>
      </c>
      <c r="D189" s="94" t="s">
        <v>592</v>
      </c>
      <c r="E189" s="94" t="b">
        <v>0</v>
      </c>
      <c r="F189" s="94" t="b">
        <v>0</v>
      </c>
      <c r="G189" s="94" t="b">
        <v>0</v>
      </c>
    </row>
    <row r="190" spans="1:7" ht="15">
      <c r="A190" s="94" t="s">
        <v>648</v>
      </c>
      <c r="B190" s="94">
        <v>2</v>
      </c>
      <c r="C190" s="133">
        <v>0.012633016148318653</v>
      </c>
      <c r="D190" s="94" t="s">
        <v>592</v>
      </c>
      <c r="E190" s="94" t="b">
        <v>0</v>
      </c>
      <c r="F190" s="94" t="b">
        <v>0</v>
      </c>
      <c r="G190" s="94" t="b">
        <v>0</v>
      </c>
    </row>
    <row r="191" spans="1:7" ht="15">
      <c r="A191" s="94" t="s">
        <v>649</v>
      </c>
      <c r="B191" s="94">
        <v>2</v>
      </c>
      <c r="C191" s="133">
        <v>0.012633016148318653</v>
      </c>
      <c r="D191" s="94" t="s">
        <v>592</v>
      </c>
      <c r="E191" s="94" t="b">
        <v>0</v>
      </c>
      <c r="F191" s="94" t="b">
        <v>0</v>
      </c>
      <c r="G191" s="94" t="b">
        <v>0</v>
      </c>
    </row>
    <row r="192" spans="1:7" ht="15">
      <c r="A192" s="94" t="s">
        <v>650</v>
      </c>
      <c r="B192" s="94">
        <v>2</v>
      </c>
      <c r="C192" s="133">
        <v>0.012633016148318653</v>
      </c>
      <c r="D192" s="94" t="s">
        <v>592</v>
      </c>
      <c r="E192" s="94" t="b">
        <v>0</v>
      </c>
      <c r="F192" s="94" t="b">
        <v>0</v>
      </c>
      <c r="G192" s="94" t="b">
        <v>0</v>
      </c>
    </row>
    <row r="193" spans="1:7" ht="15">
      <c r="A193" s="94" t="s">
        <v>651</v>
      </c>
      <c r="B193" s="94">
        <v>2</v>
      </c>
      <c r="C193" s="133">
        <v>0.012633016148318653</v>
      </c>
      <c r="D193" s="94" t="s">
        <v>592</v>
      </c>
      <c r="E193" s="94" t="b">
        <v>0</v>
      </c>
      <c r="F193" s="94" t="b">
        <v>0</v>
      </c>
      <c r="G193" s="94" t="b">
        <v>0</v>
      </c>
    </row>
    <row r="194" spans="1:7" ht="15">
      <c r="A194" s="94" t="s">
        <v>652</v>
      </c>
      <c r="B194" s="94">
        <v>2</v>
      </c>
      <c r="C194" s="133">
        <v>0.012633016148318653</v>
      </c>
      <c r="D194" s="94" t="s">
        <v>592</v>
      </c>
      <c r="E194" s="94" t="b">
        <v>0</v>
      </c>
      <c r="F194" s="94" t="b">
        <v>0</v>
      </c>
      <c r="G194" s="94" t="b">
        <v>0</v>
      </c>
    </row>
    <row r="195" spans="1:7" ht="15">
      <c r="A195" s="94" t="s">
        <v>653</v>
      </c>
      <c r="B195" s="94">
        <v>2</v>
      </c>
      <c r="C195" s="133">
        <v>0.012633016148318653</v>
      </c>
      <c r="D195" s="94" t="s">
        <v>592</v>
      </c>
      <c r="E195" s="94" t="b">
        <v>0</v>
      </c>
      <c r="F195" s="94" t="b">
        <v>0</v>
      </c>
      <c r="G195" s="94" t="b">
        <v>0</v>
      </c>
    </row>
    <row r="196" spans="1:7" ht="15">
      <c r="A196" s="94" t="s">
        <v>655</v>
      </c>
      <c r="B196" s="94">
        <v>2</v>
      </c>
      <c r="C196" s="133">
        <v>0</v>
      </c>
      <c r="D196" s="94" t="s">
        <v>593</v>
      </c>
      <c r="E196" s="94" t="b">
        <v>0</v>
      </c>
      <c r="F196" s="94" t="b">
        <v>0</v>
      </c>
      <c r="G19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2019-08-15T18:07:04Z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