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<sst xmlns="http://schemas.openxmlformats.org/spreadsheetml/2006/main" count="884" uniqueCount="450">
  <si>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</si>
  <si>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</si>
  <si>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</si>
  <si>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</si>
  <si>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</si>
  <si>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</si>
  <si>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</si>
  <si>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</si>
  <si>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</si>
  <si>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</si>
  <si>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</si>
  <si>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</si>
  <si>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</si>
  <si>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</si>
  <si>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</si>
  <si>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</si>
  <si>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</si>
  <si>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</si>
  <si>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</si>
  <si>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</si>
  <si>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</si>
  <si>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</si>
  <si>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</si>
  <si>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</si>
  <si>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</si>
  <si>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</si>
  <si>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</si>
  <si>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</si>
  <si>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</si>
  <si>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</si>
  <si>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</si>
  <si>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</si>
  <si>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</si>
  <si>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</si>
  <si>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</si>
  <si>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</si>
  <si>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</si>
  <si>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</si>
  <si>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</si>
  <si>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</si>
  <si>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</si>
  <si>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</si>
  <si>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</si>
  <si>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</si>
  <si>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</si>
  <si>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</si>
  <si>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</si>
  <si>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</si>
  <si>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</si>
  <si>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</si>
  <si>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</si>
  <si>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</si>
  <si>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</si>
  <si>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</si>
  <si>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</si>
  <si>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</si>
  <si>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</si>
  <si>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</si>
  <si>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</si>
  <si>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</si>
  <si>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</si>
  <si>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</si>
  <si>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</si>
  <si>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</si>
  <si>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</si>
  <si>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</si>
  <si>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</si>
  <si>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</si>
  <si>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</si>
  <si>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</si>
  <si>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</si>
  <si>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</si>
  <si>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</si>
  <si>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</si>
  <si>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</si>
  <si>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</si>
  <si>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</si>
  <si>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</si>
  <si>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</si>
  <si>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</si>
  <si>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</si>
  <si>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</si>
  <si>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</si>
  <si>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</si>
  <si>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</si>
  <si>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</si>
  <si>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</si>
  <si>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</si>
  <si>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</si>
  <si>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</si>
  <si>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</si>
  <si>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</si>
  <si>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</si>
  <si>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</si>
  <si>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</si>
  <si>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</si>
  <si>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</si>
  <si>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</si>
  <si>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</si>
  <si>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</si>
  <si>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</si>
  <si>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</si>
  <si>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</si>
  <si>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</si>
  <si>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</si>
  <si>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</si>
  <si>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</si>
  <si>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</si>
  <si>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</si>
  <si>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</si>
  <si>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</si>
  <si>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</si>
  <si>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</si>
  <si>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</si>
  <si>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</si>
  <si>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</si>
  <si>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</si>
  <si>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</si>
  <si>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</si>
  <si>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</si>
  <si>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</si>
  <si>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</si>
  <si>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</si>
  <si>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</si>
  <si>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</si>
  <si>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</si>
  <si>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</si>
  <si>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</si>
  <si>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</si>
  <si>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</si>
  <si>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</si>
  <si>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</si>
  <si>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</si>
  <si>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</si>
  <si>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</si>
  <si>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</si>
  <si>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</si>
  <si>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</si>
  <si>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</si>
  <si>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</si>
  <si>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</si>
  <si>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</si>
  <si>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</si>
  <si>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</si>
  <si>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</si>
  <si>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</si>
  <si>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</si>
  <si>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</si>
  <si>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</si>
  <si>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</si>
  <si>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</si>
  <si>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</si>
  <si>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</si>
  <si>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</si>
  <si>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</si>
  <si>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</si>
  <si>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</si>
  <si>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</si>
  <si>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</si>
  <si>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</si>
  <si>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</si>
  <si>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</si>
  <si>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</si>
  <si>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</si>
  <si>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</si>
  <si>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</si>
  <si>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</si>
  <si>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</si>
  <si>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</si>
  <si>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</si>
  <si>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</si>
  <si>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</si>
  <si>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</si>
  <si>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</si>
  <si>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</si>
  <si>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</si>
  <si>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</si>
  <si>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</si>
  <si>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</si>
  <si>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</si>
  <si>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</si>
  <si>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</si>
  <si>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</si>
  <si>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</si>
  <si>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</si>
  <si>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</si>
  <si>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</si>
  <si>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</si>
  <si>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</si>
  <si>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</si>
  <si>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</si>
  <si>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</si>
  <si>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</si>
  <si>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</si>
  <si>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</si>
  <si>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</si>
  <si>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</si>
  <si>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</si>
  <si>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</si>
  <si>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</si>
  <si>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</si>
  <si>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</si>
  <si>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</si>
  <si>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</si>
  <si>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</si>
  <si>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</si>
  <si>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</si>
  <si>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</si>
  <si>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</si>
  <si>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</si>
  <si>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</si>
  <si>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</si>
  <si>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itravellen</t>
  </si>
  <si>
    <t>myvcc</t>
  </si>
  <si>
    <t>ghazalrajabi</t>
  </si>
  <si>
    <t>vcc_alumni</t>
  </si>
  <si>
    <t>vccsalonspa</t>
  </si>
  <si>
    <t>Mentions</t>
  </si>
  <si>
    <t>Replies to</t>
  </si>
  <si>
    <t>@VCCSalonSpa @VCC_Alumni @myVCC @GhazalRajabi #PaulinesClass #Emma #GhazalRajabi #Student #Lenora #Crystal #GreenCircleSalons #Thanks4YouthfulHaircut #Fun https://t.co/I2w8J1aQk1</t>
  </si>
  <si>
    <t>On a budget? For under $30, here are the August specials you can get at the #vccsalonspa at the Downtown campus. Book your appointment now while quantities last: https://t.co/NGd6Z5F2qO #myVCC _xD83D__xDC86_‍♀️ https://t.co/FrBceXlv8v</t>
  </si>
  <si>
    <t>https://www.vcc.ca/services/eat-shop--more/vcc-salon--spa/</t>
  </si>
  <si>
    <t>vcc.ca</t>
  </si>
  <si>
    <t>paulinesclass emma ghazalrajabi student lenora crystal greencirclesalons thanks4youthfulhaircut fun</t>
  </si>
  <si>
    <t>vccsalonspa myvcc</t>
  </si>
  <si>
    <t>https://pbs.twimg.com/media/EAbVO9LUYAAvFT3.jpg</t>
  </si>
  <si>
    <t>https://pbs.twimg.com/media/EA-xxTaXoAEFl0o.jpg</t>
  </si>
  <si>
    <t>https://twitter.com/#!/itravellen/status/1154844832042381312</t>
  </si>
  <si>
    <t>https://twitter.com/#!/myvcc/status/1157339091870146560</t>
  </si>
  <si>
    <t>1154844832042381312</t>
  </si>
  <si>
    <t>1157339091870146560</t>
  </si>
  <si>
    <t>2228773518</t>
  </si>
  <si>
    <t/>
  </si>
  <si>
    <t>und</t>
  </si>
  <si>
    <t>en</t>
  </si>
  <si>
    <t>Twitter Web App</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</si>
  <si>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</si>
  <si>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</si>
  <si>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</si>
  <si>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</si>
  <si>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</si>
  <si>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</si>
  <si>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</si>
  <si>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</si>
  <si>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</si>
  <si>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</si>
  <si>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</si>
  <si>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</si>
  <si>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</si>
  <si>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</si>
  <si>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</si>
  <si>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</si>
  <si>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</si>
  <si>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</si>
  <si>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</si>
  <si>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</si>
  <si>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</si>
  <si>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</si>
  <si>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Lenora Hayman</t>
  </si>
  <si>
    <t>Ghazal Rajabi</t>
  </si>
  <si>
    <t>VCC Alumni Relations</t>
  </si>
  <si>
    <t>VCC Salon &amp; Spa</t>
  </si>
  <si>
    <t>VCC</t>
  </si>
  <si>
    <t>Writer specialising in Travel | Food | Wine/Beer</t>
  </si>
  <si>
    <t>Vancouver Community College Foundation &amp; Alumni. United to support student success, education and community.</t>
  </si>
  <si>
    <t>Our talented students offer top-quality services under the supervision of highly-qualified instructors. Haircuts only $11!
Hair 604-443-8332
Spa 604-443-8334</t>
  </si>
  <si>
    <t>Official Twitter account for Vancouver Community College. Helping students make their mark for over 50 years.</t>
  </si>
  <si>
    <t>Vancouver, Canada</t>
  </si>
  <si>
    <t>Vancouver, BC</t>
  </si>
  <si>
    <t>Vancouver, B.C.</t>
  </si>
  <si>
    <t>https://t.co/M8pmZLcnN0</t>
  </si>
  <si>
    <t>https://t.co/Sifx5hITg0</t>
  </si>
  <si>
    <t>https://t.co/VFEAEd1hYZ</t>
  </si>
  <si>
    <t>Pacific Time (US &amp; Canada)</t>
  </si>
  <si>
    <t>https://pbs.twimg.com/profile_banners/2342898554/1392513012</t>
  </si>
  <si>
    <t>https://pbs.twimg.com/profile_banners/540352510/1562514041</t>
  </si>
  <si>
    <t>https://pbs.twimg.com/profile_banners/2228773518/1403883529</t>
  </si>
  <si>
    <t>https://pbs.twimg.com/profile_banners/18346497/1556237678</t>
  </si>
  <si>
    <t>http://abs.twimg.com/images/themes/theme1/bg.png</t>
  </si>
  <si>
    <t>http://pbs.twimg.com/profile_background_images/378800000144818585/DWlGUywu.jpeg</t>
  </si>
  <si>
    <t>http://pbs.twimg.com/profile_images/847201392255057920/yJzLv75-_normal.jpg</t>
  </si>
  <si>
    <t>http://abs.twimg.com/sticky/default_profile_images/default_profile_normal.png</t>
  </si>
  <si>
    <t>http://pbs.twimg.com/profile_images/1149364398479171584/1DoHbPXt_normal.png</t>
  </si>
  <si>
    <t>http://pbs.twimg.com/profile_images/482548796753059840/-o0W89uZ_normal.png</t>
  </si>
  <si>
    <t>http://pbs.twimg.com/profile_images/1148658107016368128/RG2mJPBk_normal.png</t>
  </si>
  <si>
    <t>Open Twitter Page for This Person</t>
  </si>
  <si>
    <t>https://twitter.com/itravellen</t>
  </si>
  <si>
    <t>https://twitter.com/ghazalrajabi</t>
  </si>
  <si>
    <t>https://twitter.com/vcc_alumni</t>
  </si>
  <si>
    <t>https://twitter.com/vccsalonspa</t>
  </si>
  <si>
    <t>https://twitter.com/myvcc</t>
  </si>
  <si>
    <t>itravellen
@VCCSalonSpa @VCC_Alumni @myVCC
@GhazalRajabi #PaulinesClass #Emma
#GhazalRajabi #Student #Lenora
#Crystal #GreenCircleSalons #Thanks4YouthfulHaircut
#Fun https://t.co/I2w8J1aQk1</t>
  </si>
  <si>
    <t xml:space="preserve">ghazalrajabi
</t>
  </si>
  <si>
    <t xml:space="preserve">vcc_alumni
</t>
  </si>
  <si>
    <t xml:space="preserve">vccsalonspa
</t>
  </si>
  <si>
    <t>myvcc
On a budget? For under $30, here
are the August specials you can
get at the #vccsalonspa at the
Downtown campus. Book your appointment
now while quantities last: https://t.co/NGd6Z5F2qO
#myVCC _xD83D__xDC86_‍♀️ https://t.co/FrBceXlv8v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</si>
  <si>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</si>
  <si>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</si>
  <si>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</si>
  <si>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</si>
  <si>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</si>
  <si>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</si>
  <si>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</si>
  <si>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</si>
  <si>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</si>
  <si>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</si>
  <si>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</si>
  <si>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</si>
  <si>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</si>
  <si>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</si>
  <si>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</si>
  <si>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</si>
  <si>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</si>
  <si>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</si>
  <si>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</si>
  <si>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</si>
  <si>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</si>
  <si>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</si>
  <si>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</si>
  <si>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</si>
  <si>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</si>
  <si>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</si>
  <si>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</si>
  <si>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</si>
  <si>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</si>
  <si>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</si>
  <si>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</si>
  <si>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</si>
  <si>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</si>
  <si>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</si>
  <si>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</si>
  <si>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</si>
  <si>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</si>
  <si>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</si>
  <si>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</si>
  <si>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</si>
  <si>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</si>
  <si>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</si>
  <si>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</si>
  <si>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</si>
  <si>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</si>
  <si>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</si>
  <si>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</si>
  <si>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</si>
  <si>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</si>
  <si>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</si>
  <si>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</si>
  <si>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</si>
  <si>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</si>
  <si>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paulinesclass</t>
  </si>
  <si>
    <t>emma</t>
  </si>
  <si>
    <t>student</t>
  </si>
  <si>
    <t>lenora</t>
  </si>
  <si>
    <t>crystal</t>
  </si>
  <si>
    <t>greencirclesalons</t>
  </si>
  <si>
    <t>thanks4youthfulhaircut</t>
  </si>
  <si>
    <t>Top Hashtags in Tweet in G1</t>
  </si>
  <si>
    <t>Top Hashtags in Tweet</t>
  </si>
  <si>
    <t>vccsalonspa myvcc paulinesclass emma ghazalrajabi student lenora crystal greencirclesalons thanks4youthfulhaircut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</si>
  <si>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</si>
  <si>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</si>
  <si>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</si>
  <si>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</si>
  <si>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</si>
  <si>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</si>
  <si>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</si>
  <si>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</si>
  <si>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</si>
  <si>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</si>
  <si>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</si>
  <si>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</si>
  <si>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</si>
  <si>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</si>
  <si>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</si>
  <si>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</si>
  <si>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</si>
  <si>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vcc_alumni myvcc ghazalrajabi</t>
  </si>
  <si>
    <t>Top Tweeters in Entire Graph</t>
  </si>
  <si>
    <t>Top Tweeters in G1</t>
  </si>
  <si>
    <t>Top Tweeters</t>
  </si>
  <si>
    <t>myvcc vcc_alumni itravellen vccsalonspa ghazalrajabi</t>
  </si>
  <si>
    <t>Top URLs in Tweet by Count</t>
  </si>
  <si>
    <t>Top URLs in Tweet by Salience</t>
  </si>
  <si>
    <t>Top Domains in Tweet by Count</t>
  </si>
  <si>
    <t>Top Domains in Tweet by Salience</t>
  </si>
  <si>
    <t>Top Hashtags in Tweet by Count</t>
  </si>
  <si>
    <t>Top Hashtags in Tweet by Salience</t>
  </si>
  <si>
    <t>Top Words in Tweet by Count</t>
  </si>
  <si>
    <t>vcc_alumni myvcc ghazalrajabi #paulinesclass #emma #ghazalrajabi #student #lenora #crystal #greencirclesalons</t>
  </si>
  <si>
    <t>budget under 30 here august specials #vccsalonspa downtown campus book</t>
  </si>
  <si>
    <t>Top Words in Tweet by Salience</t>
  </si>
  <si>
    <t>Top Word Pairs in Tweet by Count</t>
  </si>
  <si>
    <t>vccsalonspa,vcc_alumni  vcc_alumni,myvcc  myvcc,ghazalrajabi  ghazalrajabi,#paulinesclass  #paulinesclass,#emma  #emma,#ghazalrajabi  #ghazalrajabi,#student  #student,#lenora  #lenora,#crystal  #crystal,#greencirclesalons</t>
  </si>
  <si>
    <t>budget,under  under,30  30,here  here,august  august,specials  specials,#vccsalonspa  #vccsalonspa,downtown  downtown,campus  campus,book  book,appointment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</si>
  <si>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</si>
  <si>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</si>
  <si>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</si>
  <si>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</si>
  <si>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</si>
  <si>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</si>
  <si>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</si>
  <si>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</si>
  <si>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</si>
  <si>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</si>
  <si>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</si>
  <si>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</si>
  <si>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</si>
  <si>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</si>
  <si>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</si>
  <si>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</si>
  <si>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</si>
  <si>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</si>
  <si>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</si>
  <si>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</si>
  <si>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</si>
  <si>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</si>
  <si>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</si>
  <si>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</si>
  <si>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</si>
  <si>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</si>
  <si>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</si>
  <si>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</si>
  <si>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</si>
  <si>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</si>
  <si>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</si>
  <si>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</si>
  <si>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</si>
  <si>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</si>
  <si>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</si>
  <si>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</si>
  <si>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</si>
  <si>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</si>
  <si>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</si>
  <si>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</si>
  <si>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</si>
  <si>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</si>
  <si>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</si>
  <si>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</si>
  <si>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</si>
  <si>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</si>
  <si>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</si>
  <si>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</si>
  <si>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</si>
  <si>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</si>
  <si>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</si>
  <si>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</si>
  <si>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</si>
  <si>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Autofill Workbook Results</t>
  </si>
  <si>
    <t>Edge Weight▓1▓1▓0▓True▓Gray▓Red▓▓Edge Weight▓1▓1▓0▓3▓10▓False▓Edge Weight▓1▓1▓0▓35▓12▓False▓▓0▓0▓0▓True▓Black▓Black▓▓Followers▓1▓536▓0▓162▓1000▓False▓▓0▓0▓0▓0▓0▓False▓▓0▓0▓0▓0▓0▓False▓▓0▓0▓0▓0▓0▓False</t>
  </si>
  <si>
    <t>GraphSource░GraphServerTwitterSearch▓GraphTerm░VCCSalonSpa▓ImportDescription░The graph represents a network of 5 Twitter users whose tweets in the requested range contained "VCCSalonSpa", or who were replied to or mentioned in those tweets.  The network was obtained from the NodeXL Graph Server on Tuesday, 13 August 2019 at 03:05 UTC.
The requested start date was Monday, 12 August 2019 at 00:01 UTC and the maximum number of tweets (going backward in time) was 5,000.
The tweets in the network were tweeted over the 6-day, 21-hour, 11-minute period from Friday, 26 July 2019 at 20:03 UTC to Friday, 02 August 2019 at 17:15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</si>
</sst>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246978"/>
        <c:axId val="14351891"/>
      </c:barChart>
      <c:catAx>
        <c:axId val="612469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351891"/>
        <c:crosses val="autoZero"/>
        <c:auto val="1"/>
        <c:lblOffset val="100"/>
        <c:noMultiLvlLbl val="0"/>
      </c:catAx>
      <c:valAx>
        <c:axId val="1435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46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VCCSalonSpa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7/26/2019 20:03</c:v>
                </c:pt>
                <c:pt idx="1">
                  <c:v>8/2/2019 17:15</c:v>
                </c:pt>
              </c:strCache>
            </c:strRef>
          </c:cat>
          <c:val>
            <c:numRef>
              <c:f>'Time Series'!$B$26:$B$28</c:f>
              <c:numCache>
                <c:formatCode>General</c:formatCode>
                <c:ptCount val="2"/>
                <c:pt idx="0">
                  <c:v>4</c:v>
                </c:pt>
                <c:pt idx="1">
                  <c:v>1</c:v>
                </c:pt>
              </c:numCache>
            </c:numRef>
          </c:val>
        </c:ser>
        <c:axId val="56865916"/>
        <c:axId val="42031197"/>
      </c:barChart>
      <c:catAx>
        <c:axId val="56865916"/>
        <c:scaling>
          <c:orientation val="minMax"/>
        </c:scaling>
        <c:axPos val="b"/>
        <c:delete val="0"/>
        <c:numFmt formatCode="General" sourceLinked="1"/>
        <c:majorTickMark val="out"/>
        <c:minorTickMark val="none"/>
        <c:tickLblPos val="nextTo"/>
        <c:crossAx val="42031197"/>
        <c:crosses val="autoZero"/>
        <c:auto val="1"/>
        <c:lblOffset val="100"/>
        <c:noMultiLvlLbl val="0"/>
      </c:catAx>
      <c:valAx>
        <c:axId val="42031197"/>
        <c:scaling>
          <c:orientation val="minMax"/>
        </c:scaling>
        <c:axPos val="l"/>
        <c:majorGridlines/>
        <c:delete val="0"/>
        <c:numFmt formatCode="General" sourceLinked="1"/>
        <c:majorTickMark val="out"/>
        <c:minorTickMark val="none"/>
        <c:tickLblPos val="nextTo"/>
        <c:crossAx val="568659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058156"/>
        <c:axId val="21652493"/>
      </c:barChart>
      <c:catAx>
        <c:axId val="620581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52493"/>
        <c:crosses val="autoZero"/>
        <c:auto val="1"/>
        <c:lblOffset val="100"/>
        <c:noMultiLvlLbl val="0"/>
      </c:catAx>
      <c:valAx>
        <c:axId val="2165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8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654710"/>
        <c:axId val="9021479"/>
      </c:barChart>
      <c:catAx>
        <c:axId val="606547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21479"/>
        <c:crosses val="autoZero"/>
        <c:auto val="1"/>
        <c:lblOffset val="100"/>
        <c:noMultiLvlLbl val="0"/>
      </c:catAx>
      <c:valAx>
        <c:axId val="9021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54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084448"/>
        <c:axId val="59651169"/>
      </c:barChart>
      <c:catAx>
        <c:axId val="140844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51169"/>
        <c:crosses val="autoZero"/>
        <c:auto val="1"/>
        <c:lblOffset val="100"/>
        <c:noMultiLvlLbl val="0"/>
      </c:catAx>
      <c:valAx>
        <c:axId val="59651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84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7098474"/>
        <c:axId val="67015355"/>
      </c:barChart>
      <c:catAx>
        <c:axId val="670984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015355"/>
        <c:crosses val="autoZero"/>
        <c:auto val="1"/>
        <c:lblOffset val="100"/>
        <c:noMultiLvlLbl val="0"/>
      </c:catAx>
      <c:valAx>
        <c:axId val="67015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8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6267284"/>
        <c:axId val="59534645"/>
      </c:barChart>
      <c:catAx>
        <c:axId val="66267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534645"/>
        <c:crosses val="autoZero"/>
        <c:auto val="1"/>
        <c:lblOffset val="100"/>
        <c:noMultiLvlLbl val="0"/>
      </c:catAx>
      <c:valAx>
        <c:axId val="5953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67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049758"/>
        <c:axId val="57576911"/>
      </c:barChart>
      <c:catAx>
        <c:axId val="660497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76911"/>
        <c:crosses val="autoZero"/>
        <c:auto val="1"/>
        <c:lblOffset val="100"/>
        <c:noMultiLvlLbl val="0"/>
      </c:catAx>
      <c:valAx>
        <c:axId val="57576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97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430152"/>
        <c:axId val="33218185"/>
      </c:barChart>
      <c:catAx>
        <c:axId val="484301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18185"/>
        <c:crosses val="autoZero"/>
        <c:auto val="1"/>
        <c:lblOffset val="100"/>
        <c:noMultiLvlLbl val="0"/>
      </c:catAx>
      <c:valAx>
        <c:axId val="3321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30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528210"/>
        <c:axId val="6318435"/>
      </c:barChart>
      <c:catAx>
        <c:axId val="30528210"/>
        <c:scaling>
          <c:orientation val="minMax"/>
        </c:scaling>
        <c:axPos val="b"/>
        <c:delete val="1"/>
        <c:majorTickMark val="out"/>
        <c:minorTickMark val="none"/>
        <c:tickLblPos val="none"/>
        <c:crossAx val="6318435"/>
        <c:crosses val="autoZero"/>
        <c:auto val="1"/>
        <c:lblOffset val="100"/>
        <c:noMultiLvlLbl val="0"/>
      </c:catAx>
      <c:valAx>
        <c:axId val="6318435"/>
        <c:scaling>
          <c:orientation val="minMax"/>
        </c:scaling>
        <c:axPos val="l"/>
        <c:delete val="1"/>
        <c:majorTickMark val="out"/>
        <c:minorTickMark val="none"/>
        <c:tickLblPos val="none"/>
        <c:crossAx val="305282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paulinesclass emma ghazalrajabi student lenora crystal greencirclesalons thanks4youthfulhaircut fun"/>
        <s v="vccsalonspa myvcc"/>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19-07-26T20:03:58.000"/>
        <d v="2019-08-02T17:15:1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itravellen"/>
    <s v="ghazalrajabi"/>
    <m/>
    <m/>
    <m/>
    <m/>
    <m/>
    <m/>
    <m/>
    <m/>
    <s v="No"/>
    <n v="3"/>
    <m/>
    <m/>
    <x v="0"/>
    <d v="2019-07-26T20:03:58.000"/>
    <s v="@VCCSalonSpa @VCC_Alumni @myVCC @GhazalRajabi #PaulinesClass #Emma #GhazalRajabi #Student #Lenora #Crystal #GreenCircleSalons #Thanks4YouthfulHaircut #Fun https://t.co/I2w8J1aQk1"/>
    <m/>
    <m/>
    <x v="0"/>
    <s v="https://pbs.twimg.com/media/EAbVO9LUYAAvFT3.jpg"/>
    <s v="https://pbs.twimg.com/media/EAbVO9LUYAAvFT3.jpg"/>
    <x v="0"/>
    <s v="https://twitter.com/#!/itravellen/status/1154844832042381312"/>
    <m/>
    <m/>
    <s v="1154844832042381312"/>
    <m/>
    <b v="0"/>
    <n v="1"/>
    <s v="2228773518"/>
    <b v="0"/>
    <s v="und"/>
    <m/>
    <s v=""/>
    <b v="0"/>
    <n v="0"/>
    <s v=""/>
    <s v="Twitter Web App"/>
    <b v="0"/>
    <s v="1154844832042381312"/>
    <s v="Tweet"/>
    <n v="0"/>
    <n v="0"/>
    <m/>
    <m/>
    <m/>
    <m/>
    <m/>
    <m/>
    <m/>
    <m/>
    <n v="1"/>
    <s v="1"/>
    <s v="1"/>
    <m/>
    <m/>
    <m/>
    <m/>
    <m/>
    <m/>
    <m/>
    <m/>
    <m/>
  </r>
  <r>
    <s v="itravellen"/>
    <s v="vcc_alumni"/>
    <m/>
    <m/>
    <m/>
    <m/>
    <m/>
    <m/>
    <m/>
    <m/>
    <s v="No"/>
    <n v="4"/>
    <m/>
    <m/>
    <x v="0"/>
    <d v="2019-07-26T20:03:58.000"/>
    <s v="@VCCSalonSpa @VCC_Alumni @myVCC @GhazalRajabi #PaulinesClass #Emma #GhazalRajabi #Student #Lenora #Crystal #GreenCircleSalons #Thanks4YouthfulHaircut #Fun https://t.co/I2w8J1aQk1"/>
    <m/>
    <m/>
    <x v="0"/>
    <s v="https://pbs.twimg.com/media/EAbVO9LUYAAvFT3.jpg"/>
    <s v="https://pbs.twimg.com/media/EAbVO9LUYAAvFT3.jpg"/>
    <x v="0"/>
    <s v="https://twitter.com/#!/itravellen/status/1154844832042381312"/>
    <m/>
    <m/>
    <s v="1154844832042381312"/>
    <m/>
    <b v="0"/>
    <n v="1"/>
    <s v="2228773518"/>
    <b v="0"/>
    <s v="und"/>
    <m/>
    <s v=""/>
    <b v="0"/>
    <n v="0"/>
    <s v=""/>
    <s v="Twitter Web App"/>
    <b v="0"/>
    <s v="1154844832042381312"/>
    <s v="Tweet"/>
    <n v="0"/>
    <n v="0"/>
    <m/>
    <m/>
    <m/>
    <m/>
    <m/>
    <m/>
    <m/>
    <m/>
    <n v="1"/>
    <s v="1"/>
    <s v="1"/>
    <m/>
    <m/>
    <m/>
    <m/>
    <m/>
    <m/>
    <m/>
    <m/>
    <m/>
  </r>
  <r>
    <s v="itravellen"/>
    <s v="vccsalonspa"/>
    <m/>
    <m/>
    <m/>
    <m/>
    <m/>
    <m/>
    <m/>
    <m/>
    <s v="No"/>
    <n v="5"/>
    <m/>
    <m/>
    <x v="1"/>
    <d v="2019-07-26T20:03:58.000"/>
    <s v="@VCCSalonSpa @VCC_Alumni @myVCC @GhazalRajabi #PaulinesClass #Emma #GhazalRajabi #Student #Lenora #Crystal #GreenCircleSalons #Thanks4YouthfulHaircut #Fun https://t.co/I2w8J1aQk1"/>
    <m/>
    <m/>
    <x v="0"/>
    <s v="https://pbs.twimg.com/media/EAbVO9LUYAAvFT3.jpg"/>
    <s v="https://pbs.twimg.com/media/EAbVO9LUYAAvFT3.jpg"/>
    <x v="0"/>
    <s v="https://twitter.com/#!/itravellen/status/1154844832042381312"/>
    <m/>
    <m/>
    <s v="1154844832042381312"/>
    <m/>
    <b v="0"/>
    <n v="1"/>
    <s v="2228773518"/>
    <b v="0"/>
    <s v="und"/>
    <m/>
    <s v=""/>
    <b v="0"/>
    <n v="0"/>
    <s v=""/>
    <s v="Twitter Web App"/>
    <b v="0"/>
    <s v="1154844832042381312"/>
    <s v="Tweet"/>
    <n v="0"/>
    <n v="0"/>
    <m/>
    <m/>
    <m/>
    <m/>
    <m/>
    <m/>
    <m/>
    <m/>
    <n v="1"/>
    <s v="1"/>
    <s v="1"/>
    <m/>
    <m/>
    <m/>
    <m/>
    <m/>
    <m/>
    <m/>
    <m/>
    <m/>
  </r>
  <r>
    <s v="itravellen"/>
    <s v="myvcc"/>
    <m/>
    <m/>
    <m/>
    <m/>
    <m/>
    <m/>
    <m/>
    <m/>
    <s v="No"/>
    <n v="6"/>
    <m/>
    <m/>
    <x v="0"/>
    <d v="2019-07-26T20:03:58.000"/>
    <s v="@VCCSalonSpa @VCC_Alumni @myVCC @GhazalRajabi #PaulinesClass #Emma #GhazalRajabi #Student #Lenora #Crystal #GreenCircleSalons #Thanks4YouthfulHaircut #Fun https://t.co/I2w8J1aQk1"/>
    <m/>
    <m/>
    <x v="0"/>
    <s v="https://pbs.twimg.com/media/EAbVO9LUYAAvFT3.jpg"/>
    <s v="https://pbs.twimg.com/media/EAbVO9LUYAAvFT3.jpg"/>
    <x v="0"/>
    <s v="https://twitter.com/#!/itravellen/status/1154844832042381312"/>
    <m/>
    <m/>
    <s v="1154844832042381312"/>
    <m/>
    <b v="0"/>
    <n v="1"/>
    <s v="2228773518"/>
    <b v="0"/>
    <s v="und"/>
    <m/>
    <s v=""/>
    <b v="0"/>
    <n v="0"/>
    <s v=""/>
    <s v="Twitter Web App"/>
    <b v="0"/>
    <s v="1154844832042381312"/>
    <s v="Tweet"/>
    <n v="0"/>
    <n v="0"/>
    <m/>
    <m/>
    <m/>
    <m/>
    <m/>
    <m/>
    <m/>
    <m/>
    <n v="1"/>
    <s v="1"/>
    <s v="1"/>
    <n v="1"/>
    <n v="7.6923076923076925"/>
    <n v="0"/>
    <n v="0"/>
    <n v="0"/>
    <n v="0"/>
    <n v="12"/>
    <n v="92.3076923076923"/>
    <n v="13"/>
  </r>
  <r>
    <s v="myvcc"/>
    <s v="myvcc"/>
    <m/>
    <m/>
    <m/>
    <m/>
    <m/>
    <m/>
    <m/>
    <m/>
    <s v="No"/>
    <n v="7"/>
    <m/>
    <m/>
    <x v="2"/>
    <d v="2019-08-02T17:15:16.000"/>
    <s v="On a budget? For under $30, here are the August specials you can get at the #vccsalonspa at the Downtown campus. Book your appointment now while quantities last: https://t.co/NGd6Z5F2qO #myVCC 💆‍♀️ https://t.co/FrBceXlv8v"/>
    <s v="https://www.vcc.ca/services/eat-shop--more/vcc-salon--spa/"/>
    <s v="vcc.ca"/>
    <x v="1"/>
    <s v="https://pbs.twimg.com/media/EA-xxTaXoAEFl0o.jpg"/>
    <s v="https://pbs.twimg.com/media/EA-xxTaXoAEFl0o.jpg"/>
    <x v="1"/>
    <s v="https://twitter.com/#!/myvcc/status/1157339091870146560"/>
    <m/>
    <m/>
    <s v="1157339091870146560"/>
    <m/>
    <b v="0"/>
    <n v="1"/>
    <s v=""/>
    <b v="0"/>
    <s v="en"/>
    <m/>
    <s v=""/>
    <b v="0"/>
    <n v="0"/>
    <s v=""/>
    <s v="Hootsuite Inc."/>
    <b v="0"/>
    <s v="1157339091870146560"/>
    <s v="Tweet"/>
    <n v="0"/>
    <n v="0"/>
    <m/>
    <m/>
    <m/>
    <m/>
    <m/>
    <m/>
    <m/>
    <m/>
    <n v="1"/>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52" dataDxfId="351">
  <autoFilter ref="A2:BL7"/>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9" totalsRowShown="0" headerRowDxfId="193" dataDxfId="192">
  <autoFilter ref="A9:D19"/>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D27" totalsRowShown="0" headerRowDxfId="186" dataDxfId="185">
  <autoFilter ref="A22:D27"/>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0:D31" totalsRowShown="0" headerRowDxfId="179" dataDxfId="178">
  <autoFilter ref="A30:D31"/>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3:D34" totalsRowShown="0" headerRowDxfId="172" dataDxfId="171">
  <autoFilter ref="A33:D34"/>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7:D40" totalsRowShown="0" headerRowDxfId="169" dataDxfId="168">
  <autoFilter ref="A37:D40"/>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3:D48" totalsRowShown="0" headerRowDxfId="158" dataDxfId="157">
  <autoFilter ref="A43:D48"/>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41" dataDxfId="140">
  <autoFilter ref="A1:G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299" dataDxfId="298">
  <autoFilter ref="A2:BS7"/>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6" totalsRowShown="0" headerRowDxfId="70" dataDxfId="69">
  <autoFilter ref="A1:B6"/>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53" dataDxfId="252">
  <autoFilter ref="A1:C6"/>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cc.ca/services/eat-shop--more/vcc-salon--spa/" TargetMode="External" /><Relationship Id="rId2" Type="http://schemas.openxmlformats.org/officeDocument/2006/relationships/hyperlink" Target="https://pbs.twimg.com/media/EAbVO9LUYAAvFT3.jpg" TargetMode="External" /><Relationship Id="rId3" Type="http://schemas.openxmlformats.org/officeDocument/2006/relationships/hyperlink" Target="https://pbs.twimg.com/media/EAbVO9LUYAAvFT3.jpg" TargetMode="External" /><Relationship Id="rId4" Type="http://schemas.openxmlformats.org/officeDocument/2006/relationships/hyperlink" Target="https://pbs.twimg.com/media/EAbVO9LUYAAvFT3.jpg" TargetMode="External" /><Relationship Id="rId5" Type="http://schemas.openxmlformats.org/officeDocument/2006/relationships/hyperlink" Target="https://pbs.twimg.com/media/EAbVO9LUYAAvFT3.jpg" TargetMode="External" /><Relationship Id="rId6" Type="http://schemas.openxmlformats.org/officeDocument/2006/relationships/hyperlink" Target="https://pbs.twimg.com/media/EA-xxTaXoAEFl0o.jpg" TargetMode="External" /><Relationship Id="rId7" Type="http://schemas.openxmlformats.org/officeDocument/2006/relationships/hyperlink" Target="https://pbs.twimg.com/media/EAbVO9LUYAAvFT3.jpg" TargetMode="External" /><Relationship Id="rId8" Type="http://schemas.openxmlformats.org/officeDocument/2006/relationships/hyperlink" Target="https://pbs.twimg.com/media/EAbVO9LUYAAvFT3.jpg" TargetMode="External" /><Relationship Id="rId9" Type="http://schemas.openxmlformats.org/officeDocument/2006/relationships/hyperlink" Target="https://pbs.twimg.com/media/EAbVO9LUYAAvFT3.jpg" TargetMode="External" /><Relationship Id="rId10" Type="http://schemas.openxmlformats.org/officeDocument/2006/relationships/hyperlink" Target="https://pbs.twimg.com/media/EAbVO9LUYAAvFT3.jpg" TargetMode="External" /><Relationship Id="rId11" Type="http://schemas.openxmlformats.org/officeDocument/2006/relationships/hyperlink" Target="https://pbs.twimg.com/media/EA-xxTaXoAEFl0o.jpg" TargetMode="External" /><Relationship Id="rId12" Type="http://schemas.openxmlformats.org/officeDocument/2006/relationships/hyperlink" Target="https://twitter.com/#!/itravellen/status/1154844832042381312" TargetMode="External" /><Relationship Id="rId13" Type="http://schemas.openxmlformats.org/officeDocument/2006/relationships/hyperlink" Target="https://twitter.com/#!/itravellen/status/1154844832042381312" TargetMode="External" /><Relationship Id="rId14" Type="http://schemas.openxmlformats.org/officeDocument/2006/relationships/hyperlink" Target="https://twitter.com/#!/itravellen/status/1154844832042381312" TargetMode="External" /><Relationship Id="rId15" Type="http://schemas.openxmlformats.org/officeDocument/2006/relationships/hyperlink" Target="https://twitter.com/#!/itravellen/status/1154844832042381312" TargetMode="External" /><Relationship Id="rId16" Type="http://schemas.openxmlformats.org/officeDocument/2006/relationships/hyperlink" Target="https://twitter.com/#!/myvcc/status/1157339091870146560"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vcc.ca/services/eat-shop--more/vcc-salon--spa/" TargetMode="External" /><Relationship Id="rId2" Type="http://schemas.openxmlformats.org/officeDocument/2006/relationships/hyperlink" Target="https://pbs.twimg.com/media/EAbVO9LUYAAvFT3.jpg" TargetMode="External" /><Relationship Id="rId3" Type="http://schemas.openxmlformats.org/officeDocument/2006/relationships/hyperlink" Target="https://pbs.twimg.com/media/EAbVO9LUYAAvFT3.jpg" TargetMode="External" /><Relationship Id="rId4" Type="http://schemas.openxmlformats.org/officeDocument/2006/relationships/hyperlink" Target="https://pbs.twimg.com/media/EAbVO9LUYAAvFT3.jpg" TargetMode="External" /><Relationship Id="rId5" Type="http://schemas.openxmlformats.org/officeDocument/2006/relationships/hyperlink" Target="https://pbs.twimg.com/media/EAbVO9LUYAAvFT3.jpg" TargetMode="External" /><Relationship Id="rId6" Type="http://schemas.openxmlformats.org/officeDocument/2006/relationships/hyperlink" Target="https://pbs.twimg.com/media/EA-xxTaXoAEFl0o.jpg" TargetMode="External" /><Relationship Id="rId7" Type="http://schemas.openxmlformats.org/officeDocument/2006/relationships/hyperlink" Target="https://pbs.twimg.com/media/EAbVO9LUYAAvFT3.jpg" TargetMode="External" /><Relationship Id="rId8" Type="http://schemas.openxmlformats.org/officeDocument/2006/relationships/hyperlink" Target="https://pbs.twimg.com/media/EAbVO9LUYAAvFT3.jpg" TargetMode="External" /><Relationship Id="rId9" Type="http://schemas.openxmlformats.org/officeDocument/2006/relationships/hyperlink" Target="https://pbs.twimg.com/media/EAbVO9LUYAAvFT3.jpg" TargetMode="External" /><Relationship Id="rId10" Type="http://schemas.openxmlformats.org/officeDocument/2006/relationships/hyperlink" Target="https://pbs.twimg.com/media/EAbVO9LUYAAvFT3.jpg" TargetMode="External" /><Relationship Id="rId11" Type="http://schemas.openxmlformats.org/officeDocument/2006/relationships/hyperlink" Target="https://pbs.twimg.com/media/EA-xxTaXoAEFl0o.jpg" TargetMode="External" /><Relationship Id="rId12" Type="http://schemas.openxmlformats.org/officeDocument/2006/relationships/hyperlink" Target="https://twitter.com/#!/itravellen/status/1154844832042381312" TargetMode="External" /><Relationship Id="rId13" Type="http://schemas.openxmlformats.org/officeDocument/2006/relationships/hyperlink" Target="https://twitter.com/#!/itravellen/status/1154844832042381312" TargetMode="External" /><Relationship Id="rId14" Type="http://schemas.openxmlformats.org/officeDocument/2006/relationships/hyperlink" Target="https://twitter.com/#!/itravellen/status/1154844832042381312" TargetMode="External" /><Relationship Id="rId15" Type="http://schemas.openxmlformats.org/officeDocument/2006/relationships/hyperlink" Target="https://twitter.com/#!/itravellen/status/1154844832042381312" TargetMode="External" /><Relationship Id="rId16" Type="http://schemas.openxmlformats.org/officeDocument/2006/relationships/hyperlink" Target="https://twitter.com/#!/myvcc/status/1157339091870146560" TargetMode="External" /><Relationship Id="rId17" Type="http://schemas.openxmlformats.org/officeDocument/2006/relationships/comments" Target="../comments13.xml" /><Relationship Id="rId18" Type="http://schemas.openxmlformats.org/officeDocument/2006/relationships/vmlDrawing" Target="../drawings/vmlDrawing6.vml" /><Relationship Id="rId19" Type="http://schemas.openxmlformats.org/officeDocument/2006/relationships/table" Target="../tables/table23.xml" /><Relationship Id="rId2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8pmZLcnN0" TargetMode="External" /><Relationship Id="rId2" Type="http://schemas.openxmlformats.org/officeDocument/2006/relationships/hyperlink" Target="https://t.co/Sifx5hITg0" TargetMode="External" /><Relationship Id="rId3" Type="http://schemas.openxmlformats.org/officeDocument/2006/relationships/hyperlink" Target="https://t.co/VFEAEd1hYZ" TargetMode="External" /><Relationship Id="rId4" Type="http://schemas.openxmlformats.org/officeDocument/2006/relationships/hyperlink" Target="https://pbs.twimg.com/profile_banners/2342898554/1392513012" TargetMode="External" /><Relationship Id="rId5" Type="http://schemas.openxmlformats.org/officeDocument/2006/relationships/hyperlink" Target="https://pbs.twimg.com/profile_banners/540352510/1562514041" TargetMode="External" /><Relationship Id="rId6" Type="http://schemas.openxmlformats.org/officeDocument/2006/relationships/hyperlink" Target="https://pbs.twimg.com/profile_banners/2228773518/1403883529" TargetMode="External" /><Relationship Id="rId7" Type="http://schemas.openxmlformats.org/officeDocument/2006/relationships/hyperlink" Target="https://pbs.twimg.com/profile_banners/18346497/1556237678"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pbs.twimg.com/profile_background_images/378800000144818585/DWlGUywu.jpe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pbs.twimg.com/profile_images/847201392255057920/yJzLv75-_normal.jp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49364398479171584/1DoHbPXt_normal.png" TargetMode="External" /><Relationship Id="rId15" Type="http://schemas.openxmlformats.org/officeDocument/2006/relationships/hyperlink" Target="http://pbs.twimg.com/profile_images/482548796753059840/-o0W89uZ_normal.png" TargetMode="External" /><Relationship Id="rId16" Type="http://schemas.openxmlformats.org/officeDocument/2006/relationships/hyperlink" Target="http://pbs.twimg.com/profile_images/1148658107016368128/RG2mJPBk_normal.png" TargetMode="External" /><Relationship Id="rId17" Type="http://schemas.openxmlformats.org/officeDocument/2006/relationships/hyperlink" Target="https://twitter.com/itravellen" TargetMode="External" /><Relationship Id="rId18" Type="http://schemas.openxmlformats.org/officeDocument/2006/relationships/hyperlink" Target="https://twitter.com/ghazalrajabi" TargetMode="External" /><Relationship Id="rId19" Type="http://schemas.openxmlformats.org/officeDocument/2006/relationships/hyperlink" Target="https://twitter.com/vcc_alumni" TargetMode="External" /><Relationship Id="rId20" Type="http://schemas.openxmlformats.org/officeDocument/2006/relationships/hyperlink" Target="https://twitter.com/vccsalonspa" TargetMode="External" /><Relationship Id="rId21" Type="http://schemas.openxmlformats.org/officeDocument/2006/relationships/hyperlink" Target="https://twitter.com/myvcc" TargetMode="External" /><Relationship Id="rId22" Type="http://schemas.openxmlformats.org/officeDocument/2006/relationships/comments" Target="../comments2.xml" /><Relationship Id="rId23" Type="http://schemas.openxmlformats.org/officeDocument/2006/relationships/vmlDrawing" Target="../drawings/vmlDrawing2.vml" /><Relationship Id="rId24" Type="http://schemas.openxmlformats.org/officeDocument/2006/relationships/table" Target="../tables/table2.xm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vcc.ca/services/eat-shop--more/vcc-salon--spa/" TargetMode="External" /><Relationship Id="rId2" Type="http://schemas.openxmlformats.org/officeDocument/2006/relationships/hyperlink" Target="https://www.vcc.ca/services/eat-shop--more/vcc-salon--spa/"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334</v>
      </c>
      <c r="BB2" s="13" t="s">
        <v>338</v>
      </c>
      <c r="BC2" s="13" t="s">
        <v>339</v>
      </c>
      <c r="BD2" s="68" t="s">
        <v>411</v>
      </c>
      <c r="BE2" s="68" t="s">
        <v>412</v>
      </c>
      <c r="BF2" s="68" t="s">
        <v>413</v>
      </c>
      <c r="BG2" s="68" t="s">
        <v>414</v>
      </c>
      <c r="BH2" s="68" t="s">
        <v>415</v>
      </c>
      <c r="BI2" s="68" t="s">
        <v>416</v>
      </c>
      <c r="BJ2" s="68" t="s">
        <v>417</v>
      </c>
      <c r="BK2" s="68" t="s">
        <v>418</v>
      </c>
      <c r="BL2" s="68" t="s">
        <v>419</v>
      </c>
    </row>
    <row r="3" spans="1:64" ht="15" customHeight="1">
      <c r="A3" s="85" t="s">
        <v>212</v>
      </c>
      <c r="B3" s="85" t="s">
        <v>214</v>
      </c>
      <c r="C3" s="53" t="s">
        <v>446</v>
      </c>
      <c r="D3" s="54">
        <v>3</v>
      </c>
      <c r="E3" s="66" t="s">
        <v>132</v>
      </c>
      <c r="F3" s="55">
        <v>35</v>
      </c>
      <c r="G3" s="53"/>
      <c r="H3" s="57"/>
      <c r="I3" s="56"/>
      <c r="J3" s="56"/>
      <c r="K3" s="36" t="s">
        <v>65</v>
      </c>
      <c r="L3" s="62">
        <v>3</v>
      </c>
      <c r="M3" s="62"/>
      <c r="N3" s="63"/>
      <c r="O3" s="86" t="s">
        <v>217</v>
      </c>
      <c r="P3" s="88">
        <v>43672.83608796296</v>
      </c>
      <c r="Q3" s="86" t="s">
        <v>219</v>
      </c>
      <c r="R3" s="86"/>
      <c r="S3" s="86"/>
      <c r="T3" s="86" t="s">
        <v>223</v>
      </c>
      <c r="U3" s="91" t="s">
        <v>225</v>
      </c>
      <c r="V3" s="91" t="s">
        <v>225</v>
      </c>
      <c r="W3" s="88">
        <v>43672.83608796296</v>
      </c>
      <c r="X3" s="91" t="s">
        <v>227</v>
      </c>
      <c r="Y3" s="86"/>
      <c r="Z3" s="86"/>
      <c r="AA3" s="92" t="s">
        <v>229</v>
      </c>
      <c r="AB3" s="86"/>
      <c r="AC3" s="86" t="b">
        <v>0</v>
      </c>
      <c r="AD3" s="86">
        <v>1</v>
      </c>
      <c r="AE3" s="92" t="s">
        <v>231</v>
      </c>
      <c r="AF3" s="86" t="b">
        <v>0</v>
      </c>
      <c r="AG3" s="86" t="s">
        <v>233</v>
      </c>
      <c r="AH3" s="86"/>
      <c r="AI3" s="92" t="s">
        <v>232</v>
      </c>
      <c r="AJ3" s="86" t="b">
        <v>0</v>
      </c>
      <c r="AK3" s="86">
        <v>0</v>
      </c>
      <c r="AL3" s="92" t="s">
        <v>232</v>
      </c>
      <c r="AM3" s="86" t="s">
        <v>235</v>
      </c>
      <c r="AN3" s="86" t="b">
        <v>0</v>
      </c>
      <c r="AO3" s="92" t="s">
        <v>229</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215</v>
      </c>
      <c r="C4" s="53" t="s">
        <v>446</v>
      </c>
      <c r="D4" s="54">
        <v>3</v>
      </c>
      <c r="E4" s="66" t="s">
        <v>132</v>
      </c>
      <c r="F4" s="55">
        <v>35</v>
      </c>
      <c r="G4" s="53"/>
      <c r="H4" s="57"/>
      <c r="I4" s="56"/>
      <c r="J4" s="56"/>
      <c r="K4" s="36" t="s">
        <v>65</v>
      </c>
      <c r="L4" s="84">
        <v>4</v>
      </c>
      <c r="M4" s="84"/>
      <c r="N4" s="63"/>
      <c r="O4" s="87" t="s">
        <v>217</v>
      </c>
      <c r="P4" s="89">
        <v>43672.83608796296</v>
      </c>
      <c r="Q4" s="87" t="s">
        <v>219</v>
      </c>
      <c r="R4" s="87"/>
      <c r="S4" s="87"/>
      <c r="T4" s="87" t="s">
        <v>223</v>
      </c>
      <c r="U4" s="90" t="s">
        <v>225</v>
      </c>
      <c r="V4" s="90" t="s">
        <v>225</v>
      </c>
      <c r="W4" s="89">
        <v>43672.83608796296</v>
      </c>
      <c r="X4" s="90" t="s">
        <v>227</v>
      </c>
      <c r="Y4" s="87"/>
      <c r="Z4" s="87"/>
      <c r="AA4" s="93" t="s">
        <v>229</v>
      </c>
      <c r="AB4" s="87"/>
      <c r="AC4" s="87" t="b">
        <v>0</v>
      </c>
      <c r="AD4" s="87">
        <v>1</v>
      </c>
      <c r="AE4" s="93" t="s">
        <v>231</v>
      </c>
      <c r="AF4" s="87" t="b">
        <v>0</v>
      </c>
      <c r="AG4" s="87" t="s">
        <v>233</v>
      </c>
      <c r="AH4" s="87"/>
      <c r="AI4" s="93" t="s">
        <v>232</v>
      </c>
      <c r="AJ4" s="87" t="b">
        <v>0</v>
      </c>
      <c r="AK4" s="87">
        <v>0</v>
      </c>
      <c r="AL4" s="93" t="s">
        <v>232</v>
      </c>
      <c r="AM4" s="87" t="s">
        <v>235</v>
      </c>
      <c r="AN4" s="87" t="b">
        <v>0</v>
      </c>
      <c r="AO4" s="93" t="s">
        <v>229</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c r="BE4" s="52"/>
      <c r="BF4" s="51"/>
      <c r="BG4" s="52"/>
      <c r="BH4" s="51"/>
      <c r="BI4" s="52"/>
      <c r="BJ4" s="51"/>
      <c r="BK4" s="52"/>
      <c r="BL4" s="51"/>
    </row>
    <row r="5" spans="1:64" ht="45">
      <c r="A5" s="85" t="s">
        <v>212</v>
      </c>
      <c r="B5" s="85" t="s">
        <v>216</v>
      </c>
      <c r="C5" s="53" t="s">
        <v>446</v>
      </c>
      <c r="D5" s="54">
        <v>3</v>
      </c>
      <c r="E5" s="66" t="s">
        <v>132</v>
      </c>
      <c r="F5" s="55">
        <v>35</v>
      </c>
      <c r="G5" s="53"/>
      <c r="H5" s="57"/>
      <c r="I5" s="56"/>
      <c r="J5" s="56"/>
      <c r="K5" s="36" t="s">
        <v>65</v>
      </c>
      <c r="L5" s="84">
        <v>5</v>
      </c>
      <c r="M5" s="84"/>
      <c r="N5" s="63"/>
      <c r="O5" s="87" t="s">
        <v>218</v>
      </c>
      <c r="P5" s="89">
        <v>43672.83608796296</v>
      </c>
      <c r="Q5" s="87" t="s">
        <v>219</v>
      </c>
      <c r="R5" s="87"/>
      <c r="S5" s="87"/>
      <c r="T5" s="87" t="s">
        <v>223</v>
      </c>
      <c r="U5" s="90" t="s">
        <v>225</v>
      </c>
      <c r="V5" s="90" t="s">
        <v>225</v>
      </c>
      <c r="W5" s="89">
        <v>43672.83608796296</v>
      </c>
      <c r="X5" s="90" t="s">
        <v>227</v>
      </c>
      <c r="Y5" s="87"/>
      <c r="Z5" s="87"/>
      <c r="AA5" s="93" t="s">
        <v>229</v>
      </c>
      <c r="AB5" s="87"/>
      <c r="AC5" s="87" t="b">
        <v>0</v>
      </c>
      <c r="AD5" s="87">
        <v>1</v>
      </c>
      <c r="AE5" s="93" t="s">
        <v>231</v>
      </c>
      <c r="AF5" s="87" t="b">
        <v>0</v>
      </c>
      <c r="AG5" s="87" t="s">
        <v>233</v>
      </c>
      <c r="AH5" s="87"/>
      <c r="AI5" s="93" t="s">
        <v>232</v>
      </c>
      <c r="AJ5" s="87" t="b">
        <v>0</v>
      </c>
      <c r="AK5" s="87">
        <v>0</v>
      </c>
      <c r="AL5" s="93" t="s">
        <v>232</v>
      </c>
      <c r="AM5" s="87" t="s">
        <v>235</v>
      </c>
      <c r="AN5" s="87" t="b">
        <v>0</v>
      </c>
      <c r="AO5" s="93" t="s">
        <v>229</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c r="BE5" s="52"/>
      <c r="BF5" s="51"/>
      <c r="BG5" s="52"/>
      <c r="BH5" s="51"/>
      <c r="BI5" s="52"/>
      <c r="BJ5" s="51"/>
      <c r="BK5" s="52"/>
      <c r="BL5" s="51"/>
    </row>
    <row r="6" spans="1:64" ht="45">
      <c r="A6" s="85" t="s">
        <v>212</v>
      </c>
      <c r="B6" s="85" t="s">
        <v>213</v>
      </c>
      <c r="C6" s="53" t="s">
        <v>446</v>
      </c>
      <c r="D6" s="54">
        <v>3</v>
      </c>
      <c r="E6" s="66" t="s">
        <v>132</v>
      </c>
      <c r="F6" s="55">
        <v>35</v>
      </c>
      <c r="G6" s="53"/>
      <c r="H6" s="57"/>
      <c r="I6" s="56"/>
      <c r="J6" s="56"/>
      <c r="K6" s="36" t="s">
        <v>65</v>
      </c>
      <c r="L6" s="84">
        <v>6</v>
      </c>
      <c r="M6" s="84"/>
      <c r="N6" s="63"/>
      <c r="O6" s="87" t="s">
        <v>217</v>
      </c>
      <c r="P6" s="89">
        <v>43672.83608796296</v>
      </c>
      <c r="Q6" s="87" t="s">
        <v>219</v>
      </c>
      <c r="R6" s="87"/>
      <c r="S6" s="87"/>
      <c r="T6" s="87" t="s">
        <v>223</v>
      </c>
      <c r="U6" s="90" t="s">
        <v>225</v>
      </c>
      <c r="V6" s="90" t="s">
        <v>225</v>
      </c>
      <c r="W6" s="89">
        <v>43672.83608796296</v>
      </c>
      <c r="X6" s="90" t="s">
        <v>227</v>
      </c>
      <c r="Y6" s="87"/>
      <c r="Z6" s="87"/>
      <c r="AA6" s="93" t="s">
        <v>229</v>
      </c>
      <c r="AB6" s="87"/>
      <c r="AC6" s="87" t="b">
        <v>0</v>
      </c>
      <c r="AD6" s="87">
        <v>1</v>
      </c>
      <c r="AE6" s="93" t="s">
        <v>231</v>
      </c>
      <c r="AF6" s="87" t="b">
        <v>0</v>
      </c>
      <c r="AG6" s="87" t="s">
        <v>233</v>
      </c>
      <c r="AH6" s="87"/>
      <c r="AI6" s="93" t="s">
        <v>232</v>
      </c>
      <c r="AJ6" s="87" t="b">
        <v>0</v>
      </c>
      <c r="AK6" s="87">
        <v>0</v>
      </c>
      <c r="AL6" s="93" t="s">
        <v>232</v>
      </c>
      <c r="AM6" s="87" t="s">
        <v>235</v>
      </c>
      <c r="AN6" s="87" t="b">
        <v>0</v>
      </c>
      <c r="AO6" s="93" t="s">
        <v>229</v>
      </c>
      <c r="AP6" s="87" t="s">
        <v>176</v>
      </c>
      <c r="AQ6" s="87">
        <v>0</v>
      </c>
      <c r="AR6" s="87">
        <v>0</v>
      </c>
      <c r="AS6" s="87"/>
      <c r="AT6" s="87"/>
      <c r="AU6" s="87"/>
      <c r="AV6" s="87"/>
      <c r="AW6" s="87"/>
      <c r="AX6" s="87"/>
      <c r="AY6" s="87"/>
      <c r="AZ6" s="87"/>
      <c r="BA6">
        <v>1</v>
      </c>
      <c r="BB6" s="86" t="str">
        <f>REPLACE(INDEX(GroupVertices[Group],MATCH(Edges[[#This Row],[Vertex 1]],GroupVertices[Vertex],0)),1,1,"")</f>
        <v>1</v>
      </c>
      <c r="BC6" s="86" t="str">
        <f>REPLACE(INDEX(GroupVertices[Group],MATCH(Edges[[#This Row],[Vertex 2]],GroupVertices[Vertex],0)),1,1,"")</f>
        <v>1</v>
      </c>
      <c r="BD6" s="51">
        <v>1</v>
      </c>
      <c r="BE6" s="52">
        <v>7.6923076923076925</v>
      </c>
      <c r="BF6" s="51">
        <v>0</v>
      </c>
      <c r="BG6" s="52">
        <v>0</v>
      </c>
      <c r="BH6" s="51">
        <v>0</v>
      </c>
      <c r="BI6" s="52">
        <v>0</v>
      </c>
      <c r="BJ6" s="51">
        <v>12</v>
      </c>
      <c r="BK6" s="52">
        <v>92.3076923076923</v>
      </c>
      <c r="BL6" s="51">
        <v>13</v>
      </c>
    </row>
    <row r="7" spans="1:64" ht="45">
      <c r="A7" s="85" t="s">
        <v>213</v>
      </c>
      <c r="B7" s="85" t="s">
        <v>213</v>
      </c>
      <c r="C7" s="53" t="s">
        <v>446</v>
      </c>
      <c r="D7" s="54">
        <v>3</v>
      </c>
      <c r="E7" s="66" t="s">
        <v>132</v>
      </c>
      <c r="F7" s="55">
        <v>35</v>
      </c>
      <c r="G7" s="53"/>
      <c r="H7" s="57"/>
      <c r="I7" s="56"/>
      <c r="J7" s="56"/>
      <c r="K7" s="36" t="s">
        <v>65</v>
      </c>
      <c r="L7" s="84">
        <v>7</v>
      </c>
      <c r="M7" s="84"/>
      <c r="N7" s="63"/>
      <c r="O7" s="87" t="s">
        <v>176</v>
      </c>
      <c r="P7" s="89">
        <v>43679.718935185185</v>
      </c>
      <c r="Q7" s="87" t="s">
        <v>220</v>
      </c>
      <c r="R7" s="90" t="s">
        <v>221</v>
      </c>
      <c r="S7" s="87" t="s">
        <v>222</v>
      </c>
      <c r="T7" s="87" t="s">
        <v>224</v>
      </c>
      <c r="U7" s="90" t="s">
        <v>226</v>
      </c>
      <c r="V7" s="90" t="s">
        <v>226</v>
      </c>
      <c r="W7" s="89">
        <v>43679.718935185185</v>
      </c>
      <c r="X7" s="90" t="s">
        <v>228</v>
      </c>
      <c r="Y7" s="87"/>
      <c r="Z7" s="87"/>
      <c r="AA7" s="93" t="s">
        <v>230</v>
      </c>
      <c r="AB7" s="87"/>
      <c r="AC7" s="87" t="b">
        <v>0</v>
      </c>
      <c r="AD7" s="87">
        <v>1</v>
      </c>
      <c r="AE7" s="93" t="s">
        <v>232</v>
      </c>
      <c r="AF7" s="87" t="b">
        <v>0</v>
      </c>
      <c r="AG7" s="87" t="s">
        <v>234</v>
      </c>
      <c r="AH7" s="87"/>
      <c r="AI7" s="93" t="s">
        <v>232</v>
      </c>
      <c r="AJ7" s="87" t="b">
        <v>0</v>
      </c>
      <c r="AK7" s="87">
        <v>0</v>
      </c>
      <c r="AL7" s="93" t="s">
        <v>232</v>
      </c>
      <c r="AM7" s="87" t="s">
        <v>236</v>
      </c>
      <c r="AN7" s="87" t="b">
        <v>0</v>
      </c>
      <c r="AO7" s="93" t="s">
        <v>230</v>
      </c>
      <c r="AP7" s="87" t="s">
        <v>176</v>
      </c>
      <c r="AQ7" s="87">
        <v>0</v>
      </c>
      <c r="AR7" s="87">
        <v>0</v>
      </c>
      <c r="AS7" s="87"/>
      <c r="AT7" s="87"/>
      <c r="AU7" s="87"/>
      <c r="AV7" s="87"/>
      <c r="AW7" s="87"/>
      <c r="AX7" s="87"/>
      <c r="AY7" s="87"/>
      <c r="AZ7" s="87"/>
      <c r="BA7">
        <v>1</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29</v>
      </c>
      <c r="BK7" s="52">
        <v>100</v>
      </c>
      <c r="BL7"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7" r:id="rId1" display="https://www.vcc.ca/services/eat-shop--more/vcc-salon--spa/"/>
    <hyperlink ref="U3" r:id="rId2" display="https://pbs.twimg.com/media/EAbVO9LUYAAvFT3.jpg"/>
    <hyperlink ref="U4" r:id="rId3" display="https://pbs.twimg.com/media/EAbVO9LUYAAvFT3.jpg"/>
    <hyperlink ref="U5" r:id="rId4" display="https://pbs.twimg.com/media/EAbVO9LUYAAvFT3.jpg"/>
    <hyperlink ref="U6" r:id="rId5" display="https://pbs.twimg.com/media/EAbVO9LUYAAvFT3.jpg"/>
    <hyperlink ref="U7" r:id="rId6" display="https://pbs.twimg.com/media/EA-xxTaXoAEFl0o.jpg"/>
    <hyperlink ref="V3" r:id="rId7" display="https://pbs.twimg.com/media/EAbVO9LUYAAvFT3.jpg"/>
    <hyperlink ref="V4" r:id="rId8" display="https://pbs.twimg.com/media/EAbVO9LUYAAvFT3.jpg"/>
    <hyperlink ref="V5" r:id="rId9" display="https://pbs.twimg.com/media/EAbVO9LUYAAvFT3.jpg"/>
    <hyperlink ref="V6" r:id="rId10" display="https://pbs.twimg.com/media/EAbVO9LUYAAvFT3.jpg"/>
    <hyperlink ref="V7" r:id="rId11" display="https://pbs.twimg.com/media/EA-xxTaXoAEFl0o.jpg"/>
    <hyperlink ref="X3" r:id="rId12" display="https://twitter.com/#!/itravellen/status/1154844832042381312"/>
    <hyperlink ref="X4" r:id="rId13" display="https://twitter.com/#!/itravellen/status/1154844832042381312"/>
    <hyperlink ref="X5" r:id="rId14" display="https://twitter.com/#!/itravellen/status/1154844832042381312"/>
    <hyperlink ref="X6" r:id="rId15" display="https://twitter.com/#!/itravellen/status/1154844832042381312"/>
    <hyperlink ref="X7" r:id="rId16" display="https://twitter.com/#!/myvcc/status/1157339091870146560"/>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6" t="s">
        <v>402</v>
      </c>
      <c r="B1" s="86" t="s">
        <v>403</v>
      </c>
      <c r="C1" s="86" t="s">
        <v>396</v>
      </c>
      <c r="D1" s="86" t="s">
        <v>397</v>
      </c>
      <c r="E1" s="86" t="s">
        <v>404</v>
      </c>
      <c r="F1" s="86" t="s">
        <v>144</v>
      </c>
      <c r="G1" s="86" t="s">
        <v>405</v>
      </c>
      <c r="H1" s="86" t="s">
        <v>406</v>
      </c>
      <c r="I1" s="86" t="s">
        <v>407</v>
      </c>
      <c r="J1" s="86" t="s">
        <v>408</v>
      </c>
      <c r="K1" s="86" t="s">
        <v>409</v>
      </c>
      <c r="L1" s="86" t="s">
        <v>410</v>
      </c>
    </row>
    <row r="2" spans="1:12" ht="15">
      <c r="A2" s="86"/>
      <c r="B2" s="86"/>
      <c r="C2" s="86"/>
      <c r="D2" s="121"/>
      <c r="E2" s="121"/>
      <c r="F2" s="86"/>
      <c r="G2" s="86"/>
      <c r="H2" s="86"/>
      <c r="I2" s="86"/>
      <c r="J2" s="86"/>
      <c r="K2" s="86"/>
      <c r="L2" s="8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422</v>
      </c>
      <c r="B2" s="124" t="s">
        <v>423</v>
      </c>
      <c r="C2" s="68" t="s">
        <v>424</v>
      </c>
    </row>
    <row r="3" spans="1:3" ht="15">
      <c r="A3" s="123" t="s">
        <v>335</v>
      </c>
      <c r="B3" s="123" t="s">
        <v>335</v>
      </c>
      <c r="C3" s="36">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430</v>
      </c>
      <c r="B1" s="13" t="s">
        <v>17</v>
      </c>
    </row>
    <row r="2" spans="1:2" ht="15">
      <c r="A2" s="86" t="s">
        <v>431</v>
      </c>
      <c r="B2" s="86" t="s">
        <v>437</v>
      </c>
    </row>
    <row r="3" spans="1:2" ht="15">
      <c r="A3" s="86" t="s">
        <v>432</v>
      </c>
      <c r="B3" s="86" t="s">
        <v>438</v>
      </c>
    </row>
    <row r="4" spans="1:2" ht="15">
      <c r="A4" s="86" t="s">
        <v>433</v>
      </c>
      <c r="B4" s="86" t="s">
        <v>439</v>
      </c>
    </row>
    <row r="5" spans="1:2" ht="15">
      <c r="A5" s="86" t="s">
        <v>434</v>
      </c>
      <c r="B5" s="86" t="s">
        <v>440</v>
      </c>
    </row>
    <row r="6" spans="1:2" ht="15">
      <c r="A6" s="86" t="s">
        <v>435</v>
      </c>
      <c r="B6" s="86" t="s">
        <v>441</v>
      </c>
    </row>
    <row r="7" spans="1:2" ht="15">
      <c r="A7" s="86" t="s">
        <v>436</v>
      </c>
      <c r="B7" s="86" t="s">
        <v>438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334</v>
      </c>
      <c r="BB2" s="13" t="s">
        <v>338</v>
      </c>
      <c r="BC2" s="13" t="s">
        <v>339</v>
      </c>
      <c r="BD2" s="68" t="s">
        <v>411</v>
      </c>
      <c r="BE2" s="68" t="s">
        <v>412</v>
      </c>
      <c r="BF2" s="68" t="s">
        <v>413</v>
      </c>
      <c r="BG2" s="68" t="s">
        <v>414</v>
      </c>
      <c r="BH2" s="68" t="s">
        <v>415</v>
      </c>
      <c r="BI2" s="68" t="s">
        <v>416</v>
      </c>
      <c r="BJ2" s="68" t="s">
        <v>417</v>
      </c>
      <c r="BK2" s="68" t="s">
        <v>418</v>
      </c>
      <c r="BL2" s="68" t="s">
        <v>419</v>
      </c>
    </row>
    <row r="3" spans="1:64" ht="15" customHeight="1">
      <c r="A3" s="85" t="s">
        <v>212</v>
      </c>
      <c r="B3" s="85" t="s">
        <v>214</v>
      </c>
      <c r="C3" s="53"/>
      <c r="D3" s="54"/>
      <c r="E3" s="66"/>
      <c r="F3" s="55"/>
      <c r="G3" s="53"/>
      <c r="H3" s="57"/>
      <c r="I3" s="56"/>
      <c r="J3" s="56"/>
      <c r="K3" s="36" t="s">
        <v>65</v>
      </c>
      <c r="L3" s="62">
        <v>3</v>
      </c>
      <c r="M3" s="62"/>
      <c r="N3" s="63"/>
      <c r="O3" s="86" t="s">
        <v>217</v>
      </c>
      <c r="P3" s="88">
        <v>43672.83608796296</v>
      </c>
      <c r="Q3" s="86" t="s">
        <v>219</v>
      </c>
      <c r="R3" s="86"/>
      <c r="S3" s="86"/>
      <c r="T3" s="86" t="s">
        <v>223</v>
      </c>
      <c r="U3" s="91" t="s">
        <v>225</v>
      </c>
      <c r="V3" s="91" t="s">
        <v>225</v>
      </c>
      <c r="W3" s="88">
        <v>43672.83608796296</v>
      </c>
      <c r="X3" s="91" t="s">
        <v>227</v>
      </c>
      <c r="Y3" s="86"/>
      <c r="Z3" s="86"/>
      <c r="AA3" s="92" t="s">
        <v>229</v>
      </c>
      <c r="AB3" s="86"/>
      <c r="AC3" s="86" t="b">
        <v>0</v>
      </c>
      <c r="AD3" s="86">
        <v>1</v>
      </c>
      <c r="AE3" s="92" t="s">
        <v>231</v>
      </c>
      <c r="AF3" s="86" t="b">
        <v>0</v>
      </c>
      <c r="AG3" s="86" t="s">
        <v>233</v>
      </c>
      <c r="AH3" s="86"/>
      <c r="AI3" s="92" t="s">
        <v>232</v>
      </c>
      <c r="AJ3" s="86" t="b">
        <v>0</v>
      </c>
      <c r="AK3" s="86">
        <v>0</v>
      </c>
      <c r="AL3" s="92" t="s">
        <v>232</v>
      </c>
      <c r="AM3" s="86" t="s">
        <v>235</v>
      </c>
      <c r="AN3" s="86" t="b">
        <v>0</v>
      </c>
      <c r="AO3" s="92" t="s">
        <v>229</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c r="BE3" s="52"/>
      <c r="BF3" s="51"/>
      <c r="BG3" s="52"/>
      <c r="BH3" s="51"/>
      <c r="BI3" s="52"/>
      <c r="BJ3" s="51"/>
      <c r="BK3" s="52"/>
      <c r="BL3" s="51"/>
    </row>
    <row r="4" spans="1:64" ht="15" customHeight="1">
      <c r="A4" s="85" t="s">
        <v>212</v>
      </c>
      <c r="B4" s="85" t="s">
        <v>215</v>
      </c>
      <c r="C4" s="53"/>
      <c r="D4" s="54"/>
      <c r="E4" s="66"/>
      <c r="F4" s="55"/>
      <c r="G4" s="53"/>
      <c r="H4" s="57"/>
      <c r="I4" s="56"/>
      <c r="J4" s="56"/>
      <c r="K4" s="36" t="s">
        <v>65</v>
      </c>
      <c r="L4" s="84">
        <v>4</v>
      </c>
      <c r="M4" s="84"/>
      <c r="N4" s="63"/>
      <c r="O4" s="87" t="s">
        <v>217</v>
      </c>
      <c r="P4" s="89">
        <v>43672.83608796296</v>
      </c>
      <c r="Q4" s="87" t="s">
        <v>219</v>
      </c>
      <c r="R4" s="87"/>
      <c r="S4" s="87"/>
      <c r="T4" s="87" t="s">
        <v>223</v>
      </c>
      <c r="U4" s="90" t="s">
        <v>225</v>
      </c>
      <c r="V4" s="90" t="s">
        <v>225</v>
      </c>
      <c r="W4" s="89">
        <v>43672.83608796296</v>
      </c>
      <c r="X4" s="90" t="s">
        <v>227</v>
      </c>
      <c r="Y4" s="87"/>
      <c r="Z4" s="87"/>
      <c r="AA4" s="93" t="s">
        <v>229</v>
      </c>
      <c r="AB4" s="87"/>
      <c r="AC4" s="87" t="b">
        <v>0</v>
      </c>
      <c r="AD4" s="87">
        <v>1</v>
      </c>
      <c r="AE4" s="93" t="s">
        <v>231</v>
      </c>
      <c r="AF4" s="87" t="b">
        <v>0</v>
      </c>
      <c r="AG4" s="87" t="s">
        <v>233</v>
      </c>
      <c r="AH4" s="87"/>
      <c r="AI4" s="93" t="s">
        <v>232</v>
      </c>
      <c r="AJ4" s="87" t="b">
        <v>0</v>
      </c>
      <c r="AK4" s="87">
        <v>0</v>
      </c>
      <c r="AL4" s="93" t="s">
        <v>232</v>
      </c>
      <c r="AM4" s="87" t="s">
        <v>235</v>
      </c>
      <c r="AN4" s="87" t="b">
        <v>0</v>
      </c>
      <c r="AO4" s="93" t="s">
        <v>229</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c r="BE4" s="52"/>
      <c r="BF4" s="51"/>
      <c r="BG4" s="52"/>
      <c r="BH4" s="51"/>
      <c r="BI4" s="52"/>
      <c r="BJ4" s="51"/>
      <c r="BK4" s="52"/>
      <c r="BL4" s="51"/>
    </row>
    <row r="5" spans="1:64" ht="15">
      <c r="A5" s="85" t="s">
        <v>212</v>
      </c>
      <c r="B5" s="85" t="s">
        <v>216</v>
      </c>
      <c r="C5" s="53"/>
      <c r="D5" s="54"/>
      <c r="E5" s="66"/>
      <c r="F5" s="55"/>
      <c r="G5" s="53"/>
      <c r="H5" s="57"/>
      <c r="I5" s="56"/>
      <c r="J5" s="56"/>
      <c r="K5" s="36" t="s">
        <v>65</v>
      </c>
      <c r="L5" s="84">
        <v>5</v>
      </c>
      <c r="M5" s="84"/>
      <c r="N5" s="63"/>
      <c r="O5" s="87" t="s">
        <v>218</v>
      </c>
      <c r="P5" s="89">
        <v>43672.83608796296</v>
      </c>
      <c r="Q5" s="87" t="s">
        <v>219</v>
      </c>
      <c r="R5" s="87"/>
      <c r="S5" s="87"/>
      <c r="T5" s="87" t="s">
        <v>223</v>
      </c>
      <c r="U5" s="90" t="s">
        <v>225</v>
      </c>
      <c r="V5" s="90" t="s">
        <v>225</v>
      </c>
      <c r="W5" s="89">
        <v>43672.83608796296</v>
      </c>
      <c r="X5" s="90" t="s">
        <v>227</v>
      </c>
      <c r="Y5" s="87"/>
      <c r="Z5" s="87"/>
      <c r="AA5" s="93" t="s">
        <v>229</v>
      </c>
      <c r="AB5" s="87"/>
      <c r="AC5" s="87" t="b">
        <v>0</v>
      </c>
      <c r="AD5" s="87">
        <v>1</v>
      </c>
      <c r="AE5" s="93" t="s">
        <v>231</v>
      </c>
      <c r="AF5" s="87" t="b">
        <v>0</v>
      </c>
      <c r="AG5" s="87" t="s">
        <v>233</v>
      </c>
      <c r="AH5" s="87"/>
      <c r="AI5" s="93" t="s">
        <v>232</v>
      </c>
      <c r="AJ5" s="87" t="b">
        <v>0</v>
      </c>
      <c r="AK5" s="87">
        <v>0</v>
      </c>
      <c r="AL5" s="93" t="s">
        <v>232</v>
      </c>
      <c r="AM5" s="87" t="s">
        <v>235</v>
      </c>
      <c r="AN5" s="87" t="b">
        <v>0</v>
      </c>
      <c r="AO5" s="93" t="s">
        <v>229</v>
      </c>
      <c r="AP5" s="87" t="s">
        <v>176</v>
      </c>
      <c r="AQ5" s="87">
        <v>0</v>
      </c>
      <c r="AR5" s="87">
        <v>0</v>
      </c>
      <c r="AS5" s="87"/>
      <c r="AT5" s="87"/>
      <c r="AU5" s="87"/>
      <c r="AV5" s="87"/>
      <c r="AW5" s="87"/>
      <c r="AX5" s="87"/>
      <c r="AY5" s="87"/>
      <c r="AZ5" s="87"/>
      <c r="BA5">
        <v>1</v>
      </c>
      <c r="BB5" s="86" t="str">
        <f>REPLACE(INDEX(GroupVertices[Group],MATCH(Edges25[[#This Row],[Vertex 1]],GroupVertices[Vertex],0)),1,1,"")</f>
        <v>1</v>
      </c>
      <c r="BC5" s="86" t="str">
        <f>REPLACE(INDEX(GroupVertices[Group],MATCH(Edges25[[#This Row],[Vertex 2]],GroupVertices[Vertex],0)),1,1,"")</f>
        <v>1</v>
      </c>
      <c r="BD5" s="51"/>
      <c r="BE5" s="52"/>
      <c r="BF5" s="51"/>
      <c r="BG5" s="52"/>
      <c r="BH5" s="51"/>
      <c r="BI5" s="52"/>
      <c r="BJ5" s="51"/>
      <c r="BK5" s="52"/>
      <c r="BL5" s="51"/>
    </row>
    <row r="6" spans="1:64" ht="15">
      <c r="A6" s="85" t="s">
        <v>212</v>
      </c>
      <c r="B6" s="85" t="s">
        <v>213</v>
      </c>
      <c r="C6" s="53"/>
      <c r="D6" s="54"/>
      <c r="E6" s="66"/>
      <c r="F6" s="55"/>
      <c r="G6" s="53"/>
      <c r="H6" s="57"/>
      <c r="I6" s="56"/>
      <c r="J6" s="56"/>
      <c r="K6" s="36" t="s">
        <v>65</v>
      </c>
      <c r="L6" s="84">
        <v>6</v>
      </c>
      <c r="M6" s="84"/>
      <c r="N6" s="63"/>
      <c r="O6" s="87" t="s">
        <v>217</v>
      </c>
      <c r="P6" s="89">
        <v>43672.83608796296</v>
      </c>
      <c r="Q6" s="87" t="s">
        <v>219</v>
      </c>
      <c r="R6" s="87"/>
      <c r="S6" s="87"/>
      <c r="T6" s="87" t="s">
        <v>223</v>
      </c>
      <c r="U6" s="90" t="s">
        <v>225</v>
      </c>
      <c r="V6" s="90" t="s">
        <v>225</v>
      </c>
      <c r="W6" s="89">
        <v>43672.83608796296</v>
      </c>
      <c r="X6" s="90" t="s">
        <v>227</v>
      </c>
      <c r="Y6" s="87"/>
      <c r="Z6" s="87"/>
      <c r="AA6" s="93" t="s">
        <v>229</v>
      </c>
      <c r="AB6" s="87"/>
      <c r="AC6" s="87" t="b">
        <v>0</v>
      </c>
      <c r="AD6" s="87">
        <v>1</v>
      </c>
      <c r="AE6" s="93" t="s">
        <v>231</v>
      </c>
      <c r="AF6" s="87" t="b">
        <v>0</v>
      </c>
      <c r="AG6" s="87" t="s">
        <v>233</v>
      </c>
      <c r="AH6" s="87"/>
      <c r="AI6" s="93" t="s">
        <v>232</v>
      </c>
      <c r="AJ6" s="87" t="b">
        <v>0</v>
      </c>
      <c r="AK6" s="87">
        <v>0</v>
      </c>
      <c r="AL6" s="93" t="s">
        <v>232</v>
      </c>
      <c r="AM6" s="87" t="s">
        <v>235</v>
      </c>
      <c r="AN6" s="87" t="b">
        <v>0</v>
      </c>
      <c r="AO6" s="93" t="s">
        <v>229</v>
      </c>
      <c r="AP6" s="87" t="s">
        <v>176</v>
      </c>
      <c r="AQ6" s="87">
        <v>0</v>
      </c>
      <c r="AR6" s="87">
        <v>0</v>
      </c>
      <c r="AS6" s="87"/>
      <c r="AT6" s="87"/>
      <c r="AU6" s="87"/>
      <c r="AV6" s="87"/>
      <c r="AW6" s="87"/>
      <c r="AX6" s="87"/>
      <c r="AY6" s="87"/>
      <c r="AZ6" s="87"/>
      <c r="BA6">
        <v>1</v>
      </c>
      <c r="BB6" s="86" t="str">
        <f>REPLACE(INDEX(GroupVertices[Group],MATCH(Edges25[[#This Row],[Vertex 1]],GroupVertices[Vertex],0)),1,1,"")</f>
        <v>1</v>
      </c>
      <c r="BC6" s="86" t="str">
        <f>REPLACE(INDEX(GroupVertices[Group],MATCH(Edges25[[#This Row],[Vertex 2]],GroupVertices[Vertex],0)),1,1,"")</f>
        <v>1</v>
      </c>
      <c r="BD6" s="51">
        <v>1</v>
      </c>
      <c r="BE6" s="52">
        <v>7.6923076923076925</v>
      </c>
      <c r="BF6" s="51">
        <v>0</v>
      </c>
      <c r="BG6" s="52">
        <v>0</v>
      </c>
      <c r="BH6" s="51">
        <v>0</v>
      </c>
      <c r="BI6" s="52">
        <v>0</v>
      </c>
      <c r="BJ6" s="51">
        <v>12</v>
      </c>
      <c r="BK6" s="52">
        <v>92.3076923076923</v>
      </c>
      <c r="BL6" s="51">
        <v>13</v>
      </c>
    </row>
    <row r="7" spans="1:64" ht="15">
      <c r="A7" s="85" t="s">
        <v>213</v>
      </c>
      <c r="B7" s="85" t="s">
        <v>213</v>
      </c>
      <c r="C7" s="53"/>
      <c r="D7" s="54"/>
      <c r="E7" s="66"/>
      <c r="F7" s="55"/>
      <c r="G7" s="53"/>
      <c r="H7" s="57"/>
      <c r="I7" s="56"/>
      <c r="J7" s="56"/>
      <c r="K7" s="36" t="s">
        <v>65</v>
      </c>
      <c r="L7" s="84">
        <v>7</v>
      </c>
      <c r="M7" s="84"/>
      <c r="N7" s="63"/>
      <c r="O7" s="87" t="s">
        <v>176</v>
      </c>
      <c r="P7" s="89">
        <v>43679.718935185185</v>
      </c>
      <c r="Q7" s="87" t="s">
        <v>220</v>
      </c>
      <c r="R7" s="90" t="s">
        <v>221</v>
      </c>
      <c r="S7" s="87" t="s">
        <v>222</v>
      </c>
      <c r="T7" s="87" t="s">
        <v>224</v>
      </c>
      <c r="U7" s="90" t="s">
        <v>226</v>
      </c>
      <c r="V7" s="90" t="s">
        <v>226</v>
      </c>
      <c r="W7" s="89">
        <v>43679.718935185185</v>
      </c>
      <c r="X7" s="90" t="s">
        <v>228</v>
      </c>
      <c r="Y7" s="87"/>
      <c r="Z7" s="87"/>
      <c r="AA7" s="93" t="s">
        <v>230</v>
      </c>
      <c r="AB7" s="87"/>
      <c r="AC7" s="87" t="b">
        <v>0</v>
      </c>
      <c r="AD7" s="87">
        <v>1</v>
      </c>
      <c r="AE7" s="93" t="s">
        <v>232</v>
      </c>
      <c r="AF7" s="87" t="b">
        <v>0</v>
      </c>
      <c r="AG7" s="87" t="s">
        <v>234</v>
      </c>
      <c r="AH7" s="87"/>
      <c r="AI7" s="93" t="s">
        <v>232</v>
      </c>
      <c r="AJ7" s="87" t="b">
        <v>0</v>
      </c>
      <c r="AK7" s="87">
        <v>0</v>
      </c>
      <c r="AL7" s="93" t="s">
        <v>232</v>
      </c>
      <c r="AM7" s="87" t="s">
        <v>236</v>
      </c>
      <c r="AN7" s="87" t="b">
        <v>0</v>
      </c>
      <c r="AO7" s="93" t="s">
        <v>230</v>
      </c>
      <c r="AP7" s="87" t="s">
        <v>176</v>
      </c>
      <c r="AQ7" s="87">
        <v>0</v>
      </c>
      <c r="AR7" s="87">
        <v>0</v>
      </c>
      <c r="AS7" s="87"/>
      <c r="AT7" s="87"/>
      <c r="AU7" s="87"/>
      <c r="AV7" s="87"/>
      <c r="AW7" s="87"/>
      <c r="AX7" s="87"/>
      <c r="AY7" s="87"/>
      <c r="AZ7" s="87"/>
      <c r="BA7">
        <v>1</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29</v>
      </c>
      <c r="BK7" s="52">
        <v>100</v>
      </c>
      <c r="BL7" s="51">
        <v>29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7" r:id="rId1" display="https://www.vcc.ca/services/eat-shop--more/vcc-salon--spa/"/>
    <hyperlink ref="U3" r:id="rId2" display="https://pbs.twimg.com/media/EAbVO9LUYAAvFT3.jpg"/>
    <hyperlink ref="U4" r:id="rId3" display="https://pbs.twimg.com/media/EAbVO9LUYAAvFT3.jpg"/>
    <hyperlink ref="U5" r:id="rId4" display="https://pbs.twimg.com/media/EAbVO9LUYAAvFT3.jpg"/>
    <hyperlink ref="U6" r:id="rId5" display="https://pbs.twimg.com/media/EAbVO9LUYAAvFT3.jpg"/>
    <hyperlink ref="U7" r:id="rId6" display="https://pbs.twimg.com/media/EA-xxTaXoAEFl0o.jpg"/>
    <hyperlink ref="V3" r:id="rId7" display="https://pbs.twimg.com/media/EAbVO9LUYAAvFT3.jpg"/>
    <hyperlink ref="V4" r:id="rId8" display="https://pbs.twimg.com/media/EAbVO9LUYAAvFT3.jpg"/>
    <hyperlink ref="V5" r:id="rId9" display="https://pbs.twimg.com/media/EAbVO9LUYAAvFT3.jpg"/>
    <hyperlink ref="V6" r:id="rId10" display="https://pbs.twimg.com/media/EAbVO9LUYAAvFT3.jpg"/>
    <hyperlink ref="V7" r:id="rId11" display="https://pbs.twimg.com/media/EA-xxTaXoAEFl0o.jpg"/>
    <hyperlink ref="X3" r:id="rId12" display="https://twitter.com/#!/itravellen/status/1154844832042381312"/>
    <hyperlink ref="X4" r:id="rId13" display="https://twitter.com/#!/itravellen/status/1154844832042381312"/>
    <hyperlink ref="X5" r:id="rId14" display="https://twitter.com/#!/itravellen/status/1154844832042381312"/>
    <hyperlink ref="X6" r:id="rId15" display="https://twitter.com/#!/itravellen/status/1154844832042381312"/>
    <hyperlink ref="X7" r:id="rId16" display="https://twitter.com/#!/myvcc/status/1157339091870146560"/>
  </hyperlinks>
  <printOptions/>
  <pageMargins left="0.7" right="0.7" top="0.75" bottom="0.75" header="0.3" footer="0.3"/>
  <pageSetup horizontalDpi="600" verticalDpi="600" orientation="portrait" r:id="rId20"/>
  <legacyDrawing r:id="rId18"/>
  <tableParts>
    <tablePart r:id="rId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442</v>
      </c>
      <c r="B1" s="13" t="s">
        <v>34</v>
      </c>
    </row>
    <row r="2" spans="1:2" ht="15">
      <c r="A2" s="117" t="s">
        <v>212</v>
      </c>
      <c r="B2" s="86">
        <v>12</v>
      </c>
    </row>
    <row r="3" spans="1:2" ht="15">
      <c r="A3" s="117" t="s">
        <v>216</v>
      </c>
      <c r="B3" s="86">
        <v>0</v>
      </c>
    </row>
    <row r="4" spans="1:2" ht="15">
      <c r="A4" s="117" t="s">
        <v>213</v>
      </c>
      <c r="B4" s="86">
        <v>0</v>
      </c>
    </row>
    <row r="5" spans="1:2" ht="15">
      <c r="A5" s="117" t="s">
        <v>214</v>
      </c>
      <c r="B5" s="86">
        <v>0</v>
      </c>
    </row>
    <row r="6" spans="1:2" ht="15">
      <c r="A6" s="117" t="s">
        <v>215</v>
      </c>
      <c r="B6"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444</v>
      </c>
      <c r="B25" t="s">
        <v>443</v>
      </c>
    </row>
    <row r="26" spans="1:2" ht="15">
      <c r="A26" s="127">
        <v>43672.83608796296</v>
      </c>
      <c r="B26" s="3">
        <v>4</v>
      </c>
    </row>
    <row r="27" spans="1:2" ht="15">
      <c r="A27" s="127">
        <v>43679.718935185185</v>
      </c>
      <c r="B27" s="3">
        <v>1</v>
      </c>
    </row>
    <row r="28" spans="1:2" ht="15">
      <c r="A28" s="127" t="s">
        <v>445</v>
      </c>
      <c r="B28"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192</v>
      </c>
      <c r="AT2" s="13" t="s">
        <v>252</v>
      </c>
      <c r="AU2" s="13" t="s">
        <v>253</v>
      </c>
      <c r="AV2" s="13" t="s">
        <v>254</v>
      </c>
      <c r="AW2" s="13" t="s">
        <v>255</v>
      </c>
      <c r="AX2" s="13" t="s">
        <v>256</v>
      </c>
      <c r="AY2" s="13" t="s">
        <v>257</v>
      </c>
      <c r="AZ2" s="13" t="s">
        <v>337</v>
      </c>
      <c r="BA2" s="119" t="s">
        <v>381</v>
      </c>
      <c r="BB2" s="119" t="s">
        <v>382</v>
      </c>
      <c r="BC2" s="119" t="s">
        <v>383</v>
      </c>
      <c r="BD2" s="119" t="s">
        <v>384</v>
      </c>
      <c r="BE2" s="119" t="s">
        <v>385</v>
      </c>
      <c r="BF2" s="119" t="s">
        <v>386</v>
      </c>
      <c r="BG2" s="119" t="s">
        <v>387</v>
      </c>
      <c r="BH2" s="119" t="s">
        <v>390</v>
      </c>
      <c r="BI2" s="119" t="s">
        <v>391</v>
      </c>
      <c r="BJ2" s="119" t="s">
        <v>394</v>
      </c>
      <c r="BK2" s="119" t="s">
        <v>411</v>
      </c>
      <c r="BL2" s="119" t="s">
        <v>412</v>
      </c>
      <c r="BM2" s="119" t="s">
        <v>413</v>
      </c>
      <c r="BN2" s="119" t="s">
        <v>414</v>
      </c>
      <c r="BO2" s="119" t="s">
        <v>415</v>
      </c>
      <c r="BP2" s="119" t="s">
        <v>416</v>
      </c>
      <c r="BQ2" s="119" t="s">
        <v>417</v>
      </c>
      <c r="BR2" s="119" t="s">
        <v>418</v>
      </c>
      <c r="BS2" s="119" t="s">
        <v>420</v>
      </c>
      <c r="BT2" s="3"/>
      <c r="BU2" s="3"/>
    </row>
    <row r="3" spans="1:73" ht="15" customHeight="1">
      <c r="A3" s="50" t="s">
        <v>212</v>
      </c>
      <c r="B3" s="53"/>
      <c r="C3" s="53" t="s">
        <v>64</v>
      </c>
      <c r="D3" s="54">
        <v>1000</v>
      </c>
      <c r="E3" s="55"/>
      <c r="F3" s="113" t="s">
        <v>280</v>
      </c>
      <c r="G3" s="53"/>
      <c r="H3" s="57" t="s">
        <v>212</v>
      </c>
      <c r="I3" s="56"/>
      <c r="J3" s="56"/>
      <c r="K3" s="115" t="s">
        <v>291</v>
      </c>
      <c r="L3" s="59">
        <v>9999</v>
      </c>
      <c r="M3" s="60">
        <v>4999.49951171875</v>
      </c>
      <c r="N3" s="60">
        <v>4999.49755859375</v>
      </c>
      <c r="O3" s="58"/>
      <c r="P3" s="61"/>
      <c r="Q3" s="61"/>
      <c r="R3" s="51"/>
      <c r="S3" s="51">
        <v>0</v>
      </c>
      <c r="T3" s="51">
        <v>4</v>
      </c>
      <c r="U3" s="52">
        <v>12</v>
      </c>
      <c r="V3" s="52">
        <v>0.25</v>
      </c>
      <c r="W3" s="52">
        <v>0.312628</v>
      </c>
      <c r="X3" s="52">
        <v>2.136783</v>
      </c>
      <c r="Y3" s="52">
        <v>0</v>
      </c>
      <c r="Z3" s="52">
        <v>0</v>
      </c>
      <c r="AA3" s="62">
        <v>3</v>
      </c>
      <c r="AB3" s="62"/>
      <c r="AC3" s="63"/>
      <c r="AD3" s="86" t="s">
        <v>258</v>
      </c>
      <c r="AE3" s="86">
        <v>1501</v>
      </c>
      <c r="AF3" s="86">
        <v>536</v>
      </c>
      <c r="AG3" s="86">
        <v>1069</v>
      </c>
      <c r="AH3" s="86">
        <v>11</v>
      </c>
      <c r="AI3" s="86"/>
      <c r="AJ3" s="86" t="s">
        <v>263</v>
      </c>
      <c r="AK3" s="86" t="s">
        <v>267</v>
      </c>
      <c r="AL3" s="86"/>
      <c r="AM3" s="86"/>
      <c r="AN3" s="88">
        <v>41684.08583333333</v>
      </c>
      <c r="AO3" s="91" t="s">
        <v>274</v>
      </c>
      <c r="AP3" s="86" t="b">
        <v>1</v>
      </c>
      <c r="AQ3" s="86" t="b">
        <v>0</v>
      </c>
      <c r="AR3" s="86" t="b">
        <v>1</v>
      </c>
      <c r="AS3" s="86"/>
      <c r="AT3" s="86">
        <v>14</v>
      </c>
      <c r="AU3" s="91" t="s">
        <v>278</v>
      </c>
      <c r="AV3" s="86" t="b">
        <v>0</v>
      </c>
      <c r="AW3" s="86" t="s">
        <v>285</v>
      </c>
      <c r="AX3" s="91" t="s">
        <v>286</v>
      </c>
      <c r="AY3" s="86" t="s">
        <v>66</v>
      </c>
      <c r="AZ3" s="86" t="str">
        <f>REPLACE(INDEX(GroupVertices[Group],MATCH(Vertices[[#This Row],[Vertex]],GroupVertices[Vertex],0)),1,1,"")</f>
        <v>1</v>
      </c>
      <c r="BA3" s="51"/>
      <c r="BB3" s="51"/>
      <c r="BC3" s="51"/>
      <c r="BD3" s="51"/>
      <c r="BE3" s="51" t="s">
        <v>223</v>
      </c>
      <c r="BF3" s="51" t="s">
        <v>223</v>
      </c>
      <c r="BG3" s="120" t="s">
        <v>388</v>
      </c>
      <c r="BH3" s="120" t="s">
        <v>388</v>
      </c>
      <c r="BI3" s="120" t="s">
        <v>392</v>
      </c>
      <c r="BJ3" s="120" t="s">
        <v>392</v>
      </c>
      <c r="BK3" s="120">
        <v>1</v>
      </c>
      <c r="BL3" s="122">
        <v>7.6923076923076925</v>
      </c>
      <c r="BM3" s="120">
        <v>0</v>
      </c>
      <c r="BN3" s="122">
        <v>0</v>
      </c>
      <c r="BO3" s="120">
        <v>0</v>
      </c>
      <c r="BP3" s="122">
        <v>0</v>
      </c>
      <c r="BQ3" s="120">
        <v>12</v>
      </c>
      <c r="BR3" s="122">
        <v>92.3076923076923</v>
      </c>
      <c r="BS3" s="120">
        <v>13</v>
      </c>
      <c r="BT3" s="3"/>
      <c r="BU3" s="3"/>
    </row>
    <row r="4" spans="1:76" ht="15">
      <c r="A4" s="14" t="s">
        <v>214</v>
      </c>
      <c r="B4" s="15"/>
      <c r="C4" s="15" t="s">
        <v>64</v>
      </c>
      <c r="D4" s="94">
        <v>162</v>
      </c>
      <c r="E4" s="82"/>
      <c r="F4" s="113" t="s">
        <v>281</v>
      </c>
      <c r="G4" s="15"/>
      <c r="H4" s="16" t="s">
        <v>214</v>
      </c>
      <c r="I4" s="67"/>
      <c r="J4" s="67"/>
      <c r="K4" s="115" t="s">
        <v>292</v>
      </c>
      <c r="L4" s="95">
        <v>1</v>
      </c>
      <c r="M4" s="96">
        <v>302.1140441894531</v>
      </c>
      <c r="N4" s="96">
        <v>4781.18994140625</v>
      </c>
      <c r="O4" s="78"/>
      <c r="P4" s="97"/>
      <c r="Q4" s="97"/>
      <c r="R4" s="98"/>
      <c r="S4" s="51">
        <v>1</v>
      </c>
      <c r="T4" s="51">
        <v>0</v>
      </c>
      <c r="U4" s="52">
        <v>0</v>
      </c>
      <c r="V4" s="52">
        <v>0.142857</v>
      </c>
      <c r="W4" s="52">
        <v>0.142188</v>
      </c>
      <c r="X4" s="52">
        <v>0.604058</v>
      </c>
      <c r="Y4" s="52">
        <v>0</v>
      </c>
      <c r="Z4" s="52">
        <v>0</v>
      </c>
      <c r="AA4" s="83">
        <v>4</v>
      </c>
      <c r="AB4" s="83"/>
      <c r="AC4" s="99"/>
      <c r="AD4" s="86" t="s">
        <v>259</v>
      </c>
      <c r="AE4" s="86">
        <v>0</v>
      </c>
      <c r="AF4" s="86">
        <v>1</v>
      </c>
      <c r="AG4" s="86">
        <v>0</v>
      </c>
      <c r="AH4" s="86">
        <v>0</v>
      </c>
      <c r="AI4" s="86"/>
      <c r="AJ4" s="86"/>
      <c r="AK4" s="86"/>
      <c r="AL4" s="86"/>
      <c r="AM4" s="86"/>
      <c r="AN4" s="88">
        <v>42491.71739583334</v>
      </c>
      <c r="AO4" s="86"/>
      <c r="AP4" s="86" t="b">
        <v>1</v>
      </c>
      <c r="AQ4" s="86" t="b">
        <v>1</v>
      </c>
      <c r="AR4" s="86" t="b">
        <v>0</v>
      </c>
      <c r="AS4" s="86"/>
      <c r="AT4" s="86">
        <v>0</v>
      </c>
      <c r="AU4" s="86"/>
      <c r="AV4" s="86" t="b">
        <v>0</v>
      </c>
      <c r="AW4" s="86" t="s">
        <v>285</v>
      </c>
      <c r="AX4" s="91" t="s">
        <v>287</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215</v>
      </c>
      <c r="B5" s="15"/>
      <c r="C5" s="15" t="s">
        <v>64</v>
      </c>
      <c r="D5" s="94">
        <v>876.2579439252337</v>
      </c>
      <c r="E5" s="82"/>
      <c r="F5" s="113" t="s">
        <v>282</v>
      </c>
      <c r="G5" s="15"/>
      <c r="H5" s="16" t="s">
        <v>215</v>
      </c>
      <c r="I5" s="67"/>
      <c r="J5" s="67"/>
      <c r="K5" s="115" t="s">
        <v>293</v>
      </c>
      <c r="L5" s="95">
        <v>1</v>
      </c>
      <c r="M5" s="96">
        <v>4773.76953125</v>
      </c>
      <c r="N5" s="96">
        <v>8952.0458984375</v>
      </c>
      <c r="O5" s="78"/>
      <c r="P5" s="97"/>
      <c r="Q5" s="97"/>
      <c r="R5" s="98"/>
      <c r="S5" s="51">
        <v>1</v>
      </c>
      <c r="T5" s="51">
        <v>0</v>
      </c>
      <c r="U5" s="52">
        <v>0</v>
      </c>
      <c r="V5" s="52">
        <v>0.142857</v>
      </c>
      <c r="W5" s="52">
        <v>0.142188</v>
      </c>
      <c r="X5" s="52">
        <v>0.604058</v>
      </c>
      <c r="Y5" s="52">
        <v>0</v>
      </c>
      <c r="Z5" s="52">
        <v>0</v>
      </c>
      <c r="AA5" s="83">
        <v>5</v>
      </c>
      <c r="AB5" s="83"/>
      <c r="AC5" s="99"/>
      <c r="AD5" s="86" t="s">
        <v>260</v>
      </c>
      <c r="AE5" s="86">
        <v>1215</v>
      </c>
      <c r="AF5" s="86">
        <v>457</v>
      </c>
      <c r="AG5" s="86">
        <v>1619</v>
      </c>
      <c r="AH5" s="86">
        <v>1267</v>
      </c>
      <c r="AI5" s="86"/>
      <c r="AJ5" s="86" t="s">
        <v>264</v>
      </c>
      <c r="AK5" s="86" t="s">
        <v>268</v>
      </c>
      <c r="AL5" s="91" t="s">
        <v>270</v>
      </c>
      <c r="AM5" s="86"/>
      <c r="AN5" s="88">
        <v>40997.96865740741</v>
      </c>
      <c r="AO5" s="91" t="s">
        <v>275</v>
      </c>
      <c r="AP5" s="86" t="b">
        <v>0</v>
      </c>
      <c r="AQ5" s="86" t="b">
        <v>0</v>
      </c>
      <c r="AR5" s="86" t="b">
        <v>1</v>
      </c>
      <c r="AS5" s="86"/>
      <c r="AT5" s="86">
        <v>9</v>
      </c>
      <c r="AU5" s="91" t="s">
        <v>278</v>
      </c>
      <c r="AV5" s="86" t="b">
        <v>0</v>
      </c>
      <c r="AW5" s="86" t="s">
        <v>285</v>
      </c>
      <c r="AX5" s="91" t="s">
        <v>288</v>
      </c>
      <c r="AY5" s="86" t="s">
        <v>65</v>
      </c>
      <c r="AZ5" s="86"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216</v>
      </c>
      <c r="B6" s="15"/>
      <c r="C6" s="15" t="s">
        <v>64</v>
      </c>
      <c r="D6" s="94">
        <v>437.6785046728972</v>
      </c>
      <c r="E6" s="82"/>
      <c r="F6" s="113" t="s">
        <v>283</v>
      </c>
      <c r="G6" s="15"/>
      <c r="H6" s="16" t="s">
        <v>216</v>
      </c>
      <c r="I6" s="67"/>
      <c r="J6" s="67"/>
      <c r="K6" s="115" t="s">
        <v>294</v>
      </c>
      <c r="L6" s="95">
        <v>1</v>
      </c>
      <c r="M6" s="96">
        <v>5225.22705078125</v>
      </c>
      <c r="N6" s="96">
        <v>788.156494140625</v>
      </c>
      <c r="O6" s="78"/>
      <c r="P6" s="97"/>
      <c r="Q6" s="97"/>
      <c r="R6" s="98"/>
      <c r="S6" s="51">
        <v>1</v>
      </c>
      <c r="T6" s="51">
        <v>0</v>
      </c>
      <c r="U6" s="52">
        <v>0</v>
      </c>
      <c r="V6" s="52">
        <v>0.142857</v>
      </c>
      <c r="W6" s="52">
        <v>0.142188</v>
      </c>
      <c r="X6" s="52">
        <v>0.604058</v>
      </c>
      <c r="Y6" s="52">
        <v>0</v>
      </c>
      <c r="Z6" s="52">
        <v>0</v>
      </c>
      <c r="AA6" s="83">
        <v>6</v>
      </c>
      <c r="AB6" s="83"/>
      <c r="AC6" s="99"/>
      <c r="AD6" s="86" t="s">
        <v>261</v>
      </c>
      <c r="AE6" s="86">
        <v>637</v>
      </c>
      <c r="AF6" s="86">
        <v>177</v>
      </c>
      <c r="AG6" s="86">
        <v>392</v>
      </c>
      <c r="AH6" s="86">
        <v>278</v>
      </c>
      <c r="AI6" s="86">
        <v>-28800</v>
      </c>
      <c r="AJ6" s="86" t="s">
        <v>265</v>
      </c>
      <c r="AK6" s="86" t="s">
        <v>268</v>
      </c>
      <c r="AL6" s="91" t="s">
        <v>271</v>
      </c>
      <c r="AM6" s="86" t="s">
        <v>273</v>
      </c>
      <c r="AN6" s="88">
        <v>41611.82471064815</v>
      </c>
      <c r="AO6" s="91" t="s">
        <v>276</v>
      </c>
      <c r="AP6" s="86" t="b">
        <v>0</v>
      </c>
      <c r="AQ6" s="86" t="b">
        <v>0</v>
      </c>
      <c r="AR6" s="86" t="b">
        <v>1</v>
      </c>
      <c r="AS6" s="86" t="s">
        <v>234</v>
      </c>
      <c r="AT6" s="86">
        <v>12</v>
      </c>
      <c r="AU6" s="91" t="s">
        <v>279</v>
      </c>
      <c r="AV6" s="86" t="b">
        <v>0</v>
      </c>
      <c r="AW6" s="86" t="s">
        <v>285</v>
      </c>
      <c r="AX6" s="91" t="s">
        <v>289</v>
      </c>
      <c r="AY6" s="86" t="s">
        <v>65</v>
      </c>
      <c r="AZ6" s="86"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00" t="s">
        <v>213</v>
      </c>
      <c r="B7" s="101"/>
      <c r="C7" s="101" t="s">
        <v>64</v>
      </c>
      <c r="D7" s="102">
        <v>1000</v>
      </c>
      <c r="E7" s="103"/>
      <c r="F7" s="114" t="s">
        <v>284</v>
      </c>
      <c r="G7" s="101"/>
      <c r="H7" s="104" t="s">
        <v>213</v>
      </c>
      <c r="I7" s="105"/>
      <c r="J7" s="105"/>
      <c r="K7" s="116" t="s">
        <v>295</v>
      </c>
      <c r="L7" s="106">
        <v>1</v>
      </c>
      <c r="M7" s="107">
        <v>9388.2744140625</v>
      </c>
      <c r="N7" s="107">
        <v>5217.8046875</v>
      </c>
      <c r="O7" s="108"/>
      <c r="P7" s="109"/>
      <c r="Q7" s="109"/>
      <c r="R7" s="110"/>
      <c r="S7" s="51">
        <v>2</v>
      </c>
      <c r="T7" s="51">
        <v>1</v>
      </c>
      <c r="U7" s="52">
        <v>0</v>
      </c>
      <c r="V7" s="52">
        <v>0.142857</v>
      </c>
      <c r="W7" s="52">
        <v>0.260808</v>
      </c>
      <c r="X7" s="52">
        <v>1.05052</v>
      </c>
      <c r="Y7" s="52">
        <v>0</v>
      </c>
      <c r="Z7" s="52">
        <v>0</v>
      </c>
      <c r="AA7" s="111">
        <v>7</v>
      </c>
      <c r="AB7" s="111"/>
      <c r="AC7" s="112"/>
      <c r="AD7" s="86" t="s">
        <v>262</v>
      </c>
      <c r="AE7" s="86">
        <v>1149</v>
      </c>
      <c r="AF7" s="86">
        <v>4681</v>
      </c>
      <c r="AG7" s="86">
        <v>13974</v>
      </c>
      <c r="AH7" s="86">
        <v>3841</v>
      </c>
      <c r="AI7" s="86"/>
      <c r="AJ7" s="86" t="s">
        <v>266</v>
      </c>
      <c r="AK7" s="86" t="s">
        <v>269</v>
      </c>
      <c r="AL7" s="91" t="s">
        <v>272</v>
      </c>
      <c r="AM7" s="86"/>
      <c r="AN7" s="88">
        <v>39806.02952546296</v>
      </c>
      <c r="AO7" s="91" t="s">
        <v>277</v>
      </c>
      <c r="AP7" s="86" t="b">
        <v>0</v>
      </c>
      <c r="AQ7" s="86" t="b">
        <v>0</v>
      </c>
      <c r="AR7" s="86" t="b">
        <v>1</v>
      </c>
      <c r="AS7" s="86"/>
      <c r="AT7" s="86">
        <v>215</v>
      </c>
      <c r="AU7" s="91" t="s">
        <v>278</v>
      </c>
      <c r="AV7" s="86" t="b">
        <v>0</v>
      </c>
      <c r="AW7" s="86" t="s">
        <v>285</v>
      </c>
      <c r="AX7" s="91" t="s">
        <v>290</v>
      </c>
      <c r="AY7" s="86" t="s">
        <v>66</v>
      </c>
      <c r="AZ7" s="86" t="str">
        <f>REPLACE(INDEX(GroupVertices[Group],MATCH(Vertices[[#This Row],[Vertex]],GroupVertices[Vertex],0)),1,1,"")</f>
        <v>1</v>
      </c>
      <c r="BA7" s="51" t="s">
        <v>221</v>
      </c>
      <c r="BB7" s="51" t="s">
        <v>221</v>
      </c>
      <c r="BC7" s="51" t="s">
        <v>222</v>
      </c>
      <c r="BD7" s="51" t="s">
        <v>222</v>
      </c>
      <c r="BE7" s="51" t="s">
        <v>224</v>
      </c>
      <c r="BF7" s="51" t="s">
        <v>224</v>
      </c>
      <c r="BG7" s="120" t="s">
        <v>389</v>
      </c>
      <c r="BH7" s="120" t="s">
        <v>389</v>
      </c>
      <c r="BI7" s="120" t="s">
        <v>393</v>
      </c>
      <c r="BJ7" s="120" t="s">
        <v>393</v>
      </c>
      <c r="BK7" s="120">
        <v>0</v>
      </c>
      <c r="BL7" s="122">
        <v>0</v>
      </c>
      <c r="BM7" s="120">
        <v>0</v>
      </c>
      <c r="BN7" s="122">
        <v>0</v>
      </c>
      <c r="BO7" s="120">
        <v>0</v>
      </c>
      <c r="BP7" s="122">
        <v>0</v>
      </c>
      <c r="BQ7" s="120">
        <v>29</v>
      </c>
      <c r="BR7" s="122">
        <v>100</v>
      </c>
      <c r="BS7" s="120">
        <v>29</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5" r:id="rId1" display="https://t.co/M8pmZLcnN0"/>
    <hyperlink ref="AL6" r:id="rId2" display="https://t.co/Sifx5hITg0"/>
    <hyperlink ref="AL7" r:id="rId3" display="https://t.co/VFEAEd1hYZ"/>
    <hyperlink ref="AO3" r:id="rId4" display="https://pbs.twimg.com/profile_banners/2342898554/1392513012"/>
    <hyperlink ref="AO5" r:id="rId5" display="https://pbs.twimg.com/profile_banners/540352510/1562514041"/>
    <hyperlink ref="AO6" r:id="rId6" display="https://pbs.twimg.com/profile_banners/2228773518/1403883529"/>
    <hyperlink ref="AO7" r:id="rId7" display="https://pbs.twimg.com/profile_banners/18346497/1556237678"/>
    <hyperlink ref="AU3" r:id="rId8" display="http://abs.twimg.com/images/themes/theme1/bg.png"/>
    <hyperlink ref="AU5" r:id="rId9" display="http://abs.twimg.com/images/themes/theme1/bg.png"/>
    <hyperlink ref="AU6" r:id="rId10" display="http://pbs.twimg.com/profile_background_images/378800000144818585/DWlGUywu.jpeg"/>
    <hyperlink ref="AU7" r:id="rId11" display="http://abs.twimg.com/images/themes/theme1/bg.png"/>
    <hyperlink ref="F3" r:id="rId12" display="http://pbs.twimg.com/profile_images/847201392255057920/yJzLv75-_normal.jpg"/>
    <hyperlink ref="F4" r:id="rId13" display="http://abs.twimg.com/sticky/default_profile_images/default_profile_normal.png"/>
    <hyperlink ref="F5" r:id="rId14" display="http://pbs.twimg.com/profile_images/1149364398479171584/1DoHbPXt_normal.png"/>
    <hyperlink ref="F6" r:id="rId15" display="http://pbs.twimg.com/profile_images/482548796753059840/-o0W89uZ_normal.png"/>
    <hyperlink ref="F7" r:id="rId16" display="http://pbs.twimg.com/profile_images/1148658107016368128/RG2mJPBk_normal.png"/>
    <hyperlink ref="AX3" r:id="rId17" display="https://twitter.com/itravellen"/>
    <hyperlink ref="AX4" r:id="rId18" display="https://twitter.com/ghazalrajabi"/>
    <hyperlink ref="AX5" r:id="rId19" display="https://twitter.com/vcc_alumni"/>
    <hyperlink ref="AX6" r:id="rId20" display="https://twitter.com/vccsalonspa"/>
    <hyperlink ref="AX7" r:id="rId21" display="https://twitter.com/myvcc"/>
  </hyperlinks>
  <printOptions/>
  <pageMargins left="0.7" right="0.7" top="0.75" bottom="0.75" header="0.3" footer="0.3"/>
  <pageSetup horizontalDpi="600" verticalDpi="600" orientation="portrait" r:id="rId25"/>
  <legacyDrawing r:id="rId23"/>
  <tableParts>
    <tablePart r:id="rId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344</v>
      </c>
      <c r="Z2" s="13" t="s">
        <v>347</v>
      </c>
      <c r="AA2" s="13" t="s">
        <v>357</v>
      </c>
      <c r="AB2" s="13" t="s">
        <v>366</v>
      </c>
      <c r="AC2" s="13" t="s">
        <v>369</v>
      </c>
      <c r="AD2" s="13" t="s">
        <v>374</v>
      </c>
      <c r="AE2" s="13" t="s">
        <v>375</v>
      </c>
      <c r="AF2" s="13" t="s">
        <v>379</v>
      </c>
      <c r="AG2" s="68" t="s">
        <v>411</v>
      </c>
      <c r="AH2" s="68" t="s">
        <v>412</v>
      </c>
      <c r="AI2" s="68" t="s">
        <v>413</v>
      </c>
      <c r="AJ2" s="68" t="s">
        <v>414</v>
      </c>
      <c r="AK2" s="68" t="s">
        <v>415</v>
      </c>
      <c r="AL2" s="68" t="s">
        <v>416</v>
      </c>
      <c r="AM2" s="68" t="s">
        <v>417</v>
      </c>
      <c r="AN2" s="68" t="s">
        <v>418</v>
      </c>
      <c r="AO2" s="68" t="s">
        <v>421</v>
      </c>
    </row>
    <row r="3" spans="1:41" ht="15">
      <c r="A3" s="85" t="s">
        <v>335</v>
      </c>
      <c r="B3" s="118" t="s">
        <v>336</v>
      </c>
      <c r="C3" s="118" t="s">
        <v>56</v>
      </c>
      <c r="D3" s="15"/>
      <c r="E3" s="15"/>
      <c r="F3" s="16" t="s">
        <v>335</v>
      </c>
      <c r="G3" s="78"/>
      <c r="H3" s="78"/>
      <c r="I3" s="64">
        <v>3</v>
      </c>
      <c r="J3" s="64"/>
      <c r="K3" s="51">
        <v>5</v>
      </c>
      <c r="L3" s="51">
        <v>5</v>
      </c>
      <c r="M3" s="51">
        <v>0</v>
      </c>
      <c r="N3" s="51">
        <v>5</v>
      </c>
      <c r="O3" s="51">
        <v>1</v>
      </c>
      <c r="P3" s="52">
        <v>0</v>
      </c>
      <c r="Q3" s="52">
        <v>0</v>
      </c>
      <c r="R3" s="51">
        <v>1</v>
      </c>
      <c r="S3" s="51">
        <v>0</v>
      </c>
      <c r="T3" s="51">
        <v>5</v>
      </c>
      <c r="U3" s="51">
        <v>5</v>
      </c>
      <c r="V3" s="51">
        <v>2</v>
      </c>
      <c r="W3" s="52">
        <v>1.28</v>
      </c>
      <c r="X3" s="52">
        <v>0.2</v>
      </c>
      <c r="Y3" s="86" t="s">
        <v>221</v>
      </c>
      <c r="Z3" s="86" t="s">
        <v>222</v>
      </c>
      <c r="AA3" s="86" t="s">
        <v>358</v>
      </c>
      <c r="AB3" s="92" t="s">
        <v>232</v>
      </c>
      <c r="AC3" s="92" t="s">
        <v>232</v>
      </c>
      <c r="AD3" s="92" t="s">
        <v>216</v>
      </c>
      <c r="AE3" s="92" t="s">
        <v>376</v>
      </c>
      <c r="AF3" s="92" t="s">
        <v>380</v>
      </c>
      <c r="AG3" s="120">
        <v>1</v>
      </c>
      <c r="AH3" s="122">
        <v>2.380952380952381</v>
      </c>
      <c r="AI3" s="120">
        <v>0</v>
      </c>
      <c r="AJ3" s="122">
        <v>0</v>
      </c>
      <c r="AK3" s="120">
        <v>0</v>
      </c>
      <c r="AL3" s="122">
        <v>0</v>
      </c>
      <c r="AM3" s="120">
        <v>41</v>
      </c>
      <c r="AN3" s="122">
        <v>97.61904761904762</v>
      </c>
      <c r="AO3" s="120">
        <v>42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335</v>
      </c>
      <c r="B2" s="92" t="s">
        <v>213</v>
      </c>
      <c r="C2" s="86">
        <f>VLOOKUP(GroupVertices[[#This Row],[Vertex]],Vertices[],MATCH("ID",Vertices[[#Headers],[Vertex]:[Vertex Content Word Count]],0),FALSE)</f>
        <v>7</v>
      </c>
    </row>
    <row r="3" spans="1:3" ht="15">
      <c r="A3" s="86" t="s">
        <v>335</v>
      </c>
      <c r="B3" s="92" t="s">
        <v>212</v>
      </c>
      <c r="C3" s="86">
        <f>VLOOKUP(GroupVertices[[#This Row],[Vertex]],Vertices[],MATCH("ID",Vertices[[#Headers],[Vertex]:[Vertex Content Word Count]],0),FALSE)</f>
        <v>3</v>
      </c>
    </row>
    <row r="4" spans="1:3" ht="15">
      <c r="A4" s="86" t="s">
        <v>335</v>
      </c>
      <c r="B4" s="92" t="s">
        <v>216</v>
      </c>
      <c r="C4" s="86">
        <f>VLOOKUP(GroupVertices[[#This Row],[Vertex]],Vertices[],MATCH("ID",Vertices[[#Headers],[Vertex]:[Vertex Content Word Count]],0),FALSE)</f>
        <v>6</v>
      </c>
    </row>
    <row r="5" spans="1:3" ht="15">
      <c r="A5" s="86" t="s">
        <v>335</v>
      </c>
      <c r="B5" s="92" t="s">
        <v>215</v>
      </c>
      <c r="C5" s="86">
        <f>VLOOKUP(GroupVertices[[#This Row],[Vertex]],Vertices[],MATCH("ID",Vertices[[#Headers],[Vertex]:[Vertex Content Word Count]],0),FALSE)</f>
        <v>5</v>
      </c>
    </row>
    <row r="6" spans="1:3" ht="15">
      <c r="A6" s="86" t="s">
        <v>335</v>
      </c>
      <c r="B6" s="92" t="s">
        <v>214</v>
      </c>
      <c r="C6" s="86">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425</v>
      </c>
      <c r="B2" s="36" t="s">
        <v>296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4</v>
      </c>
      <c r="L2" s="39">
        <f>MIN(Vertices[Closeness Centrality])</f>
        <v>0.142857</v>
      </c>
      <c r="M2" s="40">
        <f>COUNTIF(Vertices[Closeness Centrality],"&gt;= "&amp;L2)-COUNTIF(Vertices[Closeness Centrality],"&gt;="&amp;L3)</f>
        <v>4</v>
      </c>
      <c r="N2" s="39">
        <f>MIN(Vertices[Eigenvector Centrality])</f>
        <v>0.142188</v>
      </c>
      <c r="O2" s="40">
        <f>COUNTIF(Vertices[Eigenvector Centrality],"&gt;= "&amp;N2)-COUNTIF(Vertices[Eigenvector Centrality],"&gt;="&amp;N3)</f>
        <v>3</v>
      </c>
      <c r="P2" s="39">
        <f>MIN(Vertices[PageRank])</f>
        <v>0.604058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5"/>
      <c r="B3" s="125"/>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0.14480505454545456</v>
      </c>
      <c r="M3" s="42">
        <f>COUNTIF(Vertices[Closeness Centrality],"&gt;= "&amp;L3)-COUNTIF(Vertices[Closeness Centrality],"&gt;="&amp;L4)</f>
        <v>0</v>
      </c>
      <c r="N3" s="41">
        <f aca="true" t="shared" si="6" ref="N3:N26">N2+($N$57-$N$2)/BinDivisor</f>
        <v>0.1452869090909091</v>
      </c>
      <c r="O3" s="42">
        <f>COUNTIF(Vertices[Eigenvector Centrality],"&gt;= "&amp;N3)-COUNTIF(Vertices[Eigenvector Centrality],"&gt;="&amp;N4)</f>
        <v>0</v>
      </c>
      <c r="P3" s="41">
        <f aca="true" t="shared" si="7" ref="P3:P26">P2+($P$57-$P$2)/BinDivisor</f>
        <v>0.6319257272727272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0.07272727272727272</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0.1467531090909091</v>
      </c>
      <c r="M4" s="40">
        <f>COUNTIF(Vertices[Closeness Centrality],"&gt;= "&amp;L4)-COUNTIF(Vertices[Closeness Centrality],"&gt;="&amp;L5)</f>
        <v>0</v>
      </c>
      <c r="N4" s="39">
        <f t="shared" si="6"/>
        <v>0.1483858181818182</v>
      </c>
      <c r="O4" s="40">
        <f>COUNTIF(Vertices[Eigenvector Centrality],"&gt;= "&amp;N4)-COUNTIF(Vertices[Eigenvector Centrality],"&gt;="&amp;N5)</f>
        <v>0</v>
      </c>
      <c r="P4" s="39">
        <f t="shared" si="7"/>
        <v>0.6597934545454545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5"/>
      <c r="B5" s="125"/>
      <c r="D5" s="34">
        <f t="shared" si="1"/>
        <v>0</v>
      </c>
      <c r="E5" s="3">
        <f>COUNTIF(Vertices[Degree],"&gt;= "&amp;D5)-COUNTIF(Vertices[Degree],"&gt;="&amp;D6)</f>
        <v>0</v>
      </c>
      <c r="F5" s="41">
        <f t="shared" si="2"/>
        <v>0.10909090909090909</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0.14870116363636365</v>
      </c>
      <c r="M5" s="42">
        <f>COUNTIF(Vertices[Closeness Centrality],"&gt;= "&amp;L5)-COUNTIF(Vertices[Closeness Centrality],"&gt;="&amp;L6)</f>
        <v>0</v>
      </c>
      <c r="N5" s="41">
        <f t="shared" si="6"/>
        <v>0.1514847272727273</v>
      </c>
      <c r="O5" s="42">
        <f>COUNTIF(Vertices[Eigenvector Centrality],"&gt;= "&amp;N5)-COUNTIF(Vertices[Eigenvector Centrality],"&gt;="&amp;N6)</f>
        <v>0</v>
      </c>
      <c r="P5" s="41">
        <f t="shared" si="7"/>
        <v>0.6876611818181817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0.14545454545454545</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0.1506492181818182</v>
      </c>
      <c r="M6" s="40">
        <f>COUNTIF(Vertices[Closeness Centrality],"&gt;= "&amp;L6)-COUNTIF(Vertices[Closeness Centrality],"&gt;="&amp;L7)</f>
        <v>0</v>
      </c>
      <c r="N6" s="39">
        <f t="shared" si="6"/>
        <v>0.1545836363636364</v>
      </c>
      <c r="O6" s="40">
        <f>COUNTIF(Vertices[Eigenvector Centrality],"&gt;= "&amp;N6)-COUNTIF(Vertices[Eigenvector Centrality],"&gt;="&amp;N7)</f>
        <v>0</v>
      </c>
      <c r="P6" s="39">
        <f t="shared" si="7"/>
        <v>0.7155289090909089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0.15259727272727275</v>
      </c>
      <c r="M7" s="42">
        <f>COUNTIF(Vertices[Closeness Centrality],"&gt;= "&amp;L7)-COUNTIF(Vertices[Closeness Centrality],"&gt;="&amp;L8)</f>
        <v>0</v>
      </c>
      <c r="N7" s="41">
        <f t="shared" si="6"/>
        <v>0.1576825454545455</v>
      </c>
      <c r="O7" s="42">
        <f>COUNTIF(Vertices[Eigenvector Centrality],"&gt;= "&amp;N7)-COUNTIF(Vertices[Eigenvector Centrality],"&gt;="&amp;N8)</f>
        <v>0</v>
      </c>
      <c r="P7" s="41">
        <f t="shared" si="7"/>
        <v>0.7433966363636362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0.2181818181818182</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0.1545453272727273</v>
      </c>
      <c r="M8" s="40">
        <f>COUNTIF(Vertices[Closeness Centrality],"&gt;= "&amp;L8)-COUNTIF(Vertices[Closeness Centrality],"&gt;="&amp;L9)</f>
        <v>0</v>
      </c>
      <c r="N8" s="39">
        <f t="shared" si="6"/>
        <v>0.1607814545454546</v>
      </c>
      <c r="O8" s="40">
        <f>COUNTIF(Vertices[Eigenvector Centrality],"&gt;= "&amp;N8)-COUNTIF(Vertices[Eigenvector Centrality],"&gt;="&amp;N9)</f>
        <v>0</v>
      </c>
      <c r="P8" s="39">
        <f t="shared" si="7"/>
        <v>0.7712643636363634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5"/>
      <c r="B9" s="125"/>
      <c r="D9" s="34">
        <f t="shared" si="1"/>
        <v>0</v>
      </c>
      <c r="E9" s="3">
        <f>COUNTIF(Vertices[Degree],"&gt;= "&amp;D9)-COUNTIF(Vertices[Degree],"&gt;="&amp;D10)</f>
        <v>0</v>
      </c>
      <c r="F9" s="41">
        <f t="shared" si="2"/>
        <v>0.2545454545454546</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0.15649338181818184</v>
      </c>
      <c r="M9" s="42">
        <f>COUNTIF(Vertices[Closeness Centrality],"&gt;= "&amp;L9)-COUNTIF(Vertices[Closeness Centrality],"&gt;="&amp;L10)</f>
        <v>0</v>
      </c>
      <c r="N9" s="41">
        <f t="shared" si="6"/>
        <v>0.16388036363636369</v>
      </c>
      <c r="O9" s="42">
        <f>COUNTIF(Vertices[Eigenvector Centrality],"&gt;= "&amp;N9)-COUNTIF(Vertices[Eigenvector Centrality],"&gt;="&amp;N10)</f>
        <v>0</v>
      </c>
      <c r="P9" s="41">
        <f t="shared" si="7"/>
        <v>0.7991320909090907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426</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0.1584414363636364</v>
      </c>
      <c r="M10" s="40">
        <f>COUNTIF(Vertices[Closeness Centrality],"&gt;= "&amp;L10)-COUNTIF(Vertices[Closeness Centrality],"&gt;="&amp;L11)</f>
        <v>0</v>
      </c>
      <c r="N10" s="39">
        <f t="shared" si="6"/>
        <v>0.16697927272727278</v>
      </c>
      <c r="O10" s="40">
        <f>COUNTIF(Vertices[Eigenvector Centrality],"&gt;= "&amp;N10)-COUNTIF(Vertices[Eigenvector Centrality],"&gt;="&amp;N11)</f>
        <v>0</v>
      </c>
      <c r="P10" s="39">
        <f t="shared" si="7"/>
        <v>0.8269998181818179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5"/>
      <c r="B11" s="125"/>
      <c r="D11" s="34">
        <f t="shared" si="1"/>
        <v>0</v>
      </c>
      <c r="E11" s="3">
        <f>COUNTIF(Vertices[Degree],"&gt;= "&amp;D11)-COUNTIF(Vertices[Degree],"&gt;="&amp;D12)</f>
        <v>0</v>
      </c>
      <c r="F11" s="41">
        <f t="shared" si="2"/>
        <v>0.3272727272727273</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0</v>
      </c>
      <c r="L11" s="41">
        <f t="shared" si="5"/>
        <v>0.16038949090909094</v>
      </c>
      <c r="M11" s="42">
        <f>COUNTIF(Vertices[Closeness Centrality],"&gt;= "&amp;L11)-COUNTIF(Vertices[Closeness Centrality],"&gt;="&amp;L12)</f>
        <v>0</v>
      </c>
      <c r="N11" s="41">
        <f t="shared" si="6"/>
        <v>0.17007818181818188</v>
      </c>
      <c r="O11" s="42">
        <f>COUNTIF(Vertices[Eigenvector Centrality],"&gt;= "&amp;N11)-COUNTIF(Vertices[Eigenvector Centrality],"&gt;="&amp;N12)</f>
        <v>0</v>
      </c>
      <c r="P11" s="41">
        <f t="shared" si="7"/>
        <v>0.8548675454545451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0.16233754545454548</v>
      </c>
      <c r="M12" s="40">
        <f>COUNTIF(Vertices[Closeness Centrality],"&gt;= "&amp;L12)-COUNTIF(Vertices[Closeness Centrality],"&gt;="&amp;L13)</f>
        <v>0</v>
      </c>
      <c r="N12" s="39">
        <f t="shared" si="6"/>
        <v>0.17317709090909097</v>
      </c>
      <c r="O12" s="40">
        <f>COUNTIF(Vertices[Eigenvector Centrality],"&gt;= "&amp;N12)-COUNTIF(Vertices[Eigenvector Centrality],"&gt;="&amp;N13)</f>
        <v>0</v>
      </c>
      <c r="P12" s="39">
        <f t="shared" si="7"/>
        <v>0.8827352727272724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3</v>
      </c>
      <c r="D13" s="34">
        <f t="shared" si="1"/>
        <v>0</v>
      </c>
      <c r="E13" s="3">
        <f>COUNTIF(Vertices[Degree],"&gt;= "&amp;D13)-COUNTIF(Vertices[Degree],"&gt;="&amp;D14)</f>
        <v>0</v>
      </c>
      <c r="F13" s="41">
        <f t="shared" si="2"/>
        <v>0.4000000000000001</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0.16428560000000003</v>
      </c>
      <c r="M13" s="42">
        <f>COUNTIF(Vertices[Closeness Centrality],"&gt;= "&amp;L13)-COUNTIF(Vertices[Closeness Centrality],"&gt;="&amp;L14)</f>
        <v>0</v>
      </c>
      <c r="N13" s="41">
        <f t="shared" si="6"/>
        <v>0.17627600000000007</v>
      </c>
      <c r="O13" s="42">
        <f>COUNTIF(Vertices[Eigenvector Centrality],"&gt;= "&amp;N13)-COUNTIF(Vertices[Eigenvector Centrality],"&gt;="&amp;N14)</f>
        <v>0</v>
      </c>
      <c r="P13" s="41">
        <f t="shared" si="7"/>
        <v>0.9106029999999996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0.43636363636363645</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0.16623365454545458</v>
      </c>
      <c r="M14" s="40">
        <f>COUNTIF(Vertices[Closeness Centrality],"&gt;= "&amp;L14)-COUNTIF(Vertices[Closeness Centrality],"&gt;="&amp;L15)</f>
        <v>0</v>
      </c>
      <c r="N14" s="39">
        <f t="shared" si="6"/>
        <v>0.17937490909090917</v>
      </c>
      <c r="O14" s="40">
        <f>COUNTIF(Vertices[Eigenvector Centrality],"&gt;= "&amp;N14)-COUNTIF(Vertices[Eigenvector Centrality],"&gt;="&amp;N15)</f>
        <v>0</v>
      </c>
      <c r="P14" s="39">
        <f t="shared" si="7"/>
        <v>0.9384707272727268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5"/>
      <c r="B15" s="125"/>
      <c r="D15" s="34">
        <f t="shared" si="1"/>
        <v>0</v>
      </c>
      <c r="E15" s="3">
        <f>COUNTIF(Vertices[Degree],"&gt;= "&amp;D15)-COUNTIF(Vertices[Degree],"&gt;="&amp;D16)</f>
        <v>0</v>
      </c>
      <c r="F15" s="41">
        <f t="shared" si="2"/>
        <v>0.47272727272727283</v>
      </c>
      <c r="G15" s="42">
        <f>COUNTIF(Vertices[In-Degree],"&gt;= "&amp;F15)-COUNTIF(Vertices[In-Degree],"&gt;="&amp;F16)</f>
        <v>0</v>
      </c>
      <c r="H15" s="41">
        <f t="shared" si="3"/>
        <v>0.9454545454545457</v>
      </c>
      <c r="I15" s="42">
        <f>COUNTIF(Vertices[Out-Degree],"&gt;= "&amp;H15)-COUNTIF(Vertices[Out-Degree],"&gt;="&amp;H16)</f>
        <v>1</v>
      </c>
      <c r="J15" s="41">
        <f t="shared" si="4"/>
        <v>2.836363636363637</v>
      </c>
      <c r="K15" s="42">
        <f>COUNTIF(Vertices[Betweenness Centrality],"&gt;= "&amp;J15)-COUNTIF(Vertices[Betweenness Centrality],"&gt;="&amp;J16)</f>
        <v>0</v>
      </c>
      <c r="L15" s="41">
        <f t="shared" si="5"/>
        <v>0.16818170909090913</v>
      </c>
      <c r="M15" s="42">
        <f>COUNTIF(Vertices[Closeness Centrality],"&gt;= "&amp;L15)-COUNTIF(Vertices[Closeness Centrality],"&gt;="&amp;L16)</f>
        <v>0</v>
      </c>
      <c r="N15" s="41">
        <f t="shared" si="6"/>
        <v>0.18247381818181826</v>
      </c>
      <c r="O15" s="42">
        <f>COUNTIF(Vertices[Eigenvector Centrality],"&gt;= "&amp;N15)-COUNTIF(Vertices[Eigenvector Centrality],"&gt;="&amp;N16)</f>
        <v>0</v>
      </c>
      <c r="P15" s="41">
        <f t="shared" si="7"/>
        <v>0.9663384545454541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0.5090909090909091</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0.17012976363636367</v>
      </c>
      <c r="M16" s="40">
        <f>COUNTIF(Vertices[Closeness Centrality],"&gt;= "&amp;L16)-COUNTIF(Vertices[Closeness Centrality],"&gt;="&amp;L17)</f>
        <v>0</v>
      </c>
      <c r="N16" s="39">
        <f t="shared" si="6"/>
        <v>0.18557272727272736</v>
      </c>
      <c r="O16" s="40">
        <f>COUNTIF(Vertices[Eigenvector Centrality],"&gt;= "&amp;N16)-COUNTIF(Vertices[Eigenvector Centrality],"&gt;="&amp;N17)</f>
        <v>0</v>
      </c>
      <c r="P16" s="39">
        <f t="shared" si="7"/>
        <v>0.9942061818181813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5"/>
      <c r="B17" s="125"/>
      <c r="D17" s="34">
        <f t="shared" si="1"/>
        <v>0</v>
      </c>
      <c r="E17" s="3">
        <f>COUNTIF(Vertices[Degree],"&gt;= "&amp;D17)-COUNTIF(Vertices[Degree],"&gt;="&amp;D18)</f>
        <v>0</v>
      </c>
      <c r="F17" s="41">
        <f t="shared" si="2"/>
        <v>0.5454545454545455</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0.17207781818181822</v>
      </c>
      <c r="M17" s="42">
        <f>COUNTIF(Vertices[Closeness Centrality],"&gt;= "&amp;L17)-COUNTIF(Vertices[Closeness Centrality],"&gt;="&amp;L18)</f>
        <v>0</v>
      </c>
      <c r="N17" s="41">
        <f t="shared" si="6"/>
        <v>0.18867163636363646</v>
      </c>
      <c r="O17" s="42">
        <f>COUNTIF(Vertices[Eigenvector Centrality],"&gt;= "&amp;N17)-COUNTIF(Vertices[Eigenvector Centrality],"&gt;="&amp;N18)</f>
        <v>0</v>
      </c>
      <c r="P17" s="41">
        <f t="shared" si="7"/>
        <v>1.0220739090909086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0.17402587272727277</v>
      </c>
      <c r="M18" s="40">
        <f>COUNTIF(Vertices[Closeness Centrality],"&gt;= "&amp;L18)-COUNTIF(Vertices[Closeness Centrality],"&gt;="&amp;L19)</f>
        <v>0</v>
      </c>
      <c r="N18" s="39">
        <f t="shared" si="6"/>
        <v>0.19177054545454555</v>
      </c>
      <c r="O18" s="40">
        <f>COUNTIF(Vertices[Eigenvector Centrality],"&gt;= "&amp;N18)-COUNTIF(Vertices[Eigenvector Centrality],"&gt;="&amp;N19)</f>
        <v>0</v>
      </c>
      <c r="P18" s="39">
        <f t="shared" si="7"/>
        <v>1.0499416363636358</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0.17597392727272732</v>
      </c>
      <c r="M19" s="42">
        <f>COUNTIF(Vertices[Closeness Centrality],"&gt;= "&amp;L19)-COUNTIF(Vertices[Closeness Centrality],"&gt;="&amp;L20)</f>
        <v>0</v>
      </c>
      <c r="N19" s="41">
        <f t="shared" si="6"/>
        <v>0.19486945454545465</v>
      </c>
      <c r="O19" s="42">
        <f>COUNTIF(Vertices[Eigenvector Centrality],"&gt;= "&amp;N19)-COUNTIF(Vertices[Eigenvector Centrality],"&gt;="&amp;N20)</f>
        <v>0</v>
      </c>
      <c r="P19" s="41">
        <f t="shared" si="7"/>
        <v>1.077809363636363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5"/>
      <c r="B20" s="125"/>
      <c r="D20" s="34">
        <f t="shared" si="1"/>
        <v>0</v>
      </c>
      <c r="E20" s="3">
        <f>COUNTIF(Vertices[Degree],"&gt;= "&amp;D20)-COUNTIF(Vertices[Degree],"&gt;="&amp;D21)</f>
        <v>0</v>
      </c>
      <c r="F20" s="39">
        <f t="shared" si="2"/>
        <v>0.6545454545454547</v>
      </c>
      <c r="G20" s="40">
        <f>COUNTIF(Vertices[In-Degree],"&gt;= "&amp;F20)-COUNTIF(Vertices[In-Degree],"&gt;="&amp;F21)</f>
        <v>0</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0.17792198181818186</v>
      </c>
      <c r="M20" s="40">
        <f>COUNTIF(Vertices[Closeness Centrality],"&gt;= "&amp;L20)-COUNTIF(Vertices[Closeness Centrality],"&gt;="&amp;L21)</f>
        <v>0</v>
      </c>
      <c r="N20" s="39">
        <f t="shared" si="6"/>
        <v>0.19796836363636375</v>
      </c>
      <c r="O20" s="40">
        <f>COUNTIF(Vertices[Eigenvector Centrality],"&gt;= "&amp;N20)-COUNTIF(Vertices[Eigenvector Centrality],"&gt;="&amp;N21)</f>
        <v>0</v>
      </c>
      <c r="P20" s="39">
        <f t="shared" si="7"/>
        <v>1.1056770909090903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0.1798700363636364</v>
      </c>
      <c r="M21" s="42">
        <f>COUNTIF(Vertices[Closeness Centrality],"&gt;= "&amp;L21)-COUNTIF(Vertices[Closeness Centrality],"&gt;="&amp;L22)</f>
        <v>0</v>
      </c>
      <c r="N21" s="41">
        <f t="shared" si="6"/>
        <v>0.20106727272727284</v>
      </c>
      <c r="O21" s="42">
        <f>COUNTIF(Vertices[Eigenvector Centrality],"&gt;= "&amp;N21)-COUNTIF(Vertices[Eigenvector Centrality],"&gt;="&amp;N22)</f>
        <v>0</v>
      </c>
      <c r="P21" s="41">
        <f t="shared" si="7"/>
        <v>1.1335448181818175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0.7272727272727274</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0.18181809090909096</v>
      </c>
      <c r="M22" s="40">
        <f>COUNTIF(Vertices[Closeness Centrality],"&gt;= "&amp;L22)-COUNTIF(Vertices[Closeness Centrality],"&gt;="&amp;L23)</f>
        <v>0</v>
      </c>
      <c r="N22" s="39">
        <f t="shared" si="6"/>
        <v>0.20416618181818194</v>
      </c>
      <c r="O22" s="40">
        <f>COUNTIF(Vertices[Eigenvector Centrality],"&gt;= "&amp;N22)-COUNTIF(Vertices[Eigenvector Centrality],"&gt;="&amp;N23)</f>
        <v>0</v>
      </c>
      <c r="P22" s="39">
        <f t="shared" si="7"/>
        <v>1.1614125454545448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0.7636363636363638</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0.1837661454545455</v>
      </c>
      <c r="M23" s="42">
        <f>COUNTIF(Vertices[Closeness Centrality],"&gt;= "&amp;L23)-COUNTIF(Vertices[Closeness Centrality],"&gt;="&amp;L24)</f>
        <v>0</v>
      </c>
      <c r="N23" s="41">
        <f t="shared" si="6"/>
        <v>0.20726509090909104</v>
      </c>
      <c r="O23" s="42">
        <f>COUNTIF(Vertices[Eigenvector Centrality],"&gt;= "&amp;N23)-COUNTIF(Vertices[Eigenvector Centrality],"&gt;="&amp;N24)</f>
        <v>0</v>
      </c>
      <c r="P23" s="41">
        <f t="shared" si="7"/>
        <v>1.189280272727272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0.8000000000000002</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0.18571420000000005</v>
      </c>
      <c r="M24" s="40">
        <f>COUNTIF(Vertices[Closeness Centrality],"&gt;= "&amp;L24)-COUNTIF(Vertices[Closeness Centrality],"&gt;="&amp;L25)</f>
        <v>0</v>
      </c>
      <c r="N24" s="39">
        <f t="shared" si="6"/>
        <v>0.21036400000000013</v>
      </c>
      <c r="O24" s="40">
        <f>COUNTIF(Vertices[Eigenvector Centrality],"&gt;= "&amp;N24)-COUNTIF(Vertices[Eigenvector Centrality],"&gt;="&amp;N25)</f>
        <v>0</v>
      </c>
      <c r="P24" s="39">
        <f t="shared" si="7"/>
        <v>1.2171479999999992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5"/>
      <c r="B25" s="125"/>
      <c r="D25" s="34">
        <f t="shared" si="1"/>
        <v>0</v>
      </c>
      <c r="E25" s="3">
        <f>COUNTIF(Vertices[Degree],"&gt;= "&amp;D25)-COUNTIF(Vertices[Degree],"&gt;="&amp;D26)</f>
        <v>0</v>
      </c>
      <c r="F25" s="41">
        <f t="shared" si="2"/>
        <v>0.8363636363636365</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0.1876622545454546</v>
      </c>
      <c r="M25" s="42">
        <f>COUNTIF(Vertices[Closeness Centrality],"&gt;= "&amp;L25)-COUNTIF(Vertices[Closeness Centrality],"&gt;="&amp;L26)</f>
        <v>0</v>
      </c>
      <c r="N25" s="41">
        <f t="shared" si="6"/>
        <v>0.21346290909090923</v>
      </c>
      <c r="O25" s="42">
        <f>COUNTIF(Vertices[Eigenvector Centrality],"&gt;= "&amp;N25)-COUNTIF(Vertices[Eigenvector Centrality],"&gt;="&amp;N26)</f>
        <v>0</v>
      </c>
      <c r="P25" s="41">
        <f t="shared" si="7"/>
        <v>1.2450157272727265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0.18961030909090915</v>
      </c>
      <c r="M26" s="40">
        <f>COUNTIF(Vertices[Closeness Centrality],"&gt;= "&amp;L26)-COUNTIF(Vertices[Closeness Centrality],"&gt;="&amp;L28)</f>
        <v>0</v>
      </c>
      <c r="N26" s="39">
        <f t="shared" si="6"/>
        <v>0.21656181818181833</v>
      </c>
      <c r="O26" s="40">
        <f>COUNTIF(Vertices[Eigenvector Centrality],"&gt;= "&amp;N26)-COUNTIF(Vertices[Eigenvector Centrality],"&gt;="&amp;N28)</f>
        <v>0</v>
      </c>
      <c r="P26" s="39">
        <f t="shared" si="7"/>
        <v>1.2728834545454537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1.28</v>
      </c>
      <c r="D27" s="34"/>
      <c r="E27" s="3">
        <f>COUNTIF(Vertices[Degree],"&gt;= "&amp;D27)-COUNTIF(Vertices[Degree],"&gt;="&amp;D28)</f>
        <v>0</v>
      </c>
      <c r="F27" s="79"/>
      <c r="G27" s="80">
        <f>COUNTIF(Vertices[In-Degree],"&gt;= "&amp;F27)-COUNTIF(Vertices[In-Degree],"&gt;="&amp;F28)</f>
        <v>-4</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-5</v>
      </c>
      <c r="T27" s="79"/>
      <c r="U27" s="80">
        <f ca="1">COUNTIF(Vertices[Clustering Coefficient],"&gt;= "&amp;T27)-COUNTIF(Vertices[Clustering Coefficient],"&gt;="&amp;T28)</f>
        <v>0</v>
      </c>
    </row>
    <row r="28" spans="1:21" ht="15">
      <c r="A28" s="125"/>
      <c r="B28" s="125"/>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0.1915583636363637</v>
      </c>
      <c r="M28" s="42">
        <f>COUNTIF(Vertices[Closeness Centrality],"&gt;= "&amp;L28)-COUNTIF(Vertices[Closeness Centrality],"&gt;="&amp;L40)</f>
        <v>0</v>
      </c>
      <c r="N28" s="41">
        <f>N26+($N$57-$N$2)/BinDivisor</f>
        <v>0.21966072727272742</v>
      </c>
      <c r="O28" s="42">
        <f>COUNTIF(Vertices[Eigenvector Centrality],"&gt;= "&amp;N28)-COUNTIF(Vertices[Eigenvector Centrality],"&gt;="&amp;N40)</f>
        <v>0</v>
      </c>
      <c r="P28" s="41">
        <f>P26+($P$57-$P$2)/BinDivisor</f>
        <v>1.300751181818181</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0.2</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427</v>
      </c>
      <c r="B30" s="36">
        <v>0.09</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5"/>
      <c r="B31" s="12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428</v>
      </c>
      <c r="B32" s="36" t="s">
        <v>429</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-4</v>
      </c>
      <c r="H38" s="79"/>
      <c r="I38" s="80">
        <f>COUNTIF(Vertices[Out-Degree],"&gt;= "&amp;H38)-COUNTIF(Vertices[Out-Degree],"&gt;="&amp;H40)</f>
        <v>-1</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-5</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-4</v>
      </c>
      <c r="H39" s="79"/>
      <c r="I39" s="80">
        <f>COUNTIF(Vertices[Out-Degree],"&gt;= "&amp;H39)-COUNTIF(Vertices[Out-Degree],"&gt;="&amp;H40)</f>
        <v>-1</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-5</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0.19350641818181824</v>
      </c>
      <c r="M40" s="40">
        <f>COUNTIF(Vertices[Closeness Centrality],"&gt;= "&amp;L40)-COUNTIF(Vertices[Closeness Centrality],"&gt;="&amp;L41)</f>
        <v>0</v>
      </c>
      <c r="N40" s="39">
        <f>N28+($N$57-$N$2)/BinDivisor</f>
        <v>0.22275963636363652</v>
      </c>
      <c r="O40" s="40">
        <f>COUNTIF(Vertices[Eigenvector Centrality],"&gt;= "&amp;N40)-COUNTIF(Vertices[Eigenvector Centrality],"&gt;="&amp;N41)</f>
        <v>0</v>
      </c>
      <c r="P40" s="39">
        <f>P28+($P$57-$P$2)/BinDivisor</f>
        <v>1.3286189090909082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3</v>
      </c>
      <c r="H41" s="41">
        <f aca="true" t="shared" si="12" ref="H41:H56">H40+($H$57-$H$2)/BinDivisor</f>
        <v>1.963636363636364</v>
      </c>
      <c r="I41" s="42">
        <f>COUNTIF(Vertices[Out-Degree],"&gt;= "&amp;H41)-COUNTIF(Vertices[Out-Degree],"&gt;="&amp;H42)</f>
        <v>0</v>
      </c>
      <c r="J41" s="41">
        <f aca="true" t="shared" si="13" ref="J41:J56">J40+($J$57-$J$2)/BinDivisor</f>
        <v>5.890909090909089</v>
      </c>
      <c r="K41" s="42">
        <f>COUNTIF(Vertices[Betweenness Centrality],"&gt;= "&amp;J41)-COUNTIF(Vertices[Betweenness Centrality],"&gt;="&amp;J42)</f>
        <v>0</v>
      </c>
      <c r="L41" s="41">
        <f aca="true" t="shared" si="14" ref="L41:L56">L40+($L$57-$L$2)/BinDivisor</f>
        <v>0.1954544727272728</v>
      </c>
      <c r="M41" s="42">
        <f>COUNTIF(Vertices[Closeness Centrality],"&gt;= "&amp;L41)-COUNTIF(Vertices[Closeness Centrality],"&gt;="&amp;L42)</f>
        <v>0</v>
      </c>
      <c r="N41" s="41">
        <f aca="true" t="shared" si="15" ref="N41:N56">N40+($N$57-$N$2)/BinDivisor</f>
        <v>0.22585854545454562</v>
      </c>
      <c r="O41" s="42">
        <f>COUNTIF(Vertices[Eigenvector Centrality],"&gt;= "&amp;N41)-COUNTIF(Vertices[Eigenvector Centrality],"&gt;="&amp;N42)</f>
        <v>0</v>
      </c>
      <c r="P41" s="41">
        <f aca="true" t="shared" si="16" ref="P41:P56">P40+($P$57-$P$2)/BinDivisor</f>
        <v>1.3564866363636354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0.19740252727272734</v>
      </c>
      <c r="M42" s="40">
        <f>COUNTIF(Vertices[Closeness Centrality],"&gt;= "&amp;L42)-COUNTIF(Vertices[Closeness Centrality],"&gt;="&amp;L43)</f>
        <v>0</v>
      </c>
      <c r="N42" s="39">
        <f t="shared" si="15"/>
        <v>0.2289574545454547</v>
      </c>
      <c r="O42" s="40">
        <f>COUNTIF(Vertices[Eigenvector Centrality],"&gt;= "&amp;N42)-COUNTIF(Vertices[Eigenvector Centrality],"&gt;="&amp;N43)</f>
        <v>0</v>
      </c>
      <c r="P42" s="39">
        <f t="shared" si="16"/>
        <v>1.3843543636363627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0.19935058181818188</v>
      </c>
      <c r="M43" s="42">
        <f>COUNTIF(Vertices[Closeness Centrality],"&gt;= "&amp;L43)-COUNTIF(Vertices[Closeness Centrality],"&gt;="&amp;L44)</f>
        <v>0</v>
      </c>
      <c r="N43" s="41">
        <f t="shared" si="15"/>
        <v>0.2320563636363638</v>
      </c>
      <c r="O43" s="42">
        <f>COUNTIF(Vertices[Eigenvector Centrality],"&gt;= "&amp;N43)-COUNTIF(Vertices[Eigenvector Centrality],"&gt;="&amp;N44)</f>
        <v>0</v>
      </c>
      <c r="P43" s="41">
        <f t="shared" si="16"/>
        <v>1.41222209090909</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0.20129863636363643</v>
      </c>
      <c r="M44" s="40">
        <f>COUNTIF(Vertices[Closeness Centrality],"&gt;= "&amp;L44)-COUNTIF(Vertices[Closeness Centrality],"&gt;="&amp;L45)</f>
        <v>0</v>
      </c>
      <c r="N44" s="39">
        <f t="shared" si="15"/>
        <v>0.2351552727272729</v>
      </c>
      <c r="O44" s="40">
        <f>COUNTIF(Vertices[Eigenvector Centrality],"&gt;= "&amp;N44)-COUNTIF(Vertices[Eigenvector Centrality],"&gt;="&amp;N45)</f>
        <v>0</v>
      </c>
      <c r="P44" s="39">
        <f t="shared" si="16"/>
        <v>1.4400898181818171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0.20324669090909098</v>
      </c>
      <c r="M45" s="42">
        <f>COUNTIF(Vertices[Closeness Centrality],"&gt;= "&amp;L45)-COUNTIF(Vertices[Closeness Centrality],"&gt;="&amp;L46)</f>
        <v>0</v>
      </c>
      <c r="N45" s="41">
        <f t="shared" si="15"/>
        <v>0.238254181818182</v>
      </c>
      <c r="O45" s="42">
        <f>COUNTIF(Vertices[Eigenvector Centrality],"&gt;= "&amp;N45)-COUNTIF(Vertices[Eigenvector Centrality],"&gt;="&amp;N46)</f>
        <v>0</v>
      </c>
      <c r="P45" s="41">
        <f t="shared" si="16"/>
        <v>1.4679575454545444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0.20519474545454552</v>
      </c>
      <c r="M46" s="40">
        <f>COUNTIF(Vertices[Closeness Centrality],"&gt;= "&amp;L46)-COUNTIF(Vertices[Closeness Centrality],"&gt;="&amp;L47)</f>
        <v>0</v>
      </c>
      <c r="N46" s="39">
        <f t="shared" si="15"/>
        <v>0.2413530909090911</v>
      </c>
      <c r="O46" s="40">
        <f>COUNTIF(Vertices[Eigenvector Centrality],"&gt;= "&amp;N46)-COUNTIF(Vertices[Eigenvector Centrality],"&gt;="&amp;N47)</f>
        <v>0</v>
      </c>
      <c r="P46" s="39">
        <f t="shared" si="16"/>
        <v>1.4958252727272716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0.20714280000000007</v>
      </c>
      <c r="M47" s="42">
        <f>COUNTIF(Vertices[Closeness Centrality],"&gt;= "&amp;L47)-COUNTIF(Vertices[Closeness Centrality],"&gt;="&amp;L48)</f>
        <v>0</v>
      </c>
      <c r="N47" s="41">
        <f t="shared" si="15"/>
        <v>0.2444520000000002</v>
      </c>
      <c r="O47" s="42">
        <f>COUNTIF(Vertices[Eigenvector Centrality],"&gt;= "&amp;N47)-COUNTIF(Vertices[Eigenvector Centrality],"&gt;="&amp;N48)</f>
        <v>0</v>
      </c>
      <c r="P47" s="41">
        <f t="shared" si="16"/>
        <v>1.5236929999999989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0.20909085454545462</v>
      </c>
      <c r="M48" s="40">
        <f>COUNTIF(Vertices[Closeness Centrality],"&gt;= "&amp;L48)-COUNTIF(Vertices[Closeness Centrality],"&gt;="&amp;L49)</f>
        <v>0</v>
      </c>
      <c r="N48" s="39">
        <f t="shared" si="15"/>
        <v>0.2475509090909093</v>
      </c>
      <c r="O48" s="40">
        <f>COUNTIF(Vertices[Eigenvector Centrality],"&gt;= "&amp;N48)-COUNTIF(Vertices[Eigenvector Centrality],"&gt;="&amp;N49)</f>
        <v>0</v>
      </c>
      <c r="P48" s="39">
        <f t="shared" si="16"/>
        <v>1.551560727272726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0.21103890909090917</v>
      </c>
      <c r="M49" s="42">
        <f>COUNTIF(Vertices[Closeness Centrality],"&gt;= "&amp;L49)-COUNTIF(Vertices[Closeness Centrality],"&gt;="&amp;L50)</f>
        <v>0</v>
      </c>
      <c r="N49" s="41">
        <f t="shared" si="15"/>
        <v>0.25064981818181836</v>
      </c>
      <c r="O49" s="42">
        <f>COUNTIF(Vertices[Eigenvector Centrality],"&gt;= "&amp;N49)-COUNTIF(Vertices[Eigenvector Centrality],"&gt;="&amp;N50)</f>
        <v>0</v>
      </c>
      <c r="P49" s="41">
        <f t="shared" si="16"/>
        <v>1.5794284545454533</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0.2129869636363637</v>
      </c>
      <c r="M50" s="40">
        <f>COUNTIF(Vertices[Closeness Centrality],"&gt;= "&amp;L50)-COUNTIF(Vertices[Closeness Centrality],"&gt;="&amp;L51)</f>
        <v>0</v>
      </c>
      <c r="N50" s="39">
        <f t="shared" si="15"/>
        <v>0.25374872727272746</v>
      </c>
      <c r="O50" s="40">
        <f>COUNTIF(Vertices[Eigenvector Centrality],"&gt;= "&amp;N50)-COUNTIF(Vertices[Eigenvector Centrality],"&gt;="&amp;N51)</f>
        <v>0</v>
      </c>
      <c r="P50" s="39">
        <f t="shared" si="16"/>
        <v>1.6072961818181806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0.21493501818181826</v>
      </c>
      <c r="M51" s="42">
        <f>COUNTIF(Vertices[Closeness Centrality],"&gt;= "&amp;L51)-COUNTIF(Vertices[Closeness Centrality],"&gt;="&amp;L52)</f>
        <v>0</v>
      </c>
      <c r="N51" s="41">
        <f t="shared" si="15"/>
        <v>0.25684763636363656</v>
      </c>
      <c r="O51" s="42">
        <f>COUNTIF(Vertices[Eigenvector Centrality],"&gt;= "&amp;N51)-COUNTIF(Vertices[Eigenvector Centrality],"&gt;="&amp;N52)</f>
        <v>0</v>
      </c>
      <c r="P51" s="41">
        <f t="shared" si="16"/>
        <v>1.6351639090909078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0.2168830727272728</v>
      </c>
      <c r="M52" s="40">
        <f>COUNTIF(Vertices[Closeness Centrality],"&gt;= "&amp;L52)-COUNTIF(Vertices[Closeness Centrality],"&gt;="&amp;L53)</f>
        <v>0</v>
      </c>
      <c r="N52" s="39">
        <f t="shared" si="15"/>
        <v>0.25994654545454565</v>
      </c>
      <c r="O52" s="40">
        <f>COUNTIF(Vertices[Eigenvector Centrality],"&gt;= "&amp;N52)-COUNTIF(Vertices[Eigenvector Centrality],"&gt;="&amp;N53)</f>
        <v>1</v>
      </c>
      <c r="P52" s="39">
        <f t="shared" si="16"/>
        <v>1.663031636363635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0.21883112727272735</v>
      </c>
      <c r="M53" s="42">
        <f>COUNTIF(Vertices[Closeness Centrality],"&gt;= "&amp;L53)-COUNTIF(Vertices[Closeness Centrality],"&gt;="&amp;L54)</f>
        <v>0</v>
      </c>
      <c r="N53" s="41">
        <f t="shared" si="15"/>
        <v>0.26304545454545475</v>
      </c>
      <c r="O53" s="42">
        <f>COUNTIF(Vertices[Eigenvector Centrality],"&gt;= "&amp;N53)-COUNTIF(Vertices[Eigenvector Centrality],"&gt;="&amp;N54)</f>
        <v>0</v>
      </c>
      <c r="P53" s="41">
        <f t="shared" si="16"/>
        <v>1.6908993636363623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0.2207791818181819</v>
      </c>
      <c r="M54" s="40">
        <f>COUNTIF(Vertices[Closeness Centrality],"&gt;= "&amp;L54)-COUNTIF(Vertices[Closeness Centrality],"&gt;="&amp;L55)</f>
        <v>0</v>
      </c>
      <c r="N54" s="39">
        <f t="shared" si="15"/>
        <v>0.26614436363636385</v>
      </c>
      <c r="O54" s="40">
        <f>COUNTIF(Vertices[Eigenvector Centrality],"&gt;= "&amp;N54)-COUNTIF(Vertices[Eigenvector Centrality],"&gt;="&amp;N55)</f>
        <v>0</v>
      </c>
      <c r="P54" s="39">
        <f t="shared" si="16"/>
        <v>1.7187670909090895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0.22272723636363645</v>
      </c>
      <c r="M55" s="42">
        <f>COUNTIF(Vertices[Closeness Centrality],"&gt;= "&amp;L55)-COUNTIF(Vertices[Closeness Centrality],"&gt;="&amp;L56)</f>
        <v>0</v>
      </c>
      <c r="N55" s="41">
        <f t="shared" si="15"/>
        <v>0.26924327272727294</v>
      </c>
      <c r="O55" s="42">
        <f>COUNTIF(Vertices[Eigenvector Centrality],"&gt;= "&amp;N55)-COUNTIF(Vertices[Eigenvector Centrality],"&gt;="&amp;N56)</f>
        <v>0</v>
      </c>
      <c r="P55" s="41">
        <f t="shared" si="16"/>
        <v>1.7466348181818168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0.224675290909091</v>
      </c>
      <c r="M56" s="40">
        <f>COUNTIF(Vertices[Closeness Centrality],"&gt;= "&amp;L56)-COUNTIF(Vertices[Closeness Centrality],"&gt;="&amp;L57)</f>
        <v>0</v>
      </c>
      <c r="N56" s="39">
        <f t="shared" si="15"/>
        <v>0.27234218181818204</v>
      </c>
      <c r="O56" s="40">
        <f>COUNTIF(Vertices[Eigenvector Centrality],"&gt;= "&amp;N56)-COUNTIF(Vertices[Eigenvector Centrality],"&gt;="&amp;N57)</f>
        <v>0</v>
      </c>
      <c r="P56" s="39">
        <f t="shared" si="16"/>
        <v>1.774502545454544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0.25</v>
      </c>
      <c r="M57" s="44">
        <f>COUNTIF(Vertices[Closeness Centrality],"&gt;= "&amp;L57)-COUNTIF(Vertices[Closeness Centrality],"&gt;="&amp;L58)</f>
        <v>1</v>
      </c>
      <c r="N57" s="43">
        <f>MAX(Vertices[Eigenvector Centrality])</f>
        <v>0.312628</v>
      </c>
      <c r="O57" s="44">
        <f>COUNTIF(Vertices[Eigenvector Centrality],"&gt;= "&amp;N57)-COUNTIF(Vertices[Eigenvector Centrality],"&gt;="&amp;N58)</f>
        <v>1</v>
      </c>
      <c r="P57" s="43">
        <f>MAX(Vertices[PageRank])</f>
        <v>2.136783</v>
      </c>
      <c r="Q57" s="44">
        <f>COUNTIF(Vertices[PageRank],"&gt;= "&amp;P57)-COUNTIF(Vertices[PageRank],"&gt;="&amp;P58)</f>
        <v>1</v>
      </c>
      <c r="R57" s="43">
        <f>MAX(Vertices[Clustering Coefficient])</f>
        <v>0</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2.4</v>
      </c>
    </row>
    <row r="100" spans="1:2" ht="15">
      <c r="A100" s="35" t="s">
        <v>103</v>
      </c>
      <c r="B100" s="49">
        <f>_xlfn.IFERROR(MEDIAN(Vertices[Betweenness Centrality]),NoMetricMessage)</f>
        <v>0</v>
      </c>
    </row>
    <row r="111" spans="1:2" ht="15">
      <c r="A111" s="35" t="s">
        <v>106</v>
      </c>
      <c r="B111" s="49">
        <f>IF(COUNT(Vertices[Closeness Centrality])&gt;0,L2,NoMetricMessage)</f>
        <v>0.142857</v>
      </c>
    </row>
    <row r="112" spans="1:2" ht="15">
      <c r="A112" s="35" t="s">
        <v>107</v>
      </c>
      <c r="B112" s="49">
        <f>IF(COUNT(Vertices[Closeness Centrality])&gt;0,L57,NoMetricMessage)</f>
        <v>0.25</v>
      </c>
    </row>
    <row r="113" spans="1:2" ht="15">
      <c r="A113" s="35" t="s">
        <v>108</v>
      </c>
      <c r="B113" s="49">
        <f>_xlfn.IFERROR(AVERAGE(Vertices[Closeness Centrality]),NoMetricMessage)</f>
        <v>0.1642856</v>
      </c>
    </row>
    <row r="114" spans="1:2" ht="15">
      <c r="A114" s="35" t="s">
        <v>109</v>
      </c>
      <c r="B114" s="49">
        <f>_xlfn.IFERROR(MEDIAN(Vertices[Closeness Centrality]),NoMetricMessage)</f>
        <v>0.142857</v>
      </c>
    </row>
    <row r="125" spans="1:2" ht="15">
      <c r="A125" s="35" t="s">
        <v>112</v>
      </c>
      <c r="B125" s="49">
        <f>IF(COUNT(Vertices[Eigenvector Centrality])&gt;0,N2,NoMetricMessage)</f>
        <v>0.142188</v>
      </c>
    </row>
    <row r="126" spans="1:2" ht="15">
      <c r="A126" s="35" t="s">
        <v>113</v>
      </c>
      <c r="B126" s="49">
        <f>IF(COUNT(Vertices[Eigenvector Centrality])&gt;0,N57,NoMetricMessage)</f>
        <v>0.312628</v>
      </c>
    </row>
    <row r="127" spans="1:2" ht="15">
      <c r="A127" s="35" t="s">
        <v>114</v>
      </c>
      <c r="B127" s="49">
        <f>_xlfn.IFERROR(AVERAGE(Vertices[Eigenvector Centrality]),NoMetricMessage)</f>
        <v>0.2</v>
      </c>
    </row>
    <row r="128" spans="1:2" ht="15">
      <c r="A128" s="35" t="s">
        <v>115</v>
      </c>
      <c r="B128" s="49">
        <f>_xlfn.IFERROR(MEDIAN(Vertices[Eigenvector Centrality]),NoMetricMessage)</f>
        <v>0.142188</v>
      </c>
    </row>
    <row r="139" spans="1:2" ht="15">
      <c r="A139" s="35" t="s">
        <v>140</v>
      </c>
      <c r="B139" s="49">
        <f>IF(COUNT(Vertices[PageRank])&gt;0,P2,NoMetricMessage)</f>
        <v>0.604058</v>
      </c>
    </row>
    <row r="140" spans="1:2" ht="15">
      <c r="A140" s="35" t="s">
        <v>141</v>
      </c>
      <c r="B140" s="49">
        <f>IF(COUNT(Vertices[PageRank])&gt;0,P57,NoMetricMessage)</f>
        <v>2.136783</v>
      </c>
    </row>
    <row r="141" spans="1:2" ht="15">
      <c r="A141" s="35" t="s">
        <v>142</v>
      </c>
      <c r="B141" s="49">
        <f>_xlfn.IFERROR(AVERAGE(Vertices[PageRank]),NoMetricMessage)</f>
        <v>0.9998954</v>
      </c>
    </row>
    <row r="142" spans="1:2" ht="15">
      <c r="A142" s="35" t="s">
        <v>143</v>
      </c>
      <c r="B142" s="49">
        <f>_xlfn.IFERROR(MEDIAN(Vertices[PageRank]),NoMetricMessage)</f>
        <v>0.604058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298</v>
      </c>
      <c r="K7" s="13" t="s">
        <v>299</v>
      </c>
    </row>
    <row r="8" spans="1:11" ht="409.5">
      <c r="A8"/>
      <c r="B8">
        <v>2</v>
      </c>
      <c r="C8">
        <v>2</v>
      </c>
      <c r="D8" t="s">
        <v>61</v>
      </c>
      <c r="E8" t="s">
        <v>61</v>
      </c>
      <c r="H8" t="s">
        <v>73</v>
      </c>
      <c r="J8" t="s">
        <v>300</v>
      </c>
      <c r="K8" s="13" t="s">
        <v>301</v>
      </c>
    </row>
    <row r="9" spans="1:11" ht="409.5">
      <c r="A9"/>
      <c r="B9">
        <v>3</v>
      </c>
      <c r="C9">
        <v>4</v>
      </c>
      <c r="D9" t="s">
        <v>62</v>
      </c>
      <c r="E9" t="s">
        <v>62</v>
      </c>
      <c r="H9" t="s">
        <v>74</v>
      </c>
      <c r="J9" t="s">
        <v>302</v>
      </c>
      <c r="K9" s="13" t="s">
        <v>303</v>
      </c>
    </row>
    <row r="10" spans="1:11" ht="409.5">
      <c r="A10"/>
      <c r="B10">
        <v>4</v>
      </c>
      <c r="D10" t="s">
        <v>63</v>
      </c>
      <c r="E10" t="s">
        <v>63</v>
      </c>
      <c r="H10" t="s">
        <v>75</v>
      </c>
      <c r="J10" t="s">
        <v>304</v>
      </c>
      <c r="K10" s="13" t="s">
        <v>305</v>
      </c>
    </row>
    <row r="11" spans="1:11" ht="15">
      <c r="A11"/>
      <c r="B11">
        <v>5</v>
      </c>
      <c r="D11" t="s">
        <v>46</v>
      </c>
      <c r="E11">
        <v>1</v>
      </c>
      <c r="H11" t="s">
        <v>76</v>
      </c>
      <c r="J11" t="s">
        <v>306</v>
      </c>
      <c r="K11" t="s">
        <v>307</v>
      </c>
    </row>
    <row r="12" spans="1:11" ht="15">
      <c r="A12"/>
      <c r="B12"/>
      <c r="D12" t="s">
        <v>64</v>
      </c>
      <c r="E12">
        <v>2</v>
      </c>
      <c r="H12">
        <v>0</v>
      </c>
      <c r="J12" t="s">
        <v>308</v>
      </c>
      <c r="K12" t="s">
        <v>309</v>
      </c>
    </row>
    <row r="13" spans="1:11" ht="15">
      <c r="A13"/>
      <c r="B13"/>
      <c r="D13">
        <v>1</v>
      </c>
      <c r="E13">
        <v>3</v>
      </c>
      <c r="H13">
        <v>1</v>
      </c>
      <c r="J13" t="s">
        <v>310</v>
      </c>
      <c r="K13" t="s">
        <v>311</v>
      </c>
    </row>
    <row r="14" spans="4:11" ht="15">
      <c r="D14">
        <v>2</v>
      </c>
      <c r="E14">
        <v>4</v>
      </c>
      <c r="H14">
        <v>2</v>
      </c>
      <c r="J14" t="s">
        <v>312</v>
      </c>
      <c r="K14" t="s">
        <v>313</v>
      </c>
    </row>
    <row r="15" spans="4:11" ht="15">
      <c r="D15">
        <v>3</v>
      </c>
      <c r="E15">
        <v>5</v>
      </c>
      <c r="H15">
        <v>3</v>
      </c>
      <c r="J15" t="s">
        <v>314</v>
      </c>
      <c r="K15" t="s">
        <v>315</v>
      </c>
    </row>
    <row r="16" spans="4:11" ht="15">
      <c r="D16">
        <v>4</v>
      </c>
      <c r="E16">
        <v>6</v>
      </c>
      <c r="H16">
        <v>4</v>
      </c>
      <c r="J16" t="s">
        <v>316</v>
      </c>
      <c r="K16" t="s">
        <v>317</v>
      </c>
    </row>
    <row r="17" spans="4:11" ht="15">
      <c r="D17">
        <v>5</v>
      </c>
      <c r="E17">
        <v>7</v>
      </c>
      <c r="H17">
        <v>5</v>
      </c>
      <c r="J17" t="s">
        <v>318</v>
      </c>
      <c r="K17" t="s">
        <v>319</v>
      </c>
    </row>
    <row r="18" spans="4:11" ht="15">
      <c r="D18">
        <v>6</v>
      </c>
      <c r="E18">
        <v>8</v>
      </c>
      <c r="H18">
        <v>6</v>
      </c>
      <c r="J18" t="s">
        <v>320</v>
      </c>
      <c r="K18" t="s">
        <v>321</v>
      </c>
    </row>
    <row r="19" spans="4:11" ht="15">
      <c r="D19">
        <v>7</v>
      </c>
      <c r="E19">
        <v>9</v>
      </c>
      <c r="H19">
        <v>7</v>
      </c>
      <c r="J19" t="s">
        <v>322</v>
      </c>
      <c r="K19" t="s">
        <v>323</v>
      </c>
    </row>
    <row r="20" spans="4:11" ht="15">
      <c r="D20">
        <v>8</v>
      </c>
      <c r="H20">
        <v>8</v>
      </c>
      <c r="J20" t="s">
        <v>324</v>
      </c>
      <c r="K20" t="s">
        <v>325</v>
      </c>
    </row>
    <row r="21" spans="4:11" ht="409.5">
      <c r="D21">
        <v>9</v>
      </c>
      <c r="H21">
        <v>9</v>
      </c>
      <c r="J21" t="s">
        <v>326</v>
      </c>
      <c r="K21" s="13" t="s">
        <v>327</v>
      </c>
    </row>
    <row r="22" spans="4:11" ht="409.5">
      <c r="D22">
        <v>10</v>
      </c>
      <c r="J22" t="s">
        <v>328</v>
      </c>
      <c r="K22" s="13" t="s">
        <v>329</v>
      </c>
    </row>
    <row r="23" spans="4:11" ht="409.5">
      <c r="D23">
        <v>11</v>
      </c>
      <c r="J23" t="s">
        <v>330</v>
      </c>
      <c r="K23" s="13" t="s">
        <v>331</v>
      </c>
    </row>
    <row r="24" spans="10:11" ht="409.5">
      <c r="J24" t="s">
        <v>332</v>
      </c>
      <c r="K24" s="13" t="s">
        <v>449</v>
      </c>
    </row>
    <row r="25" spans="10:11" ht="15">
      <c r="J25" t="s">
        <v>333</v>
      </c>
      <c r="K25" t="b">
        <v>0</v>
      </c>
    </row>
    <row r="26" spans="10:11" ht="15">
      <c r="J26" t="s">
        <v>447</v>
      </c>
      <c r="K26" t="s">
        <v>448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340</v>
      </c>
      <c r="B1" s="13" t="s">
        <v>341</v>
      </c>
      <c r="C1" s="13" t="s">
        <v>342</v>
      </c>
      <c r="D1" s="13" t="s">
        <v>343</v>
      </c>
    </row>
    <row r="2" spans="1:4" ht="15">
      <c r="A2" s="91" t="s">
        <v>221</v>
      </c>
      <c r="B2" s="86">
        <v>1</v>
      </c>
      <c r="C2" s="91" t="s">
        <v>221</v>
      </c>
      <c r="D2" s="86">
        <v>1</v>
      </c>
    </row>
    <row r="5" spans="1:4" ht="15" customHeight="1">
      <c r="A5" s="13" t="s">
        <v>345</v>
      </c>
      <c r="B5" s="13" t="s">
        <v>341</v>
      </c>
      <c r="C5" s="13" t="s">
        <v>346</v>
      </c>
      <c r="D5" s="13" t="s">
        <v>343</v>
      </c>
    </row>
    <row r="6" spans="1:4" ht="15">
      <c r="A6" s="86" t="s">
        <v>222</v>
      </c>
      <c r="B6" s="86">
        <v>1</v>
      </c>
      <c r="C6" s="86" t="s">
        <v>222</v>
      </c>
      <c r="D6" s="86">
        <v>1</v>
      </c>
    </row>
    <row r="9" spans="1:4" ht="15" customHeight="1">
      <c r="A9" s="13" t="s">
        <v>348</v>
      </c>
      <c r="B9" s="13" t="s">
        <v>341</v>
      </c>
      <c r="C9" s="13" t="s">
        <v>356</v>
      </c>
      <c r="D9" s="13" t="s">
        <v>343</v>
      </c>
    </row>
    <row r="10" spans="1:4" ht="15">
      <c r="A10" s="86" t="s">
        <v>216</v>
      </c>
      <c r="B10" s="86">
        <v>1</v>
      </c>
      <c r="C10" s="86" t="s">
        <v>216</v>
      </c>
      <c r="D10" s="86">
        <v>1</v>
      </c>
    </row>
    <row r="11" spans="1:4" ht="15">
      <c r="A11" s="86" t="s">
        <v>213</v>
      </c>
      <c r="B11" s="86">
        <v>1</v>
      </c>
      <c r="C11" s="86" t="s">
        <v>213</v>
      </c>
      <c r="D11" s="86">
        <v>1</v>
      </c>
    </row>
    <row r="12" spans="1:4" ht="15">
      <c r="A12" s="86" t="s">
        <v>349</v>
      </c>
      <c r="B12" s="86">
        <v>1</v>
      </c>
      <c r="C12" s="86" t="s">
        <v>349</v>
      </c>
      <c r="D12" s="86">
        <v>1</v>
      </c>
    </row>
    <row r="13" spans="1:4" ht="15">
      <c r="A13" s="86" t="s">
        <v>350</v>
      </c>
      <c r="B13" s="86">
        <v>1</v>
      </c>
      <c r="C13" s="86" t="s">
        <v>350</v>
      </c>
      <c r="D13" s="86">
        <v>1</v>
      </c>
    </row>
    <row r="14" spans="1:4" ht="15">
      <c r="A14" s="86" t="s">
        <v>214</v>
      </c>
      <c r="B14" s="86">
        <v>1</v>
      </c>
      <c r="C14" s="86" t="s">
        <v>214</v>
      </c>
      <c r="D14" s="86">
        <v>1</v>
      </c>
    </row>
    <row r="15" spans="1:4" ht="15">
      <c r="A15" s="86" t="s">
        <v>351</v>
      </c>
      <c r="B15" s="86">
        <v>1</v>
      </c>
      <c r="C15" s="86" t="s">
        <v>351</v>
      </c>
      <c r="D15" s="86">
        <v>1</v>
      </c>
    </row>
    <row r="16" spans="1:4" ht="15">
      <c r="A16" s="86" t="s">
        <v>352</v>
      </c>
      <c r="B16" s="86">
        <v>1</v>
      </c>
      <c r="C16" s="86" t="s">
        <v>352</v>
      </c>
      <c r="D16" s="86">
        <v>1</v>
      </c>
    </row>
    <row r="17" spans="1:4" ht="15">
      <c r="A17" s="86" t="s">
        <v>353</v>
      </c>
      <c r="B17" s="86">
        <v>1</v>
      </c>
      <c r="C17" s="86" t="s">
        <v>353</v>
      </c>
      <c r="D17" s="86">
        <v>1</v>
      </c>
    </row>
    <row r="18" spans="1:4" ht="15">
      <c r="A18" s="86" t="s">
        <v>354</v>
      </c>
      <c r="B18" s="86">
        <v>1</v>
      </c>
      <c r="C18" s="86" t="s">
        <v>354</v>
      </c>
      <c r="D18" s="86">
        <v>1</v>
      </c>
    </row>
    <row r="19" spans="1:4" ht="15">
      <c r="A19" s="86" t="s">
        <v>355</v>
      </c>
      <c r="B19" s="86">
        <v>1</v>
      </c>
      <c r="C19" s="86" t="s">
        <v>355</v>
      </c>
      <c r="D19" s="86">
        <v>1</v>
      </c>
    </row>
    <row r="22" spans="1:4" ht="15" customHeight="1">
      <c r="A22" s="13" t="s">
        <v>359</v>
      </c>
      <c r="B22" s="13" t="s">
        <v>341</v>
      </c>
      <c r="C22" s="86" t="s">
        <v>365</v>
      </c>
      <c r="D22" s="86" t="s">
        <v>343</v>
      </c>
    </row>
    <row r="23" spans="1:4" ht="15">
      <c r="A23" s="92" t="s">
        <v>360</v>
      </c>
      <c r="B23" s="92">
        <v>1</v>
      </c>
      <c r="C23" s="92"/>
      <c r="D23" s="92"/>
    </row>
    <row r="24" spans="1:4" ht="15">
      <c r="A24" s="92" t="s">
        <v>361</v>
      </c>
      <c r="B24" s="92">
        <v>0</v>
      </c>
      <c r="C24" s="92"/>
      <c r="D24" s="92"/>
    </row>
    <row r="25" spans="1:4" ht="15">
      <c r="A25" s="92" t="s">
        <v>362</v>
      </c>
      <c r="B25" s="92">
        <v>0</v>
      </c>
      <c r="C25" s="92"/>
      <c r="D25" s="92"/>
    </row>
    <row r="26" spans="1:4" ht="15">
      <c r="A26" s="92" t="s">
        <v>363</v>
      </c>
      <c r="B26" s="92">
        <v>41</v>
      </c>
      <c r="C26" s="92"/>
      <c r="D26" s="92"/>
    </row>
    <row r="27" spans="1:4" ht="15">
      <c r="A27" s="92" t="s">
        <v>364</v>
      </c>
      <c r="B27" s="92">
        <v>42</v>
      </c>
      <c r="C27" s="92"/>
      <c r="D27" s="92"/>
    </row>
    <row r="30" spans="1:4" ht="15" customHeight="1">
      <c r="A30" s="86" t="s">
        <v>367</v>
      </c>
      <c r="B30" s="86" t="s">
        <v>341</v>
      </c>
      <c r="C30" s="86" t="s">
        <v>368</v>
      </c>
      <c r="D30" s="86" t="s">
        <v>343</v>
      </c>
    </row>
    <row r="31" spans="1:4" ht="15">
      <c r="A31" s="86"/>
      <c r="B31" s="86"/>
      <c r="C31" s="86"/>
      <c r="D31" s="86"/>
    </row>
    <row r="33" spans="1:4" ht="15" customHeight="1">
      <c r="A33" s="13" t="s">
        <v>370</v>
      </c>
      <c r="B33" s="13" t="s">
        <v>341</v>
      </c>
      <c r="C33" s="13" t="s">
        <v>372</v>
      </c>
      <c r="D33" s="13" t="s">
        <v>343</v>
      </c>
    </row>
    <row r="34" spans="1:4" ht="15">
      <c r="A34" s="86" t="s">
        <v>216</v>
      </c>
      <c r="B34" s="86">
        <v>1</v>
      </c>
      <c r="C34" s="86" t="s">
        <v>216</v>
      </c>
      <c r="D34" s="86">
        <v>1</v>
      </c>
    </row>
    <row r="37" spans="1:4" ht="15" customHeight="1">
      <c r="A37" s="13" t="s">
        <v>371</v>
      </c>
      <c r="B37" s="13" t="s">
        <v>341</v>
      </c>
      <c r="C37" s="13" t="s">
        <v>373</v>
      </c>
      <c r="D37" s="13" t="s">
        <v>343</v>
      </c>
    </row>
    <row r="38" spans="1:4" ht="15">
      <c r="A38" s="86" t="s">
        <v>215</v>
      </c>
      <c r="B38" s="86">
        <v>1</v>
      </c>
      <c r="C38" s="86" t="s">
        <v>215</v>
      </c>
      <c r="D38" s="86">
        <v>1</v>
      </c>
    </row>
    <row r="39" spans="1:4" ht="15">
      <c r="A39" s="86" t="s">
        <v>213</v>
      </c>
      <c r="B39" s="86">
        <v>1</v>
      </c>
      <c r="C39" s="86" t="s">
        <v>213</v>
      </c>
      <c r="D39" s="86">
        <v>1</v>
      </c>
    </row>
    <row r="40" spans="1:4" ht="15">
      <c r="A40" s="86" t="s">
        <v>214</v>
      </c>
      <c r="B40" s="86">
        <v>1</v>
      </c>
      <c r="C40" s="86" t="s">
        <v>214</v>
      </c>
      <c r="D40" s="86">
        <v>1</v>
      </c>
    </row>
    <row r="43" spans="1:4" ht="15" customHeight="1">
      <c r="A43" s="13" t="s">
        <v>377</v>
      </c>
      <c r="B43" s="13" t="s">
        <v>341</v>
      </c>
      <c r="C43" s="13" t="s">
        <v>378</v>
      </c>
      <c r="D43" s="13" t="s">
        <v>343</v>
      </c>
    </row>
    <row r="44" spans="1:4" ht="15">
      <c r="A44" s="117" t="s">
        <v>213</v>
      </c>
      <c r="B44" s="86">
        <v>13974</v>
      </c>
      <c r="C44" s="117" t="s">
        <v>213</v>
      </c>
      <c r="D44" s="86">
        <v>13974</v>
      </c>
    </row>
    <row r="45" spans="1:4" ht="15">
      <c r="A45" s="117" t="s">
        <v>215</v>
      </c>
      <c r="B45" s="86">
        <v>1619</v>
      </c>
      <c r="C45" s="117" t="s">
        <v>215</v>
      </c>
      <c r="D45" s="86">
        <v>1619</v>
      </c>
    </row>
    <row r="46" spans="1:4" ht="15">
      <c r="A46" s="117" t="s">
        <v>212</v>
      </c>
      <c r="B46" s="86">
        <v>1069</v>
      </c>
      <c r="C46" s="117" t="s">
        <v>212</v>
      </c>
      <c r="D46" s="86">
        <v>1069</v>
      </c>
    </row>
    <row r="47" spans="1:4" ht="15">
      <c r="A47" s="117" t="s">
        <v>216</v>
      </c>
      <c r="B47" s="86">
        <v>392</v>
      </c>
      <c r="C47" s="117" t="s">
        <v>216</v>
      </c>
      <c r="D47" s="86">
        <v>392</v>
      </c>
    </row>
    <row r="48" spans="1:4" ht="15">
      <c r="A48" s="117" t="s">
        <v>214</v>
      </c>
      <c r="B48" s="86">
        <v>0</v>
      </c>
      <c r="C48" s="117" t="s">
        <v>214</v>
      </c>
      <c r="D48" s="86">
        <v>0</v>
      </c>
    </row>
  </sheetData>
  <hyperlinks>
    <hyperlink ref="A2" r:id="rId1" display="https://www.vcc.ca/services/eat-shop--more/vcc-salon--spa/"/>
    <hyperlink ref="C2" r:id="rId2" display="https://www.vcc.ca/services/eat-shop--more/vcc-salon--spa/"/>
  </hyperlinks>
  <printOptions/>
  <pageMargins left="0.7" right="0.7" top="0.75" bottom="0.75" header="0.3" footer="0.3"/>
  <pageSetup orientation="portrait" paperSize="9"/>
  <tableParts>
    <tablePart r:id="rId9"/>
    <tablePart r:id="rId6"/>
    <tablePart r:id="rId5"/>
    <tablePart r:id="rId7"/>
    <tablePart r:id="rId4"/>
    <tablePart r:id="rId3"/>
    <tablePart r:id="rId10"/>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395</v>
      </c>
      <c r="B1" s="13" t="s">
        <v>396</v>
      </c>
      <c r="C1" s="13" t="s">
        <v>397</v>
      </c>
      <c r="D1" s="13" t="s">
        <v>144</v>
      </c>
      <c r="E1" s="13" t="s">
        <v>399</v>
      </c>
      <c r="F1" s="13" t="s">
        <v>400</v>
      </c>
      <c r="G1" s="13" t="s">
        <v>401</v>
      </c>
    </row>
    <row r="2" spans="1:7" ht="15">
      <c r="A2" s="86" t="s">
        <v>360</v>
      </c>
      <c r="B2" s="86">
        <v>1</v>
      </c>
      <c r="C2" s="121">
        <v>0.023809523809523808</v>
      </c>
      <c r="D2" s="86" t="s">
        <v>398</v>
      </c>
      <c r="E2" s="86"/>
      <c r="F2" s="86"/>
      <c r="G2" s="86"/>
    </row>
    <row r="3" spans="1:7" ht="15">
      <c r="A3" s="86" t="s">
        <v>361</v>
      </c>
      <c r="B3" s="86">
        <v>0</v>
      </c>
      <c r="C3" s="121">
        <v>0</v>
      </c>
      <c r="D3" s="86" t="s">
        <v>398</v>
      </c>
      <c r="E3" s="86"/>
      <c r="F3" s="86"/>
      <c r="G3" s="86"/>
    </row>
    <row r="4" spans="1:7" ht="15">
      <c r="A4" s="86" t="s">
        <v>362</v>
      </c>
      <c r="B4" s="86">
        <v>0</v>
      </c>
      <c r="C4" s="121">
        <v>0</v>
      </c>
      <c r="D4" s="86" t="s">
        <v>398</v>
      </c>
      <c r="E4" s="86"/>
      <c r="F4" s="86"/>
      <c r="G4" s="86"/>
    </row>
    <row r="5" spans="1:7" ht="15">
      <c r="A5" s="86" t="s">
        <v>363</v>
      </c>
      <c r="B5" s="86">
        <v>41</v>
      </c>
      <c r="C5" s="121">
        <v>0.9761904761904762</v>
      </c>
      <c r="D5" s="86" t="s">
        <v>398</v>
      </c>
      <c r="E5" s="86"/>
      <c r="F5" s="86"/>
      <c r="G5" s="86"/>
    </row>
    <row r="6" spans="1:7" ht="15">
      <c r="A6" s="86" t="s">
        <v>364</v>
      </c>
      <c r="B6" s="86">
        <v>42</v>
      </c>
      <c r="C6" s="121">
        <v>1</v>
      </c>
      <c r="D6" s="86" t="s">
        <v>398</v>
      </c>
      <c r="E6" s="86"/>
      <c r="F6" s="86"/>
      <c r="G6" s="8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2019-08-13T03:07:12Z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