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<sst xmlns="http://schemas.openxmlformats.org/spreadsheetml/2006/main" count="1660" uniqueCount="585">
  <si>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</si>
  <si>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</si>
  <si>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</si>
  <si>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</si>
  <si>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</si>
  <si>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</si>
  <si>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</si>
  <si>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</si>
  <si>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</si>
  <si>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</si>
  <si>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</si>
  <si>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</si>
  <si>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</si>
  <si>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</si>
  <si>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</si>
  <si>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</si>
  <si>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</si>
  <si>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</si>
  <si>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</si>
  <si>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</si>
  <si>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</si>
  <si>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</si>
  <si>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</si>
  <si>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</si>
  <si>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</si>
  <si>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</si>
  <si>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</si>
  <si>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</si>
  <si>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</si>
  <si>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</si>
  <si>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</si>
  <si>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</si>
  <si>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</si>
  <si>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</si>
  <si>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</si>
  <si>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</si>
  <si>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</si>
  <si>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</si>
  <si>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</si>
  <si>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</si>
  <si>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</si>
  <si>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</si>
  <si>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</si>
  <si>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</si>
  <si>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</si>
  <si>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</si>
  <si>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</si>
  <si>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</si>
  <si>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</si>
  <si>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</si>
  <si>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</si>
  <si>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</si>
  <si>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</si>
  <si>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</si>
  <si>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</si>
  <si>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</si>
  <si>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</si>
  <si>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</si>
  <si>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</si>
  <si>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</si>
  <si>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</si>
  <si>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</si>
  <si>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</si>
  <si>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</si>
  <si>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</si>
  <si>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</si>
  <si>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</si>
  <si>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</si>
  <si>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</si>
  <si>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</si>
  <si>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</si>
  <si>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</si>
  <si>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</si>
  <si>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</si>
  <si>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</si>
  <si>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</si>
  <si>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</si>
  <si>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</si>
  <si>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</si>
  <si>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</si>
  <si>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</si>
  <si>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</si>
  <si>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</si>
  <si>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</si>
  <si>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</si>
  <si>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</si>
  <si>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</si>
  <si>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</si>
  <si>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</si>
  <si>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</si>
  <si>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</si>
  <si>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</si>
  <si>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</si>
  <si>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</si>
  <si>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</si>
  <si>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</si>
  <si>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</si>
  <si>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</si>
  <si>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</si>
  <si>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</si>
  <si>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</si>
  <si>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</si>
  <si>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</si>
  <si>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</si>
  <si>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</si>
  <si>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</si>
  <si>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</si>
  <si>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</si>
  <si>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</si>
  <si>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</si>
  <si>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</si>
  <si>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</si>
  <si>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</si>
  <si>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</si>
  <si>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</si>
  <si>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</si>
  <si>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</si>
  <si>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</si>
  <si>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</si>
  <si>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</si>
  <si>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</si>
  <si>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</si>
  <si>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</si>
  <si>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</si>
  <si>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</si>
  <si>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</si>
  <si>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</si>
  <si>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</si>
  <si>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</si>
  <si>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</si>
  <si>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</si>
  <si>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</si>
  <si>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</si>
  <si>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</si>
  <si>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</si>
  <si>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</si>
  <si>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</si>
  <si>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</si>
  <si>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</si>
  <si>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</si>
  <si>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</si>
  <si>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</si>
  <si>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</si>
  <si>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</si>
  <si>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</si>
  <si>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</si>
  <si>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</si>
  <si>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</si>
  <si>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</si>
  <si>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</si>
  <si>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</si>
  <si>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</si>
  <si>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</si>
  <si>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</si>
  <si>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</si>
  <si>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</si>
  <si>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</si>
  <si>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</si>
  <si>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</si>
  <si>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</si>
  <si>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</si>
  <si>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</si>
  <si>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</si>
  <si>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</si>
  <si>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</si>
  <si>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</si>
  <si>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</si>
  <si>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</si>
  <si>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</si>
  <si>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</si>
  <si>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</si>
  <si>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</si>
  <si>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</si>
  <si>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</si>
  <si>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</si>
  <si>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</si>
  <si>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</si>
  <si>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</si>
  <si>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</si>
  <si>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</si>
  <si>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</si>
  <si>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</si>
  <si>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</si>
  <si>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</si>
  <si>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</si>
  <si>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</si>
  <si>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</si>
  <si>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</si>
  <si>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</si>
  <si>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</si>
  <si>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</si>
  <si>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</si>
  <si>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</si>
  <si>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</si>
  <si>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</si>
  <si>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</si>
  <si>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</si>
  <si>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</si>
  <si>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</si>
  <si>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</si>
  <si>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</si>
  <si>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</si>
  <si>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</si>
  <si>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</si>
  <si>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</si>
  <si>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</si>
  <si>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</si>
  <si>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</si>
  <si>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</si>
  <si>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</si>
  <si>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</si>
  <si>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</si>
  <si>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arcgateinc</t>
  </si>
  <si>
    <t>ashwinitorvi</t>
  </si>
  <si>
    <t>mirierubin</t>
  </si>
  <si>
    <t>radiobarbarossa</t>
  </si>
  <si>
    <t>techstars</t>
  </si>
  <si>
    <t>sambvani</t>
  </si>
  <si>
    <t>wisebanking</t>
  </si>
  <si>
    <t>meetwagmo</t>
  </si>
  <si>
    <t>thesquareplan</t>
  </si>
  <si>
    <t>smarthop</t>
  </si>
  <si>
    <t>realworldplaybk</t>
  </si>
  <si>
    <t>realworl</t>
  </si>
  <si>
    <t>hacware1</t>
  </si>
  <si>
    <t>louassistant</t>
  </si>
  <si>
    <t>Mentions</t>
  </si>
  <si>
    <t>These are the 10 #startups of Techstars NYC’s 2019 incoming class https://t.co/JvgsR08b3a @LOUassistant @Hacware1 @realworldplaybk
@smarthop @TheSquarePlan @meetwagmo @wisebanking #AI #fintech #proptech #WellnessTech @sambvani #AIAssitants #EveryMother @techstars #NYCTech</t>
  </si>
  <si>
    <t>RT @ArcgateInc: These are the 10 #startups of Techstars NYC’s 2019 incoming class https://t.co/JvgsR08b3a @LOUassistant @Hacware1 @realworl…</t>
  </si>
  <si>
    <t>Powerful. See her pieta in the Neue Wache, the Virgin Mary as Everymother , and she knew, as she lost her own son. Poignant. https://t.co/MMVt16JiIi</t>
  </si>
  <si>
    <t>#NowPlaying on https://t.co/9UZl4LW8fS: #EveryMother'sNightmare with I Needed You</t>
  </si>
  <si>
    <t>https://www.builtinnyc.com/2019/07/15/techstars-nyc-2019-incoming-class</t>
  </si>
  <si>
    <t>https://twitter.com/drduncanbell/status/1156974148377284609</t>
  </si>
  <si>
    <t>http://radio-barbarossa.com/</t>
  </si>
  <si>
    <t>builtinnyc.com</t>
  </si>
  <si>
    <t>twitter.com</t>
  </si>
  <si>
    <t>radio-barbarossa.com</t>
  </si>
  <si>
    <t>startups ai fintech proptech wellnesstech aiassitants everymother nyctech</t>
  </si>
  <si>
    <t>startups</t>
  </si>
  <si>
    <t>nowplaying everymother</t>
  </si>
  <si>
    <t>http://pbs.twimg.com/profile_images/650208380355670016/8fLFT0EJ_normal.png</t>
  </si>
  <si>
    <t>http://pbs.twimg.com/profile_images/1154412466777944064/VdFaFmly_normal.jpg</t>
  </si>
  <si>
    <t>http://pbs.twimg.com/profile_images/599904063078211584/rAO429nM_normal.jpg</t>
  </si>
  <si>
    <t>http://pbs.twimg.com/profile_images/910975998665134085/UWn6aP95_normal.jpg</t>
  </si>
  <si>
    <t>https://twitter.com/#!/arcgateinc/status/1151491868611481600</t>
  </si>
  <si>
    <t>https://twitter.com/#!/ashwinitorvi/status/1156784535813574657</t>
  </si>
  <si>
    <t>https://twitter.com/#!/mirierubin/status/1157218741798801409</t>
  </si>
  <si>
    <t>https://twitter.com/#!/radiobarbarossa/status/1157373005300940801</t>
  </si>
  <si>
    <t>https://twitter.com/#!/radiobarbarossa/status/1160000319914426369</t>
  </si>
  <si>
    <t>1151491868611481600</t>
  </si>
  <si>
    <t>1156784535813574657</t>
  </si>
  <si>
    <t>1157218741798801409</t>
  </si>
  <si>
    <t>1157373005300940801</t>
  </si>
  <si>
    <t>1160000319914426369</t>
  </si>
  <si>
    <t/>
  </si>
  <si>
    <t>en</t>
  </si>
  <si>
    <t>1156974148377284609</t>
  </si>
  <si>
    <t>Hootsuite Inc.</t>
  </si>
  <si>
    <t>Twitter for iPhone</t>
  </si>
  <si>
    <t>Twiiter Titelanzeige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</si>
  <si>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</si>
  <si>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</si>
  <si>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</si>
  <si>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</si>
  <si>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</si>
  <si>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</si>
  <si>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</si>
  <si>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</si>
  <si>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</si>
  <si>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</si>
  <si>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</si>
  <si>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</si>
  <si>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</si>
  <si>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</si>
  <si>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</si>
  <si>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</si>
  <si>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</si>
  <si>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</si>
  <si>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</si>
  <si>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</si>
  <si>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</si>
  <si>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</si>
  <si>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Arcgate</t>
  </si>
  <si>
    <t>Techstars</t>
  </si>
  <si>
    <t>Alex Sambvani</t>
  </si>
  <si>
    <t>Wise</t>
  </si>
  <si>
    <t>SquarePlan</t>
  </si>
  <si>
    <t>SmartHop</t>
  </si>
  <si>
    <t>Real World Playbook</t>
  </si>
  <si>
    <t>Ashwini Torvi</t>
  </si>
  <si>
    <t>real world</t>
  </si>
  <si>
    <t>Hacware</t>
  </si>
  <si>
    <t>LOU</t>
  </si>
  <si>
    <t>Miri Rubin</t>
  </si>
  <si>
    <t>Radio-Barbarossa</t>
  </si>
  <si>
    <t>Arcgate is a 2000+ people strong business process outsourcing (BPO) leader that helps startups with AI training data augmentation, data enrichment and lead gen.</t>
  </si>
  <si>
    <t>Techstars is the Worldwide Network that helps entrepreneurs succeed #DoMoreFaster #givefirst _xD83D__xDE80__xD83C__xDF0E_</t>
  </si>
  <si>
    <t>Engineering at @Stanford and MBA at @HarvardHBS. Currently a data scientist at @Spotify</t>
  </si>
  <si>
    <t>Wise Banking and Growth</t>
  </si>
  <si>
    <t>WAGMO We’re a doggy wellness plan designed to keep pups healthy and humans happy! Plans start at $10/mo. Check us out! https://t.co/kaxzFf1W8y
https://t.co/yJp1pX65pK</t>
  </si>
  <si>
    <t>Redefining the way we manage our built environment.
#proptech #realestate #automation</t>
  </si>
  <si>
    <t>Is an AI Powered Dispatcher that helps Owner Operators plan, search &amp; book loads faster and with better results _xD83D__xDE9B__xD83D__xDCE6_⏱_xD83D__xDCB0_</t>
  </si>
  <si>
    <t>the one-stop-shop to navigate the real world ✌️</t>
  </si>
  <si>
    <t>Growth Strategist @Wisebanking, musician, aspiring puppy mum, a moral particularist, mental health advocate.</t>
  </si>
  <si>
    <t>Award Winning Email Protection Company.  Hacware is powered by advanced technology to find employees that will get hacked, auto-Hack them, and train them.</t>
  </si>
  <si>
    <t>Interactive tutorials that teach while you work. Check me out at https://t.co/HkS1aSCjSk</t>
  </si>
  <si>
    <t>Welcome to Radio Barbarossa, the Home of Rock. We play Glam Metal, Melodic Rock, Classic Rock, Hard Rock, Heavy Metal. Enjoy the music.Rock on!</t>
  </si>
  <si>
    <t>India</t>
  </si>
  <si>
    <t>www.techstars.com/programs</t>
  </si>
  <si>
    <t>New York, NY</t>
  </si>
  <si>
    <t>New York, USA</t>
  </si>
  <si>
    <t>Miami, FL</t>
  </si>
  <si>
    <t>Mumbai, India</t>
  </si>
  <si>
    <t>Dallas, TX</t>
  </si>
  <si>
    <t>Eschede, Deutschland</t>
  </si>
  <si>
    <t>http://t.co/3dqddK0kjn</t>
  </si>
  <si>
    <t>https://t.co/W04n9rsU21</t>
  </si>
  <si>
    <t>https://t.co/N8HnG4yMwA</t>
  </si>
  <si>
    <t>http://thesquareplan.com</t>
  </si>
  <si>
    <t>https://t.co/nH3WCrhGil</t>
  </si>
  <si>
    <t>https://t.co/GlIqVhq6lY</t>
  </si>
  <si>
    <t>https://t.co/QJKxCo16a5</t>
  </si>
  <si>
    <t>http://www.hacware.com</t>
  </si>
  <si>
    <t>https://t.co/HkS1aSCjSk</t>
  </si>
  <si>
    <t>http://t.co/apfW7F3Lx0</t>
  </si>
  <si>
    <t>https://pbs.twimg.com/profile_banners/57912217/1562129874</t>
  </si>
  <si>
    <t>https://pbs.twimg.com/profile_banners/14277276/1563480850</t>
  </si>
  <si>
    <t>https://pbs.twimg.com/profile_banners/1015038998992089088/1554310600</t>
  </si>
  <si>
    <t>https://pbs.twimg.com/profile_banners/946045788785987587/1514766606</t>
  </si>
  <si>
    <t>https://pbs.twimg.com/profile_banners/755711053112152064/1553728215</t>
  </si>
  <si>
    <t>https://pbs.twimg.com/profile_banners/872833827835662337/1521487735</t>
  </si>
  <si>
    <t>https://pbs.twimg.com/profile_banners/2808964358/1564068357</t>
  </si>
  <si>
    <t>https://pbs.twimg.com/profile_banners/818144660304658436/1553131817</t>
  </si>
  <si>
    <t>https://pbs.twimg.com/profile_banners/962106963696889856/1518229354</t>
  </si>
  <si>
    <t>https://pbs.twimg.com/profile_banners/2860898314/1526831594</t>
  </si>
  <si>
    <t>http://abs.twimg.com/images/themes/theme1/bg.png</t>
  </si>
  <si>
    <t>http://abs.twimg.com/images/themes/theme14/bg.gif</t>
  </si>
  <si>
    <t>http://pbs.twimg.com/profile_images/1055550840725999616/oGwDUa6d_normal.jpg</t>
  </si>
  <si>
    <t>http://pbs.twimg.com/profile_images/1016504399622000640/LvaHvuwq_normal.jpg</t>
  </si>
  <si>
    <t>http://pbs.twimg.com/profile_images/1149062409752940545/SjTLxR3f_normal.jpg</t>
  </si>
  <si>
    <t>http://pbs.twimg.com/profile_images/1113482738802331649/-zxmr_99_normal.png</t>
  </si>
  <si>
    <t>http://pbs.twimg.com/profile_images/946105665650614272/bQH4qVOm_normal.png</t>
  </si>
  <si>
    <t>http://pbs.twimg.com/profile_images/989243243039809536/kJPrYUly_normal.jpg</t>
  </si>
  <si>
    <t>http://pbs.twimg.com/profile_images/975816210548797440/HWZao4IQ_normal.jpg</t>
  </si>
  <si>
    <t>http://abs.twimg.com/sticky/default_profile_images/default_profile_3_normal.png</t>
  </si>
  <si>
    <t>http://pbs.twimg.com/profile_images/1146774056189997056/jYik8veu_normal.png</t>
  </si>
  <si>
    <t>http://pbs.twimg.com/profile_images/983499712820011008/pbXSVrmN_normal.jpg</t>
  </si>
  <si>
    <t>Open Twitter Page for This Person</t>
  </si>
  <si>
    <t>https://twitter.com/arcgateinc</t>
  </si>
  <si>
    <t>https://twitter.com/techstars</t>
  </si>
  <si>
    <t>https://twitter.com/sambvani</t>
  </si>
  <si>
    <t>https://twitter.com/wisebanking</t>
  </si>
  <si>
    <t>https://twitter.com/meetwagmo</t>
  </si>
  <si>
    <t>https://twitter.com/thesquareplan</t>
  </si>
  <si>
    <t>https://twitter.com/smarthop</t>
  </si>
  <si>
    <t>https://twitter.com/realworldplaybk</t>
  </si>
  <si>
    <t>https://twitter.com/ashwinitorvi</t>
  </si>
  <si>
    <t>https://twitter.com/realworl</t>
  </si>
  <si>
    <t>https://twitter.com/hacware1</t>
  </si>
  <si>
    <t>https://twitter.com/louassistant</t>
  </si>
  <si>
    <t>https://twitter.com/mirierubin</t>
  </si>
  <si>
    <t>https://twitter.com/radiobarbarossa</t>
  </si>
  <si>
    <t>arcgateinc
These are the 10 #startups of Techstars
NYC’s 2019 incoming class https://t.co/JvgsR08b3a
@LOUassistant @Hacware1 @realworldplaybk
@smarthop @TheSquarePlan @meetwagmo
@wisebanking #AI #fintech #proptech
#WellnessTech @sambvani #AIAssitants
#EveryMother @techstars #NYCTech</t>
  </si>
  <si>
    <t xml:space="preserve">techstars
</t>
  </si>
  <si>
    <t xml:space="preserve">sambvani
</t>
  </si>
  <si>
    <t xml:space="preserve">wisebanking
</t>
  </si>
  <si>
    <t xml:space="preserve">meetwagmo
</t>
  </si>
  <si>
    <t xml:space="preserve">thesquareplan
</t>
  </si>
  <si>
    <t xml:space="preserve">smarthop
</t>
  </si>
  <si>
    <t xml:space="preserve">realworldplaybk
</t>
  </si>
  <si>
    <t>ashwinitorvi
RT @ArcgateInc: These are the 10
#startups of Techstars NYC’s 2019
incoming class https://t.co/JvgsR08b3a
@LOUassistant @Hacware1 @realworl…</t>
  </si>
  <si>
    <t xml:space="preserve">realworl
</t>
  </si>
  <si>
    <t xml:space="preserve">hacware1
</t>
  </si>
  <si>
    <t xml:space="preserve">louassistant
</t>
  </si>
  <si>
    <t>mirierubin
Powerful. See her pieta in the
Neue Wache, the Virgin Mary as
Everymother , and she knew, as
she lost her own son. Poignant.
https://t.co/MMVt16JiIi</t>
  </si>
  <si>
    <t>radiobarbarossa
#NowPlaying on https://t.co/9UZl4LW8fS:
#EveryMother'sNightmare with I
Needed You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</si>
  <si>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</si>
  <si>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</si>
  <si>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</si>
  <si>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</si>
  <si>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</si>
  <si>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</si>
  <si>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</si>
  <si>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</si>
  <si>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</si>
  <si>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</si>
  <si>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</si>
  <si>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</si>
  <si>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</si>
  <si>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</si>
  <si>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</si>
  <si>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</si>
  <si>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</si>
  <si>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</si>
  <si>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</si>
  <si>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</si>
  <si>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</si>
  <si>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</si>
  <si>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</si>
  <si>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</si>
  <si>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</si>
  <si>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</si>
  <si>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</si>
  <si>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</si>
  <si>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</si>
  <si>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</si>
  <si>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</si>
  <si>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</si>
  <si>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</si>
  <si>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</si>
  <si>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</si>
  <si>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</si>
  <si>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</si>
  <si>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</si>
  <si>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</si>
  <si>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</si>
  <si>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</si>
  <si>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</si>
  <si>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</si>
  <si>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</si>
  <si>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</si>
  <si>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</si>
  <si>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</si>
  <si>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</si>
  <si>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</si>
  <si>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</si>
  <si>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</si>
  <si>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</si>
  <si>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</si>
  <si>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</si>
  <si>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</si>
  <si>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</si>
  <si>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G3 Count</t>
  </si>
  <si>
    <t>Top URLs in Tweet</t>
  </si>
  <si>
    <t>http://radio-barbarossa.com/ https://twitter.com/drduncanbell/status/1156974148377284609</t>
  </si>
  <si>
    <t>Top Domains in Tweet in Entire Graph</t>
  </si>
  <si>
    <t>Top Domains in Tweet in G1</t>
  </si>
  <si>
    <t>Top Domains in Tweet in G2</t>
  </si>
  <si>
    <t>Top Domains in Tweet in G3</t>
  </si>
  <si>
    <t>Top Domains in Tweet</t>
  </si>
  <si>
    <t>radio-barbarossa.com twitter.com</t>
  </si>
  <si>
    <t>Top Hashtags in Tweet in Entire Graph</t>
  </si>
  <si>
    <t>everymother</t>
  </si>
  <si>
    <t>nowplaying</t>
  </si>
  <si>
    <t>ai</t>
  </si>
  <si>
    <t>fintech</t>
  </si>
  <si>
    <t>proptech</t>
  </si>
  <si>
    <t>wellnesstech</t>
  </si>
  <si>
    <t>aiassitants</t>
  </si>
  <si>
    <t>nyctech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</si>
  <si>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</si>
  <si>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</si>
  <si>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</si>
  <si>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</si>
  <si>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</si>
  <si>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</si>
  <si>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</si>
  <si>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</si>
  <si>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</si>
  <si>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</si>
  <si>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#nowplaying</t>
  </si>
  <si>
    <t>#everymother'snightmare</t>
  </si>
  <si>
    <t>needed</t>
  </si>
  <si>
    <t>10</t>
  </si>
  <si>
    <t>Top Words in Tweet in G1</t>
  </si>
  <si>
    <t>Top Words in Tweet in G2</t>
  </si>
  <si>
    <t>Top Words in Tweet in G3</t>
  </si>
  <si>
    <t>Top Words in Tweet</t>
  </si>
  <si>
    <t>#nowplaying #everymother'snightmare needed</t>
  </si>
  <si>
    <t>Top Word Pairs in Tweet in Entire Graph</t>
  </si>
  <si>
    <t>#nowplaying,#everymother'snightmare</t>
  </si>
  <si>
    <t>#everymother'snightmare,needed</t>
  </si>
  <si>
    <t>10,#startups</t>
  </si>
  <si>
    <t>#startups,techstars</t>
  </si>
  <si>
    <t>techstars,nyc</t>
  </si>
  <si>
    <t>nyc,s</t>
  </si>
  <si>
    <t>s,2019</t>
  </si>
  <si>
    <t>2019,incoming</t>
  </si>
  <si>
    <t>incoming,class</t>
  </si>
  <si>
    <t>class,louassistant</t>
  </si>
  <si>
    <t>Top Word Pairs in Tweet in G1</t>
  </si>
  <si>
    <t>Top Word Pairs in Tweet in G2</t>
  </si>
  <si>
    <t>Top Word Pairs in Tweet in G3</t>
  </si>
  <si>
    <t>Top Word Pairs in Tweet</t>
  </si>
  <si>
    <t>#nowplaying,#everymother'snightmare  #everymother'snightmare,needed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</si>
  <si>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</si>
  <si>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</si>
  <si>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</si>
  <si>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</si>
  <si>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</si>
  <si>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</si>
  <si>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</si>
  <si>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</si>
  <si>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</si>
  <si>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</si>
  <si>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louassistant hacware1 realworldplaybk smarthop thesquareplan meetwagmo wisebanking sambvani techstars</t>
  </si>
  <si>
    <t>arcgateinc louassistant hacware1 realworl</t>
  </si>
  <si>
    <t>Top Tweeters in Entire Graph</t>
  </si>
  <si>
    <t>Top Tweeters in G1</t>
  </si>
  <si>
    <t>Top Tweeters in G2</t>
  </si>
  <si>
    <t>Top Tweeters in G3</t>
  </si>
  <si>
    <t>Top Tweeters</t>
  </si>
  <si>
    <t>techstars arcgateinc smarthop meetwagmo thesquareplan realworldplaybk sambvani wisebanking</t>
  </si>
  <si>
    <t>ashwinitorvi hacware1 louassistant realworl</t>
  </si>
  <si>
    <t>radiobarbarossa mirierubin</t>
  </si>
  <si>
    <t>Top URLs in Tweet by Count</t>
  </si>
  <si>
    <t>Top URLs in Tweet by Salience</t>
  </si>
  <si>
    <t>Top Domains in Tweet by Count</t>
  </si>
  <si>
    <t>Top Domains in Tweet by Salience</t>
  </si>
  <si>
    <t>Top Hashtags in Tweet by Count</t>
  </si>
  <si>
    <t>Top Hashtags in Tweet by Salience</t>
  </si>
  <si>
    <t>Top Words in Tweet by Count</t>
  </si>
  <si>
    <t>techstars 10 #startups nyc s 2019 incoming class louassistant hacware1</t>
  </si>
  <si>
    <t>arcgateinc 10 #startups techstars nyc s 2019 incoming class louassistant</t>
  </si>
  <si>
    <t>powerful see pieta neue wache virgin mary knew lost son</t>
  </si>
  <si>
    <t>Top Words in Tweet by Salience</t>
  </si>
  <si>
    <t>Top Word Pairs in Tweet by Count</t>
  </si>
  <si>
    <t>10,#startups  #startups,techstars  techstars,nyc  nyc,s  s,2019  2019,incoming  incoming,class  class,louassistant  louassistant,hacware1  hacware1,realworldplaybk</t>
  </si>
  <si>
    <t>arcgateinc,10  10,#startups  #startups,techstars  techstars,nyc  nyc,s  s,2019  2019,incoming  incoming,class  class,louassistant  louassistant,hacware1</t>
  </si>
  <si>
    <t>powerful,see  see,pieta  pieta,neue  neue,wache  wache,virgin  virgin,mary  mary,everymother  everymother,knew  knew,lost  lost,son</t>
  </si>
  <si>
    <t>Top Word Pairs in Tweet by Salience</t>
  </si>
  <si>
    <t>Word</t>
  </si>
  <si>
    <t>#startups</t>
  </si>
  <si>
    <t>nyc</t>
  </si>
  <si>
    <t>s</t>
  </si>
  <si>
    <t>2019</t>
  </si>
  <si>
    <t>incoming</t>
  </si>
  <si>
    <t>class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</si>
  <si>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</si>
  <si>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</si>
  <si>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</si>
  <si>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</si>
  <si>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</si>
  <si>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</si>
  <si>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</si>
  <si>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</si>
  <si>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</si>
  <si>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</si>
  <si>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</si>
  <si>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</si>
  <si>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</si>
  <si>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</si>
  <si>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</si>
  <si>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</si>
  <si>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</si>
  <si>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</si>
  <si>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</si>
  <si>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</si>
  <si>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</si>
  <si>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</si>
  <si>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</si>
  <si>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</si>
  <si>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</si>
  <si>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</si>
  <si>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</si>
  <si>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</si>
  <si>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</si>
  <si>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</si>
  <si>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</si>
  <si>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</si>
  <si>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</si>
  <si>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</si>
  <si>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</si>
  <si>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</si>
  <si>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</si>
  <si>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</si>
  <si>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</si>
  <si>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</si>
  <si>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</si>
  <si>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</si>
  <si>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</si>
  <si>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</si>
  <si>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</si>
  <si>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</si>
  <si>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</si>
  <si>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</si>
  <si>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</si>
  <si>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</si>
  <si>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</si>
  <si>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</si>
  <si>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techstars</t>
  </si>
  <si>
    <t>G3: #nowplaying #everymother'snightmare needed</t>
  </si>
  <si>
    <t>Autofill Workbook Results</t>
  </si>
  <si>
    <t>Edge Weight▓1▓1▓0▓True▓Gray▓Red▓▓Edge Weight▓1▓1▓0▓3▓10▓False▓Edge Weight▓1▓1▓0▓35▓12▓False▓▓0▓0▓0▓True▓Black▓Black▓▓Followers▓0▓2041▓0▓162▓1000▓False▓▓0▓0▓0▓0▓0▓False▓▓0▓0▓0▓0▓0▓False▓▓0▓0▓0▓0▓0▓False</t>
  </si>
  <si>
    <t>GraphSource░GraphServerTwitterSearch▓GraphTerm░everymother▓ImportDescription░The graph represents a network of 14 Twitter users whose tweets in the requested range contained "everymother", or who were replied to or mentioned in those tweets.  The network was obtained from the NodeXL Graph Server on Monday, 12 August 2019 at 08:08 UTC.
The requested start date was Monday, 12 August 2019 at 00:01 UTC and the maximum number of days (going backward) was 14.
The maximum number of tweets collected was 5,000.
The tweets in the network were tweeted over the 8-day, 20-hour, 58-minute period from Thursday, 01 August 2019 at 04:31 UTC to Saturday, 10 August 2019 at 01:30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</si>
</sst>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208748"/>
        <c:axId val="14486829"/>
      </c:barChart>
      <c:catAx>
        <c:axId val="222087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486829"/>
        <c:crosses val="autoZero"/>
        <c:auto val="1"/>
        <c:lblOffset val="100"/>
        <c:noMultiLvlLbl val="0"/>
      </c:catAx>
      <c:valAx>
        <c:axId val="1448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08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everymother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7/17/2019 14:00</c:v>
                </c:pt>
                <c:pt idx="1">
                  <c:v>8/1/2019 4:31</c:v>
                </c:pt>
                <c:pt idx="2">
                  <c:v>8/2/2019 9:17</c:v>
                </c:pt>
                <c:pt idx="3">
                  <c:v>8/2/2019 19:30</c:v>
                </c:pt>
                <c:pt idx="4">
                  <c:v>8/10/2019 1:30</c:v>
                </c:pt>
              </c:strCache>
            </c:strRef>
          </c:cat>
          <c:val>
            <c:numRef>
              <c:f>'Time Series'!$B$26:$B$31</c:f>
              <c:numCache>
                <c:formatCode>General</c:formatCode>
                <c:ptCount val="5"/>
                <c:pt idx="0">
                  <c:v>9</c:v>
                </c:pt>
                <c:pt idx="1">
                  <c:v>4</c:v>
                </c:pt>
                <c:pt idx="2">
                  <c:v>1</c:v>
                </c:pt>
                <c:pt idx="3">
                  <c:v>1</c:v>
                </c:pt>
                <c:pt idx="4">
                  <c:v>1</c:v>
                </c:pt>
              </c:numCache>
            </c:numRef>
          </c:val>
        </c:ser>
        <c:axId val="3929646"/>
        <c:axId val="58334927"/>
      </c:barChart>
      <c:catAx>
        <c:axId val="3929646"/>
        <c:scaling>
          <c:orientation val="minMax"/>
        </c:scaling>
        <c:axPos val="b"/>
        <c:delete val="0"/>
        <c:numFmt formatCode="General" sourceLinked="1"/>
        <c:majorTickMark val="out"/>
        <c:minorTickMark val="none"/>
        <c:tickLblPos val="nextTo"/>
        <c:crossAx val="58334927"/>
        <c:crosses val="autoZero"/>
        <c:auto val="1"/>
        <c:lblOffset val="100"/>
        <c:noMultiLvlLbl val="0"/>
      </c:catAx>
      <c:valAx>
        <c:axId val="58334927"/>
        <c:scaling>
          <c:orientation val="minMax"/>
        </c:scaling>
        <c:axPos val="l"/>
        <c:majorGridlines/>
        <c:delete val="0"/>
        <c:numFmt formatCode="General" sourceLinked="1"/>
        <c:majorTickMark val="out"/>
        <c:minorTickMark val="none"/>
        <c:tickLblPos val="nextTo"/>
        <c:crossAx val="39296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765982"/>
        <c:axId val="20484927"/>
      </c:barChart>
      <c:catAx>
        <c:axId val="387659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484927"/>
        <c:crosses val="autoZero"/>
        <c:auto val="1"/>
        <c:lblOffset val="100"/>
        <c:noMultiLvlLbl val="0"/>
      </c:catAx>
      <c:valAx>
        <c:axId val="20484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65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237328"/>
        <c:axId val="60621329"/>
      </c:barChart>
      <c:catAx>
        <c:axId val="642373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621329"/>
        <c:crosses val="autoZero"/>
        <c:auto val="1"/>
        <c:lblOffset val="100"/>
        <c:noMultiLvlLbl val="0"/>
      </c:catAx>
      <c:valAx>
        <c:axId val="60621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7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655106"/>
        <c:axId val="59793827"/>
      </c:barChart>
      <c:catAx>
        <c:axId val="176551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93827"/>
        <c:crosses val="autoZero"/>
        <c:auto val="1"/>
        <c:lblOffset val="100"/>
        <c:noMultiLvlLbl val="0"/>
      </c:catAx>
      <c:valAx>
        <c:axId val="59793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55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216372"/>
        <c:axId val="19118581"/>
      </c:barChart>
      <c:catAx>
        <c:axId val="442163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118581"/>
        <c:crosses val="autoZero"/>
        <c:auto val="1"/>
        <c:lblOffset val="100"/>
        <c:noMultiLvlLbl val="0"/>
      </c:catAx>
      <c:valAx>
        <c:axId val="19118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6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395238"/>
        <c:axId val="1250055"/>
      </c:barChart>
      <c:catAx>
        <c:axId val="643952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50055"/>
        <c:crosses val="autoZero"/>
        <c:auto val="1"/>
        <c:lblOffset val="100"/>
        <c:noMultiLvlLbl val="0"/>
      </c:catAx>
      <c:valAx>
        <c:axId val="1250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95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252696"/>
        <c:axId val="48592089"/>
      </c:barChart>
      <c:catAx>
        <c:axId val="612526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92089"/>
        <c:crosses val="autoZero"/>
        <c:auto val="1"/>
        <c:lblOffset val="100"/>
        <c:noMultiLvlLbl val="0"/>
      </c:catAx>
      <c:valAx>
        <c:axId val="48592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2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202122"/>
        <c:axId val="34400107"/>
      </c:barChart>
      <c:catAx>
        <c:axId val="322021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00107"/>
        <c:crosses val="autoZero"/>
        <c:auto val="1"/>
        <c:lblOffset val="100"/>
        <c:noMultiLvlLbl val="0"/>
      </c:catAx>
      <c:valAx>
        <c:axId val="34400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02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883644"/>
        <c:axId val="50754237"/>
      </c:barChart>
      <c:catAx>
        <c:axId val="7883644"/>
        <c:scaling>
          <c:orientation val="minMax"/>
        </c:scaling>
        <c:axPos val="b"/>
        <c:delete val="1"/>
        <c:majorTickMark val="out"/>
        <c:minorTickMark val="none"/>
        <c:tickLblPos val="none"/>
        <c:crossAx val="50754237"/>
        <c:crosses val="autoZero"/>
        <c:auto val="1"/>
        <c:lblOffset val="100"/>
        <c:noMultiLvlLbl val="0"/>
      </c:catAx>
      <c:valAx>
        <c:axId val="50754237"/>
        <c:scaling>
          <c:orientation val="minMax"/>
        </c:scaling>
        <c:axPos val="l"/>
        <c:delete val="1"/>
        <c:majorTickMark val="out"/>
        <c:minorTickMark val="none"/>
        <c:tickLblPos val="none"/>
        <c:crossAx val="78836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Smith" refreshedVersion="5">
  <cacheSource type="worksheet">
    <worksheetSource ref="A2:BL1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4">
        <s v="startups ai fintech proptech wellnesstech aiassitants everymother nyctech"/>
        <s v="startups"/>
        <m/>
        <s v="nowplaying everymoth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19-07-17T14:00:29.000"/>
        <d v="2019-08-01T04:31:40.000"/>
        <d v="2019-08-02T09:17:02.000"/>
        <d v="2019-08-02T19:30:02.000"/>
        <d v="2019-08-10T01:30:0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arcgateinc"/>
    <s v="techstars"/>
    <m/>
    <m/>
    <m/>
    <m/>
    <m/>
    <m/>
    <m/>
    <m/>
    <s v="No"/>
    <n v="3"/>
    <m/>
    <m/>
    <x v="0"/>
    <d v="2019-07-17T14:00:29.000"/>
    <s v="These are the 10 #startups of Techstars NYC’s 2019 incoming class https://t.co/JvgsR08b3a @LOUassistant @Hacware1 @realworldplaybk_x000a_@smarthop @TheSquarePlan @meetwagmo @wisebanking #AI #fintech #proptech #WellnessTech @sambvani #AIAssitants #EveryMother @techstars #NYCTech"/>
    <s v="https://www.builtinnyc.com/2019/07/15/techstars-nyc-2019-incoming-class"/>
    <s v="builtinnyc.com"/>
    <x v="0"/>
    <m/>
    <s v="http://pbs.twimg.com/profile_images/650208380355670016/8fLFT0EJ_normal.png"/>
    <x v="0"/>
    <s v="https://twitter.com/#!/arcgateinc/status/1151491868611481600"/>
    <m/>
    <m/>
    <s v="1151491868611481600"/>
    <m/>
    <b v="0"/>
    <n v="37"/>
    <s v=""/>
    <b v="0"/>
    <s v="en"/>
    <m/>
    <s v=""/>
    <b v="0"/>
    <n v="6"/>
    <s v=""/>
    <s v="Hootsuite Inc."/>
    <b v="0"/>
    <s v="1151491868611481600"/>
    <s v="Retweet"/>
    <n v="0"/>
    <n v="0"/>
    <m/>
    <m/>
    <m/>
    <m/>
    <m/>
    <m/>
    <m/>
    <m/>
    <n v="1"/>
    <s v="1"/>
    <s v="1"/>
    <m/>
    <m/>
    <m/>
    <m/>
    <m/>
    <m/>
    <m/>
    <m/>
    <m/>
  </r>
  <r>
    <s v="arcgateinc"/>
    <s v="sambvani"/>
    <m/>
    <m/>
    <m/>
    <m/>
    <m/>
    <m/>
    <m/>
    <m/>
    <s v="No"/>
    <n v="4"/>
    <m/>
    <m/>
    <x v="0"/>
    <d v="2019-07-17T14:00:29.000"/>
    <s v="These are the 10 #startups of Techstars NYC’s 2019 incoming class https://t.co/JvgsR08b3a @LOUassistant @Hacware1 @realworldplaybk_x000a_@smarthop @TheSquarePlan @meetwagmo @wisebanking #AI #fintech #proptech #WellnessTech @sambvani #AIAssitants #EveryMother @techstars #NYCTech"/>
    <s v="https://www.builtinnyc.com/2019/07/15/techstars-nyc-2019-incoming-class"/>
    <s v="builtinnyc.com"/>
    <x v="0"/>
    <m/>
    <s v="http://pbs.twimg.com/profile_images/650208380355670016/8fLFT0EJ_normal.png"/>
    <x v="0"/>
    <s v="https://twitter.com/#!/arcgateinc/status/1151491868611481600"/>
    <m/>
    <m/>
    <s v="1151491868611481600"/>
    <m/>
    <b v="0"/>
    <n v="37"/>
    <s v=""/>
    <b v="0"/>
    <s v="en"/>
    <m/>
    <s v=""/>
    <b v="0"/>
    <n v="6"/>
    <s v=""/>
    <s v="Hootsuite Inc."/>
    <b v="0"/>
    <s v="1151491868611481600"/>
    <s v="Retweet"/>
    <n v="0"/>
    <n v="0"/>
    <m/>
    <m/>
    <m/>
    <m/>
    <m/>
    <m/>
    <m/>
    <m/>
    <n v="1"/>
    <s v="1"/>
    <s v="1"/>
    <m/>
    <m/>
    <m/>
    <m/>
    <m/>
    <m/>
    <m/>
    <m/>
    <m/>
  </r>
  <r>
    <s v="arcgateinc"/>
    <s v="wisebanking"/>
    <m/>
    <m/>
    <m/>
    <m/>
    <m/>
    <m/>
    <m/>
    <m/>
    <s v="No"/>
    <n v="5"/>
    <m/>
    <m/>
    <x v="0"/>
    <d v="2019-07-17T14:00:29.000"/>
    <s v="These are the 10 #startups of Techstars NYC’s 2019 incoming class https://t.co/JvgsR08b3a @LOUassistant @Hacware1 @realworldplaybk_x000a_@smarthop @TheSquarePlan @meetwagmo @wisebanking #AI #fintech #proptech #WellnessTech @sambvani #AIAssitants #EveryMother @techstars #NYCTech"/>
    <s v="https://www.builtinnyc.com/2019/07/15/techstars-nyc-2019-incoming-class"/>
    <s v="builtinnyc.com"/>
    <x v="0"/>
    <m/>
    <s v="http://pbs.twimg.com/profile_images/650208380355670016/8fLFT0EJ_normal.png"/>
    <x v="0"/>
    <s v="https://twitter.com/#!/arcgateinc/status/1151491868611481600"/>
    <m/>
    <m/>
    <s v="1151491868611481600"/>
    <m/>
    <b v="0"/>
    <n v="37"/>
    <s v=""/>
    <b v="0"/>
    <s v="en"/>
    <m/>
    <s v=""/>
    <b v="0"/>
    <n v="6"/>
    <s v=""/>
    <s v="Hootsuite Inc."/>
    <b v="0"/>
    <s v="1151491868611481600"/>
    <s v="Retweet"/>
    <n v="0"/>
    <n v="0"/>
    <m/>
    <m/>
    <m/>
    <m/>
    <m/>
    <m/>
    <m/>
    <m/>
    <n v="1"/>
    <s v="1"/>
    <s v="1"/>
    <m/>
    <m/>
    <m/>
    <m/>
    <m/>
    <m/>
    <m/>
    <m/>
    <m/>
  </r>
  <r>
    <s v="arcgateinc"/>
    <s v="meetwagmo"/>
    <m/>
    <m/>
    <m/>
    <m/>
    <m/>
    <m/>
    <m/>
    <m/>
    <s v="No"/>
    <n v="6"/>
    <m/>
    <m/>
    <x v="0"/>
    <d v="2019-07-17T14:00:29.000"/>
    <s v="These are the 10 #startups of Techstars NYC’s 2019 incoming class https://t.co/JvgsR08b3a @LOUassistant @Hacware1 @realworldplaybk_x000a_@smarthop @TheSquarePlan @meetwagmo @wisebanking #AI #fintech #proptech #WellnessTech @sambvani #AIAssitants #EveryMother @techstars #NYCTech"/>
    <s v="https://www.builtinnyc.com/2019/07/15/techstars-nyc-2019-incoming-class"/>
    <s v="builtinnyc.com"/>
    <x v="0"/>
    <m/>
    <s v="http://pbs.twimg.com/profile_images/650208380355670016/8fLFT0EJ_normal.png"/>
    <x v="0"/>
    <s v="https://twitter.com/#!/arcgateinc/status/1151491868611481600"/>
    <m/>
    <m/>
    <s v="1151491868611481600"/>
    <m/>
    <b v="0"/>
    <n v="37"/>
    <s v=""/>
    <b v="0"/>
    <s v="en"/>
    <m/>
    <s v=""/>
    <b v="0"/>
    <n v="6"/>
    <s v=""/>
    <s v="Hootsuite Inc."/>
    <b v="0"/>
    <s v="1151491868611481600"/>
    <s v="Retweet"/>
    <n v="0"/>
    <n v="0"/>
    <m/>
    <m/>
    <m/>
    <m/>
    <m/>
    <m/>
    <m/>
    <m/>
    <n v="1"/>
    <s v="1"/>
    <s v="1"/>
    <m/>
    <m/>
    <m/>
    <m/>
    <m/>
    <m/>
    <m/>
    <m/>
    <m/>
  </r>
  <r>
    <s v="arcgateinc"/>
    <s v="thesquareplan"/>
    <m/>
    <m/>
    <m/>
    <m/>
    <m/>
    <m/>
    <m/>
    <m/>
    <s v="No"/>
    <n v="7"/>
    <m/>
    <m/>
    <x v="0"/>
    <d v="2019-07-17T14:00:29.000"/>
    <s v="These are the 10 #startups of Techstars NYC’s 2019 incoming class https://t.co/JvgsR08b3a @LOUassistant @Hacware1 @realworldplaybk_x000a_@smarthop @TheSquarePlan @meetwagmo @wisebanking #AI #fintech #proptech #WellnessTech @sambvani #AIAssitants #EveryMother @techstars #NYCTech"/>
    <s v="https://www.builtinnyc.com/2019/07/15/techstars-nyc-2019-incoming-class"/>
    <s v="builtinnyc.com"/>
    <x v="0"/>
    <m/>
    <s v="http://pbs.twimg.com/profile_images/650208380355670016/8fLFT0EJ_normal.png"/>
    <x v="0"/>
    <s v="https://twitter.com/#!/arcgateinc/status/1151491868611481600"/>
    <m/>
    <m/>
    <s v="1151491868611481600"/>
    <m/>
    <b v="0"/>
    <n v="37"/>
    <s v=""/>
    <b v="0"/>
    <s v="en"/>
    <m/>
    <s v=""/>
    <b v="0"/>
    <n v="6"/>
    <s v=""/>
    <s v="Hootsuite Inc."/>
    <b v="0"/>
    <s v="1151491868611481600"/>
    <s v="Retweet"/>
    <n v="0"/>
    <n v="0"/>
    <m/>
    <m/>
    <m/>
    <m/>
    <m/>
    <m/>
    <m/>
    <m/>
    <n v="1"/>
    <s v="1"/>
    <s v="1"/>
    <m/>
    <m/>
    <m/>
    <m/>
    <m/>
    <m/>
    <m/>
    <m/>
    <m/>
  </r>
  <r>
    <s v="arcgateinc"/>
    <s v="smarthop"/>
    <m/>
    <m/>
    <m/>
    <m/>
    <m/>
    <m/>
    <m/>
    <m/>
    <s v="No"/>
    <n v="8"/>
    <m/>
    <m/>
    <x v="0"/>
    <d v="2019-07-17T14:00:29.000"/>
    <s v="These are the 10 #startups of Techstars NYC’s 2019 incoming class https://t.co/JvgsR08b3a @LOUassistant @Hacware1 @realworldplaybk_x000a_@smarthop @TheSquarePlan @meetwagmo @wisebanking #AI #fintech #proptech #WellnessTech @sambvani #AIAssitants #EveryMother @techstars #NYCTech"/>
    <s v="https://www.builtinnyc.com/2019/07/15/techstars-nyc-2019-incoming-class"/>
    <s v="builtinnyc.com"/>
    <x v="0"/>
    <m/>
    <s v="http://pbs.twimg.com/profile_images/650208380355670016/8fLFT0EJ_normal.png"/>
    <x v="0"/>
    <s v="https://twitter.com/#!/arcgateinc/status/1151491868611481600"/>
    <m/>
    <m/>
    <s v="1151491868611481600"/>
    <m/>
    <b v="0"/>
    <n v="37"/>
    <s v=""/>
    <b v="0"/>
    <s v="en"/>
    <m/>
    <s v=""/>
    <b v="0"/>
    <n v="6"/>
    <s v=""/>
    <s v="Hootsuite Inc."/>
    <b v="0"/>
    <s v="1151491868611481600"/>
    <s v="Retweet"/>
    <n v="0"/>
    <n v="0"/>
    <m/>
    <m/>
    <m/>
    <m/>
    <m/>
    <m/>
    <m/>
    <m/>
    <n v="1"/>
    <s v="1"/>
    <s v="1"/>
    <m/>
    <m/>
    <m/>
    <m/>
    <m/>
    <m/>
    <m/>
    <m/>
    <m/>
  </r>
  <r>
    <s v="arcgateinc"/>
    <s v="realworldplaybk"/>
    <m/>
    <m/>
    <m/>
    <m/>
    <m/>
    <m/>
    <m/>
    <m/>
    <s v="No"/>
    <n v="9"/>
    <m/>
    <m/>
    <x v="0"/>
    <d v="2019-07-17T14:00:29.000"/>
    <s v="These are the 10 #startups of Techstars NYC’s 2019 incoming class https://t.co/JvgsR08b3a @LOUassistant @Hacware1 @realworldplaybk_x000a_@smarthop @TheSquarePlan @meetwagmo @wisebanking #AI #fintech #proptech #WellnessTech @sambvani #AIAssitants #EveryMother @techstars #NYCTech"/>
    <s v="https://www.builtinnyc.com/2019/07/15/techstars-nyc-2019-incoming-class"/>
    <s v="builtinnyc.com"/>
    <x v="0"/>
    <m/>
    <s v="http://pbs.twimg.com/profile_images/650208380355670016/8fLFT0EJ_normal.png"/>
    <x v="0"/>
    <s v="https://twitter.com/#!/arcgateinc/status/1151491868611481600"/>
    <m/>
    <m/>
    <s v="1151491868611481600"/>
    <m/>
    <b v="0"/>
    <n v="37"/>
    <s v=""/>
    <b v="0"/>
    <s v="en"/>
    <m/>
    <s v=""/>
    <b v="0"/>
    <n v="6"/>
    <s v=""/>
    <s v="Hootsuite Inc."/>
    <b v="0"/>
    <s v="1151491868611481600"/>
    <s v="Retweet"/>
    <n v="0"/>
    <n v="0"/>
    <m/>
    <m/>
    <m/>
    <m/>
    <m/>
    <m/>
    <m/>
    <m/>
    <n v="1"/>
    <s v="1"/>
    <s v="1"/>
    <m/>
    <m/>
    <m/>
    <m/>
    <m/>
    <m/>
    <m/>
    <m/>
    <m/>
  </r>
  <r>
    <s v="ashwinitorvi"/>
    <s v="realworl"/>
    <m/>
    <m/>
    <m/>
    <m/>
    <m/>
    <m/>
    <m/>
    <m/>
    <s v="No"/>
    <n v="10"/>
    <m/>
    <m/>
    <x v="0"/>
    <d v="2019-08-01T04:31:40.000"/>
    <s v="RT @ArcgateInc: These are the 10 #startups of Techstars NYC’s 2019 incoming class https://t.co/JvgsR08b3a @LOUassistant @Hacware1 @realworl…"/>
    <s v="https://www.builtinnyc.com/2019/07/15/techstars-nyc-2019-incoming-class"/>
    <s v="builtinnyc.com"/>
    <x v="1"/>
    <m/>
    <s v="http://pbs.twimg.com/profile_images/1154412466777944064/VdFaFmly_normal.jpg"/>
    <x v="1"/>
    <s v="https://twitter.com/#!/ashwinitorvi/status/1156784535813574657"/>
    <m/>
    <m/>
    <s v="1156784535813574657"/>
    <m/>
    <b v="0"/>
    <n v="0"/>
    <s v=""/>
    <b v="0"/>
    <s v="en"/>
    <m/>
    <s v=""/>
    <b v="0"/>
    <n v="6"/>
    <s v="1151491868611481600"/>
    <s v="Twitter for iPhone"/>
    <b v="0"/>
    <s v="1151491868611481600"/>
    <s v="Tweet"/>
    <n v="0"/>
    <n v="0"/>
    <m/>
    <m/>
    <m/>
    <m/>
    <m/>
    <m/>
    <m/>
    <m/>
    <n v="1"/>
    <s v="2"/>
    <s v="2"/>
    <m/>
    <m/>
    <m/>
    <m/>
    <m/>
    <m/>
    <m/>
    <m/>
    <m/>
  </r>
  <r>
    <s v="arcgateinc"/>
    <s v="hacware1"/>
    <m/>
    <m/>
    <m/>
    <m/>
    <m/>
    <m/>
    <m/>
    <m/>
    <s v="No"/>
    <n v="11"/>
    <m/>
    <m/>
    <x v="0"/>
    <d v="2019-07-17T14:00:29.000"/>
    <s v="These are the 10 #startups of Techstars NYC’s 2019 incoming class https://t.co/JvgsR08b3a @LOUassistant @Hacware1 @realworldplaybk_x000a_@smarthop @TheSquarePlan @meetwagmo @wisebanking #AI #fintech #proptech #WellnessTech @sambvani #AIAssitants #EveryMother @techstars #NYCTech"/>
    <s v="https://www.builtinnyc.com/2019/07/15/techstars-nyc-2019-incoming-class"/>
    <s v="builtinnyc.com"/>
    <x v="0"/>
    <m/>
    <s v="http://pbs.twimg.com/profile_images/650208380355670016/8fLFT0EJ_normal.png"/>
    <x v="0"/>
    <s v="https://twitter.com/#!/arcgateinc/status/1151491868611481600"/>
    <m/>
    <m/>
    <s v="1151491868611481600"/>
    <m/>
    <b v="0"/>
    <n v="37"/>
    <s v=""/>
    <b v="0"/>
    <s v="en"/>
    <m/>
    <s v=""/>
    <b v="0"/>
    <n v="6"/>
    <s v=""/>
    <s v="Hootsuite Inc."/>
    <b v="0"/>
    <s v="1151491868611481600"/>
    <s v="Retweet"/>
    <n v="0"/>
    <n v="0"/>
    <m/>
    <m/>
    <m/>
    <m/>
    <m/>
    <m/>
    <m/>
    <m/>
    <n v="1"/>
    <s v="1"/>
    <s v="2"/>
    <m/>
    <m/>
    <m/>
    <m/>
    <m/>
    <m/>
    <m/>
    <m/>
    <m/>
  </r>
  <r>
    <s v="ashwinitorvi"/>
    <s v="hacware1"/>
    <m/>
    <m/>
    <m/>
    <m/>
    <m/>
    <m/>
    <m/>
    <m/>
    <s v="No"/>
    <n v="12"/>
    <m/>
    <m/>
    <x v="0"/>
    <d v="2019-08-01T04:31:40.000"/>
    <s v="RT @ArcgateInc: These are the 10 #startups of Techstars NYC’s 2019 incoming class https://t.co/JvgsR08b3a @LOUassistant @Hacware1 @realworl…"/>
    <s v="https://www.builtinnyc.com/2019/07/15/techstars-nyc-2019-incoming-class"/>
    <s v="builtinnyc.com"/>
    <x v="1"/>
    <m/>
    <s v="http://pbs.twimg.com/profile_images/1154412466777944064/VdFaFmly_normal.jpg"/>
    <x v="1"/>
    <s v="https://twitter.com/#!/ashwinitorvi/status/1156784535813574657"/>
    <m/>
    <m/>
    <s v="1156784535813574657"/>
    <m/>
    <b v="0"/>
    <n v="0"/>
    <s v=""/>
    <b v="0"/>
    <s v="en"/>
    <m/>
    <s v=""/>
    <b v="0"/>
    <n v="6"/>
    <s v="1151491868611481600"/>
    <s v="Twitter for iPhone"/>
    <b v="0"/>
    <s v="1151491868611481600"/>
    <s v="Tweet"/>
    <n v="0"/>
    <n v="0"/>
    <m/>
    <m/>
    <m/>
    <m/>
    <m/>
    <m/>
    <m/>
    <m/>
    <n v="1"/>
    <s v="2"/>
    <s v="2"/>
    <m/>
    <m/>
    <m/>
    <m/>
    <m/>
    <m/>
    <m/>
    <m/>
    <m/>
  </r>
  <r>
    <s v="arcgateinc"/>
    <s v="louassistant"/>
    <m/>
    <m/>
    <m/>
    <m/>
    <m/>
    <m/>
    <m/>
    <m/>
    <s v="No"/>
    <n v="13"/>
    <m/>
    <m/>
    <x v="0"/>
    <d v="2019-07-17T14:00:29.000"/>
    <s v="These are the 10 #startups of Techstars NYC’s 2019 incoming class https://t.co/JvgsR08b3a @LOUassistant @Hacware1 @realworldplaybk_x000a_@smarthop @TheSquarePlan @meetwagmo @wisebanking #AI #fintech #proptech #WellnessTech @sambvani #AIAssitants #EveryMother @techstars #NYCTech"/>
    <s v="https://www.builtinnyc.com/2019/07/15/techstars-nyc-2019-incoming-class"/>
    <s v="builtinnyc.com"/>
    <x v="0"/>
    <m/>
    <s v="http://pbs.twimg.com/profile_images/650208380355670016/8fLFT0EJ_normal.png"/>
    <x v="0"/>
    <s v="https://twitter.com/#!/arcgateinc/status/1151491868611481600"/>
    <m/>
    <m/>
    <s v="1151491868611481600"/>
    <m/>
    <b v="0"/>
    <n v="37"/>
    <s v=""/>
    <b v="0"/>
    <s v="en"/>
    <m/>
    <s v=""/>
    <b v="0"/>
    <n v="6"/>
    <s v=""/>
    <s v="Hootsuite Inc."/>
    <b v="0"/>
    <s v="1151491868611481600"/>
    <s v="Retweet"/>
    <n v="0"/>
    <n v="0"/>
    <m/>
    <m/>
    <m/>
    <m/>
    <m/>
    <m/>
    <m/>
    <m/>
    <n v="1"/>
    <s v="1"/>
    <s v="2"/>
    <n v="0"/>
    <n v="0"/>
    <n v="0"/>
    <n v="0"/>
    <n v="0"/>
    <n v="0"/>
    <n v="28"/>
    <n v="100"/>
    <n v="28"/>
  </r>
  <r>
    <s v="ashwinitorvi"/>
    <s v="louassistant"/>
    <m/>
    <m/>
    <m/>
    <m/>
    <m/>
    <m/>
    <m/>
    <m/>
    <s v="No"/>
    <n v="14"/>
    <m/>
    <m/>
    <x v="0"/>
    <d v="2019-08-01T04:31:40.000"/>
    <s v="RT @ArcgateInc: These are the 10 #startups of Techstars NYC’s 2019 incoming class https://t.co/JvgsR08b3a @LOUassistant @Hacware1 @realworl…"/>
    <s v="https://www.builtinnyc.com/2019/07/15/techstars-nyc-2019-incoming-class"/>
    <s v="builtinnyc.com"/>
    <x v="1"/>
    <m/>
    <s v="http://pbs.twimg.com/profile_images/1154412466777944064/VdFaFmly_normal.jpg"/>
    <x v="1"/>
    <s v="https://twitter.com/#!/ashwinitorvi/status/1156784535813574657"/>
    <m/>
    <m/>
    <s v="1156784535813574657"/>
    <m/>
    <b v="0"/>
    <n v="0"/>
    <s v=""/>
    <b v="0"/>
    <s v="en"/>
    <m/>
    <s v=""/>
    <b v="0"/>
    <n v="6"/>
    <s v="1151491868611481600"/>
    <s v="Twitter for iPhone"/>
    <b v="0"/>
    <s v="1151491868611481600"/>
    <s v="Tweet"/>
    <n v="0"/>
    <n v="0"/>
    <m/>
    <m/>
    <m/>
    <m/>
    <m/>
    <m/>
    <m/>
    <m/>
    <n v="1"/>
    <s v="2"/>
    <s v="2"/>
    <n v="0"/>
    <n v="0"/>
    <n v="0"/>
    <n v="0"/>
    <n v="0"/>
    <n v="0"/>
    <n v="17"/>
    <n v="100"/>
    <n v="17"/>
  </r>
  <r>
    <s v="ashwinitorvi"/>
    <s v="arcgateinc"/>
    <m/>
    <m/>
    <m/>
    <m/>
    <m/>
    <m/>
    <m/>
    <m/>
    <s v="No"/>
    <n v="15"/>
    <m/>
    <m/>
    <x v="0"/>
    <d v="2019-08-01T04:31:40.000"/>
    <s v="RT @ArcgateInc: These are the 10 #startups of Techstars NYC’s 2019 incoming class https://t.co/JvgsR08b3a @LOUassistant @Hacware1 @realworl…"/>
    <s v="https://www.builtinnyc.com/2019/07/15/techstars-nyc-2019-incoming-class"/>
    <s v="builtinnyc.com"/>
    <x v="1"/>
    <m/>
    <s v="http://pbs.twimg.com/profile_images/1154412466777944064/VdFaFmly_normal.jpg"/>
    <x v="1"/>
    <s v="https://twitter.com/#!/ashwinitorvi/status/1156784535813574657"/>
    <m/>
    <m/>
    <s v="1156784535813574657"/>
    <m/>
    <b v="0"/>
    <n v="0"/>
    <s v=""/>
    <b v="0"/>
    <s v="en"/>
    <m/>
    <s v=""/>
    <b v="0"/>
    <n v="6"/>
    <s v="1151491868611481600"/>
    <s v="Twitter for iPhone"/>
    <b v="0"/>
    <s v="1151491868611481600"/>
    <s v="Tweet"/>
    <n v="0"/>
    <n v="0"/>
    <m/>
    <m/>
    <m/>
    <m/>
    <m/>
    <m/>
    <m/>
    <m/>
    <n v="1"/>
    <s v="2"/>
    <s v="1"/>
    <m/>
    <m/>
    <m/>
    <m/>
    <m/>
    <m/>
    <m/>
    <m/>
    <m/>
  </r>
  <r>
    <s v="mirierubin"/>
    <s v="mirierubin"/>
    <m/>
    <m/>
    <m/>
    <m/>
    <m/>
    <m/>
    <m/>
    <m/>
    <s v="No"/>
    <n v="16"/>
    <m/>
    <m/>
    <x v="1"/>
    <d v="2019-08-02T09:17:02.000"/>
    <s v="Powerful. See her pieta in the Neue Wache, the Virgin Mary as Everymother , and she knew, as she lost her own son. Poignant. https://t.co/MMVt16JiIi"/>
    <s v="https://twitter.com/drduncanbell/status/1156974148377284609"/>
    <s v="twitter.com"/>
    <x v="2"/>
    <m/>
    <s v="http://pbs.twimg.com/profile_images/599904063078211584/rAO429nM_normal.jpg"/>
    <x v="2"/>
    <s v="https://twitter.com/#!/mirierubin/status/1157218741798801409"/>
    <m/>
    <m/>
    <s v="1157218741798801409"/>
    <m/>
    <b v="0"/>
    <n v="7"/>
    <s v=""/>
    <b v="1"/>
    <s v="en"/>
    <m/>
    <s v="1156974148377284609"/>
    <b v="0"/>
    <n v="0"/>
    <s v=""/>
    <s v="Twitter for iPhone"/>
    <b v="0"/>
    <s v="1157218741798801409"/>
    <s v="Tweet"/>
    <n v="0"/>
    <n v="0"/>
    <m/>
    <m/>
    <m/>
    <m/>
    <m/>
    <m/>
    <m/>
    <m/>
    <n v="1"/>
    <s v="3"/>
    <s v="3"/>
    <n v="2"/>
    <n v="8.695652173913043"/>
    <n v="1"/>
    <n v="4.3478260869565215"/>
    <n v="0"/>
    <n v="0"/>
    <n v="20"/>
    <n v="86.95652173913044"/>
    <n v="23"/>
  </r>
  <r>
    <s v="radiobarbarossa"/>
    <s v="radiobarbarossa"/>
    <m/>
    <m/>
    <m/>
    <m/>
    <m/>
    <m/>
    <m/>
    <m/>
    <s v="No"/>
    <n v="17"/>
    <m/>
    <m/>
    <x v="1"/>
    <d v="2019-08-02T19:30:02.000"/>
    <s v="#NowPlaying on https://t.co/9UZl4LW8fS: #EveryMother'sNightmare with I Needed You"/>
    <s v="http://radio-barbarossa.com/"/>
    <s v="radio-barbarossa.com"/>
    <x v="3"/>
    <m/>
    <s v="http://pbs.twimg.com/profile_images/910975998665134085/UWn6aP95_normal.jpg"/>
    <x v="3"/>
    <s v="https://twitter.com/#!/radiobarbarossa/status/1157373005300940801"/>
    <m/>
    <m/>
    <s v="1157373005300940801"/>
    <m/>
    <b v="0"/>
    <n v="0"/>
    <s v=""/>
    <b v="0"/>
    <s v="en"/>
    <m/>
    <s v=""/>
    <b v="0"/>
    <n v="0"/>
    <s v=""/>
    <s v="Twiiter Titelanzeige"/>
    <b v="0"/>
    <s v="1157373005300940801"/>
    <s v="Tweet"/>
    <n v="0"/>
    <n v="0"/>
    <m/>
    <m/>
    <m/>
    <m/>
    <m/>
    <m/>
    <m/>
    <m/>
    <n v="2"/>
    <s v="3"/>
    <s v="3"/>
    <n v="0"/>
    <n v="0"/>
    <n v="0"/>
    <n v="0"/>
    <n v="0"/>
    <n v="0"/>
    <n v="7"/>
    <n v="100"/>
    <n v="7"/>
  </r>
  <r>
    <s v="radiobarbarossa"/>
    <s v="radiobarbarossa"/>
    <m/>
    <m/>
    <m/>
    <m/>
    <m/>
    <m/>
    <m/>
    <m/>
    <s v="No"/>
    <n v="18"/>
    <m/>
    <m/>
    <x v="1"/>
    <d v="2019-08-10T01:30:02.000"/>
    <s v="#NowPlaying on https://t.co/9UZl4LW8fS: #EveryMother'sNightmare with I Needed You"/>
    <s v="http://radio-barbarossa.com/"/>
    <s v="radio-barbarossa.com"/>
    <x v="3"/>
    <m/>
    <s v="http://pbs.twimg.com/profile_images/910975998665134085/UWn6aP95_normal.jpg"/>
    <x v="4"/>
    <s v="https://twitter.com/#!/radiobarbarossa/status/1160000319914426369"/>
    <m/>
    <m/>
    <s v="1160000319914426369"/>
    <m/>
    <b v="0"/>
    <n v="0"/>
    <s v=""/>
    <b v="0"/>
    <s v="en"/>
    <m/>
    <s v=""/>
    <b v="0"/>
    <n v="0"/>
    <s v=""/>
    <s v="Twiiter Titelanzeige"/>
    <b v="0"/>
    <s v="1160000319914426369"/>
    <s v="Tweet"/>
    <n v="0"/>
    <n v="0"/>
    <m/>
    <m/>
    <m/>
    <m/>
    <m/>
    <m/>
    <m/>
    <m/>
    <n v="2"/>
    <s v="3"/>
    <s v="3"/>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8" totalsRowShown="0" headerRowDxfId="384" dataDxfId="383">
  <autoFilter ref="A2:BL18"/>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4" totalsRowShown="0" headerRowDxfId="239" dataDxfId="238">
  <autoFilter ref="A1:H4"/>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H10" totalsRowShown="0" headerRowDxfId="228" dataDxfId="227">
  <autoFilter ref="A7:H10"/>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H22" totalsRowShown="0" headerRowDxfId="217" dataDxfId="216">
  <autoFilter ref="A13:H22"/>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H35" totalsRowShown="0" headerRowDxfId="206" dataDxfId="205">
  <autoFilter ref="A25:H35"/>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H48" totalsRowShown="0" headerRowDxfId="195" dataDxfId="194">
  <autoFilter ref="A38:H48"/>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H52" totalsRowShown="0" headerRowDxfId="184" dataDxfId="183">
  <autoFilter ref="A51:H52"/>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4:H64" totalsRowShown="0" headerRowDxfId="181" dataDxfId="180">
  <autoFilter ref="A54:H64"/>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7:H77" totalsRowShown="0" headerRowDxfId="162" dataDxfId="161">
  <autoFilter ref="A67:H77"/>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3" totalsRowShown="0" headerRowDxfId="141" dataDxfId="140">
  <autoFilter ref="A1:G2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331" dataDxfId="330">
  <autoFilter ref="A2:BS16"/>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 totalsRowShown="0" headerRowDxfId="132" dataDxfId="131">
  <autoFilter ref="A1:L1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88" dataDxfId="87">
  <autoFilter ref="A2:C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 totalsRowShown="0" headerRowDxfId="64" dataDxfId="63">
  <autoFilter ref="A2:BL1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5" dataDxfId="284">
  <autoFilter ref="A1:C15"/>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uiltinnyc.com/2019/07/15/techstars-nyc-2019-incoming-class" TargetMode="External" /><Relationship Id="rId2" Type="http://schemas.openxmlformats.org/officeDocument/2006/relationships/hyperlink" Target="https://www.builtinnyc.com/2019/07/15/techstars-nyc-2019-incoming-class" TargetMode="External" /><Relationship Id="rId3" Type="http://schemas.openxmlformats.org/officeDocument/2006/relationships/hyperlink" Target="https://www.builtinnyc.com/2019/07/15/techstars-nyc-2019-incoming-class" TargetMode="External" /><Relationship Id="rId4" Type="http://schemas.openxmlformats.org/officeDocument/2006/relationships/hyperlink" Target="https://www.builtinnyc.com/2019/07/15/techstars-nyc-2019-incoming-class" TargetMode="External" /><Relationship Id="rId5" Type="http://schemas.openxmlformats.org/officeDocument/2006/relationships/hyperlink" Target="https://www.builtinnyc.com/2019/07/15/techstars-nyc-2019-incoming-class" TargetMode="External" /><Relationship Id="rId6" Type="http://schemas.openxmlformats.org/officeDocument/2006/relationships/hyperlink" Target="https://www.builtinnyc.com/2019/07/15/techstars-nyc-2019-incoming-class" TargetMode="External" /><Relationship Id="rId7" Type="http://schemas.openxmlformats.org/officeDocument/2006/relationships/hyperlink" Target="https://www.builtinnyc.com/2019/07/15/techstars-nyc-2019-incoming-class" TargetMode="External" /><Relationship Id="rId8" Type="http://schemas.openxmlformats.org/officeDocument/2006/relationships/hyperlink" Target="https://www.builtinnyc.com/2019/07/15/techstars-nyc-2019-incoming-class" TargetMode="External" /><Relationship Id="rId9" Type="http://schemas.openxmlformats.org/officeDocument/2006/relationships/hyperlink" Target="https://www.builtinnyc.com/2019/07/15/techstars-nyc-2019-incoming-class" TargetMode="External" /><Relationship Id="rId10" Type="http://schemas.openxmlformats.org/officeDocument/2006/relationships/hyperlink" Target="https://www.builtinnyc.com/2019/07/15/techstars-nyc-2019-incoming-class" TargetMode="External" /><Relationship Id="rId11" Type="http://schemas.openxmlformats.org/officeDocument/2006/relationships/hyperlink" Target="https://www.builtinnyc.com/2019/07/15/techstars-nyc-2019-incoming-class" TargetMode="External" /><Relationship Id="rId12" Type="http://schemas.openxmlformats.org/officeDocument/2006/relationships/hyperlink" Target="https://www.builtinnyc.com/2019/07/15/techstars-nyc-2019-incoming-class" TargetMode="External" /><Relationship Id="rId13" Type="http://schemas.openxmlformats.org/officeDocument/2006/relationships/hyperlink" Target="https://www.builtinnyc.com/2019/07/15/techstars-nyc-2019-incoming-class" TargetMode="External" /><Relationship Id="rId14" Type="http://schemas.openxmlformats.org/officeDocument/2006/relationships/hyperlink" Target="https://twitter.com/drduncanbell/status/1156974148377284609" TargetMode="External" /><Relationship Id="rId15" Type="http://schemas.openxmlformats.org/officeDocument/2006/relationships/hyperlink" Target="http://radio-barbarossa.com/" TargetMode="External" /><Relationship Id="rId16" Type="http://schemas.openxmlformats.org/officeDocument/2006/relationships/hyperlink" Target="http://radio-barbarossa.com/" TargetMode="External" /><Relationship Id="rId17" Type="http://schemas.openxmlformats.org/officeDocument/2006/relationships/hyperlink" Target="http://pbs.twimg.com/profile_images/650208380355670016/8fLFT0EJ_normal.png" TargetMode="External" /><Relationship Id="rId18" Type="http://schemas.openxmlformats.org/officeDocument/2006/relationships/hyperlink" Target="http://pbs.twimg.com/profile_images/650208380355670016/8fLFT0EJ_normal.png" TargetMode="External" /><Relationship Id="rId19" Type="http://schemas.openxmlformats.org/officeDocument/2006/relationships/hyperlink" Target="http://pbs.twimg.com/profile_images/650208380355670016/8fLFT0EJ_normal.png" TargetMode="External" /><Relationship Id="rId20" Type="http://schemas.openxmlformats.org/officeDocument/2006/relationships/hyperlink" Target="http://pbs.twimg.com/profile_images/650208380355670016/8fLFT0EJ_normal.png" TargetMode="External" /><Relationship Id="rId21" Type="http://schemas.openxmlformats.org/officeDocument/2006/relationships/hyperlink" Target="http://pbs.twimg.com/profile_images/650208380355670016/8fLFT0EJ_normal.png" TargetMode="External" /><Relationship Id="rId22" Type="http://schemas.openxmlformats.org/officeDocument/2006/relationships/hyperlink" Target="http://pbs.twimg.com/profile_images/650208380355670016/8fLFT0EJ_normal.png" TargetMode="External" /><Relationship Id="rId23" Type="http://schemas.openxmlformats.org/officeDocument/2006/relationships/hyperlink" Target="http://pbs.twimg.com/profile_images/650208380355670016/8fLFT0EJ_normal.png" TargetMode="External" /><Relationship Id="rId24" Type="http://schemas.openxmlformats.org/officeDocument/2006/relationships/hyperlink" Target="http://pbs.twimg.com/profile_images/1154412466777944064/VdFaFmly_normal.jpg" TargetMode="External" /><Relationship Id="rId25" Type="http://schemas.openxmlformats.org/officeDocument/2006/relationships/hyperlink" Target="http://pbs.twimg.com/profile_images/650208380355670016/8fLFT0EJ_normal.png" TargetMode="External" /><Relationship Id="rId26" Type="http://schemas.openxmlformats.org/officeDocument/2006/relationships/hyperlink" Target="http://pbs.twimg.com/profile_images/1154412466777944064/VdFaFmly_normal.jpg" TargetMode="External" /><Relationship Id="rId27" Type="http://schemas.openxmlformats.org/officeDocument/2006/relationships/hyperlink" Target="http://pbs.twimg.com/profile_images/650208380355670016/8fLFT0EJ_normal.png" TargetMode="External" /><Relationship Id="rId28" Type="http://schemas.openxmlformats.org/officeDocument/2006/relationships/hyperlink" Target="http://pbs.twimg.com/profile_images/1154412466777944064/VdFaFmly_normal.jpg" TargetMode="External" /><Relationship Id="rId29" Type="http://schemas.openxmlformats.org/officeDocument/2006/relationships/hyperlink" Target="http://pbs.twimg.com/profile_images/1154412466777944064/VdFaFmly_normal.jpg" TargetMode="External" /><Relationship Id="rId30" Type="http://schemas.openxmlformats.org/officeDocument/2006/relationships/hyperlink" Target="http://pbs.twimg.com/profile_images/599904063078211584/rAO429nM_normal.jpg" TargetMode="External" /><Relationship Id="rId31" Type="http://schemas.openxmlformats.org/officeDocument/2006/relationships/hyperlink" Target="http://pbs.twimg.com/profile_images/910975998665134085/UWn6aP95_normal.jpg" TargetMode="External" /><Relationship Id="rId32" Type="http://schemas.openxmlformats.org/officeDocument/2006/relationships/hyperlink" Target="http://pbs.twimg.com/profile_images/910975998665134085/UWn6aP95_normal.jpg" TargetMode="External" /><Relationship Id="rId33" Type="http://schemas.openxmlformats.org/officeDocument/2006/relationships/hyperlink" Target="https://twitter.com/#!/arcgateinc/status/1151491868611481600" TargetMode="External" /><Relationship Id="rId34" Type="http://schemas.openxmlformats.org/officeDocument/2006/relationships/hyperlink" Target="https://twitter.com/#!/arcgateinc/status/1151491868611481600" TargetMode="External" /><Relationship Id="rId35" Type="http://schemas.openxmlformats.org/officeDocument/2006/relationships/hyperlink" Target="https://twitter.com/#!/arcgateinc/status/1151491868611481600" TargetMode="External" /><Relationship Id="rId36" Type="http://schemas.openxmlformats.org/officeDocument/2006/relationships/hyperlink" Target="https://twitter.com/#!/arcgateinc/status/1151491868611481600" TargetMode="External" /><Relationship Id="rId37" Type="http://schemas.openxmlformats.org/officeDocument/2006/relationships/hyperlink" Target="https://twitter.com/#!/arcgateinc/status/1151491868611481600" TargetMode="External" /><Relationship Id="rId38" Type="http://schemas.openxmlformats.org/officeDocument/2006/relationships/hyperlink" Target="https://twitter.com/#!/arcgateinc/status/1151491868611481600" TargetMode="External" /><Relationship Id="rId39" Type="http://schemas.openxmlformats.org/officeDocument/2006/relationships/hyperlink" Target="https://twitter.com/#!/arcgateinc/status/1151491868611481600" TargetMode="External" /><Relationship Id="rId40" Type="http://schemas.openxmlformats.org/officeDocument/2006/relationships/hyperlink" Target="https://twitter.com/#!/ashwinitorvi/status/1156784535813574657" TargetMode="External" /><Relationship Id="rId41" Type="http://schemas.openxmlformats.org/officeDocument/2006/relationships/hyperlink" Target="https://twitter.com/#!/arcgateinc/status/1151491868611481600" TargetMode="External" /><Relationship Id="rId42" Type="http://schemas.openxmlformats.org/officeDocument/2006/relationships/hyperlink" Target="https://twitter.com/#!/ashwinitorvi/status/1156784535813574657" TargetMode="External" /><Relationship Id="rId43" Type="http://schemas.openxmlformats.org/officeDocument/2006/relationships/hyperlink" Target="https://twitter.com/#!/arcgateinc/status/1151491868611481600" TargetMode="External" /><Relationship Id="rId44" Type="http://schemas.openxmlformats.org/officeDocument/2006/relationships/hyperlink" Target="https://twitter.com/#!/ashwinitorvi/status/1156784535813574657" TargetMode="External" /><Relationship Id="rId45" Type="http://schemas.openxmlformats.org/officeDocument/2006/relationships/hyperlink" Target="https://twitter.com/#!/ashwinitorvi/status/1156784535813574657" TargetMode="External" /><Relationship Id="rId46" Type="http://schemas.openxmlformats.org/officeDocument/2006/relationships/hyperlink" Target="https://twitter.com/#!/mirierubin/status/1157218741798801409" TargetMode="External" /><Relationship Id="rId47" Type="http://schemas.openxmlformats.org/officeDocument/2006/relationships/hyperlink" Target="https://twitter.com/#!/radiobarbarossa/status/1157373005300940801" TargetMode="External" /><Relationship Id="rId48" Type="http://schemas.openxmlformats.org/officeDocument/2006/relationships/hyperlink" Target="https://twitter.com/#!/radiobarbarossa/status/1160000319914426369" TargetMode="External" /><Relationship Id="rId49" Type="http://schemas.openxmlformats.org/officeDocument/2006/relationships/comments" Target="../comments1.xml" /><Relationship Id="rId50" Type="http://schemas.openxmlformats.org/officeDocument/2006/relationships/vmlDrawing" Target="../drawings/vmlDrawing1.vml" /><Relationship Id="rId51" Type="http://schemas.openxmlformats.org/officeDocument/2006/relationships/table" Target="../tables/table1.xml" /><Relationship Id="rId5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builtinnyc.com/2019/07/15/techstars-nyc-2019-incoming-class" TargetMode="External" /><Relationship Id="rId2" Type="http://schemas.openxmlformats.org/officeDocument/2006/relationships/hyperlink" Target="https://www.builtinnyc.com/2019/07/15/techstars-nyc-2019-incoming-class" TargetMode="External" /><Relationship Id="rId3" Type="http://schemas.openxmlformats.org/officeDocument/2006/relationships/hyperlink" Target="https://www.builtinnyc.com/2019/07/15/techstars-nyc-2019-incoming-class" TargetMode="External" /><Relationship Id="rId4" Type="http://schemas.openxmlformats.org/officeDocument/2006/relationships/hyperlink" Target="https://www.builtinnyc.com/2019/07/15/techstars-nyc-2019-incoming-class" TargetMode="External" /><Relationship Id="rId5" Type="http://schemas.openxmlformats.org/officeDocument/2006/relationships/hyperlink" Target="https://www.builtinnyc.com/2019/07/15/techstars-nyc-2019-incoming-class" TargetMode="External" /><Relationship Id="rId6" Type="http://schemas.openxmlformats.org/officeDocument/2006/relationships/hyperlink" Target="https://www.builtinnyc.com/2019/07/15/techstars-nyc-2019-incoming-class" TargetMode="External" /><Relationship Id="rId7" Type="http://schemas.openxmlformats.org/officeDocument/2006/relationships/hyperlink" Target="https://www.builtinnyc.com/2019/07/15/techstars-nyc-2019-incoming-class" TargetMode="External" /><Relationship Id="rId8" Type="http://schemas.openxmlformats.org/officeDocument/2006/relationships/hyperlink" Target="https://www.builtinnyc.com/2019/07/15/techstars-nyc-2019-incoming-class" TargetMode="External" /><Relationship Id="rId9" Type="http://schemas.openxmlformats.org/officeDocument/2006/relationships/hyperlink" Target="https://www.builtinnyc.com/2019/07/15/techstars-nyc-2019-incoming-class" TargetMode="External" /><Relationship Id="rId10" Type="http://schemas.openxmlformats.org/officeDocument/2006/relationships/hyperlink" Target="https://www.builtinnyc.com/2019/07/15/techstars-nyc-2019-incoming-class" TargetMode="External" /><Relationship Id="rId11" Type="http://schemas.openxmlformats.org/officeDocument/2006/relationships/hyperlink" Target="https://www.builtinnyc.com/2019/07/15/techstars-nyc-2019-incoming-class" TargetMode="External" /><Relationship Id="rId12" Type="http://schemas.openxmlformats.org/officeDocument/2006/relationships/hyperlink" Target="https://www.builtinnyc.com/2019/07/15/techstars-nyc-2019-incoming-class" TargetMode="External" /><Relationship Id="rId13" Type="http://schemas.openxmlformats.org/officeDocument/2006/relationships/hyperlink" Target="https://www.builtinnyc.com/2019/07/15/techstars-nyc-2019-incoming-class" TargetMode="External" /><Relationship Id="rId14" Type="http://schemas.openxmlformats.org/officeDocument/2006/relationships/hyperlink" Target="https://twitter.com/drduncanbell/status/1156974148377284609" TargetMode="External" /><Relationship Id="rId15" Type="http://schemas.openxmlformats.org/officeDocument/2006/relationships/hyperlink" Target="http://radio-barbarossa.com/" TargetMode="External" /><Relationship Id="rId16" Type="http://schemas.openxmlformats.org/officeDocument/2006/relationships/hyperlink" Target="http://radio-barbarossa.com/" TargetMode="External" /><Relationship Id="rId17" Type="http://schemas.openxmlformats.org/officeDocument/2006/relationships/hyperlink" Target="http://pbs.twimg.com/profile_images/650208380355670016/8fLFT0EJ_normal.png" TargetMode="External" /><Relationship Id="rId18" Type="http://schemas.openxmlformats.org/officeDocument/2006/relationships/hyperlink" Target="http://pbs.twimg.com/profile_images/650208380355670016/8fLFT0EJ_normal.png" TargetMode="External" /><Relationship Id="rId19" Type="http://schemas.openxmlformats.org/officeDocument/2006/relationships/hyperlink" Target="http://pbs.twimg.com/profile_images/650208380355670016/8fLFT0EJ_normal.png" TargetMode="External" /><Relationship Id="rId20" Type="http://schemas.openxmlformats.org/officeDocument/2006/relationships/hyperlink" Target="http://pbs.twimg.com/profile_images/650208380355670016/8fLFT0EJ_normal.png" TargetMode="External" /><Relationship Id="rId21" Type="http://schemas.openxmlformats.org/officeDocument/2006/relationships/hyperlink" Target="http://pbs.twimg.com/profile_images/650208380355670016/8fLFT0EJ_normal.png" TargetMode="External" /><Relationship Id="rId22" Type="http://schemas.openxmlformats.org/officeDocument/2006/relationships/hyperlink" Target="http://pbs.twimg.com/profile_images/650208380355670016/8fLFT0EJ_normal.png" TargetMode="External" /><Relationship Id="rId23" Type="http://schemas.openxmlformats.org/officeDocument/2006/relationships/hyperlink" Target="http://pbs.twimg.com/profile_images/650208380355670016/8fLFT0EJ_normal.png" TargetMode="External" /><Relationship Id="rId24" Type="http://schemas.openxmlformats.org/officeDocument/2006/relationships/hyperlink" Target="http://pbs.twimg.com/profile_images/1154412466777944064/VdFaFmly_normal.jpg" TargetMode="External" /><Relationship Id="rId25" Type="http://schemas.openxmlformats.org/officeDocument/2006/relationships/hyperlink" Target="http://pbs.twimg.com/profile_images/650208380355670016/8fLFT0EJ_normal.png" TargetMode="External" /><Relationship Id="rId26" Type="http://schemas.openxmlformats.org/officeDocument/2006/relationships/hyperlink" Target="http://pbs.twimg.com/profile_images/1154412466777944064/VdFaFmly_normal.jpg" TargetMode="External" /><Relationship Id="rId27" Type="http://schemas.openxmlformats.org/officeDocument/2006/relationships/hyperlink" Target="http://pbs.twimg.com/profile_images/650208380355670016/8fLFT0EJ_normal.png" TargetMode="External" /><Relationship Id="rId28" Type="http://schemas.openxmlformats.org/officeDocument/2006/relationships/hyperlink" Target="http://pbs.twimg.com/profile_images/1154412466777944064/VdFaFmly_normal.jpg" TargetMode="External" /><Relationship Id="rId29" Type="http://schemas.openxmlformats.org/officeDocument/2006/relationships/hyperlink" Target="http://pbs.twimg.com/profile_images/1154412466777944064/VdFaFmly_normal.jpg" TargetMode="External" /><Relationship Id="rId30" Type="http://schemas.openxmlformats.org/officeDocument/2006/relationships/hyperlink" Target="http://pbs.twimg.com/profile_images/599904063078211584/rAO429nM_normal.jpg" TargetMode="External" /><Relationship Id="rId31" Type="http://schemas.openxmlformats.org/officeDocument/2006/relationships/hyperlink" Target="http://pbs.twimg.com/profile_images/910975998665134085/UWn6aP95_normal.jpg" TargetMode="External" /><Relationship Id="rId32" Type="http://schemas.openxmlformats.org/officeDocument/2006/relationships/hyperlink" Target="http://pbs.twimg.com/profile_images/910975998665134085/UWn6aP95_normal.jpg" TargetMode="External" /><Relationship Id="rId33" Type="http://schemas.openxmlformats.org/officeDocument/2006/relationships/hyperlink" Target="https://twitter.com/#!/arcgateinc/status/1151491868611481600" TargetMode="External" /><Relationship Id="rId34" Type="http://schemas.openxmlformats.org/officeDocument/2006/relationships/hyperlink" Target="https://twitter.com/#!/arcgateinc/status/1151491868611481600" TargetMode="External" /><Relationship Id="rId35" Type="http://schemas.openxmlformats.org/officeDocument/2006/relationships/hyperlink" Target="https://twitter.com/#!/arcgateinc/status/1151491868611481600" TargetMode="External" /><Relationship Id="rId36" Type="http://schemas.openxmlformats.org/officeDocument/2006/relationships/hyperlink" Target="https://twitter.com/#!/arcgateinc/status/1151491868611481600" TargetMode="External" /><Relationship Id="rId37" Type="http://schemas.openxmlformats.org/officeDocument/2006/relationships/hyperlink" Target="https://twitter.com/#!/arcgateinc/status/1151491868611481600" TargetMode="External" /><Relationship Id="rId38" Type="http://schemas.openxmlformats.org/officeDocument/2006/relationships/hyperlink" Target="https://twitter.com/#!/arcgateinc/status/1151491868611481600" TargetMode="External" /><Relationship Id="rId39" Type="http://schemas.openxmlformats.org/officeDocument/2006/relationships/hyperlink" Target="https://twitter.com/#!/arcgateinc/status/1151491868611481600" TargetMode="External" /><Relationship Id="rId40" Type="http://schemas.openxmlformats.org/officeDocument/2006/relationships/hyperlink" Target="https://twitter.com/#!/ashwinitorvi/status/1156784535813574657" TargetMode="External" /><Relationship Id="rId41" Type="http://schemas.openxmlformats.org/officeDocument/2006/relationships/hyperlink" Target="https://twitter.com/#!/arcgateinc/status/1151491868611481600" TargetMode="External" /><Relationship Id="rId42" Type="http://schemas.openxmlformats.org/officeDocument/2006/relationships/hyperlink" Target="https://twitter.com/#!/ashwinitorvi/status/1156784535813574657" TargetMode="External" /><Relationship Id="rId43" Type="http://schemas.openxmlformats.org/officeDocument/2006/relationships/hyperlink" Target="https://twitter.com/#!/arcgateinc/status/1151491868611481600" TargetMode="External" /><Relationship Id="rId44" Type="http://schemas.openxmlformats.org/officeDocument/2006/relationships/hyperlink" Target="https://twitter.com/#!/ashwinitorvi/status/1156784535813574657" TargetMode="External" /><Relationship Id="rId45" Type="http://schemas.openxmlformats.org/officeDocument/2006/relationships/hyperlink" Target="https://twitter.com/#!/ashwinitorvi/status/1156784535813574657" TargetMode="External" /><Relationship Id="rId46" Type="http://schemas.openxmlformats.org/officeDocument/2006/relationships/hyperlink" Target="https://twitter.com/#!/mirierubin/status/1157218741798801409" TargetMode="External" /><Relationship Id="rId47" Type="http://schemas.openxmlformats.org/officeDocument/2006/relationships/hyperlink" Target="https://twitter.com/#!/radiobarbarossa/status/1157373005300940801" TargetMode="External" /><Relationship Id="rId48" Type="http://schemas.openxmlformats.org/officeDocument/2006/relationships/hyperlink" Target="https://twitter.com/#!/radiobarbarossa/status/1160000319914426369" TargetMode="External" /><Relationship Id="rId49" Type="http://schemas.openxmlformats.org/officeDocument/2006/relationships/comments" Target="../comments13.xml" /><Relationship Id="rId50" Type="http://schemas.openxmlformats.org/officeDocument/2006/relationships/vmlDrawing" Target="../drawings/vmlDrawing6.vml" /><Relationship Id="rId51" Type="http://schemas.openxmlformats.org/officeDocument/2006/relationships/table" Target="../tables/table23.xml" /><Relationship Id="rId5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3dqddK0kjn" TargetMode="External" /><Relationship Id="rId2" Type="http://schemas.openxmlformats.org/officeDocument/2006/relationships/hyperlink" Target="https://t.co/W04n9rsU21" TargetMode="External" /><Relationship Id="rId3" Type="http://schemas.openxmlformats.org/officeDocument/2006/relationships/hyperlink" Target="https://t.co/N8HnG4yMwA" TargetMode="External" /><Relationship Id="rId4" Type="http://schemas.openxmlformats.org/officeDocument/2006/relationships/hyperlink" Target="http://thesquareplan.com/" TargetMode="External" /><Relationship Id="rId5" Type="http://schemas.openxmlformats.org/officeDocument/2006/relationships/hyperlink" Target="https://t.co/nH3WCrhGil" TargetMode="External" /><Relationship Id="rId6" Type="http://schemas.openxmlformats.org/officeDocument/2006/relationships/hyperlink" Target="https://t.co/GlIqVhq6lY" TargetMode="External" /><Relationship Id="rId7" Type="http://schemas.openxmlformats.org/officeDocument/2006/relationships/hyperlink" Target="https://t.co/QJKxCo16a5" TargetMode="External" /><Relationship Id="rId8" Type="http://schemas.openxmlformats.org/officeDocument/2006/relationships/hyperlink" Target="http://www.hacware.com/" TargetMode="External" /><Relationship Id="rId9" Type="http://schemas.openxmlformats.org/officeDocument/2006/relationships/hyperlink" Target="https://t.co/HkS1aSCjSk" TargetMode="External" /><Relationship Id="rId10" Type="http://schemas.openxmlformats.org/officeDocument/2006/relationships/hyperlink" Target="http://t.co/apfW7F3Lx0" TargetMode="External" /><Relationship Id="rId11" Type="http://schemas.openxmlformats.org/officeDocument/2006/relationships/hyperlink" Target="https://pbs.twimg.com/profile_banners/57912217/1562129874" TargetMode="External" /><Relationship Id="rId12" Type="http://schemas.openxmlformats.org/officeDocument/2006/relationships/hyperlink" Target="https://pbs.twimg.com/profile_banners/14277276/1563480850" TargetMode="External" /><Relationship Id="rId13" Type="http://schemas.openxmlformats.org/officeDocument/2006/relationships/hyperlink" Target="https://pbs.twimg.com/profile_banners/1015038998992089088/1554310600" TargetMode="External" /><Relationship Id="rId14" Type="http://schemas.openxmlformats.org/officeDocument/2006/relationships/hyperlink" Target="https://pbs.twimg.com/profile_banners/946045788785987587/1514766606" TargetMode="External" /><Relationship Id="rId15" Type="http://schemas.openxmlformats.org/officeDocument/2006/relationships/hyperlink" Target="https://pbs.twimg.com/profile_banners/755711053112152064/1553728215" TargetMode="External" /><Relationship Id="rId16" Type="http://schemas.openxmlformats.org/officeDocument/2006/relationships/hyperlink" Target="https://pbs.twimg.com/profile_banners/872833827835662337/1521487735" TargetMode="External" /><Relationship Id="rId17" Type="http://schemas.openxmlformats.org/officeDocument/2006/relationships/hyperlink" Target="https://pbs.twimg.com/profile_banners/2808964358/1564068357" TargetMode="External" /><Relationship Id="rId18" Type="http://schemas.openxmlformats.org/officeDocument/2006/relationships/hyperlink" Target="https://pbs.twimg.com/profile_banners/818144660304658436/1553131817" TargetMode="External" /><Relationship Id="rId19" Type="http://schemas.openxmlformats.org/officeDocument/2006/relationships/hyperlink" Target="https://pbs.twimg.com/profile_banners/962106963696889856/1518229354" TargetMode="External" /><Relationship Id="rId20" Type="http://schemas.openxmlformats.org/officeDocument/2006/relationships/hyperlink" Target="https://pbs.twimg.com/profile_banners/2860898314/1526831594"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4/bg.gif"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pbs.twimg.com/profile_images/650208380355670016/8fLFT0EJ_normal.png" TargetMode="External" /><Relationship Id="rId29" Type="http://schemas.openxmlformats.org/officeDocument/2006/relationships/hyperlink" Target="http://pbs.twimg.com/profile_images/1055550840725999616/oGwDUa6d_normal.jpg" TargetMode="External" /><Relationship Id="rId30" Type="http://schemas.openxmlformats.org/officeDocument/2006/relationships/hyperlink" Target="http://pbs.twimg.com/profile_images/1016504399622000640/LvaHvuwq_normal.jpg" TargetMode="External" /><Relationship Id="rId31" Type="http://schemas.openxmlformats.org/officeDocument/2006/relationships/hyperlink" Target="http://pbs.twimg.com/profile_images/1149062409752940545/SjTLxR3f_normal.jpg" TargetMode="External" /><Relationship Id="rId32" Type="http://schemas.openxmlformats.org/officeDocument/2006/relationships/hyperlink" Target="http://pbs.twimg.com/profile_images/1113482738802331649/-zxmr_99_normal.png" TargetMode="External" /><Relationship Id="rId33" Type="http://schemas.openxmlformats.org/officeDocument/2006/relationships/hyperlink" Target="http://pbs.twimg.com/profile_images/946105665650614272/bQH4qVOm_normal.png" TargetMode="External" /><Relationship Id="rId34" Type="http://schemas.openxmlformats.org/officeDocument/2006/relationships/hyperlink" Target="http://pbs.twimg.com/profile_images/989243243039809536/kJPrYUly_normal.jpg" TargetMode="External" /><Relationship Id="rId35" Type="http://schemas.openxmlformats.org/officeDocument/2006/relationships/hyperlink" Target="http://pbs.twimg.com/profile_images/975816210548797440/HWZao4IQ_normal.jpg" TargetMode="External" /><Relationship Id="rId36" Type="http://schemas.openxmlformats.org/officeDocument/2006/relationships/hyperlink" Target="http://pbs.twimg.com/profile_images/1154412466777944064/VdFaFmly_normal.jpg" TargetMode="External" /><Relationship Id="rId37" Type="http://schemas.openxmlformats.org/officeDocument/2006/relationships/hyperlink" Target="http://abs.twimg.com/sticky/default_profile_images/default_profile_3_normal.png" TargetMode="External" /><Relationship Id="rId38" Type="http://schemas.openxmlformats.org/officeDocument/2006/relationships/hyperlink" Target="http://pbs.twimg.com/profile_images/1146774056189997056/jYik8veu_normal.png" TargetMode="External" /><Relationship Id="rId39" Type="http://schemas.openxmlformats.org/officeDocument/2006/relationships/hyperlink" Target="http://pbs.twimg.com/profile_images/983499712820011008/pbXSVrmN_normal.jpg" TargetMode="External" /><Relationship Id="rId40" Type="http://schemas.openxmlformats.org/officeDocument/2006/relationships/hyperlink" Target="http://pbs.twimg.com/profile_images/599904063078211584/rAO429nM_normal.jpg" TargetMode="External" /><Relationship Id="rId41" Type="http://schemas.openxmlformats.org/officeDocument/2006/relationships/hyperlink" Target="http://pbs.twimg.com/profile_images/910975998665134085/UWn6aP95_normal.jpg" TargetMode="External" /><Relationship Id="rId42" Type="http://schemas.openxmlformats.org/officeDocument/2006/relationships/hyperlink" Target="https://twitter.com/arcgateinc" TargetMode="External" /><Relationship Id="rId43" Type="http://schemas.openxmlformats.org/officeDocument/2006/relationships/hyperlink" Target="https://twitter.com/techstars" TargetMode="External" /><Relationship Id="rId44" Type="http://schemas.openxmlformats.org/officeDocument/2006/relationships/hyperlink" Target="https://twitter.com/sambvani" TargetMode="External" /><Relationship Id="rId45" Type="http://schemas.openxmlformats.org/officeDocument/2006/relationships/hyperlink" Target="https://twitter.com/wisebanking" TargetMode="External" /><Relationship Id="rId46" Type="http://schemas.openxmlformats.org/officeDocument/2006/relationships/hyperlink" Target="https://twitter.com/meetwagmo" TargetMode="External" /><Relationship Id="rId47" Type="http://schemas.openxmlformats.org/officeDocument/2006/relationships/hyperlink" Target="https://twitter.com/thesquareplan" TargetMode="External" /><Relationship Id="rId48" Type="http://schemas.openxmlformats.org/officeDocument/2006/relationships/hyperlink" Target="https://twitter.com/smarthop" TargetMode="External" /><Relationship Id="rId49" Type="http://schemas.openxmlformats.org/officeDocument/2006/relationships/hyperlink" Target="https://twitter.com/realworldplaybk" TargetMode="External" /><Relationship Id="rId50" Type="http://schemas.openxmlformats.org/officeDocument/2006/relationships/hyperlink" Target="https://twitter.com/ashwinitorvi" TargetMode="External" /><Relationship Id="rId51" Type="http://schemas.openxmlformats.org/officeDocument/2006/relationships/hyperlink" Target="https://twitter.com/realworl" TargetMode="External" /><Relationship Id="rId52" Type="http://schemas.openxmlformats.org/officeDocument/2006/relationships/hyperlink" Target="https://twitter.com/hacware1" TargetMode="External" /><Relationship Id="rId53" Type="http://schemas.openxmlformats.org/officeDocument/2006/relationships/hyperlink" Target="https://twitter.com/louassistant" TargetMode="External" /><Relationship Id="rId54" Type="http://schemas.openxmlformats.org/officeDocument/2006/relationships/hyperlink" Target="https://twitter.com/mirierubin" TargetMode="External" /><Relationship Id="rId55" Type="http://schemas.openxmlformats.org/officeDocument/2006/relationships/hyperlink" Target="https://twitter.com/radiobarbarossa" TargetMode="External" /><Relationship Id="rId56" Type="http://schemas.openxmlformats.org/officeDocument/2006/relationships/comments" Target="../comments2.xml" /><Relationship Id="rId57" Type="http://schemas.openxmlformats.org/officeDocument/2006/relationships/vmlDrawing" Target="../drawings/vmlDrawing2.vml" /><Relationship Id="rId58" Type="http://schemas.openxmlformats.org/officeDocument/2006/relationships/table" Target="../tables/table2.xm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radio-barbarossa.com/" TargetMode="External" /><Relationship Id="rId2" Type="http://schemas.openxmlformats.org/officeDocument/2006/relationships/hyperlink" Target="https://www.builtinnyc.com/2019/07/15/techstars-nyc-2019-incoming-class" TargetMode="External" /><Relationship Id="rId3" Type="http://schemas.openxmlformats.org/officeDocument/2006/relationships/hyperlink" Target="https://twitter.com/drduncanbell/status/1156974148377284609" TargetMode="External" /><Relationship Id="rId4" Type="http://schemas.openxmlformats.org/officeDocument/2006/relationships/hyperlink" Target="https://www.builtinnyc.com/2019/07/15/techstars-nyc-2019-incoming-class" TargetMode="External" /><Relationship Id="rId5" Type="http://schemas.openxmlformats.org/officeDocument/2006/relationships/hyperlink" Target="https://www.builtinnyc.com/2019/07/15/techstars-nyc-2019-incoming-class" TargetMode="External" /><Relationship Id="rId6" Type="http://schemas.openxmlformats.org/officeDocument/2006/relationships/hyperlink" Target="http://radio-barbarossa.com/" TargetMode="External" /><Relationship Id="rId7" Type="http://schemas.openxmlformats.org/officeDocument/2006/relationships/hyperlink" Target="https://twitter.com/drduncanbell/status/1156974148377284609" TargetMode="External" /><Relationship Id="rId8" Type="http://schemas.openxmlformats.org/officeDocument/2006/relationships/table" Target="../tables/table11.xm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414</v>
      </c>
      <c r="BB2" s="13" t="s">
        <v>422</v>
      </c>
      <c r="BC2" s="13" t="s">
        <v>423</v>
      </c>
      <c r="BD2" s="67" t="s">
        <v>543</v>
      </c>
      <c r="BE2" s="67" t="s">
        <v>544</v>
      </c>
      <c r="BF2" s="67" t="s">
        <v>545</v>
      </c>
      <c r="BG2" s="67" t="s">
        <v>546</v>
      </c>
      <c r="BH2" s="67" t="s">
        <v>547</v>
      </c>
      <c r="BI2" s="67" t="s">
        <v>548</v>
      </c>
      <c r="BJ2" s="67" t="s">
        <v>549</v>
      </c>
      <c r="BK2" s="67" t="s">
        <v>550</v>
      </c>
      <c r="BL2" s="67" t="s">
        <v>551</v>
      </c>
    </row>
    <row r="3" spans="1:64" ht="15" customHeight="1">
      <c r="A3" s="84" t="s">
        <v>212</v>
      </c>
      <c r="B3" s="84" t="s">
        <v>216</v>
      </c>
      <c r="C3" s="53" t="s">
        <v>578</v>
      </c>
      <c r="D3" s="54">
        <v>3</v>
      </c>
      <c r="E3" s="65" t="s">
        <v>132</v>
      </c>
      <c r="F3" s="55">
        <v>35</v>
      </c>
      <c r="G3" s="53"/>
      <c r="H3" s="57"/>
      <c r="I3" s="56"/>
      <c r="J3" s="56"/>
      <c r="K3" s="36" t="s">
        <v>65</v>
      </c>
      <c r="L3" s="62">
        <v>3</v>
      </c>
      <c r="M3" s="62"/>
      <c r="N3" s="63"/>
      <c r="O3" s="85" t="s">
        <v>226</v>
      </c>
      <c r="P3" s="87">
        <v>43663.58366898148</v>
      </c>
      <c r="Q3" s="85" t="s">
        <v>227</v>
      </c>
      <c r="R3" s="89" t="s">
        <v>231</v>
      </c>
      <c r="S3" s="85" t="s">
        <v>234</v>
      </c>
      <c r="T3" s="85" t="s">
        <v>237</v>
      </c>
      <c r="U3" s="85"/>
      <c r="V3" s="89" t="s">
        <v>240</v>
      </c>
      <c r="W3" s="87">
        <v>43663.58366898148</v>
      </c>
      <c r="X3" s="89" t="s">
        <v>244</v>
      </c>
      <c r="Y3" s="85"/>
      <c r="Z3" s="85"/>
      <c r="AA3" s="91" t="s">
        <v>249</v>
      </c>
      <c r="AB3" s="85"/>
      <c r="AC3" s="85" t="b">
        <v>0</v>
      </c>
      <c r="AD3" s="85">
        <v>37</v>
      </c>
      <c r="AE3" s="91" t="s">
        <v>254</v>
      </c>
      <c r="AF3" s="85" t="b">
        <v>0</v>
      </c>
      <c r="AG3" s="85" t="s">
        <v>255</v>
      </c>
      <c r="AH3" s="85"/>
      <c r="AI3" s="91" t="s">
        <v>254</v>
      </c>
      <c r="AJ3" s="85" t="b">
        <v>0</v>
      </c>
      <c r="AK3" s="85">
        <v>6</v>
      </c>
      <c r="AL3" s="91" t="s">
        <v>254</v>
      </c>
      <c r="AM3" s="85" t="s">
        <v>257</v>
      </c>
      <c r="AN3" s="85" t="b">
        <v>0</v>
      </c>
      <c r="AO3" s="91" t="s">
        <v>249</v>
      </c>
      <c r="AP3" s="85" t="s">
        <v>260</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217</v>
      </c>
      <c r="C4" s="53" t="s">
        <v>578</v>
      </c>
      <c r="D4" s="54">
        <v>3</v>
      </c>
      <c r="E4" s="65" t="s">
        <v>132</v>
      </c>
      <c r="F4" s="55">
        <v>35</v>
      </c>
      <c r="G4" s="53"/>
      <c r="H4" s="57"/>
      <c r="I4" s="56"/>
      <c r="J4" s="56"/>
      <c r="K4" s="36" t="s">
        <v>65</v>
      </c>
      <c r="L4" s="83">
        <v>4</v>
      </c>
      <c r="M4" s="83"/>
      <c r="N4" s="63"/>
      <c r="O4" s="86" t="s">
        <v>226</v>
      </c>
      <c r="P4" s="88">
        <v>43663.58366898148</v>
      </c>
      <c r="Q4" s="86" t="s">
        <v>227</v>
      </c>
      <c r="R4" s="90" t="s">
        <v>231</v>
      </c>
      <c r="S4" s="86" t="s">
        <v>234</v>
      </c>
      <c r="T4" s="86" t="s">
        <v>237</v>
      </c>
      <c r="U4" s="86"/>
      <c r="V4" s="90" t="s">
        <v>240</v>
      </c>
      <c r="W4" s="88">
        <v>43663.58366898148</v>
      </c>
      <c r="X4" s="90" t="s">
        <v>244</v>
      </c>
      <c r="Y4" s="86"/>
      <c r="Z4" s="86"/>
      <c r="AA4" s="92" t="s">
        <v>249</v>
      </c>
      <c r="AB4" s="86"/>
      <c r="AC4" s="86" t="b">
        <v>0</v>
      </c>
      <c r="AD4" s="86">
        <v>37</v>
      </c>
      <c r="AE4" s="92" t="s">
        <v>254</v>
      </c>
      <c r="AF4" s="86" t="b">
        <v>0</v>
      </c>
      <c r="AG4" s="86" t="s">
        <v>255</v>
      </c>
      <c r="AH4" s="86"/>
      <c r="AI4" s="92" t="s">
        <v>254</v>
      </c>
      <c r="AJ4" s="86" t="b">
        <v>0</v>
      </c>
      <c r="AK4" s="86">
        <v>6</v>
      </c>
      <c r="AL4" s="92" t="s">
        <v>254</v>
      </c>
      <c r="AM4" s="86" t="s">
        <v>257</v>
      </c>
      <c r="AN4" s="86" t="b">
        <v>0</v>
      </c>
      <c r="AO4" s="92" t="s">
        <v>249</v>
      </c>
      <c r="AP4" s="86" t="s">
        <v>260</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218</v>
      </c>
      <c r="C5" s="53" t="s">
        <v>578</v>
      </c>
      <c r="D5" s="54">
        <v>3</v>
      </c>
      <c r="E5" s="65" t="s">
        <v>132</v>
      </c>
      <c r="F5" s="55">
        <v>35</v>
      </c>
      <c r="G5" s="53"/>
      <c r="H5" s="57"/>
      <c r="I5" s="56"/>
      <c r="J5" s="56"/>
      <c r="K5" s="36" t="s">
        <v>65</v>
      </c>
      <c r="L5" s="83">
        <v>5</v>
      </c>
      <c r="M5" s="83"/>
      <c r="N5" s="63"/>
      <c r="O5" s="86" t="s">
        <v>226</v>
      </c>
      <c r="P5" s="88">
        <v>43663.58366898148</v>
      </c>
      <c r="Q5" s="86" t="s">
        <v>227</v>
      </c>
      <c r="R5" s="90" t="s">
        <v>231</v>
      </c>
      <c r="S5" s="86" t="s">
        <v>234</v>
      </c>
      <c r="T5" s="86" t="s">
        <v>237</v>
      </c>
      <c r="U5" s="86"/>
      <c r="V5" s="90" t="s">
        <v>240</v>
      </c>
      <c r="W5" s="88">
        <v>43663.58366898148</v>
      </c>
      <c r="X5" s="90" t="s">
        <v>244</v>
      </c>
      <c r="Y5" s="86"/>
      <c r="Z5" s="86"/>
      <c r="AA5" s="92" t="s">
        <v>249</v>
      </c>
      <c r="AB5" s="86"/>
      <c r="AC5" s="86" t="b">
        <v>0</v>
      </c>
      <c r="AD5" s="86">
        <v>37</v>
      </c>
      <c r="AE5" s="92" t="s">
        <v>254</v>
      </c>
      <c r="AF5" s="86" t="b">
        <v>0</v>
      </c>
      <c r="AG5" s="86" t="s">
        <v>255</v>
      </c>
      <c r="AH5" s="86"/>
      <c r="AI5" s="92" t="s">
        <v>254</v>
      </c>
      <c r="AJ5" s="86" t="b">
        <v>0</v>
      </c>
      <c r="AK5" s="86">
        <v>6</v>
      </c>
      <c r="AL5" s="92" t="s">
        <v>254</v>
      </c>
      <c r="AM5" s="86" t="s">
        <v>257</v>
      </c>
      <c r="AN5" s="86" t="b">
        <v>0</v>
      </c>
      <c r="AO5" s="92" t="s">
        <v>249</v>
      </c>
      <c r="AP5" s="86" t="s">
        <v>260</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212</v>
      </c>
      <c r="B6" s="84" t="s">
        <v>219</v>
      </c>
      <c r="C6" s="53" t="s">
        <v>578</v>
      </c>
      <c r="D6" s="54">
        <v>3</v>
      </c>
      <c r="E6" s="65" t="s">
        <v>132</v>
      </c>
      <c r="F6" s="55">
        <v>35</v>
      </c>
      <c r="G6" s="53"/>
      <c r="H6" s="57"/>
      <c r="I6" s="56"/>
      <c r="J6" s="56"/>
      <c r="K6" s="36" t="s">
        <v>65</v>
      </c>
      <c r="L6" s="83">
        <v>6</v>
      </c>
      <c r="M6" s="83"/>
      <c r="N6" s="63"/>
      <c r="O6" s="86" t="s">
        <v>226</v>
      </c>
      <c r="P6" s="88">
        <v>43663.58366898148</v>
      </c>
      <c r="Q6" s="86" t="s">
        <v>227</v>
      </c>
      <c r="R6" s="90" t="s">
        <v>231</v>
      </c>
      <c r="S6" s="86" t="s">
        <v>234</v>
      </c>
      <c r="T6" s="86" t="s">
        <v>237</v>
      </c>
      <c r="U6" s="86"/>
      <c r="V6" s="90" t="s">
        <v>240</v>
      </c>
      <c r="W6" s="88">
        <v>43663.58366898148</v>
      </c>
      <c r="X6" s="90" t="s">
        <v>244</v>
      </c>
      <c r="Y6" s="86"/>
      <c r="Z6" s="86"/>
      <c r="AA6" s="92" t="s">
        <v>249</v>
      </c>
      <c r="AB6" s="86"/>
      <c r="AC6" s="86" t="b">
        <v>0</v>
      </c>
      <c r="AD6" s="86">
        <v>37</v>
      </c>
      <c r="AE6" s="92" t="s">
        <v>254</v>
      </c>
      <c r="AF6" s="86" t="b">
        <v>0</v>
      </c>
      <c r="AG6" s="86" t="s">
        <v>255</v>
      </c>
      <c r="AH6" s="86"/>
      <c r="AI6" s="92" t="s">
        <v>254</v>
      </c>
      <c r="AJ6" s="86" t="b">
        <v>0</v>
      </c>
      <c r="AK6" s="86">
        <v>6</v>
      </c>
      <c r="AL6" s="92" t="s">
        <v>254</v>
      </c>
      <c r="AM6" s="86" t="s">
        <v>257</v>
      </c>
      <c r="AN6" s="86" t="b">
        <v>0</v>
      </c>
      <c r="AO6" s="92" t="s">
        <v>249</v>
      </c>
      <c r="AP6" s="86" t="s">
        <v>260</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212</v>
      </c>
      <c r="B7" s="84" t="s">
        <v>220</v>
      </c>
      <c r="C7" s="53" t="s">
        <v>578</v>
      </c>
      <c r="D7" s="54">
        <v>3</v>
      </c>
      <c r="E7" s="65" t="s">
        <v>132</v>
      </c>
      <c r="F7" s="55">
        <v>35</v>
      </c>
      <c r="G7" s="53"/>
      <c r="H7" s="57"/>
      <c r="I7" s="56"/>
      <c r="J7" s="56"/>
      <c r="K7" s="36" t="s">
        <v>65</v>
      </c>
      <c r="L7" s="83">
        <v>7</v>
      </c>
      <c r="M7" s="83"/>
      <c r="N7" s="63"/>
      <c r="O7" s="86" t="s">
        <v>226</v>
      </c>
      <c r="P7" s="88">
        <v>43663.58366898148</v>
      </c>
      <c r="Q7" s="86" t="s">
        <v>227</v>
      </c>
      <c r="R7" s="90" t="s">
        <v>231</v>
      </c>
      <c r="S7" s="86" t="s">
        <v>234</v>
      </c>
      <c r="T7" s="86" t="s">
        <v>237</v>
      </c>
      <c r="U7" s="86"/>
      <c r="V7" s="90" t="s">
        <v>240</v>
      </c>
      <c r="W7" s="88">
        <v>43663.58366898148</v>
      </c>
      <c r="X7" s="90" t="s">
        <v>244</v>
      </c>
      <c r="Y7" s="86"/>
      <c r="Z7" s="86"/>
      <c r="AA7" s="92" t="s">
        <v>249</v>
      </c>
      <c r="AB7" s="86"/>
      <c r="AC7" s="86" t="b">
        <v>0</v>
      </c>
      <c r="AD7" s="86">
        <v>37</v>
      </c>
      <c r="AE7" s="92" t="s">
        <v>254</v>
      </c>
      <c r="AF7" s="86" t="b">
        <v>0</v>
      </c>
      <c r="AG7" s="86" t="s">
        <v>255</v>
      </c>
      <c r="AH7" s="86"/>
      <c r="AI7" s="92" t="s">
        <v>254</v>
      </c>
      <c r="AJ7" s="86" t="b">
        <v>0</v>
      </c>
      <c r="AK7" s="86">
        <v>6</v>
      </c>
      <c r="AL7" s="92" t="s">
        <v>254</v>
      </c>
      <c r="AM7" s="86" t="s">
        <v>257</v>
      </c>
      <c r="AN7" s="86" t="b">
        <v>0</v>
      </c>
      <c r="AO7" s="92" t="s">
        <v>249</v>
      </c>
      <c r="AP7" s="86" t="s">
        <v>260</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212</v>
      </c>
      <c r="B8" s="84" t="s">
        <v>221</v>
      </c>
      <c r="C8" s="53" t="s">
        <v>578</v>
      </c>
      <c r="D8" s="54">
        <v>3</v>
      </c>
      <c r="E8" s="65" t="s">
        <v>132</v>
      </c>
      <c r="F8" s="55">
        <v>35</v>
      </c>
      <c r="G8" s="53"/>
      <c r="H8" s="57"/>
      <c r="I8" s="56"/>
      <c r="J8" s="56"/>
      <c r="K8" s="36" t="s">
        <v>65</v>
      </c>
      <c r="L8" s="83">
        <v>8</v>
      </c>
      <c r="M8" s="83"/>
      <c r="N8" s="63"/>
      <c r="O8" s="86" t="s">
        <v>226</v>
      </c>
      <c r="P8" s="88">
        <v>43663.58366898148</v>
      </c>
      <c r="Q8" s="86" t="s">
        <v>227</v>
      </c>
      <c r="R8" s="90" t="s">
        <v>231</v>
      </c>
      <c r="S8" s="86" t="s">
        <v>234</v>
      </c>
      <c r="T8" s="86" t="s">
        <v>237</v>
      </c>
      <c r="U8" s="86"/>
      <c r="V8" s="90" t="s">
        <v>240</v>
      </c>
      <c r="W8" s="88">
        <v>43663.58366898148</v>
      </c>
      <c r="X8" s="90" t="s">
        <v>244</v>
      </c>
      <c r="Y8" s="86"/>
      <c r="Z8" s="86"/>
      <c r="AA8" s="92" t="s">
        <v>249</v>
      </c>
      <c r="AB8" s="86"/>
      <c r="AC8" s="86" t="b">
        <v>0</v>
      </c>
      <c r="AD8" s="86">
        <v>37</v>
      </c>
      <c r="AE8" s="92" t="s">
        <v>254</v>
      </c>
      <c r="AF8" s="86" t="b">
        <v>0</v>
      </c>
      <c r="AG8" s="86" t="s">
        <v>255</v>
      </c>
      <c r="AH8" s="86"/>
      <c r="AI8" s="92" t="s">
        <v>254</v>
      </c>
      <c r="AJ8" s="86" t="b">
        <v>0</v>
      </c>
      <c r="AK8" s="86">
        <v>6</v>
      </c>
      <c r="AL8" s="92" t="s">
        <v>254</v>
      </c>
      <c r="AM8" s="86" t="s">
        <v>257</v>
      </c>
      <c r="AN8" s="86" t="b">
        <v>0</v>
      </c>
      <c r="AO8" s="92" t="s">
        <v>249</v>
      </c>
      <c r="AP8" s="86" t="s">
        <v>260</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212</v>
      </c>
      <c r="B9" s="84" t="s">
        <v>222</v>
      </c>
      <c r="C9" s="53" t="s">
        <v>578</v>
      </c>
      <c r="D9" s="54">
        <v>3</v>
      </c>
      <c r="E9" s="65" t="s">
        <v>132</v>
      </c>
      <c r="F9" s="55">
        <v>35</v>
      </c>
      <c r="G9" s="53"/>
      <c r="H9" s="57"/>
      <c r="I9" s="56"/>
      <c r="J9" s="56"/>
      <c r="K9" s="36" t="s">
        <v>65</v>
      </c>
      <c r="L9" s="83">
        <v>9</v>
      </c>
      <c r="M9" s="83"/>
      <c r="N9" s="63"/>
      <c r="O9" s="86" t="s">
        <v>226</v>
      </c>
      <c r="P9" s="88">
        <v>43663.58366898148</v>
      </c>
      <c r="Q9" s="86" t="s">
        <v>227</v>
      </c>
      <c r="R9" s="90" t="s">
        <v>231</v>
      </c>
      <c r="S9" s="86" t="s">
        <v>234</v>
      </c>
      <c r="T9" s="86" t="s">
        <v>237</v>
      </c>
      <c r="U9" s="86"/>
      <c r="V9" s="90" t="s">
        <v>240</v>
      </c>
      <c r="W9" s="88">
        <v>43663.58366898148</v>
      </c>
      <c r="X9" s="90" t="s">
        <v>244</v>
      </c>
      <c r="Y9" s="86"/>
      <c r="Z9" s="86"/>
      <c r="AA9" s="92" t="s">
        <v>249</v>
      </c>
      <c r="AB9" s="86"/>
      <c r="AC9" s="86" t="b">
        <v>0</v>
      </c>
      <c r="AD9" s="86">
        <v>37</v>
      </c>
      <c r="AE9" s="92" t="s">
        <v>254</v>
      </c>
      <c r="AF9" s="86" t="b">
        <v>0</v>
      </c>
      <c r="AG9" s="86" t="s">
        <v>255</v>
      </c>
      <c r="AH9" s="86"/>
      <c r="AI9" s="92" t="s">
        <v>254</v>
      </c>
      <c r="AJ9" s="86" t="b">
        <v>0</v>
      </c>
      <c r="AK9" s="86">
        <v>6</v>
      </c>
      <c r="AL9" s="92" t="s">
        <v>254</v>
      </c>
      <c r="AM9" s="86" t="s">
        <v>257</v>
      </c>
      <c r="AN9" s="86" t="b">
        <v>0</v>
      </c>
      <c r="AO9" s="92" t="s">
        <v>249</v>
      </c>
      <c r="AP9" s="86" t="s">
        <v>260</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213</v>
      </c>
      <c r="B10" s="84" t="s">
        <v>223</v>
      </c>
      <c r="C10" s="53" t="s">
        <v>578</v>
      </c>
      <c r="D10" s="54">
        <v>3</v>
      </c>
      <c r="E10" s="65" t="s">
        <v>132</v>
      </c>
      <c r="F10" s="55">
        <v>35</v>
      </c>
      <c r="G10" s="53"/>
      <c r="H10" s="57"/>
      <c r="I10" s="56"/>
      <c r="J10" s="56"/>
      <c r="K10" s="36" t="s">
        <v>65</v>
      </c>
      <c r="L10" s="83">
        <v>10</v>
      </c>
      <c r="M10" s="83"/>
      <c r="N10" s="63"/>
      <c r="O10" s="86" t="s">
        <v>226</v>
      </c>
      <c r="P10" s="88">
        <v>43678.18865740741</v>
      </c>
      <c r="Q10" s="86" t="s">
        <v>228</v>
      </c>
      <c r="R10" s="90" t="s">
        <v>231</v>
      </c>
      <c r="S10" s="86" t="s">
        <v>234</v>
      </c>
      <c r="T10" s="86" t="s">
        <v>238</v>
      </c>
      <c r="U10" s="86"/>
      <c r="V10" s="90" t="s">
        <v>241</v>
      </c>
      <c r="W10" s="88">
        <v>43678.18865740741</v>
      </c>
      <c r="X10" s="90" t="s">
        <v>245</v>
      </c>
      <c r="Y10" s="86"/>
      <c r="Z10" s="86"/>
      <c r="AA10" s="92" t="s">
        <v>250</v>
      </c>
      <c r="AB10" s="86"/>
      <c r="AC10" s="86" t="b">
        <v>0</v>
      </c>
      <c r="AD10" s="86">
        <v>0</v>
      </c>
      <c r="AE10" s="92" t="s">
        <v>254</v>
      </c>
      <c r="AF10" s="86" t="b">
        <v>0</v>
      </c>
      <c r="AG10" s="86" t="s">
        <v>255</v>
      </c>
      <c r="AH10" s="86"/>
      <c r="AI10" s="92" t="s">
        <v>254</v>
      </c>
      <c r="AJ10" s="86" t="b">
        <v>0</v>
      </c>
      <c r="AK10" s="86">
        <v>6</v>
      </c>
      <c r="AL10" s="92" t="s">
        <v>249</v>
      </c>
      <c r="AM10" s="86" t="s">
        <v>258</v>
      </c>
      <c r="AN10" s="86" t="b">
        <v>0</v>
      </c>
      <c r="AO10" s="92" t="s">
        <v>249</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212</v>
      </c>
      <c r="B11" s="84" t="s">
        <v>224</v>
      </c>
      <c r="C11" s="53" t="s">
        <v>578</v>
      </c>
      <c r="D11" s="54">
        <v>3</v>
      </c>
      <c r="E11" s="65" t="s">
        <v>132</v>
      </c>
      <c r="F11" s="55">
        <v>35</v>
      </c>
      <c r="G11" s="53"/>
      <c r="H11" s="57"/>
      <c r="I11" s="56"/>
      <c r="J11" s="56"/>
      <c r="K11" s="36" t="s">
        <v>65</v>
      </c>
      <c r="L11" s="83">
        <v>11</v>
      </c>
      <c r="M11" s="83"/>
      <c r="N11" s="63"/>
      <c r="O11" s="86" t="s">
        <v>226</v>
      </c>
      <c r="P11" s="88">
        <v>43663.58366898148</v>
      </c>
      <c r="Q11" s="86" t="s">
        <v>227</v>
      </c>
      <c r="R11" s="90" t="s">
        <v>231</v>
      </c>
      <c r="S11" s="86" t="s">
        <v>234</v>
      </c>
      <c r="T11" s="86" t="s">
        <v>237</v>
      </c>
      <c r="U11" s="86"/>
      <c r="V11" s="90" t="s">
        <v>240</v>
      </c>
      <c r="W11" s="88">
        <v>43663.58366898148</v>
      </c>
      <c r="X11" s="90" t="s">
        <v>244</v>
      </c>
      <c r="Y11" s="86"/>
      <c r="Z11" s="86"/>
      <c r="AA11" s="92" t="s">
        <v>249</v>
      </c>
      <c r="AB11" s="86"/>
      <c r="AC11" s="86" t="b">
        <v>0</v>
      </c>
      <c r="AD11" s="86">
        <v>37</v>
      </c>
      <c r="AE11" s="92" t="s">
        <v>254</v>
      </c>
      <c r="AF11" s="86" t="b">
        <v>0</v>
      </c>
      <c r="AG11" s="86" t="s">
        <v>255</v>
      </c>
      <c r="AH11" s="86"/>
      <c r="AI11" s="92" t="s">
        <v>254</v>
      </c>
      <c r="AJ11" s="86" t="b">
        <v>0</v>
      </c>
      <c r="AK11" s="86">
        <v>6</v>
      </c>
      <c r="AL11" s="92" t="s">
        <v>254</v>
      </c>
      <c r="AM11" s="86" t="s">
        <v>257</v>
      </c>
      <c r="AN11" s="86" t="b">
        <v>0</v>
      </c>
      <c r="AO11" s="92" t="s">
        <v>249</v>
      </c>
      <c r="AP11" s="86" t="s">
        <v>260</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2</v>
      </c>
      <c r="BD11" s="51"/>
      <c r="BE11" s="52"/>
      <c r="BF11" s="51"/>
      <c r="BG11" s="52"/>
      <c r="BH11" s="51"/>
      <c r="BI11" s="52"/>
      <c r="BJ11" s="51"/>
      <c r="BK11" s="52"/>
      <c r="BL11" s="51"/>
    </row>
    <row r="12" spans="1:64" ht="45">
      <c r="A12" s="84" t="s">
        <v>213</v>
      </c>
      <c r="B12" s="84" t="s">
        <v>224</v>
      </c>
      <c r="C12" s="53" t="s">
        <v>578</v>
      </c>
      <c r="D12" s="54">
        <v>3</v>
      </c>
      <c r="E12" s="65" t="s">
        <v>132</v>
      </c>
      <c r="F12" s="55">
        <v>35</v>
      </c>
      <c r="G12" s="53"/>
      <c r="H12" s="57"/>
      <c r="I12" s="56"/>
      <c r="J12" s="56"/>
      <c r="K12" s="36" t="s">
        <v>65</v>
      </c>
      <c r="L12" s="83">
        <v>12</v>
      </c>
      <c r="M12" s="83"/>
      <c r="N12" s="63"/>
      <c r="O12" s="86" t="s">
        <v>226</v>
      </c>
      <c r="P12" s="88">
        <v>43678.18865740741</v>
      </c>
      <c r="Q12" s="86" t="s">
        <v>228</v>
      </c>
      <c r="R12" s="90" t="s">
        <v>231</v>
      </c>
      <c r="S12" s="86" t="s">
        <v>234</v>
      </c>
      <c r="T12" s="86" t="s">
        <v>238</v>
      </c>
      <c r="U12" s="86"/>
      <c r="V12" s="90" t="s">
        <v>241</v>
      </c>
      <c r="W12" s="88">
        <v>43678.18865740741</v>
      </c>
      <c r="X12" s="90" t="s">
        <v>245</v>
      </c>
      <c r="Y12" s="86"/>
      <c r="Z12" s="86"/>
      <c r="AA12" s="92" t="s">
        <v>250</v>
      </c>
      <c r="AB12" s="86"/>
      <c r="AC12" s="86" t="b">
        <v>0</v>
      </c>
      <c r="AD12" s="86">
        <v>0</v>
      </c>
      <c r="AE12" s="92" t="s">
        <v>254</v>
      </c>
      <c r="AF12" s="86" t="b">
        <v>0</v>
      </c>
      <c r="AG12" s="86" t="s">
        <v>255</v>
      </c>
      <c r="AH12" s="86"/>
      <c r="AI12" s="92" t="s">
        <v>254</v>
      </c>
      <c r="AJ12" s="86" t="b">
        <v>0</v>
      </c>
      <c r="AK12" s="86">
        <v>6</v>
      </c>
      <c r="AL12" s="92" t="s">
        <v>249</v>
      </c>
      <c r="AM12" s="86" t="s">
        <v>258</v>
      </c>
      <c r="AN12" s="86" t="b">
        <v>0</v>
      </c>
      <c r="AO12" s="92" t="s">
        <v>249</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212</v>
      </c>
      <c r="B13" s="84" t="s">
        <v>225</v>
      </c>
      <c r="C13" s="53" t="s">
        <v>578</v>
      </c>
      <c r="D13" s="54">
        <v>3</v>
      </c>
      <c r="E13" s="65" t="s">
        <v>132</v>
      </c>
      <c r="F13" s="55">
        <v>35</v>
      </c>
      <c r="G13" s="53"/>
      <c r="H13" s="57"/>
      <c r="I13" s="56"/>
      <c r="J13" s="56"/>
      <c r="K13" s="36" t="s">
        <v>65</v>
      </c>
      <c r="L13" s="83">
        <v>13</v>
      </c>
      <c r="M13" s="83"/>
      <c r="N13" s="63"/>
      <c r="O13" s="86" t="s">
        <v>226</v>
      </c>
      <c r="P13" s="88">
        <v>43663.58366898148</v>
      </c>
      <c r="Q13" s="86" t="s">
        <v>227</v>
      </c>
      <c r="R13" s="90" t="s">
        <v>231</v>
      </c>
      <c r="S13" s="86" t="s">
        <v>234</v>
      </c>
      <c r="T13" s="86" t="s">
        <v>237</v>
      </c>
      <c r="U13" s="86"/>
      <c r="V13" s="90" t="s">
        <v>240</v>
      </c>
      <c r="W13" s="88">
        <v>43663.58366898148</v>
      </c>
      <c r="X13" s="90" t="s">
        <v>244</v>
      </c>
      <c r="Y13" s="86"/>
      <c r="Z13" s="86"/>
      <c r="AA13" s="92" t="s">
        <v>249</v>
      </c>
      <c r="AB13" s="86"/>
      <c r="AC13" s="86" t="b">
        <v>0</v>
      </c>
      <c r="AD13" s="86">
        <v>37</v>
      </c>
      <c r="AE13" s="92" t="s">
        <v>254</v>
      </c>
      <c r="AF13" s="86" t="b">
        <v>0</v>
      </c>
      <c r="AG13" s="86" t="s">
        <v>255</v>
      </c>
      <c r="AH13" s="86"/>
      <c r="AI13" s="92" t="s">
        <v>254</v>
      </c>
      <c r="AJ13" s="86" t="b">
        <v>0</v>
      </c>
      <c r="AK13" s="86">
        <v>6</v>
      </c>
      <c r="AL13" s="92" t="s">
        <v>254</v>
      </c>
      <c r="AM13" s="86" t="s">
        <v>257</v>
      </c>
      <c r="AN13" s="86" t="b">
        <v>0</v>
      </c>
      <c r="AO13" s="92" t="s">
        <v>249</v>
      </c>
      <c r="AP13" s="86" t="s">
        <v>260</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2</v>
      </c>
      <c r="BD13" s="51">
        <v>0</v>
      </c>
      <c r="BE13" s="52">
        <v>0</v>
      </c>
      <c r="BF13" s="51">
        <v>0</v>
      </c>
      <c r="BG13" s="52">
        <v>0</v>
      </c>
      <c r="BH13" s="51">
        <v>0</v>
      </c>
      <c r="BI13" s="52">
        <v>0</v>
      </c>
      <c r="BJ13" s="51">
        <v>28</v>
      </c>
      <c r="BK13" s="52">
        <v>100</v>
      </c>
      <c r="BL13" s="51">
        <v>28</v>
      </c>
    </row>
    <row r="14" spans="1:64" ht="45">
      <c r="A14" s="84" t="s">
        <v>213</v>
      </c>
      <c r="B14" s="84" t="s">
        <v>225</v>
      </c>
      <c r="C14" s="53" t="s">
        <v>578</v>
      </c>
      <c r="D14" s="54">
        <v>3</v>
      </c>
      <c r="E14" s="65" t="s">
        <v>132</v>
      </c>
      <c r="F14" s="55">
        <v>35</v>
      </c>
      <c r="G14" s="53"/>
      <c r="H14" s="57"/>
      <c r="I14" s="56"/>
      <c r="J14" s="56"/>
      <c r="K14" s="36" t="s">
        <v>65</v>
      </c>
      <c r="L14" s="83">
        <v>14</v>
      </c>
      <c r="M14" s="83"/>
      <c r="N14" s="63"/>
      <c r="O14" s="86" t="s">
        <v>226</v>
      </c>
      <c r="P14" s="88">
        <v>43678.18865740741</v>
      </c>
      <c r="Q14" s="86" t="s">
        <v>228</v>
      </c>
      <c r="R14" s="90" t="s">
        <v>231</v>
      </c>
      <c r="S14" s="86" t="s">
        <v>234</v>
      </c>
      <c r="T14" s="86" t="s">
        <v>238</v>
      </c>
      <c r="U14" s="86"/>
      <c r="V14" s="90" t="s">
        <v>241</v>
      </c>
      <c r="W14" s="88">
        <v>43678.18865740741</v>
      </c>
      <c r="X14" s="90" t="s">
        <v>245</v>
      </c>
      <c r="Y14" s="86"/>
      <c r="Z14" s="86"/>
      <c r="AA14" s="92" t="s">
        <v>250</v>
      </c>
      <c r="AB14" s="86"/>
      <c r="AC14" s="86" t="b">
        <v>0</v>
      </c>
      <c r="AD14" s="86">
        <v>0</v>
      </c>
      <c r="AE14" s="92" t="s">
        <v>254</v>
      </c>
      <c r="AF14" s="86" t="b">
        <v>0</v>
      </c>
      <c r="AG14" s="86" t="s">
        <v>255</v>
      </c>
      <c r="AH14" s="86"/>
      <c r="AI14" s="92" t="s">
        <v>254</v>
      </c>
      <c r="AJ14" s="86" t="b">
        <v>0</v>
      </c>
      <c r="AK14" s="86">
        <v>6</v>
      </c>
      <c r="AL14" s="92" t="s">
        <v>249</v>
      </c>
      <c r="AM14" s="86" t="s">
        <v>258</v>
      </c>
      <c r="AN14" s="86" t="b">
        <v>0</v>
      </c>
      <c r="AO14" s="92" t="s">
        <v>249</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17</v>
      </c>
      <c r="BK14" s="52">
        <v>100</v>
      </c>
      <c r="BL14" s="51">
        <v>17</v>
      </c>
    </row>
    <row r="15" spans="1:64" ht="45">
      <c r="A15" s="84" t="s">
        <v>213</v>
      </c>
      <c r="B15" s="84" t="s">
        <v>212</v>
      </c>
      <c r="C15" s="53" t="s">
        <v>578</v>
      </c>
      <c r="D15" s="54">
        <v>3</v>
      </c>
      <c r="E15" s="65" t="s">
        <v>132</v>
      </c>
      <c r="F15" s="55">
        <v>35</v>
      </c>
      <c r="G15" s="53"/>
      <c r="H15" s="57"/>
      <c r="I15" s="56"/>
      <c r="J15" s="56"/>
      <c r="K15" s="36" t="s">
        <v>65</v>
      </c>
      <c r="L15" s="83">
        <v>15</v>
      </c>
      <c r="M15" s="83"/>
      <c r="N15" s="63"/>
      <c r="O15" s="86" t="s">
        <v>226</v>
      </c>
      <c r="P15" s="88">
        <v>43678.18865740741</v>
      </c>
      <c r="Q15" s="86" t="s">
        <v>228</v>
      </c>
      <c r="R15" s="90" t="s">
        <v>231</v>
      </c>
      <c r="S15" s="86" t="s">
        <v>234</v>
      </c>
      <c r="T15" s="86" t="s">
        <v>238</v>
      </c>
      <c r="U15" s="86"/>
      <c r="V15" s="90" t="s">
        <v>241</v>
      </c>
      <c r="W15" s="88">
        <v>43678.18865740741</v>
      </c>
      <c r="X15" s="90" t="s">
        <v>245</v>
      </c>
      <c r="Y15" s="86"/>
      <c r="Z15" s="86"/>
      <c r="AA15" s="92" t="s">
        <v>250</v>
      </c>
      <c r="AB15" s="86"/>
      <c r="AC15" s="86" t="b">
        <v>0</v>
      </c>
      <c r="AD15" s="86">
        <v>0</v>
      </c>
      <c r="AE15" s="92" t="s">
        <v>254</v>
      </c>
      <c r="AF15" s="86" t="b">
        <v>0</v>
      </c>
      <c r="AG15" s="86" t="s">
        <v>255</v>
      </c>
      <c r="AH15" s="86"/>
      <c r="AI15" s="92" t="s">
        <v>254</v>
      </c>
      <c r="AJ15" s="86" t="b">
        <v>0</v>
      </c>
      <c r="AK15" s="86">
        <v>6</v>
      </c>
      <c r="AL15" s="92" t="s">
        <v>249</v>
      </c>
      <c r="AM15" s="86" t="s">
        <v>258</v>
      </c>
      <c r="AN15" s="86" t="b">
        <v>0</v>
      </c>
      <c r="AO15" s="92" t="s">
        <v>249</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1</v>
      </c>
      <c r="BD15" s="51"/>
      <c r="BE15" s="52"/>
      <c r="BF15" s="51"/>
      <c r="BG15" s="52"/>
      <c r="BH15" s="51"/>
      <c r="BI15" s="52"/>
      <c r="BJ15" s="51"/>
      <c r="BK15" s="52"/>
      <c r="BL15" s="51"/>
    </row>
    <row r="16" spans="1:64" ht="45">
      <c r="A16" s="84" t="s">
        <v>214</v>
      </c>
      <c r="B16" s="84" t="s">
        <v>214</v>
      </c>
      <c r="C16" s="53" t="s">
        <v>578</v>
      </c>
      <c r="D16" s="54">
        <v>3</v>
      </c>
      <c r="E16" s="65" t="s">
        <v>132</v>
      </c>
      <c r="F16" s="55">
        <v>35</v>
      </c>
      <c r="G16" s="53"/>
      <c r="H16" s="57"/>
      <c r="I16" s="56"/>
      <c r="J16" s="56"/>
      <c r="K16" s="36" t="s">
        <v>65</v>
      </c>
      <c r="L16" s="83">
        <v>16</v>
      </c>
      <c r="M16" s="83"/>
      <c r="N16" s="63"/>
      <c r="O16" s="86" t="s">
        <v>176</v>
      </c>
      <c r="P16" s="88">
        <v>43679.386828703704</v>
      </c>
      <c r="Q16" s="86" t="s">
        <v>229</v>
      </c>
      <c r="R16" s="90" t="s">
        <v>232</v>
      </c>
      <c r="S16" s="86" t="s">
        <v>235</v>
      </c>
      <c r="T16" s="86"/>
      <c r="U16" s="86"/>
      <c r="V16" s="90" t="s">
        <v>242</v>
      </c>
      <c r="W16" s="88">
        <v>43679.386828703704</v>
      </c>
      <c r="X16" s="90" t="s">
        <v>246</v>
      </c>
      <c r="Y16" s="86"/>
      <c r="Z16" s="86"/>
      <c r="AA16" s="92" t="s">
        <v>251</v>
      </c>
      <c r="AB16" s="86"/>
      <c r="AC16" s="86" t="b">
        <v>0</v>
      </c>
      <c r="AD16" s="86">
        <v>7</v>
      </c>
      <c r="AE16" s="92" t="s">
        <v>254</v>
      </c>
      <c r="AF16" s="86" t="b">
        <v>1</v>
      </c>
      <c r="AG16" s="86" t="s">
        <v>255</v>
      </c>
      <c r="AH16" s="86"/>
      <c r="AI16" s="92" t="s">
        <v>256</v>
      </c>
      <c r="AJ16" s="86" t="b">
        <v>0</v>
      </c>
      <c r="AK16" s="86">
        <v>0</v>
      </c>
      <c r="AL16" s="92" t="s">
        <v>254</v>
      </c>
      <c r="AM16" s="86" t="s">
        <v>258</v>
      </c>
      <c r="AN16" s="86" t="b">
        <v>0</v>
      </c>
      <c r="AO16" s="92" t="s">
        <v>251</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2</v>
      </c>
      <c r="BE16" s="52">
        <v>8.695652173913043</v>
      </c>
      <c r="BF16" s="51">
        <v>1</v>
      </c>
      <c r="BG16" s="52">
        <v>4.3478260869565215</v>
      </c>
      <c r="BH16" s="51">
        <v>0</v>
      </c>
      <c r="BI16" s="52">
        <v>0</v>
      </c>
      <c r="BJ16" s="51">
        <v>20</v>
      </c>
      <c r="BK16" s="52">
        <v>86.95652173913044</v>
      </c>
      <c r="BL16" s="51">
        <v>23</v>
      </c>
    </row>
    <row r="17" spans="1:64" ht="30">
      <c r="A17" s="84" t="s">
        <v>215</v>
      </c>
      <c r="B17" s="84" t="s">
        <v>215</v>
      </c>
      <c r="C17" s="53" t="s">
        <v>579</v>
      </c>
      <c r="D17" s="54">
        <v>3</v>
      </c>
      <c r="E17" s="65" t="s">
        <v>136</v>
      </c>
      <c r="F17" s="55">
        <v>35</v>
      </c>
      <c r="G17" s="53"/>
      <c r="H17" s="57"/>
      <c r="I17" s="56"/>
      <c r="J17" s="56"/>
      <c r="K17" s="36" t="s">
        <v>65</v>
      </c>
      <c r="L17" s="83">
        <v>17</v>
      </c>
      <c r="M17" s="83"/>
      <c r="N17" s="63"/>
      <c r="O17" s="86" t="s">
        <v>176</v>
      </c>
      <c r="P17" s="88">
        <v>43679.812523148146</v>
      </c>
      <c r="Q17" s="86" t="s">
        <v>230</v>
      </c>
      <c r="R17" s="90" t="s">
        <v>233</v>
      </c>
      <c r="S17" s="86" t="s">
        <v>236</v>
      </c>
      <c r="T17" s="86" t="s">
        <v>239</v>
      </c>
      <c r="U17" s="86"/>
      <c r="V17" s="90" t="s">
        <v>243</v>
      </c>
      <c r="W17" s="88">
        <v>43679.812523148146</v>
      </c>
      <c r="X17" s="90" t="s">
        <v>247</v>
      </c>
      <c r="Y17" s="86"/>
      <c r="Z17" s="86"/>
      <c r="AA17" s="92" t="s">
        <v>252</v>
      </c>
      <c r="AB17" s="86"/>
      <c r="AC17" s="86" t="b">
        <v>0</v>
      </c>
      <c r="AD17" s="86">
        <v>0</v>
      </c>
      <c r="AE17" s="92" t="s">
        <v>254</v>
      </c>
      <c r="AF17" s="86" t="b">
        <v>0</v>
      </c>
      <c r="AG17" s="86" t="s">
        <v>255</v>
      </c>
      <c r="AH17" s="86"/>
      <c r="AI17" s="92" t="s">
        <v>254</v>
      </c>
      <c r="AJ17" s="86" t="b">
        <v>0</v>
      </c>
      <c r="AK17" s="86">
        <v>0</v>
      </c>
      <c r="AL17" s="92" t="s">
        <v>254</v>
      </c>
      <c r="AM17" s="86" t="s">
        <v>259</v>
      </c>
      <c r="AN17" s="86" t="b">
        <v>0</v>
      </c>
      <c r="AO17" s="92" t="s">
        <v>252</v>
      </c>
      <c r="AP17" s="86" t="s">
        <v>176</v>
      </c>
      <c r="AQ17" s="86">
        <v>0</v>
      </c>
      <c r="AR17" s="86">
        <v>0</v>
      </c>
      <c r="AS17" s="86"/>
      <c r="AT17" s="86"/>
      <c r="AU17" s="86"/>
      <c r="AV17" s="86"/>
      <c r="AW17" s="86"/>
      <c r="AX17" s="86"/>
      <c r="AY17" s="86"/>
      <c r="AZ17" s="86"/>
      <c r="BA17">
        <v>2</v>
      </c>
      <c r="BB17" s="85" t="str">
        <f>REPLACE(INDEX(GroupVertices[Group],MATCH(Edges[[#This Row],[Vertex 1]],GroupVertices[Vertex],0)),1,1,"")</f>
        <v>3</v>
      </c>
      <c r="BC17" s="85" t="str">
        <f>REPLACE(INDEX(GroupVertices[Group],MATCH(Edges[[#This Row],[Vertex 2]],GroupVertices[Vertex],0)),1,1,"")</f>
        <v>3</v>
      </c>
      <c r="BD17" s="51">
        <v>0</v>
      </c>
      <c r="BE17" s="52">
        <v>0</v>
      </c>
      <c r="BF17" s="51">
        <v>0</v>
      </c>
      <c r="BG17" s="52">
        <v>0</v>
      </c>
      <c r="BH17" s="51">
        <v>0</v>
      </c>
      <c r="BI17" s="52">
        <v>0</v>
      </c>
      <c r="BJ17" s="51">
        <v>7</v>
      </c>
      <c r="BK17" s="52">
        <v>100</v>
      </c>
      <c r="BL17" s="51">
        <v>7</v>
      </c>
    </row>
    <row r="18" spans="1:64" ht="30">
      <c r="A18" s="84" t="s">
        <v>215</v>
      </c>
      <c r="B18" s="84" t="s">
        <v>215</v>
      </c>
      <c r="C18" s="53" t="s">
        <v>579</v>
      </c>
      <c r="D18" s="54">
        <v>3</v>
      </c>
      <c r="E18" s="65" t="s">
        <v>136</v>
      </c>
      <c r="F18" s="55">
        <v>35</v>
      </c>
      <c r="G18" s="53"/>
      <c r="H18" s="57"/>
      <c r="I18" s="56"/>
      <c r="J18" s="56"/>
      <c r="K18" s="36" t="s">
        <v>65</v>
      </c>
      <c r="L18" s="83">
        <v>18</v>
      </c>
      <c r="M18" s="83"/>
      <c r="N18" s="63"/>
      <c r="O18" s="86" t="s">
        <v>176</v>
      </c>
      <c r="P18" s="88">
        <v>43687.062523148146</v>
      </c>
      <c r="Q18" s="86" t="s">
        <v>230</v>
      </c>
      <c r="R18" s="90" t="s">
        <v>233</v>
      </c>
      <c r="S18" s="86" t="s">
        <v>236</v>
      </c>
      <c r="T18" s="86" t="s">
        <v>239</v>
      </c>
      <c r="U18" s="86"/>
      <c r="V18" s="90" t="s">
        <v>243</v>
      </c>
      <c r="W18" s="88">
        <v>43687.062523148146</v>
      </c>
      <c r="X18" s="90" t="s">
        <v>248</v>
      </c>
      <c r="Y18" s="86"/>
      <c r="Z18" s="86"/>
      <c r="AA18" s="92" t="s">
        <v>253</v>
      </c>
      <c r="AB18" s="86"/>
      <c r="AC18" s="86" t="b">
        <v>0</v>
      </c>
      <c r="AD18" s="86">
        <v>0</v>
      </c>
      <c r="AE18" s="92" t="s">
        <v>254</v>
      </c>
      <c r="AF18" s="86" t="b">
        <v>0</v>
      </c>
      <c r="AG18" s="86" t="s">
        <v>255</v>
      </c>
      <c r="AH18" s="86"/>
      <c r="AI18" s="92" t="s">
        <v>254</v>
      </c>
      <c r="AJ18" s="86" t="b">
        <v>0</v>
      </c>
      <c r="AK18" s="86">
        <v>0</v>
      </c>
      <c r="AL18" s="92" t="s">
        <v>254</v>
      </c>
      <c r="AM18" s="86" t="s">
        <v>259</v>
      </c>
      <c r="AN18" s="86" t="b">
        <v>0</v>
      </c>
      <c r="AO18" s="92" t="s">
        <v>253</v>
      </c>
      <c r="AP18" s="86" t="s">
        <v>176</v>
      </c>
      <c r="AQ18" s="86">
        <v>0</v>
      </c>
      <c r="AR18" s="86">
        <v>0</v>
      </c>
      <c r="AS18" s="86"/>
      <c r="AT18" s="86"/>
      <c r="AU18" s="86"/>
      <c r="AV18" s="86"/>
      <c r="AW18" s="86"/>
      <c r="AX18" s="86"/>
      <c r="AY18" s="86"/>
      <c r="AZ18" s="86"/>
      <c r="BA18">
        <v>2</v>
      </c>
      <c r="BB18" s="85" t="str">
        <f>REPLACE(INDEX(GroupVertices[Group],MATCH(Edges[[#This Row],[Vertex 1]],GroupVertices[Vertex],0)),1,1,"")</f>
        <v>3</v>
      </c>
      <c r="BC18" s="85" t="str">
        <f>REPLACE(INDEX(GroupVertices[Group],MATCH(Edges[[#This Row],[Vertex 2]],GroupVertices[Vertex],0)),1,1,"")</f>
        <v>3</v>
      </c>
      <c r="BD18" s="51">
        <v>0</v>
      </c>
      <c r="BE18" s="52">
        <v>0</v>
      </c>
      <c r="BF18" s="51">
        <v>0</v>
      </c>
      <c r="BG18" s="52">
        <v>0</v>
      </c>
      <c r="BH18" s="51">
        <v>0</v>
      </c>
      <c r="BI18" s="52">
        <v>0</v>
      </c>
      <c r="BJ18" s="51">
        <v>7</v>
      </c>
      <c r="BK18" s="52">
        <v>100</v>
      </c>
      <c r="BL18" s="51">
        <v>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hyperlinks>
    <hyperlink ref="R3" r:id="rId1" display="https://www.builtinnyc.com/2019/07/15/techstars-nyc-2019-incoming-class"/>
    <hyperlink ref="R4" r:id="rId2" display="https://www.builtinnyc.com/2019/07/15/techstars-nyc-2019-incoming-class"/>
    <hyperlink ref="R5" r:id="rId3" display="https://www.builtinnyc.com/2019/07/15/techstars-nyc-2019-incoming-class"/>
    <hyperlink ref="R6" r:id="rId4" display="https://www.builtinnyc.com/2019/07/15/techstars-nyc-2019-incoming-class"/>
    <hyperlink ref="R7" r:id="rId5" display="https://www.builtinnyc.com/2019/07/15/techstars-nyc-2019-incoming-class"/>
    <hyperlink ref="R8" r:id="rId6" display="https://www.builtinnyc.com/2019/07/15/techstars-nyc-2019-incoming-class"/>
    <hyperlink ref="R9" r:id="rId7" display="https://www.builtinnyc.com/2019/07/15/techstars-nyc-2019-incoming-class"/>
    <hyperlink ref="R10" r:id="rId8" display="https://www.builtinnyc.com/2019/07/15/techstars-nyc-2019-incoming-class"/>
    <hyperlink ref="R11" r:id="rId9" display="https://www.builtinnyc.com/2019/07/15/techstars-nyc-2019-incoming-class"/>
    <hyperlink ref="R12" r:id="rId10" display="https://www.builtinnyc.com/2019/07/15/techstars-nyc-2019-incoming-class"/>
    <hyperlink ref="R13" r:id="rId11" display="https://www.builtinnyc.com/2019/07/15/techstars-nyc-2019-incoming-class"/>
    <hyperlink ref="R14" r:id="rId12" display="https://www.builtinnyc.com/2019/07/15/techstars-nyc-2019-incoming-class"/>
    <hyperlink ref="R15" r:id="rId13" display="https://www.builtinnyc.com/2019/07/15/techstars-nyc-2019-incoming-class"/>
    <hyperlink ref="R16" r:id="rId14" display="https://twitter.com/drduncanbell/status/1156974148377284609"/>
    <hyperlink ref="R17" r:id="rId15" display="http://radio-barbarossa.com/"/>
    <hyperlink ref="R18" r:id="rId16" display="http://radio-barbarossa.com/"/>
    <hyperlink ref="V3" r:id="rId17" display="http://pbs.twimg.com/profile_images/650208380355670016/8fLFT0EJ_normal.png"/>
    <hyperlink ref="V4" r:id="rId18" display="http://pbs.twimg.com/profile_images/650208380355670016/8fLFT0EJ_normal.png"/>
    <hyperlink ref="V5" r:id="rId19" display="http://pbs.twimg.com/profile_images/650208380355670016/8fLFT0EJ_normal.png"/>
    <hyperlink ref="V6" r:id="rId20" display="http://pbs.twimg.com/profile_images/650208380355670016/8fLFT0EJ_normal.png"/>
    <hyperlink ref="V7" r:id="rId21" display="http://pbs.twimg.com/profile_images/650208380355670016/8fLFT0EJ_normal.png"/>
    <hyperlink ref="V8" r:id="rId22" display="http://pbs.twimg.com/profile_images/650208380355670016/8fLFT0EJ_normal.png"/>
    <hyperlink ref="V9" r:id="rId23" display="http://pbs.twimg.com/profile_images/650208380355670016/8fLFT0EJ_normal.png"/>
    <hyperlink ref="V10" r:id="rId24" display="http://pbs.twimg.com/profile_images/1154412466777944064/VdFaFmly_normal.jpg"/>
    <hyperlink ref="V11" r:id="rId25" display="http://pbs.twimg.com/profile_images/650208380355670016/8fLFT0EJ_normal.png"/>
    <hyperlink ref="V12" r:id="rId26" display="http://pbs.twimg.com/profile_images/1154412466777944064/VdFaFmly_normal.jpg"/>
    <hyperlink ref="V13" r:id="rId27" display="http://pbs.twimg.com/profile_images/650208380355670016/8fLFT0EJ_normal.png"/>
    <hyperlink ref="V14" r:id="rId28" display="http://pbs.twimg.com/profile_images/1154412466777944064/VdFaFmly_normal.jpg"/>
    <hyperlink ref="V15" r:id="rId29" display="http://pbs.twimg.com/profile_images/1154412466777944064/VdFaFmly_normal.jpg"/>
    <hyperlink ref="V16" r:id="rId30" display="http://pbs.twimg.com/profile_images/599904063078211584/rAO429nM_normal.jpg"/>
    <hyperlink ref="V17" r:id="rId31" display="http://pbs.twimg.com/profile_images/910975998665134085/UWn6aP95_normal.jpg"/>
    <hyperlink ref="V18" r:id="rId32" display="http://pbs.twimg.com/profile_images/910975998665134085/UWn6aP95_normal.jpg"/>
    <hyperlink ref="X3" r:id="rId33" display="https://twitter.com/#!/arcgateinc/status/1151491868611481600"/>
    <hyperlink ref="X4" r:id="rId34" display="https://twitter.com/#!/arcgateinc/status/1151491868611481600"/>
    <hyperlink ref="X5" r:id="rId35" display="https://twitter.com/#!/arcgateinc/status/1151491868611481600"/>
    <hyperlink ref="X6" r:id="rId36" display="https://twitter.com/#!/arcgateinc/status/1151491868611481600"/>
    <hyperlink ref="X7" r:id="rId37" display="https://twitter.com/#!/arcgateinc/status/1151491868611481600"/>
    <hyperlink ref="X8" r:id="rId38" display="https://twitter.com/#!/arcgateinc/status/1151491868611481600"/>
    <hyperlink ref="X9" r:id="rId39" display="https://twitter.com/#!/arcgateinc/status/1151491868611481600"/>
    <hyperlink ref="X10" r:id="rId40" display="https://twitter.com/#!/ashwinitorvi/status/1156784535813574657"/>
    <hyperlink ref="X11" r:id="rId41" display="https://twitter.com/#!/arcgateinc/status/1151491868611481600"/>
    <hyperlink ref="X12" r:id="rId42" display="https://twitter.com/#!/ashwinitorvi/status/1156784535813574657"/>
    <hyperlink ref="X13" r:id="rId43" display="https://twitter.com/#!/arcgateinc/status/1151491868611481600"/>
    <hyperlink ref="X14" r:id="rId44" display="https://twitter.com/#!/ashwinitorvi/status/1156784535813574657"/>
    <hyperlink ref="X15" r:id="rId45" display="https://twitter.com/#!/ashwinitorvi/status/1156784535813574657"/>
    <hyperlink ref="X16" r:id="rId46" display="https://twitter.com/#!/mirierubin/status/1157218741798801409"/>
    <hyperlink ref="X17" r:id="rId47" display="https://twitter.com/#!/radiobarbarossa/status/1157373005300940801"/>
    <hyperlink ref="X18" r:id="rId48" display="https://twitter.com/#!/radiobarbarossa/status/1160000319914426369"/>
  </hyperlinks>
  <printOptions/>
  <pageMargins left="0.7" right="0.7" top="0.75" bottom="0.75" header="0.3" footer="0.3"/>
  <pageSetup horizontalDpi="600" verticalDpi="600" orientation="portrait" r:id="rId52"/>
  <legacyDrawing r:id="rId50"/>
  <tableParts>
    <tablePart r:id="rId5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534</v>
      </c>
      <c r="B1" s="13" t="s">
        <v>535</v>
      </c>
      <c r="C1" s="13" t="s">
        <v>528</v>
      </c>
      <c r="D1" s="13" t="s">
        <v>529</v>
      </c>
      <c r="E1" s="13" t="s">
        <v>536</v>
      </c>
      <c r="F1" s="13" t="s">
        <v>144</v>
      </c>
      <c r="G1" s="13" t="s">
        <v>537</v>
      </c>
      <c r="H1" s="13" t="s">
        <v>538</v>
      </c>
      <c r="I1" s="13" t="s">
        <v>539</v>
      </c>
      <c r="J1" s="13" t="s">
        <v>540</v>
      </c>
      <c r="K1" s="13" t="s">
        <v>541</v>
      </c>
      <c r="L1" s="13" t="s">
        <v>542</v>
      </c>
    </row>
    <row r="2" spans="1:12" ht="15">
      <c r="A2" s="91" t="s">
        <v>460</v>
      </c>
      <c r="B2" s="91" t="s">
        <v>461</v>
      </c>
      <c r="C2" s="91">
        <v>2</v>
      </c>
      <c r="D2" s="130">
        <v>0.015016604100831606</v>
      </c>
      <c r="E2" s="130">
        <v>1.380211241711606</v>
      </c>
      <c r="F2" s="91" t="s">
        <v>530</v>
      </c>
      <c r="G2" s="91" t="b">
        <v>0</v>
      </c>
      <c r="H2" s="91" t="b">
        <v>0</v>
      </c>
      <c r="I2" s="91" t="b">
        <v>0</v>
      </c>
      <c r="J2" s="91" t="b">
        <v>0</v>
      </c>
      <c r="K2" s="91" t="b">
        <v>0</v>
      </c>
      <c r="L2" s="91" t="b">
        <v>0</v>
      </c>
    </row>
    <row r="3" spans="1:12" ht="15">
      <c r="A3" s="91" t="s">
        <v>461</v>
      </c>
      <c r="B3" s="91" t="s">
        <v>462</v>
      </c>
      <c r="C3" s="91">
        <v>2</v>
      </c>
      <c r="D3" s="130">
        <v>0.015016604100831606</v>
      </c>
      <c r="E3" s="130">
        <v>1.380211241711606</v>
      </c>
      <c r="F3" s="91" t="s">
        <v>530</v>
      </c>
      <c r="G3" s="91" t="b">
        <v>0</v>
      </c>
      <c r="H3" s="91" t="b">
        <v>0</v>
      </c>
      <c r="I3" s="91" t="b">
        <v>0</v>
      </c>
      <c r="J3" s="91" t="b">
        <v>0</v>
      </c>
      <c r="K3" s="91" t="b">
        <v>0</v>
      </c>
      <c r="L3" s="91" t="b">
        <v>0</v>
      </c>
    </row>
    <row r="4" spans="1:12" ht="15">
      <c r="A4" s="91" t="s">
        <v>463</v>
      </c>
      <c r="B4" s="91" t="s">
        <v>522</v>
      </c>
      <c r="C4" s="91">
        <v>2</v>
      </c>
      <c r="D4" s="130">
        <v>0.015016604100831606</v>
      </c>
      <c r="E4" s="130">
        <v>1.380211241711606</v>
      </c>
      <c r="F4" s="91" t="s">
        <v>530</v>
      </c>
      <c r="G4" s="91" t="b">
        <v>0</v>
      </c>
      <c r="H4" s="91" t="b">
        <v>0</v>
      </c>
      <c r="I4" s="91" t="b">
        <v>0</v>
      </c>
      <c r="J4" s="91" t="b">
        <v>0</v>
      </c>
      <c r="K4" s="91" t="b">
        <v>0</v>
      </c>
      <c r="L4" s="91" t="b">
        <v>0</v>
      </c>
    </row>
    <row r="5" spans="1:12" ht="15">
      <c r="A5" s="91" t="s">
        <v>522</v>
      </c>
      <c r="B5" s="91" t="s">
        <v>216</v>
      </c>
      <c r="C5" s="91">
        <v>2</v>
      </c>
      <c r="D5" s="130">
        <v>0.015016604100831606</v>
      </c>
      <c r="E5" s="130">
        <v>1.2041199826559248</v>
      </c>
      <c r="F5" s="91" t="s">
        <v>530</v>
      </c>
      <c r="G5" s="91" t="b">
        <v>0</v>
      </c>
      <c r="H5" s="91" t="b">
        <v>0</v>
      </c>
      <c r="I5" s="91" t="b">
        <v>0</v>
      </c>
      <c r="J5" s="91" t="b">
        <v>0</v>
      </c>
      <c r="K5" s="91" t="b">
        <v>0</v>
      </c>
      <c r="L5" s="91" t="b">
        <v>0</v>
      </c>
    </row>
    <row r="6" spans="1:12" ht="15">
      <c r="A6" s="91" t="s">
        <v>216</v>
      </c>
      <c r="B6" s="91" t="s">
        <v>523</v>
      </c>
      <c r="C6" s="91">
        <v>2</v>
      </c>
      <c r="D6" s="130">
        <v>0.015016604100831606</v>
      </c>
      <c r="E6" s="130">
        <v>1.2041199826559248</v>
      </c>
      <c r="F6" s="91" t="s">
        <v>530</v>
      </c>
      <c r="G6" s="91" t="b">
        <v>0</v>
      </c>
      <c r="H6" s="91" t="b">
        <v>0</v>
      </c>
      <c r="I6" s="91" t="b">
        <v>0</v>
      </c>
      <c r="J6" s="91" t="b">
        <v>0</v>
      </c>
      <c r="K6" s="91" t="b">
        <v>0</v>
      </c>
      <c r="L6" s="91" t="b">
        <v>0</v>
      </c>
    </row>
    <row r="7" spans="1:12" ht="15">
      <c r="A7" s="91" t="s">
        <v>523</v>
      </c>
      <c r="B7" s="91" t="s">
        <v>524</v>
      </c>
      <c r="C7" s="91">
        <v>2</v>
      </c>
      <c r="D7" s="130">
        <v>0.015016604100831606</v>
      </c>
      <c r="E7" s="130">
        <v>1.380211241711606</v>
      </c>
      <c r="F7" s="91" t="s">
        <v>530</v>
      </c>
      <c r="G7" s="91" t="b">
        <v>0</v>
      </c>
      <c r="H7" s="91" t="b">
        <v>0</v>
      </c>
      <c r="I7" s="91" t="b">
        <v>0</v>
      </c>
      <c r="J7" s="91" t="b">
        <v>0</v>
      </c>
      <c r="K7" s="91" t="b">
        <v>0</v>
      </c>
      <c r="L7" s="91" t="b">
        <v>0</v>
      </c>
    </row>
    <row r="8" spans="1:12" ht="15">
      <c r="A8" s="91" t="s">
        <v>524</v>
      </c>
      <c r="B8" s="91" t="s">
        <v>525</v>
      </c>
      <c r="C8" s="91">
        <v>2</v>
      </c>
      <c r="D8" s="130">
        <v>0.015016604100831606</v>
      </c>
      <c r="E8" s="130">
        <v>1.380211241711606</v>
      </c>
      <c r="F8" s="91" t="s">
        <v>530</v>
      </c>
      <c r="G8" s="91" t="b">
        <v>0</v>
      </c>
      <c r="H8" s="91" t="b">
        <v>0</v>
      </c>
      <c r="I8" s="91" t="b">
        <v>0</v>
      </c>
      <c r="J8" s="91" t="b">
        <v>0</v>
      </c>
      <c r="K8" s="91" t="b">
        <v>0</v>
      </c>
      <c r="L8" s="91" t="b">
        <v>0</v>
      </c>
    </row>
    <row r="9" spans="1:12" ht="15">
      <c r="A9" s="91" t="s">
        <v>525</v>
      </c>
      <c r="B9" s="91" t="s">
        <v>526</v>
      </c>
      <c r="C9" s="91">
        <v>2</v>
      </c>
      <c r="D9" s="130">
        <v>0.015016604100831606</v>
      </c>
      <c r="E9" s="130">
        <v>1.380211241711606</v>
      </c>
      <c r="F9" s="91" t="s">
        <v>530</v>
      </c>
      <c r="G9" s="91" t="b">
        <v>0</v>
      </c>
      <c r="H9" s="91" t="b">
        <v>0</v>
      </c>
      <c r="I9" s="91" t="b">
        <v>0</v>
      </c>
      <c r="J9" s="91" t="b">
        <v>0</v>
      </c>
      <c r="K9" s="91" t="b">
        <v>0</v>
      </c>
      <c r="L9" s="91" t="b">
        <v>0</v>
      </c>
    </row>
    <row r="10" spans="1:12" ht="15">
      <c r="A10" s="91" t="s">
        <v>526</v>
      </c>
      <c r="B10" s="91" t="s">
        <v>527</v>
      </c>
      <c r="C10" s="91">
        <v>2</v>
      </c>
      <c r="D10" s="130">
        <v>0.015016604100831606</v>
      </c>
      <c r="E10" s="130">
        <v>1.380211241711606</v>
      </c>
      <c r="F10" s="91" t="s">
        <v>530</v>
      </c>
      <c r="G10" s="91" t="b">
        <v>0</v>
      </c>
      <c r="H10" s="91" t="b">
        <v>0</v>
      </c>
      <c r="I10" s="91" t="b">
        <v>0</v>
      </c>
      <c r="J10" s="91" t="b">
        <v>0</v>
      </c>
      <c r="K10" s="91" t="b">
        <v>0</v>
      </c>
      <c r="L10" s="91" t="b">
        <v>0</v>
      </c>
    </row>
    <row r="11" spans="1:12" ht="15">
      <c r="A11" s="91" t="s">
        <v>527</v>
      </c>
      <c r="B11" s="91" t="s">
        <v>225</v>
      </c>
      <c r="C11" s="91">
        <v>2</v>
      </c>
      <c r="D11" s="130">
        <v>0.015016604100831606</v>
      </c>
      <c r="E11" s="130">
        <v>1.380211241711606</v>
      </c>
      <c r="F11" s="91" t="s">
        <v>530</v>
      </c>
      <c r="G11" s="91" t="b">
        <v>0</v>
      </c>
      <c r="H11" s="91" t="b">
        <v>0</v>
      </c>
      <c r="I11" s="91" t="b">
        <v>0</v>
      </c>
      <c r="J11" s="91" t="b">
        <v>0</v>
      </c>
      <c r="K11" s="91" t="b">
        <v>0</v>
      </c>
      <c r="L11" s="91" t="b">
        <v>0</v>
      </c>
    </row>
    <row r="12" spans="1:12" ht="15">
      <c r="A12" s="91" t="s">
        <v>225</v>
      </c>
      <c r="B12" s="91" t="s">
        <v>224</v>
      </c>
      <c r="C12" s="91">
        <v>2</v>
      </c>
      <c r="D12" s="130">
        <v>0.015016604100831606</v>
      </c>
      <c r="E12" s="130">
        <v>1.380211241711606</v>
      </c>
      <c r="F12" s="91" t="s">
        <v>530</v>
      </c>
      <c r="G12" s="91" t="b">
        <v>0</v>
      </c>
      <c r="H12" s="91" t="b">
        <v>0</v>
      </c>
      <c r="I12" s="91" t="b">
        <v>0</v>
      </c>
      <c r="J12" s="91" t="b">
        <v>0</v>
      </c>
      <c r="K12" s="91" t="b">
        <v>0</v>
      </c>
      <c r="L12" s="91" t="b">
        <v>0</v>
      </c>
    </row>
    <row r="13" spans="1:12" ht="15">
      <c r="A13" s="91" t="s">
        <v>460</v>
      </c>
      <c r="B13" s="91" t="s">
        <v>461</v>
      </c>
      <c r="C13" s="91">
        <v>2</v>
      </c>
      <c r="D13" s="130">
        <v>0.020716618712433087</v>
      </c>
      <c r="E13" s="130">
        <v>0.8450980400142568</v>
      </c>
      <c r="F13" s="91" t="s">
        <v>417</v>
      </c>
      <c r="G13" s="91" t="b">
        <v>0</v>
      </c>
      <c r="H13" s="91" t="b">
        <v>0</v>
      </c>
      <c r="I13" s="91" t="b">
        <v>0</v>
      </c>
      <c r="J13" s="91" t="b">
        <v>0</v>
      </c>
      <c r="K13" s="91" t="b">
        <v>0</v>
      </c>
      <c r="L13" s="91" t="b">
        <v>0</v>
      </c>
    </row>
    <row r="14" spans="1:12" ht="15">
      <c r="A14" s="91" t="s">
        <v>461</v>
      </c>
      <c r="B14" s="91" t="s">
        <v>462</v>
      </c>
      <c r="C14" s="91">
        <v>2</v>
      </c>
      <c r="D14" s="130">
        <v>0.020716618712433087</v>
      </c>
      <c r="E14" s="130">
        <v>0.8450980400142568</v>
      </c>
      <c r="F14" s="91" t="s">
        <v>417</v>
      </c>
      <c r="G14" s="91" t="b">
        <v>0</v>
      </c>
      <c r="H14" s="91" t="b">
        <v>0</v>
      </c>
      <c r="I14" s="91" t="b">
        <v>0</v>
      </c>
      <c r="J14" s="91" t="b">
        <v>0</v>
      </c>
      <c r="K14" s="91" t="b">
        <v>0</v>
      </c>
      <c r="L1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554</v>
      </c>
      <c r="B2" s="133" t="s">
        <v>555</v>
      </c>
      <c r="C2" s="67" t="s">
        <v>556</v>
      </c>
    </row>
    <row r="3" spans="1:3" ht="15">
      <c r="A3" s="132" t="s">
        <v>415</v>
      </c>
      <c r="B3" s="132" t="s">
        <v>415</v>
      </c>
      <c r="C3" s="36">
        <v>7</v>
      </c>
    </row>
    <row r="4" spans="1:3" ht="15">
      <c r="A4" s="132" t="s">
        <v>415</v>
      </c>
      <c r="B4" s="132" t="s">
        <v>416</v>
      </c>
      <c r="C4" s="36">
        <v>2</v>
      </c>
    </row>
    <row r="5" spans="1:3" ht="15">
      <c r="A5" s="132" t="s">
        <v>416</v>
      </c>
      <c r="B5" s="132" t="s">
        <v>415</v>
      </c>
      <c r="C5" s="36">
        <v>1</v>
      </c>
    </row>
    <row r="6" spans="1:3" ht="15">
      <c r="A6" s="132" t="s">
        <v>416</v>
      </c>
      <c r="B6" s="132" t="s">
        <v>416</v>
      </c>
      <c r="C6" s="36">
        <v>3</v>
      </c>
    </row>
    <row r="7" spans="1:3" ht="15">
      <c r="A7" s="132" t="s">
        <v>417</v>
      </c>
      <c r="B7" s="132" t="s">
        <v>417</v>
      </c>
      <c r="C7"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562</v>
      </c>
      <c r="B1" s="13" t="s">
        <v>17</v>
      </c>
    </row>
    <row r="2" spans="1:2" ht="15">
      <c r="A2" s="85" t="s">
        <v>563</v>
      </c>
      <c r="B2" s="85" t="s">
        <v>569</v>
      </c>
    </row>
    <row r="3" spans="1:2" ht="15">
      <c r="A3" s="85" t="s">
        <v>564</v>
      </c>
      <c r="B3" s="85" t="s">
        <v>570</v>
      </c>
    </row>
    <row r="4" spans="1:2" ht="15">
      <c r="A4" s="85" t="s">
        <v>565</v>
      </c>
      <c r="B4" s="85" t="s">
        <v>571</v>
      </c>
    </row>
    <row r="5" spans="1:2" ht="15">
      <c r="A5" s="85" t="s">
        <v>566</v>
      </c>
      <c r="B5" s="85" t="s">
        <v>572</v>
      </c>
    </row>
    <row r="6" spans="1:2" ht="15">
      <c r="A6" s="85" t="s">
        <v>567</v>
      </c>
      <c r="B6" s="85" t="s">
        <v>573</v>
      </c>
    </row>
    <row r="7" spans="1:2" ht="15">
      <c r="A7" s="85" t="s">
        <v>568</v>
      </c>
      <c r="B7" s="85" t="s">
        <v>570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414</v>
      </c>
      <c r="BB2" s="13" t="s">
        <v>422</v>
      </c>
      <c r="BC2" s="13" t="s">
        <v>423</v>
      </c>
      <c r="BD2" s="67" t="s">
        <v>543</v>
      </c>
      <c r="BE2" s="67" t="s">
        <v>544</v>
      </c>
      <c r="BF2" s="67" t="s">
        <v>545</v>
      </c>
      <c r="BG2" s="67" t="s">
        <v>546</v>
      </c>
      <c r="BH2" s="67" t="s">
        <v>547</v>
      </c>
      <c r="BI2" s="67" t="s">
        <v>548</v>
      </c>
      <c r="BJ2" s="67" t="s">
        <v>549</v>
      </c>
      <c r="BK2" s="67" t="s">
        <v>550</v>
      </c>
      <c r="BL2" s="67" t="s">
        <v>551</v>
      </c>
    </row>
    <row r="3" spans="1:64" ht="15" customHeight="1">
      <c r="A3" s="84" t="s">
        <v>212</v>
      </c>
      <c r="B3" s="84" t="s">
        <v>216</v>
      </c>
      <c r="C3" s="53"/>
      <c r="D3" s="54"/>
      <c r="E3" s="65"/>
      <c r="F3" s="55"/>
      <c r="G3" s="53"/>
      <c r="H3" s="57"/>
      <c r="I3" s="56"/>
      <c r="J3" s="56"/>
      <c r="K3" s="36" t="s">
        <v>65</v>
      </c>
      <c r="L3" s="62">
        <v>3</v>
      </c>
      <c r="M3" s="62"/>
      <c r="N3" s="63"/>
      <c r="O3" s="85" t="s">
        <v>226</v>
      </c>
      <c r="P3" s="87">
        <v>43663.58366898148</v>
      </c>
      <c r="Q3" s="85" t="s">
        <v>227</v>
      </c>
      <c r="R3" s="89" t="s">
        <v>231</v>
      </c>
      <c r="S3" s="85" t="s">
        <v>234</v>
      </c>
      <c r="T3" s="85" t="s">
        <v>237</v>
      </c>
      <c r="U3" s="85"/>
      <c r="V3" s="89" t="s">
        <v>240</v>
      </c>
      <c r="W3" s="87">
        <v>43663.58366898148</v>
      </c>
      <c r="X3" s="89" t="s">
        <v>244</v>
      </c>
      <c r="Y3" s="85"/>
      <c r="Z3" s="85"/>
      <c r="AA3" s="91" t="s">
        <v>249</v>
      </c>
      <c r="AB3" s="85"/>
      <c r="AC3" s="85" t="b">
        <v>0</v>
      </c>
      <c r="AD3" s="85">
        <v>37</v>
      </c>
      <c r="AE3" s="91" t="s">
        <v>254</v>
      </c>
      <c r="AF3" s="85" t="b">
        <v>0</v>
      </c>
      <c r="AG3" s="85" t="s">
        <v>255</v>
      </c>
      <c r="AH3" s="85"/>
      <c r="AI3" s="91" t="s">
        <v>254</v>
      </c>
      <c r="AJ3" s="85" t="b">
        <v>0</v>
      </c>
      <c r="AK3" s="85">
        <v>6</v>
      </c>
      <c r="AL3" s="91" t="s">
        <v>254</v>
      </c>
      <c r="AM3" s="85" t="s">
        <v>257</v>
      </c>
      <c r="AN3" s="85" t="b">
        <v>0</v>
      </c>
      <c r="AO3" s="91" t="s">
        <v>249</v>
      </c>
      <c r="AP3" s="85" t="s">
        <v>260</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c r="BE3" s="52"/>
      <c r="BF3" s="51"/>
      <c r="BG3" s="52"/>
      <c r="BH3" s="51"/>
      <c r="BI3" s="52"/>
      <c r="BJ3" s="51"/>
      <c r="BK3" s="52"/>
      <c r="BL3" s="51"/>
    </row>
    <row r="4" spans="1:64" ht="15" customHeight="1">
      <c r="A4" s="84" t="s">
        <v>212</v>
      </c>
      <c r="B4" s="84" t="s">
        <v>217</v>
      </c>
      <c r="C4" s="53"/>
      <c r="D4" s="54"/>
      <c r="E4" s="65"/>
      <c r="F4" s="55"/>
      <c r="G4" s="53"/>
      <c r="H4" s="57"/>
      <c r="I4" s="56"/>
      <c r="J4" s="56"/>
      <c r="K4" s="36" t="s">
        <v>65</v>
      </c>
      <c r="L4" s="83">
        <v>4</v>
      </c>
      <c r="M4" s="83"/>
      <c r="N4" s="63"/>
      <c r="O4" s="86" t="s">
        <v>226</v>
      </c>
      <c r="P4" s="88">
        <v>43663.58366898148</v>
      </c>
      <c r="Q4" s="86" t="s">
        <v>227</v>
      </c>
      <c r="R4" s="90" t="s">
        <v>231</v>
      </c>
      <c r="S4" s="86" t="s">
        <v>234</v>
      </c>
      <c r="T4" s="86" t="s">
        <v>237</v>
      </c>
      <c r="U4" s="86"/>
      <c r="V4" s="90" t="s">
        <v>240</v>
      </c>
      <c r="W4" s="88">
        <v>43663.58366898148</v>
      </c>
      <c r="X4" s="90" t="s">
        <v>244</v>
      </c>
      <c r="Y4" s="86"/>
      <c r="Z4" s="86"/>
      <c r="AA4" s="92" t="s">
        <v>249</v>
      </c>
      <c r="AB4" s="86"/>
      <c r="AC4" s="86" t="b">
        <v>0</v>
      </c>
      <c r="AD4" s="86">
        <v>37</v>
      </c>
      <c r="AE4" s="92" t="s">
        <v>254</v>
      </c>
      <c r="AF4" s="86" t="b">
        <v>0</v>
      </c>
      <c r="AG4" s="86" t="s">
        <v>255</v>
      </c>
      <c r="AH4" s="86"/>
      <c r="AI4" s="92" t="s">
        <v>254</v>
      </c>
      <c r="AJ4" s="86" t="b">
        <v>0</v>
      </c>
      <c r="AK4" s="86">
        <v>6</v>
      </c>
      <c r="AL4" s="92" t="s">
        <v>254</v>
      </c>
      <c r="AM4" s="86" t="s">
        <v>257</v>
      </c>
      <c r="AN4" s="86" t="b">
        <v>0</v>
      </c>
      <c r="AO4" s="92" t="s">
        <v>249</v>
      </c>
      <c r="AP4" s="86" t="s">
        <v>260</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c r="BE4" s="52"/>
      <c r="BF4" s="51"/>
      <c r="BG4" s="52"/>
      <c r="BH4" s="51"/>
      <c r="BI4" s="52"/>
      <c r="BJ4" s="51"/>
      <c r="BK4" s="52"/>
      <c r="BL4" s="51"/>
    </row>
    <row r="5" spans="1:64" ht="15">
      <c r="A5" s="84" t="s">
        <v>212</v>
      </c>
      <c r="B5" s="84" t="s">
        <v>218</v>
      </c>
      <c r="C5" s="53"/>
      <c r="D5" s="54"/>
      <c r="E5" s="65"/>
      <c r="F5" s="55"/>
      <c r="G5" s="53"/>
      <c r="H5" s="57"/>
      <c r="I5" s="56"/>
      <c r="J5" s="56"/>
      <c r="K5" s="36" t="s">
        <v>65</v>
      </c>
      <c r="L5" s="83">
        <v>5</v>
      </c>
      <c r="M5" s="83"/>
      <c r="N5" s="63"/>
      <c r="O5" s="86" t="s">
        <v>226</v>
      </c>
      <c r="P5" s="88">
        <v>43663.58366898148</v>
      </c>
      <c r="Q5" s="86" t="s">
        <v>227</v>
      </c>
      <c r="R5" s="90" t="s">
        <v>231</v>
      </c>
      <c r="S5" s="86" t="s">
        <v>234</v>
      </c>
      <c r="T5" s="86" t="s">
        <v>237</v>
      </c>
      <c r="U5" s="86"/>
      <c r="V5" s="90" t="s">
        <v>240</v>
      </c>
      <c r="W5" s="88">
        <v>43663.58366898148</v>
      </c>
      <c r="X5" s="90" t="s">
        <v>244</v>
      </c>
      <c r="Y5" s="86"/>
      <c r="Z5" s="86"/>
      <c r="AA5" s="92" t="s">
        <v>249</v>
      </c>
      <c r="AB5" s="86"/>
      <c r="AC5" s="86" t="b">
        <v>0</v>
      </c>
      <c r="AD5" s="86">
        <v>37</v>
      </c>
      <c r="AE5" s="92" t="s">
        <v>254</v>
      </c>
      <c r="AF5" s="86" t="b">
        <v>0</v>
      </c>
      <c r="AG5" s="86" t="s">
        <v>255</v>
      </c>
      <c r="AH5" s="86"/>
      <c r="AI5" s="92" t="s">
        <v>254</v>
      </c>
      <c r="AJ5" s="86" t="b">
        <v>0</v>
      </c>
      <c r="AK5" s="86">
        <v>6</v>
      </c>
      <c r="AL5" s="92" t="s">
        <v>254</v>
      </c>
      <c r="AM5" s="86" t="s">
        <v>257</v>
      </c>
      <c r="AN5" s="86" t="b">
        <v>0</v>
      </c>
      <c r="AO5" s="92" t="s">
        <v>249</v>
      </c>
      <c r="AP5" s="86" t="s">
        <v>260</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212</v>
      </c>
      <c r="B6" s="84" t="s">
        <v>219</v>
      </c>
      <c r="C6" s="53"/>
      <c r="D6" s="54"/>
      <c r="E6" s="65"/>
      <c r="F6" s="55"/>
      <c r="G6" s="53"/>
      <c r="H6" s="57"/>
      <c r="I6" s="56"/>
      <c r="J6" s="56"/>
      <c r="K6" s="36" t="s">
        <v>65</v>
      </c>
      <c r="L6" s="83">
        <v>6</v>
      </c>
      <c r="M6" s="83"/>
      <c r="N6" s="63"/>
      <c r="O6" s="86" t="s">
        <v>226</v>
      </c>
      <c r="P6" s="88">
        <v>43663.58366898148</v>
      </c>
      <c r="Q6" s="86" t="s">
        <v>227</v>
      </c>
      <c r="R6" s="90" t="s">
        <v>231</v>
      </c>
      <c r="S6" s="86" t="s">
        <v>234</v>
      </c>
      <c r="T6" s="86" t="s">
        <v>237</v>
      </c>
      <c r="U6" s="86"/>
      <c r="V6" s="90" t="s">
        <v>240</v>
      </c>
      <c r="W6" s="88">
        <v>43663.58366898148</v>
      </c>
      <c r="X6" s="90" t="s">
        <v>244</v>
      </c>
      <c r="Y6" s="86"/>
      <c r="Z6" s="86"/>
      <c r="AA6" s="92" t="s">
        <v>249</v>
      </c>
      <c r="AB6" s="86"/>
      <c r="AC6" s="86" t="b">
        <v>0</v>
      </c>
      <c r="AD6" s="86">
        <v>37</v>
      </c>
      <c r="AE6" s="92" t="s">
        <v>254</v>
      </c>
      <c r="AF6" s="86" t="b">
        <v>0</v>
      </c>
      <c r="AG6" s="86" t="s">
        <v>255</v>
      </c>
      <c r="AH6" s="86"/>
      <c r="AI6" s="92" t="s">
        <v>254</v>
      </c>
      <c r="AJ6" s="86" t="b">
        <v>0</v>
      </c>
      <c r="AK6" s="86">
        <v>6</v>
      </c>
      <c r="AL6" s="92" t="s">
        <v>254</v>
      </c>
      <c r="AM6" s="86" t="s">
        <v>257</v>
      </c>
      <c r="AN6" s="86" t="b">
        <v>0</v>
      </c>
      <c r="AO6" s="92" t="s">
        <v>249</v>
      </c>
      <c r="AP6" s="86" t="s">
        <v>260</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212</v>
      </c>
      <c r="B7" s="84" t="s">
        <v>220</v>
      </c>
      <c r="C7" s="53"/>
      <c r="D7" s="54"/>
      <c r="E7" s="65"/>
      <c r="F7" s="55"/>
      <c r="G7" s="53"/>
      <c r="H7" s="57"/>
      <c r="I7" s="56"/>
      <c r="J7" s="56"/>
      <c r="K7" s="36" t="s">
        <v>65</v>
      </c>
      <c r="L7" s="83">
        <v>7</v>
      </c>
      <c r="M7" s="83"/>
      <c r="N7" s="63"/>
      <c r="O7" s="86" t="s">
        <v>226</v>
      </c>
      <c r="P7" s="88">
        <v>43663.58366898148</v>
      </c>
      <c r="Q7" s="86" t="s">
        <v>227</v>
      </c>
      <c r="R7" s="90" t="s">
        <v>231</v>
      </c>
      <c r="S7" s="86" t="s">
        <v>234</v>
      </c>
      <c r="T7" s="86" t="s">
        <v>237</v>
      </c>
      <c r="U7" s="86"/>
      <c r="V7" s="90" t="s">
        <v>240</v>
      </c>
      <c r="W7" s="88">
        <v>43663.58366898148</v>
      </c>
      <c r="X7" s="90" t="s">
        <v>244</v>
      </c>
      <c r="Y7" s="86"/>
      <c r="Z7" s="86"/>
      <c r="AA7" s="92" t="s">
        <v>249</v>
      </c>
      <c r="AB7" s="86"/>
      <c r="AC7" s="86" t="b">
        <v>0</v>
      </c>
      <c r="AD7" s="86">
        <v>37</v>
      </c>
      <c r="AE7" s="92" t="s">
        <v>254</v>
      </c>
      <c r="AF7" s="86" t="b">
        <v>0</v>
      </c>
      <c r="AG7" s="86" t="s">
        <v>255</v>
      </c>
      <c r="AH7" s="86"/>
      <c r="AI7" s="92" t="s">
        <v>254</v>
      </c>
      <c r="AJ7" s="86" t="b">
        <v>0</v>
      </c>
      <c r="AK7" s="86">
        <v>6</v>
      </c>
      <c r="AL7" s="92" t="s">
        <v>254</v>
      </c>
      <c r="AM7" s="86" t="s">
        <v>257</v>
      </c>
      <c r="AN7" s="86" t="b">
        <v>0</v>
      </c>
      <c r="AO7" s="92" t="s">
        <v>249</v>
      </c>
      <c r="AP7" s="86" t="s">
        <v>260</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c r="BE7" s="52"/>
      <c r="BF7" s="51"/>
      <c r="BG7" s="52"/>
      <c r="BH7" s="51"/>
      <c r="BI7" s="52"/>
      <c r="BJ7" s="51"/>
      <c r="BK7" s="52"/>
      <c r="BL7" s="51"/>
    </row>
    <row r="8" spans="1:64" ht="15">
      <c r="A8" s="84" t="s">
        <v>212</v>
      </c>
      <c r="B8" s="84" t="s">
        <v>221</v>
      </c>
      <c r="C8" s="53"/>
      <c r="D8" s="54"/>
      <c r="E8" s="65"/>
      <c r="F8" s="55"/>
      <c r="G8" s="53"/>
      <c r="H8" s="57"/>
      <c r="I8" s="56"/>
      <c r="J8" s="56"/>
      <c r="K8" s="36" t="s">
        <v>65</v>
      </c>
      <c r="L8" s="83">
        <v>8</v>
      </c>
      <c r="M8" s="83"/>
      <c r="N8" s="63"/>
      <c r="O8" s="86" t="s">
        <v>226</v>
      </c>
      <c r="P8" s="88">
        <v>43663.58366898148</v>
      </c>
      <c r="Q8" s="86" t="s">
        <v>227</v>
      </c>
      <c r="R8" s="90" t="s">
        <v>231</v>
      </c>
      <c r="S8" s="86" t="s">
        <v>234</v>
      </c>
      <c r="T8" s="86" t="s">
        <v>237</v>
      </c>
      <c r="U8" s="86"/>
      <c r="V8" s="90" t="s">
        <v>240</v>
      </c>
      <c r="W8" s="88">
        <v>43663.58366898148</v>
      </c>
      <c r="X8" s="90" t="s">
        <v>244</v>
      </c>
      <c r="Y8" s="86"/>
      <c r="Z8" s="86"/>
      <c r="AA8" s="92" t="s">
        <v>249</v>
      </c>
      <c r="AB8" s="86"/>
      <c r="AC8" s="86" t="b">
        <v>0</v>
      </c>
      <c r="AD8" s="86">
        <v>37</v>
      </c>
      <c r="AE8" s="92" t="s">
        <v>254</v>
      </c>
      <c r="AF8" s="86" t="b">
        <v>0</v>
      </c>
      <c r="AG8" s="86" t="s">
        <v>255</v>
      </c>
      <c r="AH8" s="86"/>
      <c r="AI8" s="92" t="s">
        <v>254</v>
      </c>
      <c r="AJ8" s="86" t="b">
        <v>0</v>
      </c>
      <c r="AK8" s="86">
        <v>6</v>
      </c>
      <c r="AL8" s="92" t="s">
        <v>254</v>
      </c>
      <c r="AM8" s="86" t="s">
        <v>257</v>
      </c>
      <c r="AN8" s="86" t="b">
        <v>0</v>
      </c>
      <c r="AO8" s="92" t="s">
        <v>249</v>
      </c>
      <c r="AP8" s="86" t="s">
        <v>260</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c r="BE8" s="52"/>
      <c r="BF8" s="51"/>
      <c r="BG8" s="52"/>
      <c r="BH8" s="51"/>
      <c r="BI8" s="52"/>
      <c r="BJ8" s="51"/>
      <c r="BK8" s="52"/>
      <c r="BL8" s="51"/>
    </row>
    <row r="9" spans="1:64" ht="15">
      <c r="A9" s="84" t="s">
        <v>212</v>
      </c>
      <c r="B9" s="84" t="s">
        <v>222</v>
      </c>
      <c r="C9" s="53"/>
      <c r="D9" s="54"/>
      <c r="E9" s="65"/>
      <c r="F9" s="55"/>
      <c r="G9" s="53"/>
      <c r="H9" s="57"/>
      <c r="I9" s="56"/>
      <c r="J9" s="56"/>
      <c r="K9" s="36" t="s">
        <v>65</v>
      </c>
      <c r="L9" s="83">
        <v>9</v>
      </c>
      <c r="M9" s="83"/>
      <c r="N9" s="63"/>
      <c r="O9" s="86" t="s">
        <v>226</v>
      </c>
      <c r="P9" s="88">
        <v>43663.58366898148</v>
      </c>
      <c r="Q9" s="86" t="s">
        <v>227</v>
      </c>
      <c r="R9" s="90" t="s">
        <v>231</v>
      </c>
      <c r="S9" s="86" t="s">
        <v>234</v>
      </c>
      <c r="T9" s="86" t="s">
        <v>237</v>
      </c>
      <c r="U9" s="86"/>
      <c r="V9" s="90" t="s">
        <v>240</v>
      </c>
      <c r="W9" s="88">
        <v>43663.58366898148</v>
      </c>
      <c r="X9" s="90" t="s">
        <v>244</v>
      </c>
      <c r="Y9" s="86"/>
      <c r="Z9" s="86"/>
      <c r="AA9" s="92" t="s">
        <v>249</v>
      </c>
      <c r="AB9" s="86"/>
      <c r="AC9" s="86" t="b">
        <v>0</v>
      </c>
      <c r="AD9" s="86">
        <v>37</v>
      </c>
      <c r="AE9" s="92" t="s">
        <v>254</v>
      </c>
      <c r="AF9" s="86" t="b">
        <v>0</v>
      </c>
      <c r="AG9" s="86" t="s">
        <v>255</v>
      </c>
      <c r="AH9" s="86"/>
      <c r="AI9" s="92" t="s">
        <v>254</v>
      </c>
      <c r="AJ9" s="86" t="b">
        <v>0</v>
      </c>
      <c r="AK9" s="86">
        <v>6</v>
      </c>
      <c r="AL9" s="92" t="s">
        <v>254</v>
      </c>
      <c r="AM9" s="86" t="s">
        <v>257</v>
      </c>
      <c r="AN9" s="86" t="b">
        <v>0</v>
      </c>
      <c r="AO9" s="92" t="s">
        <v>249</v>
      </c>
      <c r="AP9" s="86" t="s">
        <v>260</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c r="BE9" s="52"/>
      <c r="BF9" s="51"/>
      <c r="BG9" s="52"/>
      <c r="BH9" s="51"/>
      <c r="BI9" s="52"/>
      <c r="BJ9" s="51"/>
      <c r="BK9" s="52"/>
      <c r="BL9" s="51"/>
    </row>
    <row r="10" spans="1:64" ht="15">
      <c r="A10" s="84" t="s">
        <v>213</v>
      </c>
      <c r="B10" s="84" t="s">
        <v>223</v>
      </c>
      <c r="C10" s="53"/>
      <c r="D10" s="54"/>
      <c r="E10" s="65"/>
      <c r="F10" s="55"/>
      <c r="G10" s="53"/>
      <c r="H10" s="57"/>
      <c r="I10" s="56"/>
      <c r="J10" s="56"/>
      <c r="K10" s="36" t="s">
        <v>65</v>
      </c>
      <c r="L10" s="83">
        <v>10</v>
      </c>
      <c r="M10" s="83"/>
      <c r="N10" s="63"/>
      <c r="O10" s="86" t="s">
        <v>226</v>
      </c>
      <c r="P10" s="88">
        <v>43678.18865740741</v>
      </c>
      <c r="Q10" s="86" t="s">
        <v>228</v>
      </c>
      <c r="R10" s="90" t="s">
        <v>231</v>
      </c>
      <c r="S10" s="86" t="s">
        <v>234</v>
      </c>
      <c r="T10" s="86" t="s">
        <v>238</v>
      </c>
      <c r="U10" s="86"/>
      <c r="V10" s="90" t="s">
        <v>241</v>
      </c>
      <c r="W10" s="88">
        <v>43678.18865740741</v>
      </c>
      <c r="X10" s="90" t="s">
        <v>245</v>
      </c>
      <c r="Y10" s="86"/>
      <c r="Z10" s="86"/>
      <c r="AA10" s="92" t="s">
        <v>250</v>
      </c>
      <c r="AB10" s="86"/>
      <c r="AC10" s="86" t="b">
        <v>0</v>
      </c>
      <c r="AD10" s="86">
        <v>0</v>
      </c>
      <c r="AE10" s="92" t="s">
        <v>254</v>
      </c>
      <c r="AF10" s="86" t="b">
        <v>0</v>
      </c>
      <c r="AG10" s="86" t="s">
        <v>255</v>
      </c>
      <c r="AH10" s="86"/>
      <c r="AI10" s="92" t="s">
        <v>254</v>
      </c>
      <c r="AJ10" s="86" t="b">
        <v>0</v>
      </c>
      <c r="AK10" s="86">
        <v>6</v>
      </c>
      <c r="AL10" s="92" t="s">
        <v>249</v>
      </c>
      <c r="AM10" s="86" t="s">
        <v>258</v>
      </c>
      <c r="AN10" s="86" t="b">
        <v>0</v>
      </c>
      <c r="AO10" s="92" t="s">
        <v>249</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c r="BE10" s="52"/>
      <c r="BF10" s="51"/>
      <c r="BG10" s="52"/>
      <c r="BH10" s="51"/>
      <c r="BI10" s="52"/>
      <c r="BJ10" s="51"/>
      <c r="BK10" s="52"/>
      <c r="BL10" s="51"/>
    </row>
    <row r="11" spans="1:64" ht="15">
      <c r="A11" s="84" t="s">
        <v>212</v>
      </c>
      <c r="B11" s="84" t="s">
        <v>224</v>
      </c>
      <c r="C11" s="53"/>
      <c r="D11" s="54"/>
      <c r="E11" s="65"/>
      <c r="F11" s="55"/>
      <c r="G11" s="53"/>
      <c r="H11" s="57"/>
      <c r="I11" s="56"/>
      <c r="J11" s="56"/>
      <c r="K11" s="36" t="s">
        <v>65</v>
      </c>
      <c r="L11" s="83">
        <v>11</v>
      </c>
      <c r="M11" s="83"/>
      <c r="N11" s="63"/>
      <c r="O11" s="86" t="s">
        <v>226</v>
      </c>
      <c r="P11" s="88">
        <v>43663.58366898148</v>
      </c>
      <c r="Q11" s="86" t="s">
        <v>227</v>
      </c>
      <c r="R11" s="90" t="s">
        <v>231</v>
      </c>
      <c r="S11" s="86" t="s">
        <v>234</v>
      </c>
      <c r="T11" s="86" t="s">
        <v>237</v>
      </c>
      <c r="U11" s="86"/>
      <c r="V11" s="90" t="s">
        <v>240</v>
      </c>
      <c r="W11" s="88">
        <v>43663.58366898148</v>
      </c>
      <c r="X11" s="90" t="s">
        <v>244</v>
      </c>
      <c r="Y11" s="86"/>
      <c r="Z11" s="86"/>
      <c r="AA11" s="92" t="s">
        <v>249</v>
      </c>
      <c r="AB11" s="86"/>
      <c r="AC11" s="86" t="b">
        <v>0</v>
      </c>
      <c r="AD11" s="86">
        <v>37</v>
      </c>
      <c r="AE11" s="92" t="s">
        <v>254</v>
      </c>
      <c r="AF11" s="86" t="b">
        <v>0</v>
      </c>
      <c r="AG11" s="86" t="s">
        <v>255</v>
      </c>
      <c r="AH11" s="86"/>
      <c r="AI11" s="92" t="s">
        <v>254</v>
      </c>
      <c r="AJ11" s="86" t="b">
        <v>0</v>
      </c>
      <c r="AK11" s="86">
        <v>6</v>
      </c>
      <c r="AL11" s="92" t="s">
        <v>254</v>
      </c>
      <c r="AM11" s="86" t="s">
        <v>257</v>
      </c>
      <c r="AN11" s="86" t="b">
        <v>0</v>
      </c>
      <c r="AO11" s="92" t="s">
        <v>249</v>
      </c>
      <c r="AP11" s="86" t="s">
        <v>260</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2</v>
      </c>
      <c r="BD11" s="51"/>
      <c r="BE11" s="52"/>
      <c r="BF11" s="51"/>
      <c r="BG11" s="52"/>
      <c r="BH11" s="51"/>
      <c r="BI11" s="52"/>
      <c r="BJ11" s="51"/>
      <c r="BK11" s="52"/>
      <c r="BL11" s="51"/>
    </row>
    <row r="12" spans="1:64" ht="15">
      <c r="A12" s="84" t="s">
        <v>213</v>
      </c>
      <c r="B12" s="84" t="s">
        <v>224</v>
      </c>
      <c r="C12" s="53"/>
      <c r="D12" s="54"/>
      <c r="E12" s="65"/>
      <c r="F12" s="55"/>
      <c r="G12" s="53"/>
      <c r="H12" s="57"/>
      <c r="I12" s="56"/>
      <c r="J12" s="56"/>
      <c r="K12" s="36" t="s">
        <v>65</v>
      </c>
      <c r="L12" s="83">
        <v>12</v>
      </c>
      <c r="M12" s="83"/>
      <c r="N12" s="63"/>
      <c r="O12" s="86" t="s">
        <v>226</v>
      </c>
      <c r="P12" s="88">
        <v>43678.18865740741</v>
      </c>
      <c r="Q12" s="86" t="s">
        <v>228</v>
      </c>
      <c r="R12" s="90" t="s">
        <v>231</v>
      </c>
      <c r="S12" s="86" t="s">
        <v>234</v>
      </c>
      <c r="T12" s="86" t="s">
        <v>238</v>
      </c>
      <c r="U12" s="86"/>
      <c r="V12" s="90" t="s">
        <v>241</v>
      </c>
      <c r="W12" s="88">
        <v>43678.18865740741</v>
      </c>
      <c r="X12" s="90" t="s">
        <v>245</v>
      </c>
      <c r="Y12" s="86"/>
      <c r="Z12" s="86"/>
      <c r="AA12" s="92" t="s">
        <v>250</v>
      </c>
      <c r="AB12" s="86"/>
      <c r="AC12" s="86" t="b">
        <v>0</v>
      </c>
      <c r="AD12" s="86">
        <v>0</v>
      </c>
      <c r="AE12" s="92" t="s">
        <v>254</v>
      </c>
      <c r="AF12" s="86" t="b">
        <v>0</v>
      </c>
      <c r="AG12" s="86" t="s">
        <v>255</v>
      </c>
      <c r="AH12" s="86"/>
      <c r="AI12" s="92" t="s">
        <v>254</v>
      </c>
      <c r="AJ12" s="86" t="b">
        <v>0</v>
      </c>
      <c r="AK12" s="86">
        <v>6</v>
      </c>
      <c r="AL12" s="92" t="s">
        <v>249</v>
      </c>
      <c r="AM12" s="86" t="s">
        <v>258</v>
      </c>
      <c r="AN12" s="86" t="b">
        <v>0</v>
      </c>
      <c r="AO12" s="92" t="s">
        <v>249</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c r="BE12" s="52"/>
      <c r="BF12" s="51"/>
      <c r="BG12" s="52"/>
      <c r="BH12" s="51"/>
      <c r="BI12" s="52"/>
      <c r="BJ12" s="51"/>
      <c r="BK12" s="52"/>
      <c r="BL12" s="51"/>
    </row>
    <row r="13" spans="1:64" ht="15">
      <c r="A13" s="84" t="s">
        <v>212</v>
      </c>
      <c r="B13" s="84" t="s">
        <v>225</v>
      </c>
      <c r="C13" s="53"/>
      <c r="D13" s="54"/>
      <c r="E13" s="65"/>
      <c r="F13" s="55"/>
      <c r="G13" s="53"/>
      <c r="H13" s="57"/>
      <c r="I13" s="56"/>
      <c r="J13" s="56"/>
      <c r="K13" s="36" t="s">
        <v>65</v>
      </c>
      <c r="L13" s="83">
        <v>13</v>
      </c>
      <c r="M13" s="83"/>
      <c r="N13" s="63"/>
      <c r="O13" s="86" t="s">
        <v>226</v>
      </c>
      <c r="P13" s="88">
        <v>43663.58366898148</v>
      </c>
      <c r="Q13" s="86" t="s">
        <v>227</v>
      </c>
      <c r="R13" s="90" t="s">
        <v>231</v>
      </c>
      <c r="S13" s="86" t="s">
        <v>234</v>
      </c>
      <c r="T13" s="86" t="s">
        <v>237</v>
      </c>
      <c r="U13" s="86"/>
      <c r="V13" s="90" t="s">
        <v>240</v>
      </c>
      <c r="W13" s="88">
        <v>43663.58366898148</v>
      </c>
      <c r="X13" s="90" t="s">
        <v>244</v>
      </c>
      <c r="Y13" s="86"/>
      <c r="Z13" s="86"/>
      <c r="AA13" s="92" t="s">
        <v>249</v>
      </c>
      <c r="AB13" s="86"/>
      <c r="AC13" s="86" t="b">
        <v>0</v>
      </c>
      <c r="AD13" s="86">
        <v>37</v>
      </c>
      <c r="AE13" s="92" t="s">
        <v>254</v>
      </c>
      <c r="AF13" s="86" t="b">
        <v>0</v>
      </c>
      <c r="AG13" s="86" t="s">
        <v>255</v>
      </c>
      <c r="AH13" s="86"/>
      <c r="AI13" s="92" t="s">
        <v>254</v>
      </c>
      <c r="AJ13" s="86" t="b">
        <v>0</v>
      </c>
      <c r="AK13" s="86">
        <v>6</v>
      </c>
      <c r="AL13" s="92" t="s">
        <v>254</v>
      </c>
      <c r="AM13" s="86" t="s">
        <v>257</v>
      </c>
      <c r="AN13" s="86" t="b">
        <v>0</v>
      </c>
      <c r="AO13" s="92" t="s">
        <v>249</v>
      </c>
      <c r="AP13" s="86" t="s">
        <v>260</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2</v>
      </c>
      <c r="BD13" s="51">
        <v>0</v>
      </c>
      <c r="BE13" s="52">
        <v>0</v>
      </c>
      <c r="BF13" s="51">
        <v>0</v>
      </c>
      <c r="BG13" s="52">
        <v>0</v>
      </c>
      <c r="BH13" s="51">
        <v>0</v>
      </c>
      <c r="BI13" s="52">
        <v>0</v>
      </c>
      <c r="BJ13" s="51">
        <v>28</v>
      </c>
      <c r="BK13" s="52">
        <v>100</v>
      </c>
      <c r="BL13" s="51">
        <v>28</v>
      </c>
    </row>
    <row r="14" spans="1:64" ht="15">
      <c r="A14" s="84" t="s">
        <v>213</v>
      </c>
      <c r="B14" s="84" t="s">
        <v>225</v>
      </c>
      <c r="C14" s="53"/>
      <c r="D14" s="54"/>
      <c r="E14" s="65"/>
      <c r="F14" s="55"/>
      <c r="G14" s="53"/>
      <c r="H14" s="57"/>
      <c r="I14" s="56"/>
      <c r="J14" s="56"/>
      <c r="K14" s="36" t="s">
        <v>65</v>
      </c>
      <c r="L14" s="83">
        <v>14</v>
      </c>
      <c r="M14" s="83"/>
      <c r="N14" s="63"/>
      <c r="O14" s="86" t="s">
        <v>226</v>
      </c>
      <c r="P14" s="88">
        <v>43678.18865740741</v>
      </c>
      <c r="Q14" s="86" t="s">
        <v>228</v>
      </c>
      <c r="R14" s="90" t="s">
        <v>231</v>
      </c>
      <c r="S14" s="86" t="s">
        <v>234</v>
      </c>
      <c r="T14" s="86" t="s">
        <v>238</v>
      </c>
      <c r="U14" s="86"/>
      <c r="V14" s="90" t="s">
        <v>241</v>
      </c>
      <c r="W14" s="88">
        <v>43678.18865740741</v>
      </c>
      <c r="X14" s="90" t="s">
        <v>245</v>
      </c>
      <c r="Y14" s="86"/>
      <c r="Z14" s="86"/>
      <c r="AA14" s="92" t="s">
        <v>250</v>
      </c>
      <c r="AB14" s="86"/>
      <c r="AC14" s="86" t="b">
        <v>0</v>
      </c>
      <c r="AD14" s="86">
        <v>0</v>
      </c>
      <c r="AE14" s="92" t="s">
        <v>254</v>
      </c>
      <c r="AF14" s="86" t="b">
        <v>0</v>
      </c>
      <c r="AG14" s="86" t="s">
        <v>255</v>
      </c>
      <c r="AH14" s="86"/>
      <c r="AI14" s="92" t="s">
        <v>254</v>
      </c>
      <c r="AJ14" s="86" t="b">
        <v>0</v>
      </c>
      <c r="AK14" s="86">
        <v>6</v>
      </c>
      <c r="AL14" s="92" t="s">
        <v>249</v>
      </c>
      <c r="AM14" s="86" t="s">
        <v>258</v>
      </c>
      <c r="AN14" s="86" t="b">
        <v>0</v>
      </c>
      <c r="AO14" s="92" t="s">
        <v>249</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v>0</v>
      </c>
      <c r="BE14" s="52">
        <v>0</v>
      </c>
      <c r="BF14" s="51">
        <v>0</v>
      </c>
      <c r="BG14" s="52">
        <v>0</v>
      </c>
      <c r="BH14" s="51">
        <v>0</v>
      </c>
      <c r="BI14" s="52">
        <v>0</v>
      </c>
      <c r="BJ14" s="51">
        <v>17</v>
      </c>
      <c r="BK14" s="52">
        <v>100</v>
      </c>
      <c r="BL14" s="51">
        <v>17</v>
      </c>
    </row>
    <row r="15" spans="1:64" ht="15">
      <c r="A15" s="84" t="s">
        <v>213</v>
      </c>
      <c r="B15" s="84" t="s">
        <v>212</v>
      </c>
      <c r="C15" s="53"/>
      <c r="D15" s="54"/>
      <c r="E15" s="65"/>
      <c r="F15" s="55"/>
      <c r="G15" s="53"/>
      <c r="H15" s="57"/>
      <c r="I15" s="56"/>
      <c r="J15" s="56"/>
      <c r="K15" s="36" t="s">
        <v>65</v>
      </c>
      <c r="L15" s="83">
        <v>15</v>
      </c>
      <c r="M15" s="83"/>
      <c r="N15" s="63"/>
      <c r="O15" s="86" t="s">
        <v>226</v>
      </c>
      <c r="P15" s="88">
        <v>43678.18865740741</v>
      </c>
      <c r="Q15" s="86" t="s">
        <v>228</v>
      </c>
      <c r="R15" s="90" t="s">
        <v>231</v>
      </c>
      <c r="S15" s="86" t="s">
        <v>234</v>
      </c>
      <c r="T15" s="86" t="s">
        <v>238</v>
      </c>
      <c r="U15" s="86"/>
      <c r="V15" s="90" t="s">
        <v>241</v>
      </c>
      <c r="W15" s="88">
        <v>43678.18865740741</v>
      </c>
      <c r="X15" s="90" t="s">
        <v>245</v>
      </c>
      <c r="Y15" s="86"/>
      <c r="Z15" s="86"/>
      <c r="AA15" s="92" t="s">
        <v>250</v>
      </c>
      <c r="AB15" s="86"/>
      <c r="AC15" s="86" t="b">
        <v>0</v>
      </c>
      <c r="AD15" s="86">
        <v>0</v>
      </c>
      <c r="AE15" s="92" t="s">
        <v>254</v>
      </c>
      <c r="AF15" s="86" t="b">
        <v>0</v>
      </c>
      <c r="AG15" s="86" t="s">
        <v>255</v>
      </c>
      <c r="AH15" s="86"/>
      <c r="AI15" s="92" t="s">
        <v>254</v>
      </c>
      <c r="AJ15" s="86" t="b">
        <v>0</v>
      </c>
      <c r="AK15" s="86">
        <v>6</v>
      </c>
      <c r="AL15" s="92" t="s">
        <v>249</v>
      </c>
      <c r="AM15" s="86" t="s">
        <v>258</v>
      </c>
      <c r="AN15" s="86" t="b">
        <v>0</v>
      </c>
      <c r="AO15" s="92" t="s">
        <v>249</v>
      </c>
      <c r="AP15" s="86" t="s">
        <v>176</v>
      </c>
      <c r="AQ15" s="86">
        <v>0</v>
      </c>
      <c r="AR15" s="86">
        <v>0</v>
      </c>
      <c r="AS15" s="86"/>
      <c r="AT15" s="86"/>
      <c r="AU15" s="86"/>
      <c r="AV15" s="86"/>
      <c r="AW15" s="86"/>
      <c r="AX15" s="86"/>
      <c r="AY15" s="86"/>
      <c r="AZ15" s="86"/>
      <c r="BA15">
        <v>1</v>
      </c>
      <c r="BB15" s="85" t="str">
        <f>REPLACE(INDEX(GroupVertices[Group],MATCH(Edges25[[#This Row],[Vertex 1]],GroupVertices[Vertex],0)),1,1,"")</f>
        <v>2</v>
      </c>
      <c r="BC15" s="85" t="str">
        <f>REPLACE(INDEX(GroupVertices[Group],MATCH(Edges25[[#This Row],[Vertex 2]],GroupVertices[Vertex],0)),1,1,"")</f>
        <v>1</v>
      </c>
      <c r="BD15" s="51"/>
      <c r="BE15" s="52"/>
      <c r="BF15" s="51"/>
      <c r="BG15" s="52"/>
      <c r="BH15" s="51"/>
      <c r="BI15" s="52"/>
      <c r="BJ15" s="51"/>
      <c r="BK15" s="52"/>
      <c r="BL15" s="51"/>
    </row>
    <row r="16" spans="1:64" ht="15">
      <c r="A16" s="84" t="s">
        <v>214</v>
      </c>
      <c r="B16" s="84" t="s">
        <v>214</v>
      </c>
      <c r="C16" s="53"/>
      <c r="D16" s="54"/>
      <c r="E16" s="65"/>
      <c r="F16" s="55"/>
      <c r="G16" s="53"/>
      <c r="H16" s="57"/>
      <c r="I16" s="56"/>
      <c r="J16" s="56"/>
      <c r="K16" s="36" t="s">
        <v>65</v>
      </c>
      <c r="L16" s="83">
        <v>16</v>
      </c>
      <c r="M16" s="83"/>
      <c r="N16" s="63"/>
      <c r="O16" s="86" t="s">
        <v>176</v>
      </c>
      <c r="P16" s="88">
        <v>43679.386828703704</v>
      </c>
      <c r="Q16" s="86" t="s">
        <v>229</v>
      </c>
      <c r="R16" s="90" t="s">
        <v>232</v>
      </c>
      <c r="S16" s="86" t="s">
        <v>235</v>
      </c>
      <c r="T16" s="86"/>
      <c r="U16" s="86"/>
      <c r="V16" s="90" t="s">
        <v>242</v>
      </c>
      <c r="W16" s="88">
        <v>43679.386828703704</v>
      </c>
      <c r="X16" s="90" t="s">
        <v>246</v>
      </c>
      <c r="Y16" s="86"/>
      <c r="Z16" s="86"/>
      <c r="AA16" s="92" t="s">
        <v>251</v>
      </c>
      <c r="AB16" s="86"/>
      <c r="AC16" s="86" t="b">
        <v>0</v>
      </c>
      <c r="AD16" s="86">
        <v>7</v>
      </c>
      <c r="AE16" s="92" t="s">
        <v>254</v>
      </c>
      <c r="AF16" s="86" t="b">
        <v>1</v>
      </c>
      <c r="AG16" s="86" t="s">
        <v>255</v>
      </c>
      <c r="AH16" s="86"/>
      <c r="AI16" s="92" t="s">
        <v>256</v>
      </c>
      <c r="AJ16" s="86" t="b">
        <v>0</v>
      </c>
      <c r="AK16" s="86">
        <v>0</v>
      </c>
      <c r="AL16" s="92" t="s">
        <v>254</v>
      </c>
      <c r="AM16" s="86" t="s">
        <v>258</v>
      </c>
      <c r="AN16" s="86" t="b">
        <v>0</v>
      </c>
      <c r="AO16" s="92" t="s">
        <v>251</v>
      </c>
      <c r="AP16" s="86" t="s">
        <v>176</v>
      </c>
      <c r="AQ16" s="86">
        <v>0</v>
      </c>
      <c r="AR16" s="86">
        <v>0</v>
      </c>
      <c r="AS16" s="86"/>
      <c r="AT16" s="86"/>
      <c r="AU16" s="86"/>
      <c r="AV16" s="86"/>
      <c r="AW16" s="86"/>
      <c r="AX16" s="86"/>
      <c r="AY16" s="86"/>
      <c r="AZ16" s="86"/>
      <c r="BA16">
        <v>1</v>
      </c>
      <c r="BB16" s="85" t="str">
        <f>REPLACE(INDEX(GroupVertices[Group],MATCH(Edges25[[#This Row],[Vertex 1]],GroupVertices[Vertex],0)),1,1,"")</f>
        <v>3</v>
      </c>
      <c r="BC16" s="85" t="str">
        <f>REPLACE(INDEX(GroupVertices[Group],MATCH(Edges25[[#This Row],[Vertex 2]],GroupVertices[Vertex],0)),1,1,"")</f>
        <v>3</v>
      </c>
      <c r="BD16" s="51">
        <v>2</v>
      </c>
      <c r="BE16" s="52">
        <v>8.695652173913043</v>
      </c>
      <c r="BF16" s="51">
        <v>1</v>
      </c>
      <c r="BG16" s="52">
        <v>4.3478260869565215</v>
      </c>
      <c r="BH16" s="51">
        <v>0</v>
      </c>
      <c r="BI16" s="52">
        <v>0</v>
      </c>
      <c r="BJ16" s="51">
        <v>20</v>
      </c>
      <c r="BK16" s="52">
        <v>86.95652173913044</v>
      </c>
      <c r="BL16" s="51">
        <v>23</v>
      </c>
    </row>
    <row r="17" spans="1:64" ht="15">
      <c r="A17" s="84" t="s">
        <v>215</v>
      </c>
      <c r="B17" s="84" t="s">
        <v>215</v>
      </c>
      <c r="C17" s="53"/>
      <c r="D17" s="54"/>
      <c r="E17" s="65"/>
      <c r="F17" s="55"/>
      <c r="G17" s="53"/>
      <c r="H17" s="57"/>
      <c r="I17" s="56"/>
      <c r="J17" s="56"/>
      <c r="K17" s="36" t="s">
        <v>65</v>
      </c>
      <c r="L17" s="83">
        <v>17</v>
      </c>
      <c r="M17" s="83"/>
      <c r="N17" s="63"/>
      <c r="O17" s="86" t="s">
        <v>176</v>
      </c>
      <c r="P17" s="88">
        <v>43679.812523148146</v>
      </c>
      <c r="Q17" s="86" t="s">
        <v>230</v>
      </c>
      <c r="R17" s="90" t="s">
        <v>233</v>
      </c>
      <c r="S17" s="86" t="s">
        <v>236</v>
      </c>
      <c r="T17" s="86" t="s">
        <v>239</v>
      </c>
      <c r="U17" s="86"/>
      <c r="V17" s="90" t="s">
        <v>243</v>
      </c>
      <c r="W17" s="88">
        <v>43679.812523148146</v>
      </c>
      <c r="X17" s="90" t="s">
        <v>247</v>
      </c>
      <c r="Y17" s="86"/>
      <c r="Z17" s="86"/>
      <c r="AA17" s="92" t="s">
        <v>252</v>
      </c>
      <c r="AB17" s="86"/>
      <c r="AC17" s="86" t="b">
        <v>0</v>
      </c>
      <c r="AD17" s="86">
        <v>0</v>
      </c>
      <c r="AE17" s="92" t="s">
        <v>254</v>
      </c>
      <c r="AF17" s="86" t="b">
        <v>0</v>
      </c>
      <c r="AG17" s="86" t="s">
        <v>255</v>
      </c>
      <c r="AH17" s="86"/>
      <c r="AI17" s="92" t="s">
        <v>254</v>
      </c>
      <c r="AJ17" s="86" t="b">
        <v>0</v>
      </c>
      <c r="AK17" s="86">
        <v>0</v>
      </c>
      <c r="AL17" s="92" t="s">
        <v>254</v>
      </c>
      <c r="AM17" s="86" t="s">
        <v>259</v>
      </c>
      <c r="AN17" s="86" t="b">
        <v>0</v>
      </c>
      <c r="AO17" s="92" t="s">
        <v>252</v>
      </c>
      <c r="AP17" s="86" t="s">
        <v>176</v>
      </c>
      <c r="AQ17" s="86">
        <v>0</v>
      </c>
      <c r="AR17" s="86">
        <v>0</v>
      </c>
      <c r="AS17" s="86"/>
      <c r="AT17" s="86"/>
      <c r="AU17" s="86"/>
      <c r="AV17" s="86"/>
      <c r="AW17" s="86"/>
      <c r="AX17" s="86"/>
      <c r="AY17" s="86"/>
      <c r="AZ17" s="86"/>
      <c r="BA17">
        <v>2</v>
      </c>
      <c r="BB17" s="85" t="str">
        <f>REPLACE(INDEX(GroupVertices[Group],MATCH(Edges25[[#This Row],[Vertex 1]],GroupVertices[Vertex],0)),1,1,"")</f>
        <v>3</v>
      </c>
      <c r="BC17" s="85" t="str">
        <f>REPLACE(INDEX(GroupVertices[Group],MATCH(Edges25[[#This Row],[Vertex 2]],GroupVertices[Vertex],0)),1,1,"")</f>
        <v>3</v>
      </c>
      <c r="BD17" s="51">
        <v>0</v>
      </c>
      <c r="BE17" s="52">
        <v>0</v>
      </c>
      <c r="BF17" s="51">
        <v>0</v>
      </c>
      <c r="BG17" s="52">
        <v>0</v>
      </c>
      <c r="BH17" s="51">
        <v>0</v>
      </c>
      <c r="BI17" s="52">
        <v>0</v>
      </c>
      <c r="BJ17" s="51">
        <v>7</v>
      </c>
      <c r="BK17" s="52">
        <v>100</v>
      </c>
      <c r="BL17" s="51">
        <v>7</v>
      </c>
    </row>
    <row r="18" spans="1:64" ht="15">
      <c r="A18" s="84" t="s">
        <v>215</v>
      </c>
      <c r="B18" s="84" t="s">
        <v>215</v>
      </c>
      <c r="C18" s="53"/>
      <c r="D18" s="54"/>
      <c r="E18" s="65"/>
      <c r="F18" s="55"/>
      <c r="G18" s="53"/>
      <c r="H18" s="57"/>
      <c r="I18" s="56"/>
      <c r="J18" s="56"/>
      <c r="K18" s="36" t="s">
        <v>65</v>
      </c>
      <c r="L18" s="83">
        <v>18</v>
      </c>
      <c r="M18" s="83"/>
      <c r="N18" s="63"/>
      <c r="O18" s="86" t="s">
        <v>176</v>
      </c>
      <c r="P18" s="88">
        <v>43687.062523148146</v>
      </c>
      <c r="Q18" s="86" t="s">
        <v>230</v>
      </c>
      <c r="R18" s="90" t="s">
        <v>233</v>
      </c>
      <c r="S18" s="86" t="s">
        <v>236</v>
      </c>
      <c r="T18" s="86" t="s">
        <v>239</v>
      </c>
      <c r="U18" s="86"/>
      <c r="V18" s="90" t="s">
        <v>243</v>
      </c>
      <c r="W18" s="88">
        <v>43687.062523148146</v>
      </c>
      <c r="X18" s="90" t="s">
        <v>248</v>
      </c>
      <c r="Y18" s="86"/>
      <c r="Z18" s="86"/>
      <c r="AA18" s="92" t="s">
        <v>253</v>
      </c>
      <c r="AB18" s="86"/>
      <c r="AC18" s="86" t="b">
        <v>0</v>
      </c>
      <c r="AD18" s="86">
        <v>0</v>
      </c>
      <c r="AE18" s="92" t="s">
        <v>254</v>
      </c>
      <c r="AF18" s="86" t="b">
        <v>0</v>
      </c>
      <c r="AG18" s="86" t="s">
        <v>255</v>
      </c>
      <c r="AH18" s="86"/>
      <c r="AI18" s="92" t="s">
        <v>254</v>
      </c>
      <c r="AJ18" s="86" t="b">
        <v>0</v>
      </c>
      <c r="AK18" s="86">
        <v>0</v>
      </c>
      <c r="AL18" s="92" t="s">
        <v>254</v>
      </c>
      <c r="AM18" s="86" t="s">
        <v>259</v>
      </c>
      <c r="AN18" s="86" t="b">
        <v>0</v>
      </c>
      <c r="AO18" s="92" t="s">
        <v>253</v>
      </c>
      <c r="AP18" s="86" t="s">
        <v>176</v>
      </c>
      <c r="AQ18" s="86">
        <v>0</v>
      </c>
      <c r="AR18" s="86">
        <v>0</v>
      </c>
      <c r="AS18" s="86"/>
      <c r="AT18" s="86"/>
      <c r="AU18" s="86"/>
      <c r="AV18" s="86"/>
      <c r="AW18" s="86"/>
      <c r="AX18" s="86"/>
      <c r="AY18" s="86"/>
      <c r="AZ18" s="86"/>
      <c r="BA18">
        <v>2</v>
      </c>
      <c r="BB18" s="85" t="str">
        <f>REPLACE(INDEX(GroupVertices[Group],MATCH(Edges25[[#This Row],[Vertex 1]],GroupVertices[Vertex],0)),1,1,"")</f>
        <v>3</v>
      </c>
      <c r="BC18" s="85" t="str">
        <f>REPLACE(INDEX(GroupVertices[Group],MATCH(Edges25[[#This Row],[Vertex 2]],GroupVertices[Vertex],0)),1,1,"")</f>
        <v>3</v>
      </c>
      <c r="BD18" s="51">
        <v>0</v>
      </c>
      <c r="BE18" s="52">
        <v>0</v>
      </c>
      <c r="BF18" s="51">
        <v>0</v>
      </c>
      <c r="BG18" s="52">
        <v>0</v>
      </c>
      <c r="BH18" s="51">
        <v>0</v>
      </c>
      <c r="BI18" s="52">
        <v>0</v>
      </c>
      <c r="BJ18" s="51">
        <v>7</v>
      </c>
      <c r="BK18" s="52">
        <v>100</v>
      </c>
      <c r="BL18" s="51">
        <v>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hyperlinks>
    <hyperlink ref="R3" r:id="rId1" display="https://www.builtinnyc.com/2019/07/15/techstars-nyc-2019-incoming-class"/>
    <hyperlink ref="R4" r:id="rId2" display="https://www.builtinnyc.com/2019/07/15/techstars-nyc-2019-incoming-class"/>
    <hyperlink ref="R5" r:id="rId3" display="https://www.builtinnyc.com/2019/07/15/techstars-nyc-2019-incoming-class"/>
    <hyperlink ref="R6" r:id="rId4" display="https://www.builtinnyc.com/2019/07/15/techstars-nyc-2019-incoming-class"/>
    <hyperlink ref="R7" r:id="rId5" display="https://www.builtinnyc.com/2019/07/15/techstars-nyc-2019-incoming-class"/>
    <hyperlink ref="R8" r:id="rId6" display="https://www.builtinnyc.com/2019/07/15/techstars-nyc-2019-incoming-class"/>
    <hyperlink ref="R9" r:id="rId7" display="https://www.builtinnyc.com/2019/07/15/techstars-nyc-2019-incoming-class"/>
    <hyperlink ref="R10" r:id="rId8" display="https://www.builtinnyc.com/2019/07/15/techstars-nyc-2019-incoming-class"/>
    <hyperlink ref="R11" r:id="rId9" display="https://www.builtinnyc.com/2019/07/15/techstars-nyc-2019-incoming-class"/>
    <hyperlink ref="R12" r:id="rId10" display="https://www.builtinnyc.com/2019/07/15/techstars-nyc-2019-incoming-class"/>
    <hyperlink ref="R13" r:id="rId11" display="https://www.builtinnyc.com/2019/07/15/techstars-nyc-2019-incoming-class"/>
    <hyperlink ref="R14" r:id="rId12" display="https://www.builtinnyc.com/2019/07/15/techstars-nyc-2019-incoming-class"/>
    <hyperlink ref="R15" r:id="rId13" display="https://www.builtinnyc.com/2019/07/15/techstars-nyc-2019-incoming-class"/>
    <hyperlink ref="R16" r:id="rId14" display="https://twitter.com/drduncanbell/status/1156974148377284609"/>
    <hyperlink ref="R17" r:id="rId15" display="http://radio-barbarossa.com/"/>
    <hyperlink ref="R18" r:id="rId16" display="http://radio-barbarossa.com/"/>
    <hyperlink ref="V3" r:id="rId17" display="http://pbs.twimg.com/profile_images/650208380355670016/8fLFT0EJ_normal.png"/>
    <hyperlink ref="V4" r:id="rId18" display="http://pbs.twimg.com/profile_images/650208380355670016/8fLFT0EJ_normal.png"/>
    <hyperlink ref="V5" r:id="rId19" display="http://pbs.twimg.com/profile_images/650208380355670016/8fLFT0EJ_normal.png"/>
    <hyperlink ref="V6" r:id="rId20" display="http://pbs.twimg.com/profile_images/650208380355670016/8fLFT0EJ_normal.png"/>
    <hyperlink ref="V7" r:id="rId21" display="http://pbs.twimg.com/profile_images/650208380355670016/8fLFT0EJ_normal.png"/>
    <hyperlink ref="V8" r:id="rId22" display="http://pbs.twimg.com/profile_images/650208380355670016/8fLFT0EJ_normal.png"/>
    <hyperlink ref="V9" r:id="rId23" display="http://pbs.twimg.com/profile_images/650208380355670016/8fLFT0EJ_normal.png"/>
    <hyperlink ref="V10" r:id="rId24" display="http://pbs.twimg.com/profile_images/1154412466777944064/VdFaFmly_normal.jpg"/>
    <hyperlink ref="V11" r:id="rId25" display="http://pbs.twimg.com/profile_images/650208380355670016/8fLFT0EJ_normal.png"/>
    <hyperlink ref="V12" r:id="rId26" display="http://pbs.twimg.com/profile_images/1154412466777944064/VdFaFmly_normal.jpg"/>
    <hyperlink ref="V13" r:id="rId27" display="http://pbs.twimg.com/profile_images/650208380355670016/8fLFT0EJ_normal.png"/>
    <hyperlink ref="V14" r:id="rId28" display="http://pbs.twimg.com/profile_images/1154412466777944064/VdFaFmly_normal.jpg"/>
    <hyperlink ref="V15" r:id="rId29" display="http://pbs.twimg.com/profile_images/1154412466777944064/VdFaFmly_normal.jpg"/>
    <hyperlink ref="V16" r:id="rId30" display="http://pbs.twimg.com/profile_images/599904063078211584/rAO429nM_normal.jpg"/>
    <hyperlink ref="V17" r:id="rId31" display="http://pbs.twimg.com/profile_images/910975998665134085/UWn6aP95_normal.jpg"/>
    <hyperlink ref="V18" r:id="rId32" display="http://pbs.twimg.com/profile_images/910975998665134085/UWn6aP95_normal.jpg"/>
    <hyperlink ref="X3" r:id="rId33" display="https://twitter.com/#!/arcgateinc/status/1151491868611481600"/>
    <hyperlink ref="X4" r:id="rId34" display="https://twitter.com/#!/arcgateinc/status/1151491868611481600"/>
    <hyperlink ref="X5" r:id="rId35" display="https://twitter.com/#!/arcgateinc/status/1151491868611481600"/>
    <hyperlink ref="X6" r:id="rId36" display="https://twitter.com/#!/arcgateinc/status/1151491868611481600"/>
    <hyperlink ref="X7" r:id="rId37" display="https://twitter.com/#!/arcgateinc/status/1151491868611481600"/>
    <hyperlink ref="X8" r:id="rId38" display="https://twitter.com/#!/arcgateinc/status/1151491868611481600"/>
    <hyperlink ref="X9" r:id="rId39" display="https://twitter.com/#!/arcgateinc/status/1151491868611481600"/>
    <hyperlink ref="X10" r:id="rId40" display="https://twitter.com/#!/ashwinitorvi/status/1156784535813574657"/>
    <hyperlink ref="X11" r:id="rId41" display="https://twitter.com/#!/arcgateinc/status/1151491868611481600"/>
    <hyperlink ref="X12" r:id="rId42" display="https://twitter.com/#!/ashwinitorvi/status/1156784535813574657"/>
    <hyperlink ref="X13" r:id="rId43" display="https://twitter.com/#!/arcgateinc/status/1151491868611481600"/>
    <hyperlink ref="X14" r:id="rId44" display="https://twitter.com/#!/ashwinitorvi/status/1156784535813574657"/>
    <hyperlink ref="X15" r:id="rId45" display="https://twitter.com/#!/ashwinitorvi/status/1156784535813574657"/>
    <hyperlink ref="X16" r:id="rId46" display="https://twitter.com/#!/mirierubin/status/1157218741798801409"/>
    <hyperlink ref="X17" r:id="rId47" display="https://twitter.com/#!/radiobarbarossa/status/1157373005300940801"/>
    <hyperlink ref="X18" r:id="rId48" display="https://twitter.com/#!/radiobarbarossa/status/1160000319914426369"/>
  </hyperlinks>
  <printOptions/>
  <pageMargins left="0.7" right="0.7" top="0.75" bottom="0.75" header="0.3" footer="0.3"/>
  <pageSetup horizontalDpi="600" verticalDpi="600" orientation="portrait" r:id="rId52"/>
  <legacyDrawing r:id="rId50"/>
  <tableParts>
    <tablePart r:id="rId5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574</v>
      </c>
      <c r="B1" s="13" t="s">
        <v>34</v>
      </c>
    </row>
    <row r="2" spans="1:2" ht="15">
      <c r="A2" s="124" t="s">
        <v>212</v>
      </c>
      <c r="B2" s="85">
        <v>99</v>
      </c>
    </row>
    <row r="3" spans="1:2" ht="15">
      <c r="A3" s="124" t="s">
        <v>213</v>
      </c>
      <c r="B3" s="85">
        <v>21</v>
      </c>
    </row>
    <row r="4" spans="1:2" ht="15">
      <c r="A4" s="124" t="s">
        <v>223</v>
      </c>
      <c r="B4" s="85">
        <v>0</v>
      </c>
    </row>
    <row r="5" spans="1:2" ht="15">
      <c r="A5" s="124" t="s">
        <v>225</v>
      </c>
      <c r="B5" s="85">
        <v>0</v>
      </c>
    </row>
    <row r="6" spans="1:2" ht="15">
      <c r="A6" s="124" t="s">
        <v>224</v>
      </c>
      <c r="B6" s="85">
        <v>0</v>
      </c>
    </row>
    <row r="7" spans="1:2" ht="15">
      <c r="A7" s="124" t="s">
        <v>214</v>
      </c>
      <c r="B7" s="85">
        <v>0</v>
      </c>
    </row>
    <row r="8" spans="1:2" ht="15">
      <c r="A8" s="124" t="s">
        <v>215</v>
      </c>
      <c r="B8" s="85">
        <v>0</v>
      </c>
    </row>
    <row r="9" spans="1:2" ht="15">
      <c r="A9" s="124" t="s">
        <v>222</v>
      </c>
      <c r="B9" s="85">
        <v>0</v>
      </c>
    </row>
    <row r="10" spans="1:2" ht="15">
      <c r="A10" s="124" t="s">
        <v>218</v>
      </c>
      <c r="B10" s="85">
        <v>0</v>
      </c>
    </row>
    <row r="11" spans="1:2" ht="15">
      <c r="A11" s="124" t="s">
        <v>217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576</v>
      </c>
      <c r="B25" t="s">
        <v>575</v>
      </c>
    </row>
    <row r="26" spans="1:2" ht="15">
      <c r="A26" s="136">
        <v>43663.58366898148</v>
      </c>
      <c r="B26" s="3">
        <v>9</v>
      </c>
    </row>
    <row r="27" spans="1:2" ht="15">
      <c r="A27" s="136">
        <v>43678.18865740741</v>
      </c>
      <c r="B27" s="3">
        <v>4</v>
      </c>
    </row>
    <row r="28" spans="1:2" ht="15">
      <c r="A28" s="136">
        <v>43679.386828703704</v>
      </c>
      <c r="B28" s="3">
        <v>1</v>
      </c>
    </row>
    <row r="29" spans="1:2" ht="15">
      <c r="A29" s="136">
        <v>43679.812523148146</v>
      </c>
      <c r="B29" s="3">
        <v>1</v>
      </c>
    </row>
    <row r="30" spans="1:2" ht="15">
      <c r="A30" s="136">
        <v>43687.062523148146</v>
      </c>
      <c r="B30" s="3">
        <v>1</v>
      </c>
    </row>
    <row r="31" spans="1:2" ht="15">
      <c r="A31" s="136" t="s">
        <v>577</v>
      </c>
      <c r="B31"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192</v>
      </c>
      <c r="AT2" s="13" t="s">
        <v>276</v>
      </c>
      <c r="AU2" s="13" t="s">
        <v>277</v>
      </c>
      <c r="AV2" s="13" t="s">
        <v>278</v>
      </c>
      <c r="AW2" s="13" t="s">
        <v>279</v>
      </c>
      <c r="AX2" s="13" t="s">
        <v>280</v>
      </c>
      <c r="AY2" s="13" t="s">
        <v>281</v>
      </c>
      <c r="AZ2" s="13" t="s">
        <v>421</v>
      </c>
      <c r="BA2" s="127" t="s">
        <v>505</v>
      </c>
      <c r="BB2" s="127" t="s">
        <v>506</v>
      </c>
      <c r="BC2" s="127" t="s">
        <v>507</v>
      </c>
      <c r="BD2" s="127" t="s">
        <v>508</v>
      </c>
      <c r="BE2" s="127" t="s">
        <v>509</v>
      </c>
      <c r="BF2" s="127" t="s">
        <v>510</v>
      </c>
      <c r="BG2" s="127" t="s">
        <v>511</v>
      </c>
      <c r="BH2" s="127" t="s">
        <v>515</v>
      </c>
      <c r="BI2" s="127" t="s">
        <v>516</v>
      </c>
      <c r="BJ2" s="127" t="s">
        <v>520</v>
      </c>
      <c r="BK2" s="127" t="s">
        <v>543</v>
      </c>
      <c r="BL2" s="127" t="s">
        <v>544</v>
      </c>
      <c r="BM2" s="127" t="s">
        <v>545</v>
      </c>
      <c r="BN2" s="127" t="s">
        <v>546</v>
      </c>
      <c r="BO2" s="127" t="s">
        <v>547</v>
      </c>
      <c r="BP2" s="127" t="s">
        <v>548</v>
      </c>
      <c r="BQ2" s="127" t="s">
        <v>549</v>
      </c>
      <c r="BR2" s="127" t="s">
        <v>550</v>
      </c>
      <c r="BS2" s="127" t="s">
        <v>552</v>
      </c>
      <c r="BT2" s="3"/>
      <c r="BU2" s="3"/>
    </row>
    <row r="3" spans="1:73" ht="15" customHeight="1">
      <c r="A3" s="50" t="s">
        <v>212</v>
      </c>
      <c r="B3" s="53"/>
      <c r="C3" s="53" t="s">
        <v>64</v>
      </c>
      <c r="D3" s="54">
        <v>594.343949044586</v>
      </c>
      <c r="E3" s="55"/>
      <c r="F3" s="112" t="s">
        <v>240</v>
      </c>
      <c r="G3" s="53"/>
      <c r="H3" s="57" t="s">
        <v>212</v>
      </c>
      <c r="I3" s="56"/>
      <c r="J3" s="56"/>
      <c r="K3" s="114" t="s">
        <v>362</v>
      </c>
      <c r="L3" s="59">
        <v>9999</v>
      </c>
      <c r="M3" s="60">
        <v>3028.148193359375</v>
      </c>
      <c r="N3" s="60">
        <v>4982.52880859375</v>
      </c>
      <c r="O3" s="58"/>
      <c r="P3" s="61"/>
      <c r="Q3" s="61"/>
      <c r="R3" s="51"/>
      <c r="S3" s="51">
        <v>1</v>
      </c>
      <c r="T3" s="51">
        <v>9</v>
      </c>
      <c r="U3" s="52">
        <v>99</v>
      </c>
      <c r="V3" s="52">
        <v>0.083333</v>
      </c>
      <c r="W3" s="52">
        <v>0.214042</v>
      </c>
      <c r="X3" s="52">
        <v>4.363838</v>
      </c>
      <c r="Y3" s="52">
        <v>0.022222222222222223</v>
      </c>
      <c r="Z3" s="52">
        <v>0</v>
      </c>
      <c r="AA3" s="62">
        <v>3</v>
      </c>
      <c r="AB3" s="62"/>
      <c r="AC3" s="63"/>
      <c r="AD3" s="85" t="s">
        <v>282</v>
      </c>
      <c r="AE3" s="85">
        <v>418</v>
      </c>
      <c r="AF3" s="85">
        <v>1053</v>
      </c>
      <c r="AG3" s="85">
        <v>7189</v>
      </c>
      <c r="AH3" s="85">
        <v>737</v>
      </c>
      <c r="AI3" s="85"/>
      <c r="AJ3" s="85" t="s">
        <v>295</v>
      </c>
      <c r="AK3" s="85" t="s">
        <v>307</v>
      </c>
      <c r="AL3" s="89" t="s">
        <v>315</v>
      </c>
      <c r="AM3" s="85"/>
      <c r="AN3" s="87">
        <v>40012.47739583333</v>
      </c>
      <c r="AO3" s="89" t="s">
        <v>325</v>
      </c>
      <c r="AP3" s="85" t="b">
        <v>0</v>
      </c>
      <c r="AQ3" s="85" t="b">
        <v>0</v>
      </c>
      <c r="AR3" s="85" t="b">
        <v>0</v>
      </c>
      <c r="AS3" s="85"/>
      <c r="AT3" s="85">
        <v>674</v>
      </c>
      <c r="AU3" s="89" t="s">
        <v>335</v>
      </c>
      <c r="AV3" s="85" t="b">
        <v>0</v>
      </c>
      <c r="AW3" s="85" t="s">
        <v>347</v>
      </c>
      <c r="AX3" s="89" t="s">
        <v>348</v>
      </c>
      <c r="AY3" s="85" t="s">
        <v>66</v>
      </c>
      <c r="AZ3" s="85" t="str">
        <f>REPLACE(INDEX(GroupVertices[Group],MATCH(Vertices[[#This Row],[Vertex]],GroupVertices[Vertex],0)),1,1,"")</f>
        <v>1</v>
      </c>
      <c r="BA3" s="51" t="s">
        <v>231</v>
      </c>
      <c r="BB3" s="51" t="s">
        <v>231</v>
      </c>
      <c r="BC3" s="51" t="s">
        <v>234</v>
      </c>
      <c r="BD3" s="51" t="s">
        <v>234</v>
      </c>
      <c r="BE3" s="51" t="s">
        <v>237</v>
      </c>
      <c r="BF3" s="51" t="s">
        <v>237</v>
      </c>
      <c r="BG3" s="128" t="s">
        <v>512</v>
      </c>
      <c r="BH3" s="128" t="s">
        <v>512</v>
      </c>
      <c r="BI3" s="128" t="s">
        <v>517</v>
      </c>
      <c r="BJ3" s="128" t="s">
        <v>517</v>
      </c>
      <c r="BK3" s="128">
        <v>0</v>
      </c>
      <c r="BL3" s="131">
        <v>0</v>
      </c>
      <c r="BM3" s="128">
        <v>0</v>
      </c>
      <c r="BN3" s="131">
        <v>0</v>
      </c>
      <c r="BO3" s="128">
        <v>0</v>
      </c>
      <c r="BP3" s="131">
        <v>0</v>
      </c>
      <c r="BQ3" s="128">
        <v>28</v>
      </c>
      <c r="BR3" s="131">
        <v>100</v>
      </c>
      <c r="BS3" s="128">
        <v>28</v>
      </c>
      <c r="BT3" s="3"/>
      <c r="BU3" s="3"/>
    </row>
    <row r="4" spans="1:76" ht="15">
      <c r="A4" s="14" t="s">
        <v>216</v>
      </c>
      <c r="B4" s="15"/>
      <c r="C4" s="15" t="s">
        <v>64</v>
      </c>
      <c r="D4" s="93">
        <v>1000</v>
      </c>
      <c r="E4" s="81"/>
      <c r="F4" s="112" t="s">
        <v>337</v>
      </c>
      <c r="G4" s="15"/>
      <c r="H4" s="16" t="s">
        <v>216</v>
      </c>
      <c r="I4" s="66"/>
      <c r="J4" s="66"/>
      <c r="K4" s="114" t="s">
        <v>363</v>
      </c>
      <c r="L4" s="94">
        <v>1</v>
      </c>
      <c r="M4" s="95">
        <v>3614.40087890625</v>
      </c>
      <c r="N4" s="95">
        <v>9181.3173828125</v>
      </c>
      <c r="O4" s="77"/>
      <c r="P4" s="96"/>
      <c r="Q4" s="96"/>
      <c r="R4" s="97"/>
      <c r="S4" s="51">
        <v>1</v>
      </c>
      <c r="T4" s="51">
        <v>0</v>
      </c>
      <c r="U4" s="52">
        <v>0</v>
      </c>
      <c r="V4" s="52">
        <v>0.045455</v>
      </c>
      <c r="W4" s="52">
        <v>0.061112</v>
      </c>
      <c r="X4" s="52">
        <v>0.520923</v>
      </c>
      <c r="Y4" s="52">
        <v>0</v>
      </c>
      <c r="Z4" s="52">
        <v>0</v>
      </c>
      <c r="AA4" s="82">
        <v>4</v>
      </c>
      <c r="AB4" s="82"/>
      <c r="AC4" s="98"/>
      <c r="AD4" s="85" t="s">
        <v>283</v>
      </c>
      <c r="AE4" s="85">
        <v>19093</v>
      </c>
      <c r="AF4" s="85">
        <v>306647</v>
      </c>
      <c r="AG4" s="85">
        <v>21847</v>
      </c>
      <c r="AH4" s="85">
        <v>13362</v>
      </c>
      <c r="AI4" s="85"/>
      <c r="AJ4" s="85" t="s">
        <v>296</v>
      </c>
      <c r="AK4" s="85" t="s">
        <v>308</v>
      </c>
      <c r="AL4" s="89" t="s">
        <v>316</v>
      </c>
      <c r="AM4" s="85"/>
      <c r="AN4" s="87">
        <v>39539.80511574074</v>
      </c>
      <c r="AO4" s="89" t="s">
        <v>326</v>
      </c>
      <c r="AP4" s="85" t="b">
        <v>0</v>
      </c>
      <c r="AQ4" s="85" t="b">
        <v>0</v>
      </c>
      <c r="AR4" s="85" t="b">
        <v>0</v>
      </c>
      <c r="AS4" s="85"/>
      <c r="AT4" s="85">
        <v>6546</v>
      </c>
      <c r="AU4" s="89" t="s">
        <v>336</v>
      </c>
      <c r="AV4" s="85" t="b">
        <v>0</v>
      </c>
      <c r="AW4" s="85" t="s">
        <v>347</v>
      </c>
      <c r="AX4" s="89" t="s">
        <v>349</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217</v>
      </c>
      <c r="B5" s="15"/>
      <c r="C5" s="15" t="s">
        <v>64</v>
      </c>
      <c r="D5" s="93">
        <v>167.3375796178344</v>
      </c>
      <c r="E5" s="81"/>
      <c r="F5" s="112" t="s">
        <v>338</v>
      </c>
      <c r="G5" s="15"/>
      <c r="H5" s="16" t="s">
        <v>217</v>
      </c>
      <c r="I5" s="66"/>
      <c r="J5" s="66"/>
      <c r="K5" s="114" t="s">
        <v>364</v>
      </c>
      <c r="L5" s="94">
        <v>1</v>
      </c>
      <c r="M5" s="95">
        <v>5561.13720703125</v>
      </c>
      <c r="N5" s="95">
        <v>7119.17333984375</v>
      </c>
      <c r="O5" s="77"/>
      <c r="P5" s="96"/>
      <c r="Q5" s="96"/>
      <c r="R5" s="97"/>
      <c r="S5" s="51">
        <v>1</v>
      </c>
      <c r="T5" s="51">
        <v>0</v>
      </c>
      <c r="U5" s="52">
        <v>0</v>
      </c>
      <c r="V5" s="52">
        <v>0.045455</v>
      </c>
      <c r="W5" s="52">
        <v>0.061112</v>
      </c>
      <c r="X5" s="52">
        <v>0.520923</v>
      </c>
      <c r="Y5" s="52">
        <v>0</v>
      </c>
      <c r="Z5" s="52">
        <v>0</v>
      </c>
      <c r="AA5" s="82">
        <v>5</v>
      </c>
      <c r="AB5" s="82"/>
      <c r="AC5" s="98"/>
      <c r="AD5" s="85" t="s">
        <v>284</v>
      </c>
      <c r="AE5" s="85">
        <v>134</v>
      </c>
      <c r="AF5" s="85">
        <v>13</v>
      </c>
      <c r="AG5" s="85">
        <v>15</v>
      </c>
      <c r="AH5" s="85">
        <v>281</v>
      </c>
      <c r="AI5" s="85"/>
      <c r="AJ5" s="85" t="s">
        <v>297</v>
      </c>
      <c r="AK5" s="85" t="s">
        <v>309</v>
      </c>
      <c r="AL5" s="89" t="s">
        <v>317</v>
      </c>
      <c r="AM5" s="85"/>
      <c r="AN5" s="87">
        <v>43263.78371527778</v>
      </c>
      <c r="AO5" s="85"/>
      <c r="AP5" s="85" t="b">
        <v>1</v>
      </c>
      <c r="AQ5" s="85" t="b">
        <v>0</v>
      </c>
      <c r="AR5" s="85" t="b">
        <v>0</v>
      </c>
      <c r="AS5" s="85" t="s">
        <v>255</v>
      </c>
      <c r="AT5" s="85">
        <v>0</v>
      </c>
      <c r="AU5" s="85"/>
      <c r="AV5" s="85" t="b">
        <v>0</v>
      </c>
      <c r="AW5" s="85" t="s">
        <v>347</v>
      </c>
      <c r="AX5" s="89" t="s">
        <v>350</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218</v>
      </c>
      <c r="B6" s="15"/>
      <c r="C6" s="15" t="s">
        <v>64</v>
      </c>
      <c r="D6" s="93">
        <v>162.41058304752573</v>
      </c>
      <c r="E6" s="81"/>
      <c r="F6" s="112" t="s">
        <v>339</v>
      </c>
      <c r="G6" s="15"/>
      <c r="H6" s="16" t="s">
        <v>218</v>
      </c>
      <c r="I6" s="66"/>
      <c r="J6" s="66"/>
      <c r="K6" s="114" t="s">
        <v>365</v>
      </c>
      <c r="L6" s="94">
        <v>1</v>
      </c>
      <c r="M6" s="95">
        <v>1226.2052001953125</v>
      </c>
      <c r="N6" s="95">
        <v>8661.2607421875</v>
      </c>
      <c r="O6" s="77"/>
      <c r="P6" s="96"/>
      <c r="Q6" s="96"/>
      <c r="R6" s="97"/>
      <c r="S6" s="51">
        <v>1</v>
      </c>
      <c r="T6" s="51">
        <v>0</v>
      </c>
      <c r="U6" s="52">
        <v>0</v>
      </c>
      <c r="V6" s="52">
        <v>0.045455</v>
      </c>
      <c r="W6" s="52">
        <v>0.061112</v>
      </c>
      <c r="X6" s="52">
        <v>0.520923</v>
      </c>
      <c r="Y6" s="52">
        <v>0</v>
      </c>
      <c r="Z6" s="52">
        <v>0</v>
      </c>
      <c r="AA6" s="82">
        <v>6</v>
      </c>
      <c r="AB6" s="82"/>
      <c r="AC6" s="98"/>
      <c r="AD6" s="85" t="s">
        <v>285</v>
      </c>
      <c r="AE6" s="85">
        <v>0</v>
      </c>
      <c r="AF6" s="85">
        <v>1</v>
      </c>
      <c r="AG6" s="85">
        <v>0</v>
      </c>
      <c r="AH6" s="85">
        <v>0</v>
      </c>
      <c r="AI6" s="85"/>
      <c r="AJ6" s="85" t="s">
        <v>298</v>
      </c>
      <c r="AK6" s="85"/>
      <c r="AL6" s="85"/>
      <c r="AM6" s="85"/>
      <c r="AN6" s="87">
        <v>43656.87939814815</v>
      </c>
      <c r="AO6" s="85"/>
      <c r="AP6" s="85" t="b">
        <v>1</v>
      </c>
      <c r="AQ6" s="85" t="b">
        <v>0</v>
      </c>
      <c r="AR6" s="85" t="b">
        <v>0</v>
      </c>
      <c r="AS6" s="85"/>
      <c r="AT6" s="85">
        <v>0</v>
      </c>
      <c r="AU6" s="85"/>
      <c r="AV6" s="85" t="b">
        <v>0</v>
      </c>
      <c r="AW6" s="85" t="s">
        <v>347</v>
      </c>
      <c r="AX6" s="89" t="s">
        <v>351</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219</v>
      </c>
      <c r="B7" s="15"/>
      <c r="C7" s="15" t="s">
        <v>64</v>
      </c>
      <c r="D7" s="93">
        <v>186.63498285154336</v>
      </c>
      <c r="E7" s="81"/>
      <c r="F7" s="112" t="s">
        <v>340</v>
      </c>
      <c r="G7" s="15"/>
      <c r="H7" s="16" t="s">
        <v>219</v>
      </c>
      <c r="I7" s="66"/>
      <c r="J7" s="66"/>
      <c r="K7" s="114" t="s">
        <v>366</v>
      </c>
      <c r="L7" s="94">
        <v>1</v>
      </c>
      <c r="M7" s="95">
        <v>3702.80419921875</v>
      </c>
      <c r="N7" s="95">
        <v>452.42559814453125</v>
      </c>
      <c r="O7" s="77"/>
      <c r="P7" s="96"/>
      <c r="Q7" s="96"/>
      <c r="R7" s="97"/>
      <c r="S7" s="51">
        <v>1</v>
      </c>
      <c r="T7" s="51">
        <v>0</v>
      </c>
      <c r="U7" s="52">
        <v>0</v>
      </c>
      <c r="V7" s="52">
        <v>0.045455</v>
      </c>
      <c r="W7" s="52">
        <v>0.061112</v>
      </c>
      <c r="X7" s="52">
        <v>0.520923</v>
      </c>
      <c r="Y7" s="52">
        <v>0</v>
      </c>
      <c r="Z7" s="52">
        <v>0</v>
      </c>
      <c r="AA7" s="82">
        <v>7</v>
      </c>
      <c r="AB7" s="82"/>
      <c r="AC7" s="98"/>
      <c r="AD7" s="85" t="s">
        <v>219</v>
      </c>
      <c r="AE7" s="85">
        <v>136</v>
      </c>
      <c r="AF7" s="85">
        <v>60</v>
      </c>
      <c r="AG7" s="85">
        <v>177</v>
      </c>
      <c r="AH7" s="85">
        <v>193</v>
      </c>
      <c r="AI7" s="85"/>
      <c r="AJ7" s="85" t="s">
        <v>299</v>
      </c>
      <c r="AK7" s="85"/>
      <c r="AL7" s="85"/>
      <c r="AM7" s="85"/>
      <c r="AN7" s="87">
        <v>43287.045486111114</v>
      </c>
      <c r="AO7" s="89" t="s">
        <v>327</v>
      </c>
      <c r="AP7" s="85" t="b">
        <v>1</v>
      </c>
      <c r="AQ7" s="85" t="b">
        <v>0</v>
      </c>
      <c r="AR7" s="85" t="b">
        <v>1</v>
      </c>
      <c r="AS7" s="85" t="s">
        <v>255</v>
      </c>
      <c r="AT7" s="85">
        <v>0</v>
      </c>
      <c r="AU7" s="85"/>
      <c r="AV7" s="85" t="b">
        <v>0</v>
      </c>
      <c r="AW7" s="85" t="s">
        <v>347</v>
      </c>
      <c r="AX7" s="89" t="s">
        <v>352</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178.01273885350318</v>
      </c>
      <c r="E8" s="81"/>
      <c r="F8" s="112" t="s">
        <v>341</v>
      </c>
      <c r="G8" s="15"/>
      <c r="H8" s="16" t="s">
        <v>220</v>
      </c>
      <c r="I8" s="66"/>
      <c r="J8" s="66"/>
      <c r="K8" s="114" t="s">
        <v>367</v>
      </c>
      <c r="L8" s="94">
        <v>1</v>
      </c>
      <c r="M8" s="95">
        <v>1297.09912109375</v>
      </c>
      <c r="N8" s="95">
        <v>1208.69482421875</v>
      </c>
      <c r="O8" s="77"/>
      <c r="P8" s="96"/>
      <c r="Q8" s="96"/>
      <c r="R8" s="97"/>
      <c r="S8" s="51">
        <v>1</v>
      </c>
      <c r="T8" s="51">
        <v>0</v>
      </c>
      <c r="U8" s="52">
        <v>0</v>
      </c>
      <c r="V8" s="52">
        <v>0.045455</v>
      </c>
      <c r="W8" s="52">
        <v>0.061112</v>
      </c>
      <c r="X8" s="52">
        <v>0.520923</v>
      </c>
      <c r="Y8" s="52">
        <v>0</v>
      </c>
      <c r="Z8" s="52">
        <v>0</v>
      </c>
      <c r="AA8" s="82">
        <v>8</v>
      </c>
      <c r="AB8" s="82"/>
      <c r="AC8" s="98"/>
      <c r="AD8" s="85" t="s">
        <v>286</v>
      </c>
      <c r="AE8" s="85">
        <v>115</v>
      </c>
      <c r="AF8" s="85">
        <v>39</v>
      </c>
      <c r="AG8" s="85">
        <v>28</v>
      </c>
      <c r="AH8" s="85">
        <v>21</v>
      </c>
      <c r="AI8" s="85"/>
      <c r="AJ8" s="85" t="s">
        <v>300</v>
      </c>
      <c r="AK8" s="85" t="s">
        <v>310</v>
      </c>
      <c r="AL8" s="89" t="s">
        <v>318</v>
      </c>
      <c r="AM8" s="85"/>
      <c r="AN8" s="87">
        <v>43096.66049768519</v>
      </c>
      <c r="AO8" s="89" t="s">
        <v>328</v>
      </c>
      <c r="AP8" s="85" t="b">
        <v>1</v>
      </c>
      <c r="AQ8" s="85" t="b">
        <v>0</v>
      </c>
      <c r="AR8" s="85" t="b">
        <v>0</v>
      </c>
      <c r="AS8" s="85" t="s">
        <v>255</v>
      </c>
      <c r="AT8" s="85">
        <v>1</v>
      </c>
      <c r="AU8" s="85"/>
      <c r="AV8" s="85" t="b">
        <v>0</v>
      </c>
      <c r="AW8" s="85" t="s">
        <v>347</v>
      </c>
      <c r="AX8" s="89" t="s">
        <v>353</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221</v>
      </c>
      <c r="B9" s="15"/>
      <c r="C9" s="15" t="s">
        <v>64</v>
      </c>
      <c r="D9" s="93">
        <v>441.6070553650172</v>
      </c>
      <c r="E9" s="81"/>
      <c r="F9" s="112" t="s">
        <v>342</v>
      </c>
      <c r="G9" s="15"/>
      <c r="H9" s="16" t="s">
        <v>221</v>
      </c>
      <c r="I9" s="66"/>
      <c r="J9" s="66"/>
      <c r="K9" s="114" t="s">
        <v>368</v>
      </c>
      <c r="L9" s="94">
        <v>1</v>
      </c>
      <c r="M9" s="95">
        <v>332.8127136230469</v>
      </c>
      <c r="N9" s="95">
        <v>4906.26123046875</v>
      </c>
      <c r="O9" s="77"/>
      <c r="P9" s="96"/>
      <c r="Q9" s="96"/>
      <c r="R9" s="97"/>
      <c r="S9" s="51">
        <v>1</v>
      </c>
      <c r="T9" s="51">
        <v>0</v>
      </c>
      <c r="U9" s="52">
        <v>0</v>
      </c>
      <c r="V9" s="52">
        <v>0.045455</v>
      </c>
      <c r="W9" s="52">
        <v>0.061112</v>
      </c>
      <c r="X9" s="52">
        <v>0.520923</v>
      </c>
      <c r="Y9" s="52">
        <v>0</v>
      </c>
      <c r="Z9" s="52">
        <v>0</v>
      </c>
      <c r="AA9" s="82">
        <v>9</v>
      </c>
      <c r="AB9" s="82"/>
      <c r="AC9" s="98"/>
      <c r="AD9" s="85" t="s">
        <v>287</v>
      </c>
      <c r="AE9" s="85">
        <v>2138</v>
      </c>
      <c r="AF9" s="85">
        <v>681</v>
      </c>
      <c r="AG9" s="85">
        <v>967</v>
      </c>
      <c r="AH9" s="85">
        <v>62</v>
      </c>
      <c r="AI9" s="85"/>
      <c r="AJ9" s="85" t="s">
        <v>301</v>
      </c>
      <c r="AK9" s="85" t="s">
        <v>311</v>
      </c>
      <c r="AL9" s="89" t="s">
        <v>319</v>
      </c>
      <c r="AM9" s="85"/>
      <c r="AN9" s="87">
        <v>42571.436689814815</v>
      </c>
      <c r="AO9" s="89" t="s">
        <v>329</v>
      </c>
      <c r="AP9" s="85" t="b">
        <v>0</v>
      </c>
      <c r="AQ9" s="85" t="b">
        <v>0</v>
      </c>
      <c r="AR9" s="85" t="b">
        <v>0</v>
      </c>
      <c r="AS9" s="85"/>
      <c r="AT9" s="85">
        <v>20</v>
      </c>
      <c r="AU9" s="89" t="s">
        <v>335</v>
      </c>
      <c r="AV9" s="85" t="b">
        <v>0</v>
      </c>
      <c r="AW9" s="85" t="s">
        <v>347</v>
      </c>
      <c r="AX9" s="89" t="s">
        <v>354</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222</v>
      </c>
      <c r="B10" s="15"/>
      <c r="C10" s="15" t="s">
        <v>64</v>
      </c>
      <c r="D10" s="93">
        <v>212.09113179813818</v>
      </c>
      <c r="E10" s="81"/>
      <c r="F10" s="112" t="s">
        <v>343</v>
      </c>
      <c r="G10" s="15"/>
      <c r="H10" s="16" t="s">
        <v>222</v>
      </c>
      <c r="I10" s="66"/>
      <c r="J10" s="66"/>
      <c r="K10" s="114" t="s">
        <v>369</v>
      </c>
      <c r="L10" s="94">
        <v>1</v>
      </c>
      <c r="M10" s="95">
        <v>5600.4794921875</v>
      </c>
      <c r="N10" s="95">
        <v>2983.313232421875</v>
      </c>
      <c r="O10" s="77"/>
      <c r="P10" s="96"/>
      <c r="Q10" s="96"/>
      <c r="R10" s="97"/>
      <c r="S10" s="51">
        <v>1</v>
      </c>
      <c r="T10" s="51">
        <v>0</v>
      </c>
      <c r="U10" s="52">
        <v>0</v>
      </c>
      <c r="V10" s="52">
        <v>0.045455</v>
      </c>
      <c r="W10" s="52">
        <v>0.061112</v>
      </c>
      <c r="X10" s="52">
        <v>0.520923</v>
      </c>
      <c r="Y10" s="52">
        <v>0</v>
      </c>
      <c r="Z10" s="52">
        <v>0</v>
      </c>
      <c r="AA10" s="82">
        <v>10</v>
      </c>
      <c r="AB10" s="82"/>
      <c r="AC10" s="98"/>
      <c r="AD10" s="85" t="s">
        <v>288</v>
      </c>
      <c r="AE10" s="85">
        <v>56</v>
      </c>
      <c r="AF10" s="85">
        <v>122</v>
      </c>
      <c r="AG10" s="85">
        <v>28</v>
      </c>
      <c r="AH10" s="85">
        <v>103</v>
      </c>
      <c r="AI10" s="85"/>
      <c r="AJ10" s="85" t="s">
        <v>302</v>
      </c>
      <c r="AK10" s="85" t="s">
        <v>309</v>
      </c>
      <c r="AL10" s="89" t="s">
        <v>320</v>
      </c>
      <c r="AM10" s="85"/>
      <c r="AN10" s="87">
        <v>42894.63396990741</v>
      </c>
      <c r="AO10" s="89" t="s">
        <v>330</v>
      </c>
      <c r="AP10" s="85" t="b">
        <v>1</v>
      </c>
      <c r="AQ10" s="85" t="b">
        <v>0</v>
      </c>
      <c r="AR10" s="85" t="b">
        <v>0</v>
      </c>
      <c r="AS10" s="85"/>
      <c r="AT10" s="85">
        <v>0</v>
      </c>
      <c r="AU10" s="85"/>
      <c r="AV10" s="85" t="b">
        <v>0</v>
      </c>
      <c r="AW10" s="85" t="s">
        <v>347</v>
      </c>
      <c r="AX10" s="89" t="s">
        <v>355</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213</v>
      </c>
      <c r="B11" s="15"/>
      <c r="C11" s="15" t="s">
        <v>64</v>
      </c>
      <c r="D11" s="93">
        <v>352.92111709946107</v>
      </c>
      <c r="E11" s="81"/>
      <c r="F11" s="112" t="s">
        <v>241</v>
      </c>
      <c r="G11" s="15"/>
      <c r="H11" s="16" t="s">
        <v>213</v>
      </c>
      <c r="I11" s="66"/>
      <c r="J11" s="66"/>
      <c r="K11" s="114" t="s">
        <v>370</v>
      </c>
      <c r="L11" s="94">
        <v>2121.787878787879</v>
      </c>
      <c r="M11" s="95">
        <v>8801.9140625</v>
      </c>
      <c r="N11" s="95">
        <v>5084.78564453125</v>
      </c>
      <c r="O11" s="77"/>
      <c r="P11" s="96"/>
      <c r="Q11" s="96"/>
      <c r="R11" s="97"/>
      <c r="S11" s="51">
        <v>0</v>
      </c>
      <c r="T11" s="51">
        <v>4</v>
      </c>
      <c r="U11" s="52">
        <v>21</v>
      </c>
      <c r="V11" s="52">
        <v>0.055556</v>
      </c>
      <c r="W11" s="52">
        <v>0.12709</v>
      </c>
      <c r="X11" s="52">
        <v>1.70833</v>
      </c>
      <c r="Y11" s="52">
        <v>0.16666666666666666</v>
      </c>
      <c r="Z11" s="52">
        <v>0</v>
      </c>
      <c r="AA11" s="82">
        <v>11</v>
      </c>
      <c r="AB11" s="82"/>
      <c r="AC11" s="98"/>
      <c r="AD11" s="85" t="s">
        <v>289</v>
      </c>
      <c r="AE11" s="85">
        <v>225</v>
      </c>
      <c r="AF11" s="85">
        <v>465</v>
      </c>
      <c r="AG11" s="85">
        <v>979</v>
      </c>
      <c r="AH11" s="85">
        <v>1539</v>
      </c>
      <c r="AI11" s="85"/>
      <c r="AJ11" s="85" t="s">
        <v>303</v>
      </c>
      <c r="AK11" s="85" t="s">
        <v>312</v>
      </c>
      <c r="AL11" s="89" t="s">
        <v>321</v>
      </c>
      <c r="AM11" s="85"/>
      <c r="AN11" s="87">
        <v>41896.31805555556</v>
      </c>
      <c r="AO11" s="89" t="s">
        <v>331</v>
      </c>
      <c r="AP11" s="85" t="b">
        <v>0</v>
      </c>
      <c r="AQ11" s="85" t="b">
        <v>0</v>
      </c>
      <c r="AR11" s="85" t="b">
        <v>0</v>
      </c>
      <c r="AS11" s="85"/>
      <c r="AT11" s="85">
        <v>15</v>
      </c>
      <c r="AU11" s="89" t="s">
        <v>335</v>
      </c>
      <c r="AV11" s="85" t="b">
        <v>0</v>
      </c>
      <c r="AW11" s="85" t="s">
        <v>347</v>
      </c>
      <c r="AX11" s="89" t="s">
        <v>356</v>
      </c>
      <c r="AY11" s="85" t="s">
        <v>66</v>
      </c>
      <c r="AZ11" s="85" t="str">
        <f>REPLACE(INDEX(GroupVertices[Group],MATCH(Vertices[[#This Row],[Vertex]],GroupVertices[Vertex],0)),1,1,"")</f>
        <v>2</v>
      </c>
      <c r="BA11" s="51" t="s">
        <v>231</v>
      </c>
      <c r="BB11" s="51" t="s">
        <v>231</v>
      </c>
      <c r="BC11" s="51" t="s">
        <v>234</v>
      </c>
      <c r="BD11" s="51" t="s">
        <v>234</v>
      </c>
      <c r="BE11" s="51" t="s">
        <v>238</v>
      </c>
      <c r="BF11" s="51" t="s">
        <v>238</v>
      </c>
      <c r="BG11" s="128" t="s">
        <v>513</v>
      </c>
      <c r="BH11" s="128" t="s">
        <v>513</v>
      </c>
      <c r="BI11" s="128" t="s">
        <v>518</v>
      </c>
      <c r="BJ11" s="128" t="s">
        <v>518</v>
      </c>
      <c r="BK11" s="128">
        <v>0</v>
      </c>
      <c r="BL11" s="131">
        <v>0</v>
      </c>
      <c r="BM11" s="128">
        <v>0</v>
      </c>
      <c r="BN11" s="131">
        <v>0</v>
      </c>
      <c r="BO11" s="128">
        <v>0</v>
      </c>
      <c r="BP11" s="131">
        <v>0</v>
      </c>
      <c r="BQ11" s="128">
        <v>17</v>
      </c>
      <c r="BR11" s="131">
        <v>100</v>
      </c>
      <c r="BS11" s="128">
        <v>17</v>
      </c>
      <c r="BT11" s="2"/>
      <c r="BU11" s="3"/>
      <c r="BV11" s="3"/>
      <c r="BW11" s="3"/>
      <c r="BX11" s="3"/>
    </row>
    <row r="12" spans="1:76" ht="15">
      <c r="A12" s="14" t="s">
        <v>223</v>
      </c>
      <c r="B12" s="15"/>
      <c r="C12" s="15" t="s">
        <v>64</v>
      </c>
      <c r="D12" s="93">
        <v>162</v>
      </c>
      <c r="E12" s="81"/>
      <c r="F12" s="112" t="s">
        <v>344</v>
      </c>
      <c r="G12" s="15"/>
      <c r="H12" s="16" t="s">
        <v>223</v>
      </c>
      <c r="I12" s="66"/>
      <c r="J12" s="66"/>
      <c r="K12" s="114" t="s">
        <v>371</v>
      </c>
      <c r="L12" s="94">
        <v>1</v>
      </c>
      <c r="M12" s="95">
        <v>8801.9140625</v>
      </c>
      <c r="N12" s="95">
        <v>8125.65771484375</v>
      </c>
      <c r="O12" s="77"/>
      <c r="P12" s="96"/>
      <c r="Q12" s="96"/>
      <c r="R12" s="97"/>
      <c r="S12" s="51">
        <v>1</v>
      </c>
      <c r="T12" s="51">
        <v>0</v>
      </c>
      <c r="U12" s="52">
        <v>0</v>
      </c>
      <c r="V12" s="52">
        <v>0.035714</v>
      </c>
      <c r="W12" s="52">
        <v>0.036286</v>
      </c>
      <c r="X12" s="52">
        <v>0.513017</v>
      </c>
      <c r="Y12" s="52">
        <v>0</v>
      </c>
      <c r="Z12" s="52">
        <v>0</v>
      </c>
      <c r="AA12" s="82">
        <v>12</v>
      </c>
      <c r="AB12" s="82"/>
      <c r="AC12" s="98"/>
      <c r="AD12" s="85" t="s">
        <v>290</v>
      </c>
      <c r="AE12" s="85">
        <v>2</v>
      </c>
      <c r="AF12" s="85">
        <v>0</v>
      </c>
      <c r="AG12" s="85">
        <v>0</v>
      </c>
      <c r="AH12" s="85">
        <v>0</v>
      </c>
      <c r="AI12" s="85"/>
      <c r="AJ12" s="85"/>
      <c r="AK12" s="85"/>
      <c r="AL12" s="85"/>
      <c r="AM12" s="85"/>
      <c r="AN12" s="87">
        <v>40540.66898148148</v>
      </c>
      <c r="AO12" s="85"/>
      <c r="AP12" s="85" t="b">
        <v>1</v>
      </c>
      <c r="AQ12" s="85" t="b">
        <v>1</v>
      </c>
      <c r="AR12" s="85" t="b">
        <v>0</v>
      </c>
      <c r="AS12" s="85" t="s">
        <v>255</v>
      </c>
      <c r="AT12" s="85">
        <v>0</v>
      </c>
      <c r="AU12" s="89" t="s">
        <v>335</v>
      </c>
      <c r="AV12" s="85" t="b">
        <v>0</v>
      </c>
      <c r="AW12" s="85" t="s">
        <v>347</v>
      </c>
      <c r="AX12" s="89" t="s">
        <v>357</v>
      </c>
      <c r="AY12" s="85" t="s">
        <v>65</v>
      </c>
      <c r="AZ12" s="85" t="str">
        <f>REPLACE(INDEX(GroupVertices[Group],MATCH(Vertices[[#This Row],[Vertex]],GroupVertices[Vertex],0)),1,1,"")</f>
        <v>2</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224</v>
      </c>
      <c r="B13" s="15"/>
      <c r="C13" s="15" t="s">
        <v>64</v>
      </c>
      <c r="D13" s="93">
        <v>196.89955903968644</v>
      </c>
      <c r="E13" s="81"/>
      <c r="F13" s="112" t="s">
        <v>345</v>
      </c>
      <c r="G13" s="15"/>
      <c r="H13" s="16" t="s">
        <v>224</v>
      </c>
      <c r="I13" s="66"/>
      <c r="J13" s="66"/>
      <c r="K13" s="114" t="s">
        <v>372</v>
      </c>
      <c r="L13" s="94">
        <v>1</v>
      </c>
      <c r="M13" s="95">
        <v>6797.56591796875</v>
      </c>
      <c r="N13" s="95">
        <v>8125.65771484375</v>
      </c>
      <c r="O13" s="77"/>
      <c r="P13" s="96"/>
      <c r="Q13" s="96"/>
      <c r="R13" s="97"/>
      <c r="S13" s="51">
        <v>2</v>
      </c>
      <c r="T13" s="51">
        <v>0</v>
      </c>
      <c r="U13" s="52">
        <v>0</v>
      </c>
      <c r="V13" s="52">
        <v>0.05</v>
      </c>
      <c r="W13" s="52">
        <v>0.097398</v>
      </c>
      <c r="X13" s="52">
        <v>0.883941</v>
      </c>
      <c r="Y13" s="52">
        <v>0.5</v>
      </c>
      <c r="Z13" s="52">
        <v>0</v>
      </c>
      <c r="AA13" s="82">
        <v>13</v>
      </c>
      <c r="AB13" s="82"/>
      <c r="AC13" s="98"/>
      <c r="AD13" s="85" t="s">
        <v>291</v>
      </c>
      <c r="AE13" s="85">
        <v>482</v>
      </c>
      <c r="AF13" s="85">
        <v>85</v>
      </c>
      <c r="AG13" s="85">
        <v>104</v>
      </c>
      <c r="AH13" s="85">
        <v>88</v>
      </c>
      <c r="AI13" s="85"/>
      <c r="AJ13" s="85" t="s">
        <v>304</v>
      </c>
      <c r="AK13" s="85" t="s">
        <v>313</v>
      </c>
      <c r="AL13" s="89" t="s">
        <v>322</v>
      </c>
      <c r="AM13" s="85"/>
      <c r="AN13" s="87">
        <v>42743.720625</v>
      </c>
      <c r="AO13" s="89" t="s">
        <v>332</v>
      </c>
      <c r="AP13" s="85" t="b">
        <v>1</v>
      </c>
      <c r="AQ13" s="85" t="b">
        <v>0</v>
      </c>
      <c r="AR13" s="85" t="b">
        <v>0</v>
      </c>
      <c r="AS13" s="85"/>
      <c r="AT13" s="85">
        <v>3</v>
      </c>
      <c r="AU13" s="85"/>
      <c r="AV13" s="85" t="b">
        <v>0</v>
      </c>
      <c r="AW13" s="85" t="s">
        <v>347</v>
      </c>
      <c r="AX13" s="89" t="s">
        <v>358</v>
      </c>
      <c r="AY13" s="85" t="s">
        <v>65</v>
      </c>
      <c r="AZ13" s="85" t="str">
        <f>REPLACE(INDEX(GroupVertices[Group],MATCH(Vertices[[#This Row],[Vertex]],GroupVertices[Vertex],0)),1,1,"")</f>
        <v>2</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225</v>
      </c>
      <c r="B14" s="15"/>
      <c r="C14" s="15" t="s">
        <v>64</v>
      </c>
      <c r="D14" s="93">
        <v>174.7280744732974</v>
      </c>
      <c r="E14" s="81"/>
      <c r="F14" s="112" t="s">
        <v>346</v>
      </c>
      <c r="G14" s="15"/>
      <c r="H14" s="16" t="s">
        <v>225</v>
      </c>
      <c r="I14" s="66"/>
      <c r="J14" s="66"/>
      <c r="K14" s="114" t="s">
        <v>373</v>
      </c>
      <c r="L14" s="94">
        <v>1</v>
      </c>
      <c r="M14" s="95">
        <v>6797.56591796875</v>
      </c>
      <c r="N14" s="95">
        <v>5084.78564453125</v>
      </c>
      <c r="O14" s="77"/>
      <c r="P14" s="96"/>
      <c r="Q14" s="96"/>
      <c r="R14" s="97"/>
      <c r="S14" s="51">
        <v>2</v>
      </c>
      <c r="T14" s="51">
        <v>0</v>
      </c>
      <c r="U14" s="52">
        <v>0</v>
      </c>
      <c r="V14" s="52">
        <v>0.05</v>
      </c>
      <c r="W14" s="52">
        <v>0.097398</v>
      </c>
      <c r="X14" s="52">
        <v>0.883941</v>
      </c>
      <c r="Y14" s="52">
        <v>0.5</v>
      </c>
      <c r="Z14" s="52">
        <v>0</v>
      </c>
      <c r="AA14" s="82">
        <v>14</v>
      </c>
      <c r="AB14" s="82"/>
      <c r="AC14" s="98"/>
      <c r="AD14" s="85" t="s">
        <v>292</v>
      </c>
      <c r="AE14" s="85">
        <v>4</v>
      </c>
      <c r="AF14" s="85">
        <v>31</v>
      </c>
      <c r="AG14" s="85">
        <v>16</v>
      </c>
      <c r="AH14" s="85">
        <v>13</v>
      </c>
      <c r="AI14" s="85"/>
      <c r="AJ14" s="85" t="s">
        <v>305</v>
      </c>
      <c r="AK14" s="85"/>
      <c r="AL14" s="89" t="s">
        <v>323</v>
      </c>
      <c r="AM14" s="85"/>
      <c r="AN14" s="87">
        <v>43140.98090277778</v>
      </c>
      <c r="AO14" s="89" t="s">
        <v>333</v>
      </c>
      <c r="AP14" s="85" t="b">
        <v>1</v>
      </c>
      <c r="AQ14" s="85" t="b">
        <v>0</v>
      </c>
      <c r="AR14" s="85" t="b">
        <v>0</v>
      </c>
      <c r="AS14" s="85" t="s">
        <v>255</v>
      </c>
      <c r="AT14" s="85">
        <v>1</v>
      </c>
      <c r="AU14" s="85"/>
      <c r="AV14" s="85" t="b">
        <v>0</v>
      </c>
      <c r="AW14" s="85" t="s">
        <v>347</v>
      </c>
      <c r="AX14" s="89" t="s">
        <v>359</v>
      </c>
      <c r="AY14" s="85" t="s">
        <v>65</v>
      </c>
      <c r="AZ14" s="85" t="str">
        <f>REPLACE(INDEX(GroupVertices[Group],MATCH(Vertices[[#This Row],[Vertex]],GroupVertices[Vertex],0)),1,1,"")</f>
        <v>2</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214</v>
      </c>
      <c r="B15" s="15"/>
      <c r="C15" s="15" t="s">
        <v>64</v>
      </c>
      <c r="D15" s="93">
        <v>1000</v>
      </c>
      <c r="E15" s="81"/>
      <c r="F15" s="112" t="s">
        <v>242</v>
      </c>
      <c r="G15" s="15"/>
      <c r="H15" s="16" t="s">
        <v>214</v>
      </c>
      <c r="I15" s="66"/>
      <c r="J15" s="66"/>
      <c r="K15" s="114" t="s">
        <v>374</v>
      </c>
      <c r="L15" s="94">
        <v>1</v>
      </c>
      <c r="M15" s="95">
        <v>8801.9140625</v>
      </c>
      <c r="N15" s="95">
        <v>1782.1746826171875</v>
      </c>
      <c r="O15" s="77"/>
      <c r="P15" s="96"/>
      <c r="Q15" s="96"/>
      <c r="R15" s="97"/>
      <c r="S15" s="51">
        <v>1</v>
      </c>
      <c r="T15" s="51">
        <v>1</v>
      </c>
      <c r="U15" s="52">
        <v>0</v>
      </c>
      <c r="V15" s="52">
        <v>0</v>
      </c>
      <c r="W15" s="52">
        <v>0</v>
      </c>
      <c r="X15" s="52">
        <v>0.999961</v>
      </c>
      <c r="Y15" s="52">
        <v>0</v>
      </c>
      <c r="Z15" s="52" t="s">
        <v>424</v>
      </c>
      <c r="AA15" s="82">
        <v>15</v>
      </c>
      <c r="AB15" s="82"/>
      <c r="AC15" s="98"/>
      <c r="AD15" s="85" t="s">
        <v>293</v>
      </c>
      <c r="AE15" s="85">
        <v>371</v>
      </c>
      <c r="AF15" s="85">
        <v>2041</v>
      </c>
      <c r="AG15" s="85">
        <v>10596</v>
      </c>
      <c r="AH15" s="85">
        <v>2116</v>
      </c>
      <c r="AI15" s="85"/>
      <c r="AJ15" s="85"/>
      <c r="AK15" s="85"/>
      <c r="AL15" s="85"/>
      <c r="AM15" s="85"/>
      <c r="AN15" s="87">
        <v>41785.32511574074</v>
      </c>
      <c r="AO15" s="85"/>
      <c r="AP15" s="85" t="b">
        <v>1</v>
      </c>
      <c r="AQ15" s="85" t="b">
        <v>0</v>
      </c>
      <c r="AR15" s="85" t="b">
        <v>0</v>
      </c>
      <c r="AS15" s="85"/>
      <c r="AT15" s="85">
        <v>32</v>
      </c>
      <c r="AU15" s="89" t="s">
        <v>335</v>
      </c>
      <c r="AV15" s="85" t="b">
        <v>0</v>
      </c>
      <c r="AW15" s="85" t="s">
        <v>347</v>
      </c>
      <c r="AX15" s="89" t="s">
        <v>360</v>
      </c>
      <c r="AY15" s="85" t="s">
        <v>66</v>
      </c>
      <c r="AZ15" s="85" t="str">
        <f>REPLACE(INDEX(GroupVertices[Group],MATCH(Vertices[[#This Row],[Vertex]],GroupVertices[Vertex],0)),1,1,"")</f>
        <v>3</v>
      </c>
      <c r="BA15" s="51" t="s">
        <v>232</v>
      </c>
      <c r="BB15" s="51" t="s">
        <v>232</v>
      </c>
      <c r="BC15" s="51" t="s">
        <v>235</v>
      </c>
      <c r="BD15" s="51" t="s">
        <v>235</v>
      </c>
      <c r="BE15" s="51"/>
      <c r="BF15" s="51"/>
      <c r="BG15" s="128" t="s">
        <v>514</v>
      </c>
      <c r="BH15" s="128" t="s">
        <v>514</v>
      </c>
      <c r="BI15" s="128" t="s">
        <v>519</v>
      </c>
      <c r="BJ15" s="128" t="s">
        <v>519</v>
      </c>
      <c r="BK15" s="128">
        <v>2</v>
      </c>
      <c r="BL15" s="131">
        <v>8.695652173913043</v>
      </c>
      <c r="BM15" s="128">
        <v>1</v>
      </c>
      <c r="BN15" s="131">
        <v>4.3478260869565215</v>
      </c>
      <c r="BO15" s="128">
        <v>0</v>
      </c>
      <c r="BP15" s="131">
        <v>0</v>
      </c>
      <c r="BQ15" s="128">
        <v>20</v>
      </c>
      <c r="BR15" s="131">
        <v>86.95652173913044</v>
      </c>
      <c r="BS15" s="128">
        <v>23</v>
      </c>
      <c r="BT15" s="2"/>
      <c r="BU15" s="3"/>
      <c r="BV15" s="3"/>
      <c r="BW15" s="3"/>
      <c r="BX15" s="3"/>
    </row>
    <row r="16" spans="1:76" ht="15">
      <c r="A16" s="99" t="s">
        <v>215</v>
      </c>
      <c r="B16" s="100"/>
      <c r="C16" s="100" t="s">
        <v>64</v>
      </c>
      <c r="D16" s="101">
        <v>228.9250367466928</v>
      </c>
      <c r="E16" s="102"/>
      <c r="F16" s="113" t="s">
        <v>243</v>
      </c>
      <c r="G16" s="100"/>
      <c r="H16" s="103" t="s">
        <v>215</v>
      </c>
      <c r="I16" s="104"/>
      <c r="J16" s="104"/>
      <c r="K16" s="115" t="s">
        <v>375</v>
      </c>
      <c r="L16" s="105">
        <v>1</v>
      </c>
      <c r="M16" s="106">
        <v>6797.56591796875</v>
      </c>
      <c r="N16" s="106">
        <v>1782.1746826171875</v>
      </c>
      <c r="O16" s="107"/>
      <c r="P16" s="108"/>
      <c r="Q16" s="108"/>
      <c r="R16" s="109"/>
      <c r="S16" s="51">
        <v>1</v>
      </c>
      <c r="T16" s="51">
        <v>1</v>
      </c>
      <c r="U16" s="52">
        <v>0</v>
      </c>
      <c r="V16" s="52">
        <v>0</v>
      </c>
      <c r="W16" s="52">
        <v>0</v>
      </c>
      <c r="X16" s="52">
        <v>0.999961</v>
      </c>
      <c r="Y16" s="52">
        <v>0</v>
      </c>
      <c r="Z16" s="52" t="s">
        <v>424</v>
      </c>
      <c r="AA16" s="110">
        <v>16</v>
      </c>
      <c r="AB16" s="110"/>
      <c r="AC16" s="111"/>
      <c r="AD16" s="85" t="s">
        <v>294</v>
      </c>
      <c r="AE16" s="85">
        <v>446</v>
      </c>
      <c r="AF16" s="85">
        <v>163</v>
      </c>
      <c r="AG16" s="85">
        <v>51525</v>
      </c>
      <c r="AH16" s="85">
        <v>6</v>
      </c>
      <c r="AI16" s="85"/>
      <c r="AJ16" s="85" t="s">
        <v>306</v>
      </c>
      <c r="AK16" s="85" t="s">
        <v>314</v>
      </c>
      <c r="AL16" s="89" t="s">
        <v>324</v>
      </c>
      <c r="AM16" s="85"/>
      <c r="AN16" s="87">
        <v>41947.64861111111</v>
      </c>
      <c r="AO16" s="89" t="s">
        <v>334</v>
      </c>
      <c r="AP16" s="85" t="b">
        <v>0</v>
      </c>
      <c r="AQ16" s="85" t="b">
        <v>0</v>
      </c>
      <c r="AR16" s="85" t="b">
        <v>0</v>
      </c>
      <c r="AS16" s="85"/>
      <c r="AT16" s="85">
        <v>9</v>
      </c>
      <c r="AU16" s="89" t="s">
        <v>335</v>
      </c>
      <c r="AV16" s="85" t="b">
        <v>0</v>
      </c>
      <c r="AW16" s="85" t="s">
        <v>347</v>
      </c>
      <c r="AX16" s="89" t="s">
        <v>361</v>
      </c>
      <c r="AY16" s="85" t="s">
        <v>66</v>
      </c>
      <c r="AZ16" s="85" t="str">
        <f>REPLACE(INDEX(GroupVertices[Group],MATCH(Vertices[[#This Row],[Vertex]],GroupVertices[Vertex],0)),1,1,"")</f>
        <v>3</v>
      </c>
      <c r="BA16" s="51" t="s">
        <v>233</v>
      </c>
      <c r="BB16" s="51" t="s">
        <v>233</v>
      </c>
      <c r="BC16" s="51" t="s">
        <v>236</v>
      </c>
      <c r="BD16" s="51" t="s">
        <v>236</v>
      </c>
      <c r="BE16" s="51" t="s">
        <v>239</v>
      </c>
      <c r="BF16" s="51" t="s">
        <v>239</v>
      </c>
      <c r="BG16" s="128" t="s">
        <v>468</v>
      </c>
      <c r="BH16" s="128" t="s">
        <v>468</v>
      </c>
      <c r="BI16" s="128" t="s">
        <v>484</v>
      </c>
      <c r="BJ16" s="128" t="s">
        <v>484</v>
      </c>
      <c r="BK16" s="128">
        <v>0</v>
      </c>
      <c r="BL16" s="131">
        <v>0</v>
      </c>
      <c r="BM16" s="128">
        <v>0</v>
      </c>
      <c r="BN16" s="131">
        <v>0</v>
      </c>
      <c r="BO16" s="128">
        <v>0</v>
      </c>
      <c r="BP16" s="131">
        <v>0</v>
      </c>
      <c r="BQ16" s="128">
        <v>14</v>
      </c>
      <c r="BR16" s="131">
        <v>100</v>
      </c>
      <c r="BS16" s="128">
        <v>14</v>
      </c>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3" r:id="rId1" display="http://t.co/3dqddK0kjn"/>
    <hyperlink ref="AL4" r:id="rId2" display="https://t.co/W04n9rsU21"/>
    <hyperlink ref="AL5" r:id="rId3" display="https://t.co/N8HnG4yMwA"/>
    <hyperlink ref="AL8" r:id="rId4" display="http://thesquareplan.com/"/>
    <hyperlink ref="AL9" r:id="rId5" display="https://t.co/nH3WCrhGil"/>
    <hyperlink ref="AL10" r:id="rId6" display="https://t.co/GlIqVhq6lY"/>
    <hyperlink ref="AL11" r:id="rId7" display="https://t.co/QJKxCo16a5"/>
    <hyperlink ref="AL13" r:id="rId8" display="http://www.hacware.com/"/>
    <hyperlink ref="AL14" r:id="rId9" display="https://t.co/HkS1aSCjSk"/>
    <hyperlink ref="AL16" r:id="rId10" display="http://t.co/apfW7F3Lx0"/>
    <hyperlink ref="AO3" r:id="rId11" display="https://pbs.twimg.com/profile_banners/57912217/1562129874"/>
    <hyperlink ref="AO4" r:id="rId12" display="https://pbs.twimg.com/profile_banners/14277276/1563480850"/>
    <hyperlink ref="AO7" r:id="rId13" display="https://pbs.twimg.com/profile_banners/1015038998992089088/1554310600"/>
    <hyperlink ref="AO8" r:id="rId14" display="https://pbs.twimg.com/profile_banners/946045788785987587/1514766606"/>
    <hyperlink ref="AO9" r:id="rId15" display="https://pbs.twimg.com/profile_banners/755711053112152064/1553728215"/>
    <hyperlink ref="AO10" r:id="rId16" display="https://pbs.twimg.com/profile_banners/872833827835662337/1521487735"/>
    <hyperlink ref="AO11" r:id="rId17" display="https://pbs.twimg.com/profile_banners/2808964358/1564068357"/>
    <hyperlink ref="AO13" r:id="rId18" display="https://pbs.twimg.com/profile_banners/818144660304658436/1553131817"/>
    <hyperlink ref="AO14" r:id="rId19" display="https://pbs.twimg.com/profile_banners/962106963696889856/1518229354"/>
    <hyperlink ref="AO16" r:id="rId20" display="https://pbs.twimg.com/profile_banners/2860898314/1526831594"/>
    <hyperlink ref="AU3" r:id="rId21" display="http://abs.twimg.com/images/themes/theme1/bg.png"/>
    <hyperlink ref="AU4" r:id="rId22" display="http://abs.twimg.com/images/themes/theme14/bg.gif"/>
    <hyperlink ref="AU9" r:id="rId23" display="http://abs.twimg.com/images/themes/theme1/bg.png"/>
    <hyperlink ref="AU11" r:id="rId24" display="http://abs.twimg.com/images/themes/theme1/bg.png"/>
    <hyperlink ref="AU12" r:id="rId25" display="http://abs.twimg.com/images/themes/theme1/bg.png"/>
    <hyperlink ref="AU15" r:id="rId26" display="http://abs.twimg.com/images/themes/theme1/bg.png"/>
    <hyperlink ref="AU16" r:id="rId27" display="http://abs.twimg.com/images/themes/theme1/bg.png"/>
    <hyperlink ref="F3" r:id="rId28" display="http://pbs.twimg.com/profile_images/650208380355670016/8fLFT0EJ_normal.png"/>
    <hyperlink ref="F4" r:id="rId29" display="http://pbs.twimg.com/profile_images/1055550840725999616/oGwDUa6d_normal.jpg"/>
    <hyperlink ref="F5" r:id="rId30" display="http://pbs.twimg.com/profile_images/1016504399622000640/LvaHvuwq_normal.jpg"/>
    <hyperlink ref="F6" r:id="rId31" display="http://pbs.twimg.com/profile_images/1149062409752940545/SjTLxR3f_normal.jpg"/>
    <hyperlink ref="F7" r:id="rId32" display="http://pbs.twimg.com/profile_images/1113482738802331649/-zxmr_99_normal.png"/>
    <hyperlink ref="F8" r:id="rId33" display="http://pbs.twimg.com/profile_images/946105665650614272/bQH4qVOm_normal.png"/>
    <hyperlink ref="F9" r:id="rId34" display="http://pbs.twimg.com/profile_images/989243243039809536/kJPrYUly_normal.jpg"/>
    <hyperlink ref="F10" r:id="rId35" display="http://pbs.twimg.com/profile_images/975816210548797440/HWZao4IQ_normal.jpg"/>
    <hyperlink ref="F11" r:id="rId36" display="http://pbs.twimg.com/profile_images/1154412466777944064/VdFaFmly_normal.jpg"/>
    <hyperlink ref="F12" r:id="rId37" display="http://abs.twimg.com/sticky/default_profile_images/default_profile_3_normal.png"/>
    <hyperlink ref="F13" r:id="rId38" display="http://pbs.twimg.com/profile_images/1146774056189997056/jYik8veu_normal.png"/>
    <hyperlink ref="F14" r:id="rId39" display="http://pbs.twimg.com/profile_images/983499712820011008/pbXSVrmN_normal.jpg"/>
    <hyperlink ref="F15" r:id="rId40" display="http://pbs.twimg.com/profile_images/599904063078211584/rAO429nM_normal.jpg"/>
    <hyperlink ref="F16" r:id="rId41" display="http://pbs.twimg.com/profile_images/910975998665134085/UWn6aP95_normal.jpg"/>
    <hyperlink ref="AX3" r:id="rId42" display="https://twitter.com/arcgateinc"/>
    <hyperlink ref="AX4" r:id="rId43" display="https://twitter.com/techstars"/>
    <hyperlink ref="AX5" r:id="rId44" display="https://twitter.com/sambvani"/>
    <hyperlink ref="AX6" r:id="rId45" display="https://twitter.com/wisebanking"/>
    <hyperlink ref="AX7" r:id="rId46" display="https://twitter.com/meetwagmo"/>
    <hyperlink ref="AX8" r:id="rId47" display="https://twitter.com/thesquareplan"/>
    <hyperlink ref="AX9" r:id="rId48" display="https://twitter.com/smarthop"/>
    <hyperlink ref="AX10" r:id="rId49" display="https://twitter.com/realworldplaybk"/>
    <hyperlink ref="AX11" r:id="rId50" display="https://twitter.com/ashwinitorvi"/>
    <hyperlink ref="AX12" r:id="rId51" display="https://twitter.com/realworl"/>
    <hyperlink ref="AX13" r:id="rId52" display="https://twitter.com/hacware1"/>
    <hyperlink ref="AX14" r:id="rId53" display="https://twitter.com/louassistant"/>
    <hyperlink ref="AX15" r:id="rId54" display="https://twitter.com/mirierubin"/>
    <hyperlink ref="AX16" r:id="rId55" display="https://twitter.com/radiobarbarossa"/>
  </hyperlinks>
  <printOptions/>
  <pageMargins left="0.7" right="0.7" top="0.75" bottom="0.75" header="0.3" footer="0.3"/>
  <pageSetup horizontalDpi="600" verticalDpi="600" orientation="portrait" r:id="rId59"/>
  <legacyDrawing r:id="rId57"/>
  <tableParts>
    <tablePart r:id="rId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433</v>
      </c>
      <c r="Z2" s="13" t="s">
        <v>439</v>
      </c>
      <c r="AA2" s="13" t="s">
        <v>453</v>
      </c>
      <c r="AB2" s="13" t="s">
        <v>467</v>
      </c>
      <c r="AC2" s="13" t="s">
        <v>483</v>
      </c>
      <c r="AD2" s="13" t="s">
        <v>493</v>
      </c>
      <c r="AE2" s="13" t="s">
        <v>494</v>
      </c>
      <c r="AF2" s="13" t="s">
        <v>501</v>
      </c>
      <c r="AG2" s="67" t="s">
        <v>543</v>
      </c>
      <c r="AH2" s="67" t="s">
        <v>544</v>
      </c>
      <c r="AI2" s="67" t="s">
        <v>545</v>
      </c>
      <c r="AJ2" s="67" t="s">
        <v>546</v>
      </c>
      <c r="AK2" s="67" t="s">
        <v>547</v>
      </c>
      <c r="AL2" s="67" t="s">
        <v>548</v>
      </c>
      <c r="AM2" s="67" t="s">
        <v>549</v>
      </c>
      <c r="AN2" s="67" t="s">
        <v>550</v>
      </c>
      <c r="AO2" s="67" t="s">
        <v>553</v>
      </c>
    </row>
    <row r="3" spans="1:41" ht="15">
      <c r="A3" s="125" t="s">
        <v>415</v>
      </c>
      <c r="B3" s="126" t="s">
        <v>418</v>
      </c>
      <c r="C3" s="126" t="s">
        <v>56</v>
      </c>
      <c r="D3" s="117"/>
      <c r="E3" s="116"/>
      <c r="F3" s="118" t="s">
        <v>580</v>
      </c>
      <c r="G3" s="119"/>
      <c r="H3" s="119"/>
      <c r="I3" s="120">
        <v>3</v>
      </c>
      <c r="J3" s="121"/>
      <c r="K3" s="51">
        <v>8</v>
      </c>
      <c r="L3" s="51">
        <v>7</v>
      </c>
      <c r="M3" s="51">
        <v>0</v>
      </c>
      <c r="N3" s="51">
        <v>7</v>
      </c>
      <c r="O3" s="51">
        <v>0</v>
      </c>
      <c r="P3" s="52">
        <v>0</v>
      </c>
      <c r="Q3" s="52">
        <v>0</v>
      </c>
      <c r="R3" s="51">
        <v>1</v>
      </c>
      <c r="S3" s="51">
        <v>0</v>
      </c>
      <c r="T3" s="51">
        <v>8</v>
      </c>
      <c r="U3" s="51">
        <v>7</v>
      </c>
      <c r="V3" s="51">
        <v>2</v>
      </c>
      <c r="W3" s="52">
        <v>1.53125</v>
      </c>
      <c r="X3" s="52">
        <v>0.125</v>
      </c>
      <c r="Y3" s="85" t="s">
        <v>231</v>
      </c>
      <c r="Z3" s="85" t="s">
        <v>234</v>
      </c>
      <c r="AA3" s="85" t="s">
        <v>237</v>
      </c>
      <c r="AB3" s="91" t="s">
        <v>216</v>
      </c>
      <c r="AC3" s="91" t="s">
        <v>254</v>
      </c>
      <c r="AD3" s="91"/>
      <c r="AE3" s="91" t="s">
        <v>495</v>
      </c>
      <c r="AF3" s="91" t="s">
        <v>502</v>
      </c>
      <c r="AG3" s="128">
        <v>0</v>
      </c>
      <c r="AH3" s="131">
        <v>0</v>
      </c>
      <c r="AI3" s="128">
        <v>0</v>
      </c>
      <c r="AJ3" s="131">
        <v>0</v>
      </c>
      <c r="AK3" s="128">
        <v>0</v>
      </c>
      <c r="AL3" s="131">
        <v>0</v>
      </c>
      <c r="AM3" s="128">
        <v>28</v>
      </c>
      <c r="AN3" s="131">
        <v>100</v>
      </c>
      <c r="AO3" s="128">
        <v>28</v>
      </c>
    </row>
    <row r="4" spans="1:41" ht="15">
      <c r="A4" s="125" t="s">
        <v>416</v>
      </c>
      <c r="B4" s="126" t="s">
        <v>419</v>
      </c>
      <c r="C4" s="126" t="s">
        <v>56</v>
      </c>
      <c r="D4" s="122"/>
      <c r="E4" s="100"/>
      <c r="F4" s="103" t="s">
        <v>416</v>
      </c>
      <c r="G4" s="107"/>
      <c r="H4" s="107"/>
      <c r="I4" s="123">
        <v>4</v>
      </c>
      <c r="J4" s="110"/>
      <c r="K4" s="51">
        <v>4</v>
      </c>
      <c r="L4" s="51">
        <v>3</v>
      </c>
      <c r="M4" s="51">
        <v>0</v>
      </c>
      <c r="N4" s="51">
        <v>3</v>
      </c>
      <c r="O4" s="51">
        <v>0</v>
      </c>
      <c r="P4" s="52">
        <v>0</v>
      </c>
      <c r="Q4" s="52">
        <v>0</v>
      </c>
      <c r="R4" s="51">
        <v>1</v>
      </c>
      <c r="S4" s="51">
        <v>0</v>
      </c>
      <c r="T4" s="51">
        <v>4</v>
      </c>
      <c r="U4" s="51">
        <v>3</v>
      </c>
      <c r="V4" s="51">
        <v>2</v>
      </c>
      <c r="W4" s="52">
        <v>1.125</v>
      </c>
      <c r="X4" s="52">
        <v>0.25</v>
      </c>
      <c r="Y4" s="85" t="s">
        <v>231</v>
      </c>
      <c r="Z4" s="85" t="s">
        <v>234</v>
      </c>
      <c r="AA4" s="85" t="s">
        <v>238</v>
      </c>
      <c r="AB4" s="91" t="s">
        <v>254</v>
      </c>
      <c r="AC4" s="91" t="s">
        <v>254</v>
      </c>
      <c r="AD4" s="91"/>
      <c r="AE4" s="91" t="s">
        <v>496</v>
      </c>
      <c r="AF4" s="91" t="s">
        <v>503</v>
      </c>
      <c r="AG4" s="128">
        <v>0</v>
      </c>
      <c r="AH4" s="131">
        <v>0</v>
      </c>
      <c r="AI4" s="128">
        <v>0</v>
      </c>
      <c r="AJ4" s="131">
        <v>0</v>
      </c>
      <c r="AK4" s="128">
        <v>0</v>
      </c>
      <c r="AL4" s="131">
        <v>0</v>
      </c>
      <c r="AM4" s="128">
        <v>17</v>
      </c>
      <c r="AN4" s="131">
        <v>100</v>
      </c>
      <c r="AO4" s="128">
        <v>17</v>
      </c>
    </row>
    <row r="5" spans="1:41" ht="15">
      <c r="A5" s="125" t="s">
        <v>417</v>
      </c>
      <c r="B5" s="126" t="s">
        <v>420</v>
      </c>
      <c r="C5" s="126" t="s">
        <v>56</v>
      </c>
      <c r="D5" s="122"/>
      <c r="E5" s="100"/>
      <c r="F5" s="103" t="s">
        <v>581</v>
      </c>
      <c r="G5" s="107"/>
      <c r="H5" s="107"/>
      <c r="I5" s="123">
        <v>5</v>
      </c>
      <c r="J5" s="110"/>
      <c r="K5" s="51">
        <v>2</v>
      </c>
      <c r="L5" s="51">
        <v>1</v>
      </c>
      <c r="M5" s="51">
        <v>2</v>
      </c>
      <c r="N5" s="51">
        <v>3</v>
      </c>
      <c r="O5" s="51">
        <v>3</v>
      </c>
      <c r="P5" s="52" t="s">
        <v>424</v>
      </c>
      <c r="Q5" s="52" t="s">
        <v>424</v>
      </c>
      <c r="R5" s="51">
        <v>2</v>
      </c>
      <c r="S5" s="51">
        <v>2</v>
      </c>
      <c r="T5" s="51">
        <v>1</v>
      </c>
      <c r="U5" s="51">
        <v>2</v>
      </c>
      <c r="V5" s="51">
        <v>0</v>
      </c>
      <c r="W5" s="52">
        <v>0</v>
      </c>
      <c r="X5" s="52">
        <v>0</v>
      </c>
      <c r="Y5" s="85" t="s">
        <v>434</v>
      </c>
      <c r="Z5" s="85" t="s">
        <v>440</v>
      </c>
      <c r="AA5" s="85" t="s">
        <v>239</v>
      </c>
      <c r="AB5" s="91" t="s">
        <v>468</v>
      </c>
      <c r="AC5" s="91" t="s">
        <v>484</v>
      </c>
      <c r="AD5" s="91"/>
      <c r="AE5" s="91"/>
      <c r="AF5" s="91" t="s">
        <v>504</v>
      </c>
      <c r="AG5" s="128">
        <v>2</v>
      </c>
      <c r="AH5" s="131">
        <v>5.405405405405405</v>
      </c>
      <c r="AI5" s="128">
        <v>1</v>
      </c>
      <c r="AJ5" s="131">
        <v>2.7027027027027026</v>
      </c>
      <c r="AK5" s="128">
        <v>0</v>
      </c>
      <c r="AL5" s="131">
        <v>0</v>
      </c>
      <c r="AM5" s="128">
        <v>34</v>
      </c>
      <c r="AN5" s="131">
        <v>91.89189189189189</v>
      </c>
      <c r="AO5" s="128">
        <v>37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415</v>
      </c>
      <c r="B2" s="91" t="s">
        <v>212</v>
      </c>
      <c r="C2" s="85">
        <f>VLOOKUP(GroupVertices[[#This Row],[Vertex]],Vertices[],MATCH("ID",Vertices[[#Headers],[Vertex]:[Vertex Content Word Count]],0),FALSE)</f>
        <v>3</v>
      </c>
    </row>
    <row r="3" spans="1:3" ht="15">
      <c r="A3" s="85" t="s">
        <v>415</v>
      </c>
      <c r="B3" s="91" t="s">
        <v>222</v>
      </c>
      <c r="C3" s="85">
        <f>VLOOKUP(GroupVertices[[#This Row],[Vertex]],Vertices[],MATCH("ID",Vertices[[#Headers],[Vertex]:[Vertex Content Word Count]],0),FALSE)</f>
        <v>10</v>
      </c>
    </row>
    <row r="4" spans="1:3" ht="15">
      <c r="A4" s="85" t="s">
        <v>415</v>
      </c>
      <c r="B4" s="91" t="s">
        <v>221</v>
      </c>
      <c r="C4" s="85">
        <f>VLOOKUP(GroupVertices[[#This Row],[Vertex]],Vertices[],MATCH("ID",Vertices[[#Headers],[Vertex]:[Vertex Content Word Count]],0),FALSE)</f>
        <v>9</v>
      </c>
    </row>
    <row r="5" spans="1:3" ht="15">
      <c r="A5" s="85" t="s">
        <v>415</v>
      </c>
      <c r="B5" s="91" t="s">
        <v>220</v>
      </c>
      <c r="C5" s="85">
        <f>VLOOKUP(GroupVertices[[#This Row],[Vertex]],Vertices[],MATCH("ID",Vertices[[#Headers],[Vertex]:[Vertex Content Word Count]],0),FALSE)</f>
        <v>8</v>
      </c>
    </row>
    <row r="6" spans="1:3" ht="15">
      <c r="A6" s="85" t="s">
        <v>415</v>
      </c>
      <c r="B6" s="91" t="s">
        <v>219</v>
      </c>
      <c r="C6" s="85">
        <f>VLOOKUP(GroupVertices[[#This Row],[Vertex]],Vertices[],MATCH("ID",Vertices[[#Headers],[Vertex]:[Vertex Content Word Count]],0),FALSE)</f>
        <v>7</v>
      </c>
    </row>
    <row r="7" spans="1:3" ht="15">
      <c r="A7" s="85" t="s">
        <v>415</v>
      </c>
      <c r="B7" s="91" t="s">
        <v>218</v>
      </c>
      <c r="C7" s="85">
        <f>VLOOKUP(GroupVertices[[#This Row],[Vertex]],Vertices[],MATCH("ID",Vertices[[#Headers],[Vertex]:[Vertex Content Word Count]],0),FALSE)</f>
        <v>6</v>
      </c>
    </row>
    <row r="8" spans="1:3" ht="15">
      <c r="A8" s="85" t="s">
        <v>415</v>
      </c>
      <c r="B8" s="91" t="s">
        <v>217</v>
      </c>
      <c r="C8" s="85">
        <f>VLOOKUP(GroupVertices[[#This Row],[Vertex]],Vertices[],MATCH("ID",Vertices[[#Headers],[Vertex]:[Vertex Content Word Count]],0),FALSE)</f>
        <v>5</v>
      </c>
    </row>
    <row r="9" spans="1:3" ht="15">
      <c r="A9" s="85" t="s">
        <v>415</v>
      </c>
      <c r="B9" s="91" t="s">
        <v>216</v>
      </c>
      <c r="C9" s="85">
        <f>VLOOKUP(GroupVertices[[#This Row],[Vertex]],Vertices[],MATCH("ID",Vertices[[#Headers],[Vertex]:[Vertex Content Word Count]],0),FALSE)</f>
        <v>4</v>
      </c>
    </row>
    <row r="10" spans="1:3" ht="15">
      <c r="A10" s="85" t="s">
        <v>416</v>
      </c>
      <c r="B10" s="91" t="s">
        <v>213</v>
      </c>
      <c r="C10" s="85">
        <f>VLOOKUP(GroupVertices[[#This Row],[Vertex]],Vertices[],MATCH("ID",Vertices[[#Headers],[Vertex]:[Vertex Content Word Count]],0),FALSE)</f>
        <v>11</v>
      </c>
    </row>
    <row r="11" spans="1:3" ht="15">
      <c r="A11" s="85" t="s">
        <v>416</v>
      </c>
      <c r="B11" s="91" t="s">
        <v>225</v>
      </c>
      <c r="C11" s="85">
        <f>VLOOKUP(GroupVertices[[#This Row],[Vertex]],Vertices[],MATCH("ID",Vertices[[#Headers],[Vertex]:[Vertex Content Word Count]],0),FALSE)</f>
        <v>14</v>
      </c>
    </row>
    <row r="12" spans="1:3" ht="15">
      <c r="A12" s="85" t="s">
        <v>416</v>
      </c>
      <c r="B12" s="91" t="s">
        <v>224</v>
      </c>
      <c r="C12" s="85">
        <f>VLOOKUP(GroupVertices[[#This Row],[Vertex]],Vertices[],MATCH("ID",Vertices[[#Headers],[Vertex]:[Vertex Content Word Count]],0),FALSE)</f>
        <v>13</v>
      </c>
    </row>
    <row r="13" spans="1:3" ht="15">
      <c r="A13" s="85" t="s">
        <v>416</v>
      </c>
      <c r="B13" s="91" t="s">
        <v>223</v>
      </c>
      <c r="C13" s="85">
        <f>VLOOKUP(GroupVertices[[#This Row],[Vertex]],Vertices[],MATCH("ID",Vertices[[#Headers],[Vertex]:[Vertex Content Word Count]],0),FALSE)</f>
        <v>12</v>
      </c>
    </row>
    <row r="14" spans="1:3" ht="15">
      <c r="A14" s="85" t="s">
        <v>417</v>
      </c>
      <c r="B14" s="91" t="s">
        <v>214</v>
      </c>
      <c r="C14" s="85">
        <f>VLOOKUP(GroupVertices[[#This Row],[Vertex]],Vertices[],MATCH("ID",Vertices[[#Headers],[Vertex]:[Vertex Content Word Count]],0),FALSE)</f>
        <v>15</v>
      </c>
    </row>
    <row r="15" spans="1:3" ht="15">
      <c r="A15" s="85" t="s">
        <v>417</v>
      </c>
      <c r="B15" s="91" t="s">
        <v>215</v>
      </c>
      <c r="C15" s="85">
        <f>VLOOKUP(GroupVertices[[#This Row],[Vertex]],Vertices[],MATCH("ID",Vertices[[#Headers],[Vertex]:[Vertex Content Word Count]],0),FALSE)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557</v>
      </c>
      <c r="B2" s="36" t="s">
        <v>376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0.513017</v>
      </c>
      <c r="Q2" s="40">
        <f>COUNTIF(Vertices[PageRank],"&gt;= "&amp;P2)-COUNTIF(Vertices[PageRank],"&gt;="&amp;P3)</f>
        <v>8</v>
      </c>
      <c r="R2" s="39">
        <f>MIN(Vertices[Clustering Coefficient])</f>
        <v>0</v>
      </c>
      <c r="S2" s="45">
        <f>COUNTIF(Vertices[Clustering Coefficient],"&gt;= "&amp;R2)-COUNTIF(Vertices[Clustering Coefficient],"&gt;="&amp;R3)</f>
        <v>10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0.16363636363636364</v>
      </c>
      <c r="I3" s="42">
        <f>COUNTIF(Vertices[Out-Degree],"&gt;= "&amp;H3)-COUNTIF(Vertices[Out-Degree],"&gt;="&amp;H4)</f>
        <v>0</v>
      </c>
      <c r="J3" s="41">
        <f aca="true" t="shared" si="4" ref="J3:J26">J2+($J$57-$J$2)/BinDivisor</f>
        <v>1.8</v>
      </c>
      <c r="K3" s="42">
        <f>COUNTIF(Vertices[Betweenness Centrality],"&gt;= "&amp;J3)-COUNTIF(Vertices[Betweenness Centrality],"&gt;="&amp;J4)</f>
        <v>0</v>
      </c>
      <c r="L3" s="41">
        <f aca="true" t="shared" si="5" ref="L3:L26">L2+($L$57-$L$2)/BinDivisor</f>
        <v>0.0015151454545454545</v>
      </c>
      <c r="M3" s="42">
        <f>COUNTIF(Vertices[Closeness Centrality],"&gt;= "&amp;L3)-COUNTIF(Vertices[Closeness Centrality],"&gt;="&amp;L4)</f>
        <v>0</v>
      </c>
      <c r="N3" s="41">
        <f aca="true" t="shared" si="6" ref="N3:N26">N2+($N$57-$N$2)/BinDivisor</f>
        <v>0.0038916727272727274</v>
      </c>
      <c r="O3" s="42">
        <f>COUNTIF(Vertices[Eigenvector Centrality],"&gt;= "&amp;N3)-COUNTIF(Vertices[Eigenvector Centrality],"&gt;="&amp;N4)</f>
        <v>0</v>
      </c>
      <c r="P3" s="41">
        <f aca="true" t="shared" si="7" ref="P3:P26">P2+($P$57-$P$2)/BinDivisor</f>
        <v>0.5830319272727272</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0.07272727272727272</v>
      </c>
      <c r="G4" s="40">
        <f>COUNTIF(Vertices[In-Degree],"&gt;= "&amp;F4)-COUNTIF(Vertices[In-Degree],"&gt;="&amp;F5)</f>
        <v>0</v>
      </c>
      <c r="H4" s="39">
        <f t="shared" si="3"/>
        <v>0.32727272727272727</v>
      </c>
      <c r="I4" s="40">
        <f>COUNTIF(Vertices[Out-Degree],"&gt;= "&amp;H4)-COUNTIF(Vertices[Out-Degree],"&gt;="&amp;H5)</f>
        <v>0</v>
      </c>
      <c r="J4" s="39">
        <f t="shared" si="4"/>
        <v>3.6</v>
      </c>
      <c r="K4" s="40">
        <f>COUNTIF(Vertices[Betweenness Centrality],"&gt;= "&amp;J4)-COUNTIF(Vertices[Betweenness Centrality],"&gt;="&amp;J5)</f>
        <v>0</v>
      </c>
      <c r="L4" s="39">
        <f t="shared" si="5"/>
        <v>0.003030290909090909</v>
      </c>
      <c r="M4" s="40">
        <f>COUNTIF(Vertices[Closeness Centrality],"&gt;= "&amp;L4)-COUNTIF(Vertices[Closeness Centrality],"&gt;="&amp;L5)</f>
        <v>0</v>
      </c>
      <c r="N4" s="39">
        <f t="shared" si="6"/>
        <v>0.007783345454545455</v>
      </c>
      <c r="O4" s="40">
        <f>COUNTIF(Vertices[Eigenvector Centrality],"&gt;= "&amp;N4)-COUNTIF(Vertices[Eigenvector Centrality],"&gt;="&amp;N5)</f>
        <v>0</v>
      </c>
      <c r="P4" s="39">
        <f t="shared" si="7"/>
        <v>0.6530468545454545</v>
      </c>
      <c r="Q4" s="40">
        <f>COUNTIF(Vertices[PageRank],"&gt;= "&amp;P4)-COUNTIF(Vertices[PageRank],"&gt;="&amp;P5)</f>
        <v>0</v>
      </c>
      <c r="R4" s="39">
        <f t="shared" si="8"/>
        <v>0.01818181818181818</v>
      </c>
      <c r="S4" s="45">
        <f>COUNTIF(Vertices[Clustering Coefficient],"&gt;= "&amp;R4)-COUNTIF(Vertices[Clustering Coefficient],"&gt;="&amp;R5)</f>
        <v>1</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0.10909090909090909</v>
      </c>
      <c r="G5" s="42">
        <f>COUNTIF(Vertices[In-Degree],"&gt;= "&amp;F5)-COUNTIF(Vertices[In-Degree],"&gt;="&amp;F6)</f>
        <v>0</v>
      </c>
      <c r="H5" s="41">
        <f t="shared" si="3"/>
        <v>0.4909090909090909</v>
      </c>
      <c r="I5" s="42">
        <f>COUNTIF(Vertices[Out-Degree],"&gt;= "&amp;H5)-COUNTIF(Vertices[Out-Degree],"&gt;="&amp;H6)</f>
        <v>0</v>
      </c>
      <c r="J5" s="41">
        <f t="shared" si="4"/>
        <v>5.4</v>
      </c>
      <c r="K5" s="42">
        <f>COUNTIF(Vertices[Betweenness Centrality],"&gt;= "&amp;J5)-COUNTIF(Vertices[Betweenness Centrality],"&gt;="&amp;J6)</f>
        <v>0</v>
      </c>
      <c r="L5" s="41">
        <f t="shared" si="5"/>
        <v>0.004545436363636364</v>
      </c>
      <c r="M5" s="42">
        <f>COUNTIF(Vertices[Closeness Centrality],"&gt;= "&amp;L5)-COUNTIF(Vertices[Closeness Centrality],"&gt;="&amp;L6)</f>
        <v>0</v>
      </c>
      <c r="N5" s="41">
        <f t="shared" si="6"/>
        <v>0.011675018181818183</v>
      </c>
      <c r="O5" s="42">
        <f>COUNTIF(Vertices[Eigenvector Centrality],"&gt;= "&amp;N5)-COUNTIF(Vertices[Eigenvector Centrality],"&gt;="&amp;N6)</f>
        <v>0</v>
      </c>
      <c r="P5" s="41">
        <f t="shared" si="7"/>
        <v>0.7230617818181818</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0.14545454545454545</v>
      </c>
      <c r="G6" s="40">
        <f>COUNTIF(Vertices[In-Degree],"&gt;= "&amp;F6)-COUNTIF(Vertices[In-Degree],"&gt;="&amp;F7)</f>
        <v>0</v>
      </c>
      <c r="H6" s="39">
        <f t="shared" si="3"/>
        <v>0.6545454545454545</v>
      </c>
      <c r="I6" s="40">
        <f>COUNTIF(Vertices[Out-Degree],"&gt;= "&amp;H6)-COUNTIF(Vertices[Out-Degree],"&gt;="&amp;H7)</f>
        <v>0</v>
      </c>
      <c r="J6" s="39">
        <f t="shared" si="4"/>
        <v>7.2</v>
      </c>
      <c r="K6" s="40">
        <f>COUNTIF(Vertices[Betweenness Centrality],"&gt;= "&amp;J6)-COUNTIF(Vertices[Betweenness Centrality],"&gt;="&amp;J7)</f>
        <v>0</v>
      </c>
      <c r="L6" s="39">
        <f t="shared" si="5"/>
        <v>0.006060581818181818</v>
      </c>
      <c r="M6" s="40">
        <f>COUNTIF(Vertices[Closeness Centrality],"&gt;= "&amp;L6)-COUNTIF(Vertices[Closeness Centrality],"&gt;="&amp;L7)</f>
        <v>0</v>
      </c>
      <c r="N6" s="39">
        <f t="shared" si="6"/>
        <v>0.01556669090909091</v>
      </c>
      <c r="O6" s="40">
        <f>COUNTIF(Vertices[Eigenvector Centrality],"&gt;= "&amp;N6)-COUNTIF(Vertices[Eigenvector Centrality],"&gt;="&amp;N7)</f>
        <v>0</v>
      </c>
      <c r="P6" s="39">
        <f t="shared" si="7"/>
        <v>0.7930767090909091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0.18181818181818182</v>
      </c>
      <c r="G7" s="42">
        <f>COUNTIF(Vertices[In-Degree],"&gt;= "&amp;F7)-COUNTIF(Vertices[In-Degree],"&gt;="&amp;F8)</f>
        <v>0</v>
      </c>
      <c r="H7" s="41">
        <f t="shared" si="3"/>
        <v>0.8181818181818181</v>
      </c>
      <c r="I7" s="42">
        <f>COUNTIF(Vertices[Out-Degree],"&gt;= "&amp;H7)-COUNTIF(Vertices[Out-Degree],"&gt;="&amp;H8)</f>
        <v>0</v>
      </c>
      <c r="J7" s="41">
        <f t="shared" si="4"/>
        <v>9</v>
      </c>
      <c r="K7" s="42">
        <f>COUNTIF(Vertices[Betweenness Centrality],"&gt;= "&amp;J7)-COUNTIF(Vertices[Betweenness Centrality],"&gt;="&amp;J8)</f>
        <v>0</v>
      </c>
      <c r="L7" s="41">
        <f t="shared" si="5"/>
        <v>0.007575727272727272</v>
      </c>
      <c r="M7" s="42">
        <f>COUNTIF(Vertices[Closeness Centrality],"&gt;= "&amp;L7)-COUNTIF(Vertices[Closeness Centrality],"&gt;="&amp;L8)</f>
        <v>0</v>
      </c>
      <c r="N7" s="41">
        <f t="shared" si="6"/>
        <v>0.019458363636363638</v>
      </c>
      <c r="O7" s="42">
        <f>COUNTIF(Vertices[Eigenvector Centrality],"&gt;= "&amp;N7)-COUNTIF(Vertices[Eigenvector Centrality],"&gt;="&amp;N8)</f>
        <v>0</v>
      </c>
      <c r="P7" s="41">
        <f t="shared" si="7"/>
        <v>0.8630916363636364</v>
      </c>
      <c r="Q7" s="42">
        <f>COUNTIF(Vertices[PageRank],"&gt;= "&amp;P7)-COUNTIF(Vertices[PageRank],"&gt;="&amp;P8)</f>
        <v>2</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0.2181818181818182</v>
      </c>
      <c r="G8" s="40">
        <f>COUNTIF(Vertices[In-Degree],"&gt;= "&amp;F8)-COUNTIF(Vertices[In-Degree],"&gt;="&amp;F9)</f>
        <v>0</v>
      </c>
      <c r="H8" s="39">
        <f t="shared" si="3"/>
        <v>0.9818181818181817</v>
      </c>
      <c r="I8" s="40">
        <f>COUNTIF(Vertices[Out-Degree],"&gt;= "&amp;H8)-COUNTIF(Vertices[Out-Degree],"&gt;="&amp;H9)</f>
        <v>2</v>
      </c>
      <c r="J8" s="39">
        <f t="shared" si="4"/>
        <v>10.8</v>
      </c>
      <c r="K8" s="40">
        <f>COUNTIF(Vertices[Betweenness Centrality],"&gt;= "&amp;J8)-COUNTIF(Vertices[Betweenness Centrality],"&gt;="&amp;J9)</f>
        <v>0</v>
      </c>
      <c r="L8" s="39">
        <f t="shared" si="5"/>
        <v>0.009090872727272726</v>
      </c>
      <c r="M8" s="40">
        <f>COUNTIF(Vertices[Closeness Centrality],"&gt;= "&amp;L8)-COUNTIF(Vertices[Closeness Centrality],"&gt;="&amp;L9)</f>
        <v>0</v>
      </c>
      <c r="N8" s="39">
        <f t="shared" si="6"/>
        <v>0.023350036363636365</v>
      </c>
      <c r="O8" s="40">
        <f>COUNTIF(Vertices[Eigenvector Centrality],"&gt;= "&amp;N8)-COUNTIF(Vertices[Eigenvector Centrality],"&gt;="&amp;N9)</f>
        <v>0</v>
      </c>
      <c r="P8" s="39">
        <f t="shared" si="7"/>
        <v>0.9331065636363637</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0.2545454545454546</v>
      </c>
      <c r="G9" s="42">
        <f>COUNTIF(Vertices[In-Degree],"&gt;= "&amp;F9)-COUNTIF(Vertices[In-Degree],"&gt;="&amp;F10)</f>
        <v>0</v>
      </c>
      <c r="H9" s="41">
        <f t="shared" si="3"/>
        <v>1.1454545454545453</v>
      </c>
      <c r="I9" s="42">
        <f>COUNTIF(Vertices[Out-Degree],"&gt;= "&amp;H9)-COUNTIF(Vertices[Out-Degree],"&gt;="&amp;H10)</f>
        <v>0</v>
      </c>
      <c r="J9" s="41">
        <f t="shared" si="4"/>
        <v>12.600000000000001</v>
      </c>
      <c r="K9" s="42">
        <f>COUNTIF(Vertices[Betweenness Centrality],"&gt;= "&amp;J9)-COUNTIF(Vertices[Betweenness Centrality],"&gt;="&amp;J10)</f>
        <v>0</v>
      </c>
      <c r="L9" s="41">
        <f t="shared" si="5"/>
        <v>0.01060601818181818</v>
      </c>
      <c r="M9" s="42">
        <f>COUNTIF(Vertices[Closeness Centrality],"&gt;= "&amp;L9)-COUNTIF(Vertices[Closeness Centrality],"&gt;="&amp;L10)</f>
        <v>0</v>
      </c>
      <c r="N9" s="41">
        <f t="shared" si="6"/>
        <v>0.027241709090909092</v>
      </c>
      <c r="O9" s="42">
        <f>COUNTIF(Vertices[Eigenvector Centrality],"&gt;= "&amp;N9)-COUNTIF(Vertices[Eigenvector Centrality],"&gt;="&amp;N10)</f>
        <v>0</v>
      </c>
      <c r="P9" s="41">
        <f t="shared" si="7"/>
        <v>1.0031214909090909</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558</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1.3090909090909089</v>
      </c>
      <c r="I10" s="40">
        <f>COUNTIF(Vertices[Out-Degree],"&gt;= "&amp;H10)-COUNTIF(Vertices[Out-Degree],"&gt;="&amp;H11)</f>
        <v>0</v>
      </c>
      <c r="J10" s="39">
        <f t="shared" si="4"/>
        <v>14.400000000000002</v>
      </c>
      <c r="K10" s="40">
        <f>COUNTIF(Vertices[Betweenness Centrality],"&gt;= "&amp;J10)-COUNTIF(Vertices[Betweenness Centrality],"&gt;="&amp;J11)</f>
        <v>0</v>
      </c>
      <c r="L10" s="39">
        <f t="shared" si="5"/>
        <v>0.012121163636363634</v>
      </c>
      <c r="M10" s="40">
        <f>COUNTIF(Vertices[Closeness Centrality],"&gt;= "&amp;L10)-COUNTIF(Vertices[Closeness Centrality],"&gt;="&amp;L11)</f>
        <v>0</v>
      </c>
      <c r="N10" s="39">
        <f t="shared" si="6"/>
        <v>0.03113338181818182</v>
      </c>
      <c r="O10" s="40">
        <f>COUNTIF(Vertices[Eigenvector Centrality],"&gt;= "&amp;N10)-COUNTIF(Vertices[Eigenvector Centrality],"&gt;="&amp;N11)</f>
        <v>0</v>
      </c>
      <c r="P10" s="39">
        <f t="shared" si="7"/>
        <v>1.0731364181818182</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0.3272727272727273</v>
      </c>
      <c r="G11" s="42">
        <f>COUNTIF(Vertices[In-Degree],"&gt;= "&amp;F11)-COUNTIF(Vertices[In-Degree],"&gt;="&amp;F12)</f>
        <v>0</v>
      </c>
      <c r="H11" s="41">
        <f t="shared" si="3"/>
        <v>1.4727272727272724</v>
      </c>
      <c r="I11" s="42">
        <f>COUNTIF(Vertices[Out-Degree],"&gt;= "&amp;H11)-COUNTIF(Vertices[Out-Degree],"&gt;="&amp;H12)</f>
        <v>0</v>
      </c>
      <c r="J11" s="41">
        <f t="shared" si="4"/>
        <v>16.200000000000003</v>
      </c>
      <c r="K11" s="42">
        <f>COUNTIF(Vertices[Betweenness Centrality],"&gt;= "&amp;J11)-COUNTIF(Vertices[Betweenness Centrality],"&gt;="&amp;J12)</f>
        <v>0</v>
      </c>
      <c r="L11" s="41">
        <f t="shared" si="5"/>
        <v>0.013636309090909089</v>
      </c>
      <c r="M11" s="42">
        <f>COUNTIF(Vertices[Closeness Centrality],"&gt;= "&amp;L11)-COUNTIF(Vertices[Closeness Centrality],"&gt;="&amp;L12)</f>
        <v>0</v>
      </c>
      <c r="N11" s="41">
        <f t="shared" si="6"/>
        <v>0.03502505454545455</v>
      </c>
      <c r="O11" s="42">
        <f>COUNTIF(Vertices[Eigenvector Centrality],"&gt;= "&amp;N11)-COUNTIF(Vertices[Eigenvector Centrality],"&gt;="&amp;N12)</f>
        <v>1</v>
      </c>
      <c r="P11" s="41">
        <f t="shared" si="7"/>
        <v>1.1431513454545454</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0.3636363636363637</v>
      </c>
      <c r="G12" s="40">
        <f>COUNTIF(Vertices[In-Degree],"&gt;= "&amp;F12)-COUNTIF(Vertices[In-Degree],"&gt;="&amp;F13)</f>
        <v>0</v>
      </c>
      <c r="H12" s="39">
        <f t="shared" si="3"/>
        <v>1.636363636363636</v>
      </c>
      <c r="I12" s="40">
        <f>COUNTIF(Vertices[Out-Degree],"&gt;= "&amp;H12)-COUNTIF(Vertices[Out-Degree],"&gt;="&amp;H13)</f>
        <v>0</v>
      </c>
      <c r="J12" s="39">
        <f t="shared" si="4"/>
        <v>18.000000000000004</v>
      </c>
      <c r="K12" s="40">
        <f>COUNTIF(Vertices[Betweenness Centrality],"&gt;= "&amp;J12)-COUNTIF(Vertices[Betweenness Centrality],"&gt;="&amp;J13)</f>
        <v>0</v>
      </c>
      <c r="L12" s="39">
        <f t="shared" si="5"/>
        <v>0.015151454545454543</v>
      </c>
      <c r="M12" s="40">
        <f>COUNTIF(Vertices[Closeness Centrality],"&gt;= "&amp;L12)-COUNTIF(Vertices[Closeness Centrality],"&gt;="&amp;L13)</f>
        <v>0</v>
      </c>
      <c r="N12" s="39">
        <f t="shared" si="6"/>
        <v>0.038916727272727276</v>
      </c>
      <c r="O12" s="40">
        <f>COUNTIF(Vertices[Eigenvector Centrality],"&gt;= "&amp;N12)-COUNTIF(Vertices[Eigenvector Centrality],"&gt;="&amp;N13)</f>
        <v>0</v>
      </c>
      <c r="P12" s="39">
        <f t="shared" si="7"/>
        <v>1.2131662727272727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226</v>
      </c>
      <c r="B13" s="36">
        <v>13</v>
      </c>
      <c r="D13" s="34">
        <f t="shared" si="1"/>
        <v>0</v>
      </c>
      <c r="E13" s="3">
        <f>COUNTIF(Vertices[Degree],"&gt;= "&amp;D13)-COUNTIF(Vertices[Degree],"&gt;="&amp;D14)</f>
        <v>0</v>
      </c>
      <c r="F13" s="41">
        <f t="shared" si="2"/>
        <v>0.4000000000000001</v>
      </c>
      <c r="G13" s="42">
        <f>COUNTIF(Vertices[In-Degree],"&gt;= "&amp;F13)-COUNTIF(Vertices[In-Degree],"&gt;="&amp;F14)</f>
        <v>0</v>
      </c>
      <c r="H13" s="41">
        <f t="shared" si="3"/>
        <v>1.7999999999999996</v>
      </c>
      <c r="I13" s="42">
        <f>COUNTIF(Vertices[Out-Degree],"&gt;= "&amp;H13)-COUNTIF(Vertices[Out-Degree],"&gt;="&amp;H14)</f>
        <v>0</v>
      </c>
      <c r="J13" s="41">
        <f t="shared" si="4"/>
        <v>19.800000000000004</v>
      </c>
      <c r="K13" s="42">
        <f>COUNTIF(Vertices[Betweenness Centrality],"&gt;= "&amp;J13)-COUNTIF(Vertices[Betweenness Centrality],"&gt;="&amp;J14)</f>
        <v>1</v>
      </c>
      <c r="L13" s="41">
        <f t="shared" si="5"/>
        <v>0.016666599999999997</v>
      </c>
      <c r="M13" s="42">
        <f>COUNTIF(Vertices[Closeness Centrality],"&gt;= "&amp;L13)-COUNTIF(Vertices[Closeness Centrality],"&gt;="&amp;L14)</f>
        <v>0</v>
      </c>
      <c r="N13" s="41">
        <f t="shared" si="6"/>
        <v>0.0428084</v>
      </c>
      <c r="O13" s="42">
        <f>COUNTIF(Vertices[Eigenvector Centrality],"&gt;= "&amp;N13)-COUNTIF(Vertices[Eigenvector Centrality],"&gt;="&amp;N14)</f>
        <v>0</v>
      </c>
      <c r="P13" s="41">
        <f t="shared" si="7"/>
        <v>1.2831812</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0.43636363636363645</v>
      </c>
      <c r="G14" s="40">
        <f>COUNTIF(Vertices[In-Degree],"&gt;= "&amp;F14)-COUNTIF(Vertices[In-Degree],"&gt;="&amp;F15)</f>
        <v>0</v>
      </c>
      <c r="H14" s="39">
        <f t="shared" si="3"/>
        <v>1.9636363636363632</v>
      </c>
      <c r="I14" s="40">
        <f>COUNTIF(Vertices[Out-Degree],"&gt;= "&amp;H14)-COUNTIF(Vertices[Out-Degree],"&gt;="&amp;H15)</f>
        <v>0</v>
      </c>
      <c r="J14" s="39">
        <f t="shared" si="4"/>
        <v>21.600000000000005</v>
      </c>
      <c r="K14" s="40">
        <f>COUNTIF(Vertices[Betweenness Centrality],"&gt;= "&amp;J14)-COUNTIF(Vertices[Betweenness Centrality],"&gt;="&amp;J15)</f>
        <v>0</v>
      </c>
      <c r="L14" s="39">
        <f t="shared" si="5"/>
        <v>0.018181745454545453</v>
      </c>
      <c r="M14" s="40">
        <f>COUNTIF(Vertices[Closeness Centrality],"&gt;= "&amp;L14)-COUNTIF(Vertices[Closeness Centrality],"&gt;="&amp;L15)</f>
        <v>0</v>
      </c>
      <c r="N14" s="39">
        <f t="shared" si="6"/>
        <v>0.04670007272727273</v>
      </c>
      <c r="O14" s="40">
        <f>COUNTIF(Vertices[Eigenvector Centrality],"&gt;= "&amp;N14)-COUNTIF(Vertices[Eigenvector Centrality],"&gt;="&amp;N15)</f>
        <v>0</v>
      </c>
      <c r="P14" s="39">
        <f t="shared" si="7"/>
        <v>1.3531961272727273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0.47272727272727283</v>
      </c>
      <c r="G15" s="42">
        <f>COUNTIF(Vertices[In-Degree],"&gt;= "&amp;F15)-COUNTIF(Vertices[In-Degree],"&gt;="&amp;F16)</f>
        <v>0</v>
      </c>
      <c r="H15" s="41">
        <f t="shared" si="3"/>
        <v>2.127272727272727</v>
      </c>
      <c r="I15" s="42">
        <f>COUNTIF(Vertices[Out-Degree],"&gt;= "&amp;H15)-COUNTIF(Vertices[Out-Degree],"&gt;="&amp;H16)</f>
        <v>0</v>
      </c>
      <c r="J15" s="41">
        <f t="shared" si="4"/>
        <v>23.400000000000006</v>
      </c>
      <c r="K15" s="42">
        <f>COUNTIF(Vertices[Betweenness Centrality],"&gt;= "&amp;J15)-COUNTIF(Vertices[Betweenness Centrality],"&gt;="&amp;J16)</f>
        <v>0</v>
      </c>
      <c r="L15" s="41">
        <f t="shared" si="5"/>
        <v>0.01969689090909091</v>
      </c>
      <c r="M15" s="42">
        <f>COUNTIF(Vertices[Closeness Centrality],"&gt;= "&amp;L15)-COUNTIF(Vertices[Closeness Centrality],"&gt;="&amp;L16)</f>
        <v>0</v>
      </c>
      <c r="N15" s="41">
        <f t="shared" si="6"/>
        <v>0.05059174545454546</v>
      </c>
      <c r="O15" s="42">
        <f>COUNTIF(Vertices[Eigenvector Centrality],"&gt;= "&amp;N15)-COUNTIF(Vertices[Eigenvector Centrality],"&gt;="&amp;N16)</f>
        <v>0</v>
      </c>
      <c r="P15" s="41">
        <f t="shared" si="7"/>
        <v>1.4232110545454546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0.5090909090909091</v>
      </c>
      <c r="G16" s="40">
        <f>COUNTIF(Vertices[In-Degree],"&gt;= "&amp;F16)-COUNTIF(Vertices[In-Degree],"&gt;="&amp;F17)</f>
        <v>0</v>
      </c>
      <c r="H16" s="39">
        <f t="shared" si="3"/>
        <v>2.2909090909090906</v>
      </c>
      <c r="I16" s="40">
        <f>COUNTIF(Vertices[Out-Degree],"&gt;= "&amp;H16)-COUNTIF(Vertices[Out-Degree],"&gt;="&amp;H17)</f>
        <v>0</v>
      </c>
      <c r="J16" s="39">
        <f t="shared" si="4"/>
        <v>25.200000000000006</v>
      </c>
      <c r="K16" s="40">
        <f>COUNTIF(Vertices[Betweenness Centrality],"&gt;= "&amp;J16)-COUNTIF(Vertices[Betweenness Centrality],"&gt;="&amp;J17)</f>
        <v>0</v>
      </c>
      <c r="L16" s="39">
        <f t="shared" si="5"/>
        <v>0.021212036363636364</v>
      </c>
      <c r="M16" s="40">
        <f>COUNTIF(Vertices[Closeness Centrality],"&gt;= "&amp;L16)-COUNTIF(Vertices[Closeness Centrality],"&gt;="&amp;L17)</f>
        <v>0</v>
      </c>
      <c r="N16" s="39">
        <f t="shared" si="6"/>
        <v>0.054483418181818184</v>
      </c>
      <c r="O16" s="40">
        <f>COUNTIF(Vertices[Eigenvector Centrality],"&gt;= "&amp;N16)-COUNTIF(Vertices[Eigenvector Centrality],"&gt;="&amp;N17)</f>
        <v>0</v>
      </c>
      <c r="P16" s="39">
        <f t="shared" si="7"/>
        <v>1.493225981818182</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2.454545454545454</v>
      </c>
      <c r="I17" s="42">
        <f>COUNTIF(Vertices[Out-Degree],"&gt;= "&amp;H17)-COUNTIF(Vertices[Out-Degree],"&gt;="&amp;H18)</f>
        <v>0</v>
      </c>
      <c r="J17" s="41">
        <f t="shared" si="4"/>
        <v>27.000000000000007</v>
      </c>
      <c r="K17" s="42">
        <f>COUNTIF(Vertices[Betweenness Centrality],"&gt;= "&amp;J17)-COUNTIF(Vertices[Betweenness Centrality],"&gt;="&amp;J18)</f>
        <v>0</v>
      </c>
      <c r="L17" s="41">
        <f t="shared" si="5"/>
        <v>0.02272718181818182</v>
      </c>
      <c r="M17" s="42">
        <f>COUNTIF(Vertices[Closeness Centrality],"&gt;= "&amp;L17)-COUNTIF(Vertices[Closeness Centrality],"&gt;="&amp;L18)</f>
        <v>0</v>
      </c>
      <c r="N17" s="41">
        <f t="shared" si="6"/>
        <v>0.05837509090909091</v>
      </c>
      <c r="O17" s="42">
        <f>COUNTIF(Vertices[Eigenvector Centrality],"&gt;= "&amp;N17)-COUNTIF(Vertices[Eigenvector Centrality],"&gt;="&amp;N18)</f>
        <v>7</v>
      </c>
      <c r="P17" s="41">
        <f t="shared" si="7"/>
        <v>1.5632409090909092</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2.6181818181818177</v>
      </c>
      <c r="I18" s="40">
        <f>COUNTIF(Vertices[Out-Degree],"&gt;= "&amp;H18)-COUNTIF(Vertices[Out-Degree],"&gt;="&amp;H19)</f>
        <v>0</v>
      </c>
      <c r="J18" s="39">
        <f t="shared" si="4"/>
        <v>28.800000000000008</v>
      </c>
      <c r="K18" s="40">
        <f>COUNTIF(Vertices[Betweenness Centrality],"&gt;= "&amp;J18)-COUNTIF(Vertices[Betweenness Centrality],"&gt;="&amp;J19)</f>
        <v>0</v>
      </c>
      <c r="L18" s="39">
        <f t="shared" si="5"/>
        <v>0.024242327272727276</v>
      </c>
      <c r="M18" s="40">
        <f>COUNTIF(Vertices[Closeness Centrality],"&gt;= "&amp;L18)-COUNTIF(Vertices[Closeness Centrality],"&gt;="&amp;L19)</f>
        <v>0</v>
      </c>
      <c r="N18" s="39">
        <f t="shared" si="6"/>
        <v>0.06226676363636364</v>
      </c>
      <c r="O18" s="40">
        <f>COUNTIF(Vertices[Eigenvector Centrality],"&gt;= "&amp;N18)-COUNTIF(Vertices[Eigenvector Centrality],"&gt;="&amp;N19)</f>
        <v>0</v>
      </c>
      <c r="P18" s="39">
        <f t="shared" si="7"/>
        <v>1.6332558363636365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0.6181818181818183</v>
      </c>
      <c r="G19" s="42">
        <f>COUNTIF(Vertices[In-Degree],"&gt;= "&amp;F19)-COUNTIF(Vertices[In-Degree],"&gt;="&amp;F20)</f>
        <v>0</v>
      </c>
      <c r="H19" s="41">
        <f t="shared" si="3"/>
        <v>2.7818181818181813</v>
      </c>
      <c r="I19" s="42">
        <f>COUNTIF(Vertices[Out-Degree],"&gt;= "&amp;H19)-COUNTIF(Vertices[Out-Degree],"&gt;="&amp;H20)</f>
        <v>0</v>
      </c>
      <c r="J19" s="41">
        <f t="shared" si="4"/>
        <v>30.60000000000001</v>
      </c>
      <c r="K19" s="42">
        <f>COUNTIF(Vertices[Betweenness Centrality],"&gt;= "&amp;J19)-COUNTIF(Vertices[Betweenness Centrality],"&gt;="&amp;J20)</f>
        <v>0</v>
      </c>
      <c r="L19" s="41">
        <f t="shared" si="5"/>
        <v>0.02575747272727273</v>
      </c>
      <c r="M19" s="42">
        <f>COUNTIF(Vertices[Closeness Centrality],"&gt;= "&amp;L19)-COUNTIF(Vertices[Closeness Centrality],"&gt;="&amp;L20)</f>
        <v>0</v>
      </c>
      <c r="N19" s="41">
        <f t="shared" si="6"/>
        <v>0.06615843636363637</v>
      </c>
      <c r="O19" s="42">
        <f>COUNTIF(Vertices[Eigenvector Centrality],"&gt;= "&amp;N19)-COUNTIF(Vertices[Eigenvector Centrality],"&gt;="&amp;N20)</f>
        <v>0</v>
      </c>
      <c r="P19" s="41">
        <f t="shared" si="7"/>
        <v>1.7032707636363638</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0.6545454545454547</v>
      </c>
      <c r="G20" s="40">
        <f>COUNTIF(Vertices[In-Degree],"&gt;= "&amp;F20)-COUNTIF(Vertices[In-Degree],"&gt;="&amp;F21)</f>
        <v>0</v>
      </c>
      <c r="H20" s="39">
        <f t="shared" si="3"/>
        <v>2.945454545454545</v>
      </c>
      <c r="I20" s="40">
        <f>COUNTIF(Vertices[Out-Degree],"&gt;= "&amp;H20)-COUNTIF(Vertices[Out-Degree],"&gt;="&amp;H21)</f>
        <v>0</v>
      </c>
      <c r="J20" s="39">
        <f t="shared" si="4"/>
        <v>32.400000000000006</v>
      </c>
      <c r="K20" s="40">
        <f>COUNTIF(Vertices[Betweenness Centrality],"&gt;= "&amp;J20)-COUNTIF(Vertices[Betweenness Centrality],"&gt;="&amp;J21)</f>
        <v>0</v>
      </c>
      <c r="L20" s="39">
        <f t="shared" si="5"/>
        <v>0.027272618181818187</v>
      </c>
      <c r="M20" s="40">
        <f>COUNTIF(Vertices[Closeness Centrality],"&gt;= "&amp;L20)-COUNTIF(Vertices[Closeness Centrality],"&gt;="&amp;L21)</f>
        <v>0</v>
      </c>
      <c r="N20" s="39">
        <f t="shared" si="6"/>
        <v>0.0700501090909091</v>
      </c>
      <c r="O20" s="40">
        <f>COUNTIF(Vertices[Eigenvector Centrality],"&gt;= "&amp;N20)-COUNTIF(Vertices[Eigenvector Centrality],"&gt;="&amp;N21)</f>
        <v>0</v>
      </c>
      <c r="P20" s="39">
        <f t="shared" si="7"/>
        <v>1.773285690909091</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0.690909090909091</v>
      </c>
      <c r="G21" s="42">
        <f>COUNTIF(Vertices[In-Degree],"&gt;= "&amp;F21)-COUNTIF(Vertices[In-Degree],"&gt;="&amp;F22)</f>
        <v>0</v>
      </c>
      <c r="H21" s="41">
        <f t="shared" si="3"/>
        <v>3.1090909090909085</v>
      </c>
      <c r="I21" s="42">
        <f>COUNTIF(Vertices[Out-Degree],"&gt;= "&amp;H21)-COUNTIF(Vertices[Out-Degree],"&gt;="&amp;H22)</f>
        <v>0</v>
      </c>
      <c r="J21" s="41">
        <f t="shared" si="4"/>
        <v>34.2</v>
      </c>
      <c r="K21" s="42">
        <f>COUNTIF(Vertices[Betweenness Centrality],"&gt;= "&amp;J21)-COUNTIF(Vertices[Betweenness Centrality],"&gt;="&amp;J22)</f>
        <v>0</v>
      </c>
      <c r="L21" s="41">
        <f t="shared" si="5"/>
        <v>0.028787763636363643</v>
      </c>
      <c r="M21" s="42">
        <f>COUNTIF(Vertices[Closeness Centrality],"&gt;= "&amp;L21)-COUNTIF(Vertices[Closeness Centrality],"&gt;="&amp;L22)</f>
        <v>0</v>
      </c>
      <c r="N21" s="41">
        <f t="shared" si="6"/>
        <v>0.07394178181818183</v>
      </c>
      <c r="O21" s="42">
        <f>COUNTIF(Vertices[Eigenvector Centrality],"&gt;= "&amp;N21)-COUNTIF(Vertices[Eigenvector Centrality],"&gt;="&amp;N22)</f>
        <v>0</v>
      </c>
      <c r="P21" s="41">
        <f t="shared" si="7"/>
        <v>1.8433006181818183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12</v>
      </c>
      <c r="D22" s="34">
        <f t="shared" si="1"/>
        <v>0</v>
      </c>
      <c r="E22" s="3">
        <f>COUNTIF(Vertices[Degree],"&gt;= "&amp;D22)-COUNTIF(Vertices[Degree],"&gt;="&amp;D23)</f>
        <v>0</v>
      </c>
      <c r="F22" s="39">
        <f t="shared" si="2"/>
        <v>0.7272727272727274</v>
      </c>
      <c r="G22" s="40">
        <f>COUNTIF(Vertices[In-Degree],"&gt;= "&amp;F22)-COUNTIF(Vertices[In-Degree],"&gt;="&amp;F23)</f>
        <v>0</v>
      </c>
      <c r="H22" s="39">
        <f t="shared" si="3"/>
        <v>3.272727272727272</v>
      </c>
      <c r="I22" s="40">
        <f>COUNTIF(Vertices[Out-Degree],"&gt;= "&amp;H22)-COUNTIF(Vertices[Out-Degree],"&gt;="&amp;H23)</f>
        <v>0</v>
      </c>
      <c r="J22" s="39">
        <f t="shared" si="4"/>
        <v>36</v>
      </c>
      <c r="K22" s="40">
        <f>COUNTIF(Vertices[Betweenness Centrality],"&gt;= "&amp;J22)-COUNTIF(Vertices[Betweenness Centrality],"&gt;="&amp;J23)</f>
        <v>0</v>
      </c>
      <c r="L22" s="39">
        <f t="shared" si="5"/>
        <v>0.0303029090909091</v>
      </c>
      <c r="M22" s="40">
        <f>COUNTIF(Vertices[Closeness Centrality],"&gt;= "&amp;L22)-COUNTIF(Vertices[Closeness Centrality],"&gt;="&amp;L23)</f>
        <v>0</v>
      </c>
      <c r="N22" s="39">
        <f t="shared" si="6"/>
        <v>0.07783345454545455</v>
      </c>
      <c r="O22" s="40">
        <f>COUNTIF(Vertices[Eigenvector Centrality],"&gt;= "&amp;N22)-COUNTIF(Vertices[Eigenvector Centrality],"&gt;="&amp;N23)</f>
        <v>0</v>
      </c>
      <c r="P22" s="39">
        <f t="shared" si="7"/>
        <v>1.9133155454545456</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13</v>
      </c>
      <c r="D23" s="34">
        <f t="shared" si="1"/>
        <v>0</v>
      </c>
      <c r="E23" s="3">
        <f>COUNTIF(Vertices[Degree],"&gt;= "&amp;D23)-COUNTIF(Vertices[Degree],"&gt;="&amp;D24)</f>
        <v>0</v>
      </c>
      <c r="F23" s="41">
        <f t="shared" si="2"/>
        <v>0.7636363636363638</v>
      </c>
      <c r="G23" s="42">
        <f>COUNTIF(Vertices[In-Degree],"&gt;= "&amp;F23)-COUNTIF(Vertices[In-Degree],"&gt;="&amp;F24)</f>
        <v>0</v>
      </c>
      <c r="H23" s="41">
        <f t="shared" si="3"/>
        <v>3.4363636363636356</v>
      </c>
      <c r="I23" s="42">
        <f>COUNTIF(Vertices[Out-Degree],"&gt;= "&amp;H23)-COUNTIF(Vertices[Out-Degree],"&gt;="&amp;H24)</f>
        <v>0</v>
      </c>
      <c r="J23" s="41">
        <f t="shared" si="4"/>
        <v>37.8</v>
      </c>
      <c r="K23" s="42">
        <f>COUNTIF(Vertices[Betweenness Centrality],"&gt;= "&amp;J23)-COUNTIF(Vertices[Betweenness Centrality],"&gt;="&amp;J24)</f>
        <v>0</v>
      </c>
      <c r="L23" s="41">
        <f t="shared" si="5"/>
        <v>0.031818054545454555</v>
      </c>
      <c r="M23" s="42">
        <f>COUNTIF(Vertices[Closeness Centrality],"&gt;= "&amp;L23)-COUNTIF(Vertices[Closeness Centrality],"&gt;="&amp;L24)</f>
        <v>0</v>
      </c>
      <c r="N23" s="41">
        <f t="shared" si="6"/>
        <v>0.08172512727272728</v>
      </c>
      <c r="O23" s="42">
        <f>COUNTIF(Vertices[Eigenvector Centrality],"&gt;= "&amp;N23)-COUNTIF(Vertices[Eigenvector Centrality],"&gt;="&amp;N24)</f>
        <v>0</v>
      </c>
      <c r="P23" s="41">
        <f t="shared" si="7"/>
        <v>1.983330472727273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0.8000000000000002</v>
      </c>
      <c r="G24" s="40">
        <f>COUNTIF(Vertices[In-Degree],"&gt;= "&amp;F24)-COUNTIF(Vertices[In-Degree],"&gt;="&amp;F25)</f>
        <v>0</v>
      </c>
      <c r="H24" s="39">
        <f t="shared" si="3"/>
        <v>3.599999999999999</v>
      </c>
      <c r="I24" s="40">
        <f>COUNTIF(Vertices[Out-Degree],"&gt;= "&amp;H24)-COUNTIF(Vertices[Out-Degree],"&gt;="&amp;H25)</f>
        <v>0</v>
      </c>
      <c r="J24" s="39">
        <f t="shared" si="4"/>
        <v>39.599999999999994</v>
      </c>
      <c r="K24" s="40">
        <f>COUNTIF(Vertices[Betweenness Centrality],"&gt;= "&amp;J24)-COUNTIF(Vertices[Betweenness Centrality],"&gt;="&amp;J25)</f>
        <v>0</v>
      </c>
      <c r="L24" s="39">
        <f t="shared" si="5"/>
        <v>0.03333320000000001</v>
      </c>
      <c r="M24" s="40">
        <f>COUNTIF(Vertices[Closeness Centrality],"&gt;= "&amp;L24)-COUNTIF(Vertices[Closeness Centrality],"&gt;="&amp;L25)</f>
        <v>0</v>
      </c>
      <c r="N24" s="39">
        <f t="shared" si="6"/>
        <v>0.0856168</v>
      </c>
      <c r="O24" s="40">
        <f>COUNTIF(Vertices[Eigenvector Centrality],"&gt;= "&amp;N24)-COUNTIF(Vertices[Eigenvector Centrality],"&gt;="&amp;N25)</f>
        <v>0</v>
      </c>
      <c r="P24" s="39">
        <f t="shared" si="7"/>
        <v>2.0533454</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0.8363636363636365</v>
      </c>
      <c r="G25" s="42">
        <f>COUNTIF(Vertices[In-Degree],"&gt;= "&amp;F25)-COUNTIF(Vertices[In-Degree],"&gt;="&amp;F26)</f>
        <v>0</v>
      </c>
      <c r="H25" s="41">
        <f t="shared" si="3"/>
        <v>3.763636363636363</v>
      </c>
      <c r="I25" s="42">
        <f>COUNTIF(Vertices[Out-Degree],"&gt;= "&amp;H25)-COUNTIF(Vertices[Out-Degree],"&gt;="&amp;H26)</f>
        <v>0</v>
      </c>
      <c r="J25" s="41">
        <f t="shared" si="4"/>
        <v>41.39999999999999</v>
      </c>
      <c r="K25" s="42">
        <f>COUNTIF(Vertices[Betweenness Centrality],"&gt;= "&amp;J25)-COUNTIF(Vertices[Betweenness Centrality],"&gt;="&amp;J26)</f>
        <v>0</v>
      </c>
      <c r="L25" s="41">
        <f t="shared" si="5"/>
        <v>0.03484834545454546</v>
      </c>
      <c r="M25" s="42">
        <f>COUNTIF(Vertices[Closeness Centrality],"&gt;= "&amp;L25)-COUNTIF(Vertices[Closeness Centrality],"&gt;="&amp;L26)</f>
        <v>1</v>
      </c>
      <c r="N25" s="41">
        <f t="shared" si="6"/>
        <v>0.08950847272727273</v>
      </c>
      <c r="O25" s="42">
        <f>COUNTIF(Vertices[Eigenvector Centrality],"&gt;= "&amp;N25)-COUNTIF(Vertices[Eigenvector Centrality],"&gt;="&amp;N26)</f>
        <v>0</v>
      </c>
      <c r="P25" s="41">
        <f t="shared" si="7"/>
        <v>2.123360327272727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1.726027</v>
      </c>
      <c r="D26" s="34">
        <f t="shared" si="1"/>
        <v>0</v>
      </c>
      <c r="E26" s="3">
        <f>COUNTIF(Vertices[Degree],"&gt;= "&amp;D26)-COUNTIF(Vertices[Degree],"&gt;="&amp;D28)</f>
        <v>0</v>
      </c>
      <c r="F26" s="39">
        <f t="shared" si="2"/>
        <v>0.8727272727272729</v>
      </c>
      <c r="G26" s="40">
        <f>COUNTIF(Vertices[In-Degree],"&gt;= "&amp;F26)-COUNTIF(Vertices[In-Degree],"&gt;="&amp;F28)</f>
        <v>0</v>
      </c>
      <c r="H26" s="39">
        <f t="shared" si="3"/>
        <v>3.9272727272727264</v>
      </c>
      <c r="I26" s="40">
        <f>COUNTIF(Vertices[Out-Degree],"&gt;= "&amp;H26)-COUNTIF(Vertices[Out-Degree],"&gt;="&amp;H28)</f>
        <v>1</v>
      </c>
      <c r="J26" s="39">
        <f t="shared" si="4"/>
        <v>43.19999999999999</v>
      </c>
      <c r="K26" s="40">
        <f>COUNTIF(Vertices[Betweenness Centrality],"&gt;= "&amp;J26)-COUNTIF(Vertices[Betweenness Centrality],"&gt;="&amp;J28)</f>
        <v>0</v>
      </c>
      <c r="L26" s="39">
        <f t="shared" si="5"/>
        <v>0.03636349090909091</v>
      </c>
      <c r="M26" s="40">
        <f>COUNTIF(Vertices[Closeness Centrality],"&gt;= "&amp;L26)-COUNTIF(Vertices[Closeness Centrality],"&gt;="&amp;L28)</f>
        <v>0</v>
      </c>
      <c r="N26" s="39">
        <f t="shared" si="6"/>
        <v>0.09340014545454546</v>
      </c>
      <c r="O26" s="40">
        <f>COUNTIF(Vertices[Eigenvector Centrality],"&gt;= "&amp;N26)-COUNTIF(Vertices[Eigenvector Centrality],"&gt;="&amp;N28)</f>
        <v>0</v>
      </c>
      <c r="P26" s="39">
        <f t="shared" si="7"/>
        <v>2.193375254545454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-11</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158</v>
      </c>
      <c r="B28" s="36">
        <v>0.07142857142857142</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4.09090909090909</v>
      </c>
      <c r="I28" s="42">
        <f>COUNTIF(Vertices[Out-Degree],"&gt;= "&amp;H28)-COUNTIF(Vertices[Out-Degree],"&gt;="&amp;H40)</f>
        <v>0</v>
      </c>
      <c r="J28" s="41">
        <f>J26+($J$57-$J$2)/BinDivisor</f>
        <v>44.999999999999986</v>
      </c>
      <c r="K28" s="42">
        <f>COUNTIF(Vertices[Betweenness Centrality],"&gt;= "&amp;J28)-COUNTIF(Vertices[Betweenness Centrality],"&gt;="&amp;J40)</f>
        <v>0</v>
      </c>
      <c r="L28" s="41">
        <f>L26+($L$57-$L$2)/BinDivisor</f>
        <v>0.037878636363636364</v>
      </c>
      <c r="M28" s="42">
        <f>COUNTIF(Vertices[Closeness Centrality],"&gt;= "&amp;L28)-COUNTIF(Vertices[Closeness Centrality],"&gt;="&amp;L40)</f>
        <v>0</v>
      </c>
      <c r="N28" s="41">
        <f>N26+($N$57-$N$2)/BinDivisor</f>
        <v>0.09729181818181819</v>
      </c>
      <c r="O28" s="42">
        <f>COUNTIF(Vertices[Eigenvector Centrality],"&gt;= "&amp;N28)-COUNTIF(Vertices[Eigenvector Centrality],"&gt;="&amp;N40)</f>
        <v>2</v>
      </c>
      <c r="P28" s="41">
        <f>P26+($P$57-$P$2)/BinDivisor</f>
        <v>2.263390181818181</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559</v>
      </c>
      <c r="B29" s="36">
        <v>0.322266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560</v>
      </c>
      <c r="B31" s="36" t="s">
        <v>561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-13</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-11</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-13</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-11</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4.254545454545454</v>
      </c>
      <c r="I40" s="40">
        <f>COUNTIF(Vertices[Out-Degree],"&gt;= "&amp;H40)-COUNTIF(Vertices[Out-Degree],"&gt;="&amp;H41)</f>
        <v>0</v>
      </c>
      <c r="J40" s="39">
        <f>J28+($J$57-$J$2)/BinDivisor</f>
        <v>46.79999999999998</v>
      </c>
      <c r="K40" s="40">
        <f>COUNTIF(Vertices[Betweenness Centrality],"&gt;= "&amp;J40)-COUNTIF(Vertices[Betweenness Centrality],"&gt;="&amp;J41)</f>
        <v>0</v>
      </c>
      <c r="L40" s="39">
        <f>L28+($L$57-$L$2)/BinDivisor</f>
        <v>0.03939378181818182</v>
      </c>
      <c r="M40" s="40">
        <f>COUNTIF(Vertices[Closeness Centrality],"&gt;= "&amp;L40)-COUNTIF(Vertices[Closeness Centrality],"&gt;="&amp;L41)</f>
        <v>0</v>
      </c>
      <c r="N40" s="39">
        <f>N28+($N$57-$N$2)/BinDivisor</f>
        <v>0.10118349090909091</v>
      </c>
      <c r="O40" s="40">
        <f>COUNTIF(Vertices[Eigenvector Centrality],"&gt;= "&amp;N40)-COUNTIF(Vertices[Eigenvector Centrality],"&gt;="&amp;N41)</f>
        <v>0</v>
      </c>
      <c r="P40" s="39">
        <f>P28+($P$57-$P$2)/BinDivisor</f>
        <v>2.3334051090909083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11</v>
      </c>
      <c r="H41" s="41">
        <f aca="true" t="shared" si="12" ref="H41:H56">H40+($H$57-$H$2)/BinDivisor</f>
        <v>4.418181818181818</v>
      </c>
      <c r="I41" s="42">
        <f>COUNTIF(Vertices[Out-Degree],"&gt;= "&amp;H41)-COUNTIF(Vertices[Out-Degree],"&gt;="&amp;H42)</f>
        <v>0</v>
      </c>
      <c r="J41" s="41">
        <f aca="true" t="shared" si="13" ref="J41:J56">J40+($J$57-$J$2)/BinDivisor</f>
        <v>48.59999999999998</v>
      </c>
      <c r="K41" s="42">
        <f>COUNTIF(Vertices[Betweenness Centrality],"&gt;= "&amp;J41)-COUNTIF(Vertices[Betweenness Centrality],"&gt;="&amp;J42)</f>
        <v>0</v>
      </c>
      <c r="L41" s="41">
        <f aca="true" t="shared" si="14" ref="L41:L56">L40+($L$57-$L$2)/BinDivisor</f>
        <v>0.04090892727272727</v>
      </c>
      <c r="M41" s="42">
        <f>COUNTIF(Vertices[Closeness Centrality],"&gt;= "&amp;L41)-COUNTIF(Vertices[Closeness Centrality],"&gt;="&amp;L42)</f>
        <v>0</v>
      </c>
      <c r="N41" s="41">
        <f aca="true" t="shared" si="15" ref="N41:N56">N40+($N$57-$N$2)/BinDivisor</f>
        <v>0.10507516363636364</v>
      </c>
      <c r="O41" s="42">
        <f>COUNTIF(Vertices[Eigenvector Centrality],"&gt;= "&amp;N41)-COUNTIF(Vertices[Eigenvector Centrality],"&gt;="&amp;N42)</f>
        <v>0</v>
      </c>
      <c r="P41" s="41">
        <f aca="true" t="shared" si="16" ref="P41:P56">P40+($P$57-$P$2)/BinDivisor</f>
        <v>2.4034200363636353</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4.581818181818182</v>
      </c>
      <c r="I42" s="40">
        <f>COUNTIF(Vertices[Out-Degree],"&gt;= "&amp;H42)-COUNTIF(Vertices[Out-Degree],"&gt;="&amp;H43)</f>
        <v>0</v>
      </c>
      <c r="J42" s="39">
        <f t="shared" si="13"/>
        <v>50.39999999999998</v>
      </c>
      <c r="K42" s="40">
        <f>COUNTIF(Vertices[Betweenness Centrality],"&gt;= "&amp;J42)-COUNTIF(Vertices[Betweenness Centrality],"&gt;="&amp;J43)</f>
        <v>0</v>
      </c>
      <c r="L42" s="39">
        <f t="shared" si="14"/>
        <v>0.04242407272727272</v>
      </c>
      <c r="M42" s="40">
        <f>COUNTIF(Vertices[Closeness Centrality],"&gt;= "&amp;L42)-COUNTIF(Vertices[Closeness Centrality],"&gt;="&amp;L43)</f>
        <v>0</v>
      </c>
      <c r="N42" s="39">
        <f t="shared" si="15"/>
        <v>0.10896683636363637</v>
      </c>
      <c r="O42" s="40">
        <f>COUNTIF(Vertices[Eigenvector Centrality],"&gt;= "&amp;N42)-COUNTIF(Vertices[Eigenvector Centrality],"&gt;="&amp;N43)</f>
        <v>0</v>
      </c>
      <c r="P42" s="39">
        <f t="shared" si="16"/>
        <v>2.4734349636363624</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4.745454545454546</v>
      </c>
      <c r="I43" s="42">
        <f>COUNTIF(Vertices[Out-Degree],"&gt;= "&amp;H43)-COUNTIF(Vertices[Out-Degree],"&gt;="&amp;H44)</f>
        <v>0</v>
      </c>
      <c r="J43" s="41">
        <f t="shared" si="13"/>
        <v>52.199999999999974</v>
      </c>
      <c r="K43" s="42">
        <f>COUNTIF(Vertices[Betweenness Centrality],"&gt;= "&amp;J43)-COUNTIF(Vertices[Betweenness Centrality],"&gt;="&amp;J44)</f>
        <v>0</v>
      </c>
      <c r="L43" s="41">
        <f t="shared" si="14"/>
        <v>0.043939218181818174</v>
      </c>
      <c r="M43" s="42">
        <f>COUNTIF(Vertices[Closeness Centrality],"&gt;= "&amp;L43)-COUNTIF(Vertices[Closeness Centrality],"&gt;="&amp;L44)</f>
        <v>0</v>
      </c>
      <c r="N43" s="41">
        <f t="shared" si="15"/>
        <v>0.1128585090909091</v>
      </c>
      <c r="O43" s="42">
        <f>COUNTIF(Vertices[Eigenvector Centrality],"&gt;= "&amp;N43)-COUNTIF(Vertices[Eigenvector Centrality],"&gt;="&amp;N44)</f>
        <v>0</v>
      </c>
      <c r="P43" s="41">
        <f t="shared" si="16"/>
        <v>2.5434498909090895</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4.90909090909091</v>
      </c>
      <c r="I44" s="40">
        <f>COUNTIF(Vertices[Out-Degree],"&gt;= "&amp;H44)-COUNTIF(Vertices[Out-Degree],"&gt;="&amp;H45)</f>
        <v>0</v>
      </c>
      <c r="J44" s="39">
        <f t="shared" si="13"/>
        <v>53.99999999999997</v>
      </c>
      <c r="K44" s="40">
        <f>COUNTIF(Vertices[Betweenness Centrality],"&gt;= "&amp;J44)-COUNTIF(Vertices[Betweenness Centrality],"&gt;="&amp;J45)</f>
        <v>0</v>
      </c>
      <c r="L44" s="39">
        <f t="shared" si="14"/>
        <v>0.045454363636363626</v>
      </c>
      <c r="M44" s="40">
        <f>COUNTIF(Vertices[Closeness Centrality],"&gt;= "&amp;L44)-COUNTIF(Vertices[Closeness Centrality],"&gt;="&amp;L45)</f>
        <v>7</v>
      </c>
      <c r="N44" s="39">
        <f t="shared" si="15"/>
        <v>0.11675018181818182</v>
      </c>
      <c r="O44" s="40">
        <f>COUNTIF(Vertices[Eigenvector Centrality],"&gt;= "&amp;N44)-COUNTIF(Vertices[Eigenvector Centrality],"&gt;="&amp;N45)</f>
        <v>0</v>
      </c>
      <c r="P44" s="39">
        <f t="shared" si="16"/>
        <v>2.6134648181818165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5.072727272727274</v>
      </c>
      <c r="I45" s="42">
        <f>COUNTIF(Vertices[Out-Degree],"&gt;= "&amp;H45)-COUNTIF(Vertices[Out-Degree],"&gt;="&amp;H46)</f>
        <v>0</v>
      </c>
      <c r="J45" s="41">
        <f t="shared" si="13"/>
        <v>55.79999999999997</v>
      </c>
      <c r="K45" s="42">
        <f>COUNTIF(Vertices[Betweenness Centrality],"&gt;= "&amp;J45)-COUNTIF(Vertices[Betweenness Centrality],"&gt;="&amp;J46)</f>
        <v>0</v>
      </c>
      <c r="L45" s="41">
        <f t="shared" si="14"/>
        <v>0.04696950909090908</v>
      </c>
      <c r="M45" s="42">
        <f>COUNTIF(Vertices[Closeness Centrality],"&gt;= "&amp;L45)-COUNTIF(Vertices[Closeness Centrality],"&gt;="&amp;L46)</f>
        <v>0</v>
      </c>
      <c r="N45" s="41">
        <f t="shared" si="15"/>
        <v>0.12064185454545455</v>
      </c>
      <c r="O45" s="42">
        <f>COUNTIF(Vertices[Eigenvector Centrality],"&gt;= "&amp;N45)-COUNTIF(Vertices[Eigenvector Centrality],"&gt;="&amp;N46)</f>
        <v>0</v>
      </c>
      <c r="P45" s="41">
        <f t="shared" si="16"/>
        <v>2.6834797454545436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5.236363636363638</v>
      </c>
      <c r="I46" s="40">
        <f>COUNTIF(Vertices[Out-Degree],"&gt;= "&amp;H46)-COUNTIF(Vertices[Out-Degree],"&gt;="&amp;H47)</f>
        <v>0</v>
      </c>
      <c r="J46" s="39">
        <f t="shared" si="13"/>
        <v>57.599999999999966</v>
      </c>
      <c r="K46" s="40">
        <f>COUNTIF(Vertices[Betweenness Centrality],"&gt;= "&amp;J46)-COUNTIF(Vertices[Betweenness Centrality],"&gt;="&amp;J47)</f>
        <v>0</v>
      </c>
      <c r="L46" s="39">
        <f t="shared" si="14"/>
        <v>0.04848465454545453</v>
      </c>
      <c r="M46" s="40">
        <f>COUNTIF(Vertices[Closeness Centrality],"&gt;= "&amp;L46)-COUNTIF(Vertices[Closeness Centrality],"&gt;="&amp;L47)</f>
        <v>0</v>
      </c>
      <c r="N46" s="39">
        <f t="shared" si="15"/>
        <v>0.12453352727272728</v>
      </c>
      <c r="O46" s="40">
        <f>COUNTIF(Vertices[Eigenvector Centrality],"&gt;= "&amp;N46)-COUNTIF(Vertices[Eigenvector Centrality],"&gt;="&amp;N47)</f>
        <v>1</v>
      </c>
      <c r="P46" s="39">
        <f t="shared" si="16"/>
        <v>2.7534946727272707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5.400000000000002</v>
      </c>
      <c r="I47" s="42">
        <f>COUNTIF(Vertices[Out-Degree],"&gt;= "&amp;H47)-COUNTIF(Vertices[Out-Degree],"&gt;="&amp;H48)</f>
        <v>0</v>
      </c>
      <c r="J47" s="41">
        <f t="shared" si="13"/>
        <v>59.39999999999996</v>
      </c>
      <c r="K47" s="42">
        <f>COUNTIF(Vertices[Betweenness Centrality],"&gt;= "&amp;J47)-COUNTIF(Vertices[Betweenness Centrality],"&gt;="&amp;J48)</f>
        <v>0</v>
      </c>
      <c r="L47" s="41">
        <f t="shared" si="14"/>
        <v>0.04999979999999998</v>
      </c>
      <c r="M47" s="42">
        <f>COUNTIF(Vertices[Closeness Centrality],"&gt;= "&amp;L47)-COUNTIF(Vertices[Closeness Centrality],"&gt;="&amp;L48)</f>
        <v>2</v>
      </c>
      <c r="N47" s="41">
        <f t="shared" si="15"/>
        <v>0.12842520000000002</v>
      </c>
      <c r="O47" s="42">
        <f>COUNTIF(Vertices[Eigenvector Centrality],"&gt;= "&amp;N47)-COUNTIF(Vertices[Eigenvector Centrality],"&gt;="&amp;N48)</f>
        <v>0</v>
      </c>
      <c r="P47" s="41">
        <f t="shared" si="16"/>
        <v>2.8235095999999977</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5.563636363636366</v>
      </c>
      <c r="I48" s="40">
        <f>COUNTIF(Vertices[Out-Degree],"&gt;= "&amp;H48)-COUNTIF(Vertices[Out-Degree],"&gt;="&amp;H49)</f>
        <v>0</v>
      </c>
      <c r="J48" s="39">
        <f t="shared" si="13"/>
        <v>61.19999999999996</v>
      </c>
      <c r="K48" s="40">
        <f>COUNTIF(Vertices[Betweenness Centrality],"&gt;= "&amp;J48)-COUNTIF(Vertices[Betweenness Centrality],"&gt;="&amp;J49)</f>
        <v>0</v>
      </c>
      <c r="L48" s="39">
        <f t="shared" si="14"/>
        <v>0.051514945454545435</v>
      </c>
      <c r="M48" s="40">
        <f>COUNTIF(Vertices[Closeness Centrality],"&gt;= "&amp;L48)-COUNTIF(Vertices[Closeness Centrality],"&gt;="&amp;L49)</f>
        <v>0</v>
      </c>
      <c r="N48" s="39">
        <f t="shared" si="15"/>
        <v>0.13231687272727274</v>
      </c>
      <c r="O48" s="40">
        <f>COUNTIF(Vertices[Eigenvector Centrality],"&gt;= "&amp;N48)-COUNTIF(Vertices[Eigenvector Centrality],"&gt;="&amp;N49)</f>
        <v>0</v>
      </c>
      <c r="P48" s="39">
        <f t="shared" si="16"/>
        <v>2.893524527272725</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5.72727272727273</v>
      </c>
      <c r="I49" s="42">
        <f>COUNTIF(Vertices[Out-Degree],"&gt;= "&amp;H49)-COUNTIF(Vertices[Out-Degree],"&gt;="&amp;H50)</f>
        <v>0</v>
      </c>
      <c r="J49" s="41">
        <f t="shared" si="13"/>
        <v>62.99999999999996</v>
      </c>
      <c r="K49" s="42">
        <f>COUNTIF(Vertices[Betweenness Centrality],"&gt;= "&amp;J49)-COUNTIF(Vertices[Betweenness Centrality],"&gt;="&amp;J50)</f>
        <v>0</v>
      </c>
      <c r="L49" s="41">
        <f t="shared" si="14"/>
        <v>0.05303009090909089</v>
      </c>
      <c r="M49" s="42">
        <f>COUNTIF(Vertices[Closeness Centrality],"&gt;= "&amp;L49)-COUNTIF(Vertices[Closeness Centrality],"&gt;="&amp;L50)</f>
        <v>0</v>
      </c>
      <c r="N49" s="41">
        <f t="shared" si="15"/>
        <v>0.13620854545454547</v>
      </c>
      <c r="O49" s="42">
        <f>COUNTIF(Vertices[Eigenvector Centrality],"&gt;= "&amp;N49)-COUNTIF(Vertices[Eigenvector Centrality],"&gt;="&amp;N50)</f>
        <v>0</v>
      </c>
      <c r="P49" s="41">
        <f t="shared" si="16"/>
        <v>2.963539454545452</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5.890909090909094</v>
      </c>
      <c r="I50" s="40">
        <f>COUNTIF(Vertices[Out-Degree],"&gt;= "&amp;H50)-COUNTIF(Vertices[Out-Degree],"&gt;="&amp;H51)</f>
        <v>0</v>
      </c>
      <c r="J50" s="39">
        <f t="shared" si="13"/>
        <v>64.79999999999995</v>
      </c>
      <c r="K50" s="40">
        <f>COUNTIF(Vertices[Betweenness Centrality],"&gt;= "&amp;J50)-COUNTIF(Vertices[Betweenness Centrality],"&gt;="&amp;J51)</f>
        <v>0</v>
      </c>
      <c r="L50" s="39">
        <f t="shared" si="14"/>
        <v>0.05454523636363634</v>
      </c>
      <c r="M50" s="40">
        <f>COUNTIF(Vertices[Closeness Centrality],"&gt;= "&amp;L50)-COUNTIF(Vertices[Closeness Centrality],"&gt;="&amp;L51)</f>
        <v>1</v>
      </c>
      <c r="N50" s="39">
        <f t="shared" si="15"/>
        <v>0.1401002181818182</v>
      </c>
      <c r="O50" s="40">
        <f>COUNTIF(Vertices[Eigenvector Centrality],"&gt;= "&amp;N50)-COUNTIF(Vertices[Eigenvector Centrality],"&gt;="&amp;N51)</f>
        <v>0</v>
      </c>
      <c r="P50" s="39">
        <f t="shared" si="16"/>
        <v>3.033554381818179</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6.054545454545458</v>
      </c>
      <c r="I51" s="42">
        <f>COUNTIF(Vertices[Out-Degree],"&gt;= "&amp;H51)-COUNTIF(Vertices[Out-Degree],"&gt;="&amp;H52)</f>
        <v>0</v>
      </c>
      <c r="J51" s="41">
        <f t="shared" si="13"/>
        <v>66.59999999999995</v>
      </c>
      <c r="K51" s="42">
        <f>COUNTIF(Vertices[Betweenness Centrality],"&gt;= "&amp;J51)-COUNTIF(Vertices[Betweenness Centrality],"&gt;="&amp;J52)</f>
        <v>0</v>
      </c>
      <c r="L51" s="41">
        <f t="shared" si="14"/>
        <v>0.05606038181818179</v>
      </c>
      <c r="M51" s="42">
        <f>COUNTIF(Vertices[Closeness Centrality],"&gt;= "&amp;L51)-COUNTIF(Vertices[Closeness Centrality],"&gt;="&amp;L52)</f>
        <v>0</v>
      </c>
      <c r="N51" s="41">
        <f t="shared" si="15"/>
        <v>0.14399189090909092</v>
      </c>
      <c r="O51" s="42">
        <f>COUNTIF(Vertices[Eigenvector Centrality],"&gt;= "&amp;N51)-COUNTIF(Vertices[Eigenvector Centrality],"&gt;="&amp;N52)</f>
        <v>0</v>
      </c>
      <c r="P51" s="41">
        <f t="shared" si="16"/>
        <v>3.103569309090906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6.218181818181822</v>
      </c>
      <c r="I52" s="40">
        <f>COUNTIF(Vertices[Out-Degree],"&gt;= "&amp;H52)-COUNTIF(Vertices[Out-Degree],"&gt;="&amp;H53)</f>
        <v>0</v>
      </c>
      <c r="J52" s="39">
        <f t="shared" si="13"/>
        <v>68.39999999999995</v>
      </c>
      <c r="K52" s="40">
        <f>COUNTIF(Vertices[Betweenness Centrality],"&gt;= "&amp;J52)-COUNTIF(Vertices[Betweenness Centrality],"&gt;="&amp;J53)</f>
        <v>0</v>
      </c>
      <c r="L52" s="39">
        <f t="shared" si="14"/>
        <v>0.057575527272727245</v>
      </c>
      <c r="M52" s="40">
        <f>COUNTIF(Vertices[Closeness Centrality],"&gt;= "&amp;L52)-COUNTIF(Vertices[Closeness Centrality],"&gt;="&amp;L53)</f>
        <v>0</v>
      </c>
      <c r="N52" s="39">
        <f t="shared" si="15"/>
        <v>0.14788356363636365</v>
      </c>
      <c r="O52" s="40">
        <f>COUNTIF(Vertices[Eigenvector Centrality],"&gt;= "&amp;N52)-COUNTIF(Vertices[Eigenvector Centrality],"&gt;="&amp;N53)</f>
        <v>0</v>
      </c>
      <c r="P52" s="39">
        <f t="shared" si="16"/>
        <v>3.173584236363633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6.381818181818186</v>
      </c>
      <c r="I53" s="42">
        <f>COUNTIF(Vertices[Out-Degree],"&gt;= "&amp;H53)-COUNTIF(Vertices[Out-Degree],"&gt;="&amp;H54)</f>
        <v>0</v>
      </c>
      <c r="J53" s="41">
        <f t="shared" si="13"/>
        <v>70.19999999999995</v>
      </c>
      <c r="K53" s="42">
        <f>COUNTIF(Vertices[Betweenness Centrality],"&gt;= "&amp;J53)-COUNTIF(Vertices[Betweenness Centrality],"&gt;="&amp;J54)</f>
        <v>0</v>
      </c>
      <c r="L53" s="41">
        <f t="shared" si="14"/>
        <v>0.0590906727272727</v>
      </c>
      <c r="M53" s="42">
        <f>COUNTIF(Vertices[Closeness Centrality],"&gt;= "&amp;L53)-COUNTIF(Vertices[Closeness Centrality],"&gt;="&amp;L54)</f>
        <v>0</v>
      </c>
      <c r="N53" s="41">
        <f t="shared" si="15"/>
        <v>0.15177523636363638</v>
      </c>
      <c r="O53" s="42">
        <f>COUNTIF(Vertices[Eigenvector Centrality],"&gt;= "&amp;N53)-COUNTIF(Vertices[Eigenvector Centrality],"&gt;="&amp;N54)</f>
        <v>0</v>
      </c>
      <c r="P53" s="41">
        <f t="shared" si="16"/>
        <v>3.24359916363636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6.54545454545455</v>
      </c>
      <c r="I54" s="40">
        <f>COUNTIF(Vertices[Out-Degree],"&gt;= "&amp;H54)-COUNTIF(Vertices[Out-Degree],"&gt;="&amp;H55)</f>
        <v>0</v>
      </c>
      <c r="J54" s="39">
        <f t="shared" si="13"/>
        <v>71.99999999999994</v>
      </c>
      <c r="K54" s="40">
        <f>COUNTIF(Vertices[Betweenness Centrality],"&gt;= "&amp;J54)-COUNTIF(Vertices[Betweenness Centrality],"&gt;="&amp;J55)</f>
        <v>0</v>
      </c>
      <c r="L54" s="39">
        <f t="shared" si="14"/>
        <v>0.06060581818181815</v>
      </c>
      <c r="M54" s="40">
        <f>COUNTIF(Vertices[Closeness Centrality],"&gt;= "&amp;L54)-COUNTIF(Vertices[Closeness Centrality],"&gt;="&amp;L55)</f>
        <v>0</v>
      </c>
      <c r="N54" s="39">
        <f t="shared" si="15"/>
        <v>0.1556669090909091</v>
      </c>
      <c r="O54" s="40">
        <f>COUNTIF(Vertices[Eigenvector Centrality],"&gt;= "&amp;N54)-COUNTIF(Vertices[Eigenvector Centrality],"&gt;="&amp;N55)</f>
        <v>0</v>
      </c>
      <c r="P54" s="39">
        <f t="shared" si="16"/>
        <v>3.313614090909087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6.709090909090914</v>
      </c>
      <c r="I55" s="42">
        <f>COUNTIF(Vertices[Out-Degree],"&gt;= "&amp;H55)-COUNTIF(Vertices[Out-Degree],"&gt;="&amp;H56)</f>
        <v>0</v>
      </c>
      <c r="J55" s="41">
        <f t="shared" si="13"/>
        <v>73.79999999999994</v>
      </c>
      <c r="K55" s="42">
        <f>COUNTIF(Vertices[Betweenness Centrality],"&gt;= "&amp;J55)-COUNTIF(Vertices[Betweenness Centrality],"&gt;="&amp;J56)</f>
        <v>0</v>
      </c>
      <c r="L55" s="41">
        <f t="shared" si="14"/>
        <v>0.0621209636363636</v>
      </c>
      <c r="M55" s="42">
        <f>COUNTIF(Vertices[Closeness Centrality],"&gt;= "&amp;L55)-COUNTIF(Vertices[Closeness Centrality],"&gt;="&amp;L56)</f>
        <v>0</v>
      </c>
      <c r="N55" s="41">
        <f t="shared" si="15"/>
        <v>0.15955858181818183</v>
      </c>
      <c r="O55" s="42">
        <f>COUNTIF(Vertices[Eigenvector Centrality],"&gt;= "&amp;N55)-COUNTIF(Vertices[Eigenvector Centrality],"&gt;="&amp;N56)</f>
        <v>0</v>
      </c>
      <c r="P55" s="41">
        <f t="shared" si="16"/>
        <v>3.3836290181818143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6.872727272727278</v>
      </c>
      <c r="I56" s="40">
        <f>COUNTIF(Vertices[Out-Degree],"&gt;= "&amp;H56)-COUNTIF(Vertices[Out-Degree],"&gt;="&amp;H57)</f>
        <v>0</v>
      </c>
      <c r="J56" s="39">
        <f t="shared" si="13"/>
        <v>75.59999999999994</v>
      </c>
      <c r="K56" s="40">
        <f>COUNTIF(Vertices[Betweenness Centrality],"&gt;= "&amp;J56)-COUNTIF(Vertices[Betweenness Centrality],"&gt;="&amp;J57)</f>
        <v>0</v>
      </c>
      <c r="L56" s="39">
        <f t="shared" si="14"/>
        <v>0.06363610909090905</v>
      </c>
      <c r="M56" s="40">
        <f>COUNTIF(Vertices[Closeness Centrality],"&gt;= "&amp;L56)-COUNTIF(Vertices[Closeness Centrality],"&gt;="&amp;L57)</f>
        <v>0</v>
      </c>
      <c r="N56" s="39">
        <f t="shared" si="15"/>
        <v>0.16345025454545456</v>
      </c>
      <c r="O56" s="40">
        <f>COUNTIF(Vertices[Eigenvector Centrality],"&gt;= "&amp;N56)-COUNTIF(Vertices[Eigenvector Centrality],"&gt;="&amp;N57)</f>
        <v>0</v>
      </c>
      <c r="P56" s="39">
        <f t="shared" si="16"/>
        <v>3.4536439454545413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2</v>
      </c>
      <c r="H57" s="43">
        <f>MAX(Vertices[Out-Degree])</f>
        <v>9</v>
      </c>
      <c r="I57" s="44">
        <f>COUNTIF(Vertices[Out-Degree],"&gt;= "&amp;H57)-COUNTIF(Vertices[Out-Degree],"&gt;="&amp;H58)</f>
        <v>1</v>
      </c>
      <c r="J57" s="43">
        <f>MAX(Vertices[Betweenness Centrality])</f>
        <v>99</v>
      </c>
      <c r="K57" s="44">
        <f>COUNTIF(Vertices[Betweenness Centrality],"&gt;= "&amp;J57)-COUNTIF(Vertices[Betweenness Centrality],"&gt;="&amp;J58)</f>
        <v>1</v>
      </c>
      <c r="L57" s="43">
        <f>MAX(Vertices[Closeness Centrality])</f>
        <v>0.083333</v>
      </c>
      <c r="M57" s="44">
        <f>COUNTIF(Vertices[Closeness Centrality],"&gt;= "&amp;L57)-COUNTIF(Vertices[Closeness Centrality],"&gt;="&amp;L58)</f>
        <v>1</v>
      </c>
      <c r="N57" s="43">
        <f>MAX(Vertices[Eigenvector Centrality])</f>
        <v>0.214042</v>
      </c>
      <c r="O57" s="44">
        <f>COUNTIF(Vertices[Eigenvector Centrality],"&gt;= "&amp;N57)-COUNTIF(Vertices[Eigenvector Centrality],"&gt;="&amp;N58)</f>
        <v>1</v>
      </c>
      <c r="P57" s="43">
        <f>MAX(Vertices[PageRank])</f>
        <v>4.363838</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1.0714285714285714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9</v>
      </c>
    </row>
    <row r="85" spans="1:2" ht="15">
      <c r="A85" s="35" t="s">
        <v>96</v>
      </c>
      <c r="B85" s="49">
        <f>_xlfn.IFERROR(AVERAGE(Vertices[Out-Degree]),NoMetricMessage)</f>
        <v>1.0714285714285714</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99</v>
      </c>
    </row>
    <row r="99" spans="1:2" ht="15">
      <c r="A99" s="35" t="s">
        <v>102</v>
      </c>
      <c r="B99" s="49">
        <f>_xlfn.IFERROR(AVERAGE(Vertices[Betweenness Centrality]),NoMetricMessage)</f>
        <v>8.571428571428571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0.083333</v>
      </c>
    </row>
    <row r="113" spans="1:2" ht="15">
      <c r="A113" s="35" t="s">
        <v>108</v>
      </c>
      <c r="B113" s="49">
        <f>_xlfn.IFERROR(AVERAGE(Vertices[Closeness Centrality]),NoMetricMessage)</f>
        <v>0.04234200000000001</v>
      </c>
    </row>
    <row r="114" spans="1:2" ht="15">
      <c r="A114" s="35" t="s">
        <v>109</v>
      </c>
      <c r="B114" s="49">
        <f>_xlfn.IFERROR(MEDIAN(Vertices[Closeness Centrality]),NoMetricMessage)</f>
        <v>0.045455</v>
      </c>
    </row>
    <row r="125" spans="1:2" ht="15">
      <c r="A125" s="35" t="s">
        <v>112</v>
      </c>
      <c r="B125" s="49">
        <f>IF(COUNT(Vertices[Eigenvector Centrality])&gt;0,N2,NoMetricMessage)</f>
        <v>0</v>
      </c>
    </row>
    <row r="126" spans="1:2" ht="15">
      <c r="A126" s="35" t="s">
        <v>113</v>
      </c>
      <c r="B126" s="49">
        <f>IF(COUNT(Vertices[Eigenvector Centrality])&gt;0,N57,NoMetricMessage)</f>
        <v>0.214042</v>
      </c>
    </row>
    <row r="127" spans="1:2" ht="15">
      <c r="A127" s="35" t="s">
        <v>114</v>
      </c>
      <c r="B127" s="49">
        <f>_xlfn.IFERROR(AVERAGE(Vertices[Eigenvector Centrality]),NoMetricMessage)</f>
        <v>0.07142842857142857</v>
      </c>
    </row>
    <row r="128" spans="1:2" ht="15">
      <c r="A128" s="35" t="s">
        <v>115</v>
      </c>
      <c r="B128" s="49">
        <f>_xlfn.IFERROR(MEDIAN(Vertices[Eigenvector Centrality]),NoMetricMessage)</f>
        <v>0.061112</v>
      </c>
    </row>
    <row r="139" spans="1:2" ht="15">
      <c r="A139" s="35" t="s">
        <v>140</v>
      </c>
      <c r="B139" s="49">
        <f>IF(COUNT(Vertices[PageRank])&gt;0,P2,NoMetricMessage)</f>
        <v>0.513017</v>
      </c>
    </row>
    <row r="140" spans="1:2" ht="15">
      <c r="A140" s="35" t="s">
        <v>141</v>
      </c>
      <c r="B140" s="49">
        <f>IF(COUNT(Vertices[PageRank])&gt;0,P57,NoMetricMessage)</f>
        <v>4.363838</v>
      </c>
    </row>
    <row r="141" spans="1:2" ht="15">
      <c r="A141" s="35" t="s">
        <v>142</v>
      </c>
      <c r="B141" s="49">
        <f>_xlfn.IFERROR(AVERAGE(Vertices[PageRank]),NoMetricMessage)</f>
        <v>0.9999607142857144</v>
      </c>
    </row>
    <row r="142" spans="1:2" ht="15">
      <c r="A142" s="35" t="s">
        <v>143</v>
      </c>
      <c r="B142" s="49">
        <f>_xlfn.IFERROR(MEDIAN(Vertices[PageRank]),NoMetricMessage)</f>
        <v>0.520923</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0.08492063492063492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378</v>
      </c>
      <c r="K7" s="13" t="s">
        <v>379</v>
      </c>
    </row>
    <row r="8" spans="1:11" ht="409.5">
      <c r="A8"/>
      <c r="B8">
        <v>2</v>
      </c>
      <c r="C8">
        <v>2</v>
      </c>
      <c r="D8" t="s">
        <v>61</v>
      </c>
      <c r="E8" t="s">
        <v>61</v>
      </c>
      <c r="H8" t="s">
        <v>73</v>
      </c>
      <c r="J8" t="s">
        <v>380</v>
      </c>
      <c r="K8" s="13" t="s">
        <v>381</v>
      </c>
    </row>
    <row r="9" spans="1:11" ht="409.5">
      <c r="A9"/>
      <c r="B9">
        <v>3</v>
      </c>
      <c r="C9">
        <v>4</v>
      </c>
      <c r="D9" t="s">
        <v>62</v>
      </c>
      <c r="E9" t="s">
        <v>62</v>
      </c>
      <c r="H9" t="s">
        <v>74</v>
      </c>
      <c r="J9" t="s">
        <v>382</v>
      </c>
      <c r="K9" s="13" t="s">
        <v>383</v>
      </c>
    </row>
    <row r="10" spans="1:11" ht="409.5">
      <c r="A10"/>
      <c r="B10">
        <v>4</v>
      </c>
      <c r="D10" t="s">
        <v>63</v>
      </c>
      <c r="E10" t="s">
        <v>63</v>
      </c>
      <c r="H10" t="s">
        <v>75</v>
      </c>
      <c r="J10" t="s">
        <v>384</v>
      </c>
      <c r="K10" s="13" t="s">
        <v>385</v>
      </c>
    </row>
    <row r="11" spans="1:11" ht="15">
      <c r="A11"/>
      <c r="B11">
        <v>5</v>
      </c>
      <c r="D11" t="s">
        <v>46</v>
      </c>
      <c r="E11">
        <v>1</v>
      </c>
      <c r="H11" t="s">
        <v>76</v>
      </c>
      <c r="J11" t="s">
        <v>386</v>
      </c>
      <c r="K11" t="s">
        <v>387</v>
      </c>
    </row>
    <row r="12" spans="1:11" ht="15">
      <c r="A12"/>
      <c r="B12"/>
      <c r="D12" t="s">
        <v>64</v>
      </c>
      <c r="E12">
        <v>2</v>
      </c>
      <c r="H12">
        <v>0</v>
      </c>
      <c r="J12" t="s">
        <v>388</v>
      </c>
      <c r="K12" t="s">
        <v>389</v>
      </c>
    </row>
    <row r="13" spans="1:11" ht="15">
      <c r="A13"/>
      <c r="B13"/>
      <c r="D13">
        <v>1</v>
      </c>
      <c r="E13">
        <v>3</v>
      </c>
      <c r="H13">
        <v>1</v>
      </c>
      <c r="J13" t="s">
        <v>390</v>
      </c>
      <c r="K13" t="s">
        <v>391</v>
      </c>
    </row>
    <row r="14" spans="4:11" ht="15">
      <c r="D14">
        <v>2</v>
      </c>
      <c r="E14">
        <v>4</v>
      </c>
      <c r="H14">
        <v>2</v>
      </c>
      <c r="J14" t="s">
        <v>392</v>
      </c>
      <c r="K14" t="s">
        <v>393</v>
      </c>
    </row>
    <row r="15" spans="4:11" ht="15">
      <c r="D15">
        <v>3</v>
      </c>
      <c r="E15">
        <v>5</v>
      </c>
      <c r="H15">
        <v>3</v>
      </c>
      <c r="J15" t="s">
        <v>394</v>
      </c>
      <c r="K15" t="s">
        <v>395</v>
      </c>
    </row>
    <row r="16" spans="4:11" ht="15">
      <c r="D16">
        <v>4</v>
      </c>
      <c r="E16">
        <v>6</v>
      </c>
      <c r="H16">
        <v>4</v>
      </c>
      <c r="J16" t="s">
        <v>396</v>
      </c>
      <c r="K16" t="s">
        <v>397</v>
      </c>
    </row>
    <row r="17" spans="4:11" ht="15">
      <c r="D17">
        <v>5</v>
      </c>
      <c r="E17">
        <v>7</v>
      </c>
      <c r="H17">
        <v>5</v>
      </c>
      <c r="J17" t="s">
        <v>398</v>
      </c>
      <c r="K17" t="s">
        <v>399</v>
      </c>
    </row>
    <row r="18" spans="4:11" ht="15">
      <c r="D18">
        <v>6</v>
      </c>
      <c r="E18">
        <v>8</v>
      </c>
      <c r="H18">
        <v>6</v>
      </c>
      <c r="J18" t="s">
        <v>400</v>
      </c>
      <c r="K18" t="s">
        <v>401</v>
      </c>
    </row>
    <row r="19" spans="4:11" ht="15">
      <c r="D19">
        <v>7</v>
      </c>
      <c r="E19">
        <v>9</v>
      </c>
      <c r="H19">
        <v>7</v>
      </c>
      <c r="J19" t="s">
        <v>402</v>
      </c>
      <c r="K19" t="s">
        <v>403</v>
      </c>
    </row>
    <row r="20" spans="4:11" ht="15">
      <c r="D20">
        <v>8</v>
      </c>
      <c r="H20">
        <v>8</v>
      </c>
      <c r="J20" t="s">
        <v>404</v>
      </c>
      <c r="K20" t="s">
        <v>405</v>
      </c>
    </row>
    <row r="21" spans="4:11" ht="409.5">
      <c r="D21">
        <v>9</v>
      </c>
      <c r="H21">
        <v>9</v>
      </c>
      <c r="J21" t="s">
        <v>406</v>
      </c>
      <c r="K21" s="13" t="s">
        <v>407</v>
      </c>
    </row>
    <row r="22" spans="4:11" ht="409.5">
      <c r="D22">
        <v>10</v>
      </c>
      <c r="J22" t="s">
        <v>408</v>
      </c>
      <c r="K22" s="13" t="s">
        <v>409</v>
      </c>
    </row>
    <row r="23" spans="4:11" ht="409.5">
      <c r="D23">
        <v>11</v>
      </c>
      <c r="J23" t="s">
        <v>410</v>
      </c>
      <c r="K23" s="13" t="s">
        <v>411</v>
      </c>
    </row>
    <row r="24" spans="10:11" ht="409.5">
      <c r="J24" t="s">
        <v>412</v>
      </c>
      <c r="K24" s="13" t="s">
        <v>584</v>
      </c>
    </row>
    <row r="25" spans="10:11" ht="15">
      <c r="J25" t="s">
        <v>413</v>
      </c>
      <c r="K25" t="b">
        <v>0</v>
      </c>
    </row>
    <row r="26" spans="10:11" ht="15">
      <c r="J26" t="s">
        <v>582</v>
      </c>
      <c r="K26" t="s">
        <v>583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425</v>
      </c>
      <c r="B1" s="13" t="s">
        <v>426</v>
      </c>
      <c r="C1" s="13" t="s">
        <v>427</v>
      </c>
      <c r="D1" s="13" t="s">
        <v>429</v>
      </c>
      <c r="E1" s="13" t="s">
        <v>428</v>
      </c>
      <c r="F1" s="13" t="s">
        <v>431</v>
      </c>
      <c r="G1" s="13" t="s">
        <v>430</v>
      </c>
      <c r="H1" s="13" t="s">
        <v>432</v>
      </c>
    </row>
    <row r="2" spans="1:8" ht="15">
      <c r="A2" s="89" t="s">
        <v>233</v>
      </c>
      <c r="B2" s="85">
        <v>2</v>
      </c>
      <c r="C2" s="89" t="s">
        <v>231</v>
      </c>
      <c r="D2" s="85">
        <v>1</v>
      </c>
      <c r="E2" s="89" t="s">
        <v>231</v>
      </c>
      <c r="F2" s="85">
        <v>1</v>
      </c>
      <c r="G2" s="89" t="s">
        <v>233</v>
      </c>
      <c r="H2" s="85">
        <v>2</v>
      </c>
    </row>
    <row r="3" spans="1:8" ht="15">
      <c r="A3" s="89" t="s">
        <v>231</v>
      </c>
      <c r="B3" s="85">
        <v>2</v>
      </c>
      <c r="C3" s="85"/>
      <c r="D3" s="85"/>
      <c r="E3" s="85"/>
      <c r="F3" s="85"/>
      <c r="G3" s="89" t="s">
        <v>232</v>
      </c>
      <c r="H3" s="85">
        <v>1</v>
      </c>
    </row>
    <row r="4" spans="1:8" ht="15">
      <c r="A4" s="89" t="s">
        <v>232</v>
      </c>
      <c r="B4" s="85">
        <v>1</v>
      </c>
      <c r="C4" s="85"/>
      <c r="D4" s="85"/>
      <c r="E4" s="85"/>
      <c r="F4" s="85"/>
      <c r="G4" s="85"/>
      <c r="H4" s="85"/>
    </row>
    <row r="7" spans="1:8" ht="15" customHeight="1">
      <c r="A7" s="13" t="s">
        <v>435</v>
      </c>
      <c r="B7" s="13" t="s">
        <v>426</v>
      </c>
      <c r="C7" s="13" t="s">
        <v>436</v>
      </c>
      <c r="D7" s="13" t="s">
        <v>429</v>
      </c>
      <c r="E7" s="13" t="s">
        <v>437</v>
      </c>
      <c r="F7" s="13" t="s">
        <v>431</v>
      </c>
      <c r="G7" s="13" t="s">
        <v>438</v>
      </c>
      <c r="H7" s="13" t="s">
        <v>432</v>
      </c>
    </row>
    <row r="8" spans="1:8" ht="15">
      <c r="A8" s="85" t="s">
        <v>236</v>
      </c>
      <c r="B8" s="85">
        <v>2</v>
      </c>
      <c r="C8" s="85" t="s">
        <v>234</v>
      </c>
      <c r="D8" s="85">
        <v>1</v>
      </c>
      <c r="E8" s="85" t="s">
        <v>234</v>
      </c>
      <c r="F8" s="85">
        <v>1</v>
      </c>
      <c r="G8" s="85" t="s">
        <v>236</v>
      </c>
      <c r="H8" s="85">
        <v>2</v>
      </c>
    </row>
    <row r="9" spans="1:8" ht="15">
      <c r="A9" s="85" t="s">
        <v>234</v>
      </c>
      <c r="B9" s="85">
        <v>2</v>
      </c>
      <c r="C9" s="85"/>
      <c r="D9" s="85"/>
      <c r="E9" s="85"/>
      <c r="F9" s="85"/>
      <c r="G9" s="85" t="s">
        <v>235</v>
      </c>
      <c r="H9" s="85">
        <v>1</v>
      </c>
    </row>
    <row r="10" spans="1:8" ht="15">
      <c r="A10" s="85" t="s">
        <v>235</v>
      </c>
      <c r="B10" s="85">
        <v>1</v>
      </c>
      <c r="C10" s="85"/>
      <c r="D10" s="85"/>
      <c r="E10" s="85"/>
      <c r="F10" s="85"/>
      <c r="G10" s="85"/>
      <c r="H10" s="85"/>
    </row>
    <row r="13" spans="1:8" ht="15" customHeight="1">
      <c r="A13" s="13" t="s">
        <v>441</v>
      </c>
      <c r="B13" s="13" t="s">
        <v>426</v>
      </c>
      <c r="C13" s="13" t="s">
        <v>450</v>
      </c>
      <c r="D13" s="13" t="s">
        <v>429</v>
      </c>
      <c r="E13" s="13" t="s">
        <v>451</v>
      </c>
      <c r="F13" s="13" t="s">
        <v>431</v>
      </c>
      <c r="G13" s="13" t="s">
        <v>452</v>
      </c>
      <c r="H13" s="13" t="s">
        <v>432</v>
      </c>
    </row>
    <row r="14" spans="1:8" ht="15">
      <c r="A14" s="85" t="s">
        <v>442</v>
      </c>
      <c r="B14" s="85">
        <v>3</v>
      </c>
      <c r="C14" s="85" t="s">
        <v>238</v>
      </c>
      <c r="D14" s="85">
        <v>1</v>
      </c>
      <c r="E14" s="85" t="s">
        <v>238</v>
      </c>
      <c r="F14" s="85">
        <v>1</v>
      </c>
      <c r="G14" s="85" t="s">
        <v>443</v>
      </c>
      <c r="H14" s="85">
        <v>2</v>
      </c>
    </row>
    <row r="15" spans="1:8" ht="15">
      <c r="A15" s="85" t="s">
        <v>443</v>
      </c>
      <c r="B15" s="85">
        <v>2</v>
      </c>
      <c r="C15" s="85" t="s">
        <v>444</v>
      </c>
      <c r="D15" s="85">
        <v>1</v>
      </c>
      <c r="E15" s="85"/>
      <c r="F15" s="85"/>
      <c r="G15" s="85" t="s">
        <v>442</v>
      </c>
      <c r="H15" s="85">
        <v>2</v>
      </c>
    </row>
    <row r="16" spans="1:8" ht="15">
      <c r="A16" s="85" t="s">
        <v>238</v>
      </c>
      <c r="B16" s="85">
        <v>2</v>
      </c>
      <c r="C16" s="85" t="s">
        <v>445</v>
      </c>
      <c r="D16" s="85">
        <v>1</v>
      </c>
      <c r="E16" s="85"/>
      <c r="F16" s="85"/>
      <c r="G16" s="85"/>
      <c r="H16" s="85"/>
    </row>
    <row r="17" spans="1:8" ht="15">
      <c r="A17" s="85" t="s">
        <v>444</v>
      </c>
      <c r="B17" s="85">
        <v>1</v>
      </c>
      <c r="C17" s="85" t="s">
        <v>446</v>
      </c>
      <c r="D17" s="85">
        <v>1</v>
      </c>
      <c r="E17" s="85"/>
      <c r="F17" s="85"/>
      <c r="G17" s="85"/>
      <c r="H17" s="85"/>
    </row>
    <row r="18" spans="1:8" ht="15">
      <c r="A18" s="85" t="s">
        <v>445</v>
      </c>
      <c r="B18" s="85">
        <v>1</v>
      </c>
      <c r="C18" s="85" t="s">
        <v>447</v>
      </c>
      <c r="D18" s="85">
        <v>1</v>
      </c>
      <c r="E18" s="85"/>
      <c r="F18" s="85"/>
      <c r="G18" s="85"/>
      <c r="H18" s="85"/>
    </row>
    <row r="19" spans="1:8" ht="15">
      <c r="A19" s="85" t="s">
        <v>446</v>
      </c>
      <c r="B19" s="85">
        <v>1</v>
      </c>
      <c r="C19" s="85" t="s">
        <v>448</v>
      </c>
      <c r="D19" s="85">
        <v>1</v>
      </c>
      <c r="E19" s="85"/>
      <c r="F19" s="85"/>
      <c r="G19" s="85"/>
      <c r="H19" s="85"/>
    </row>
    <row r="20" spans="1:8" ht="15">
      <c r="A20" s="85" t="s">
        <v>447</v>
      </c>
      <c r="B20" s="85">
        <v>1</v>
      </c>
      <c r="C20" s="85" t="s">
        <v>442</v>
      </c>
      <c r="D20" s="85">
        <v>1</v>
      </c>
      <c r="E20" s="85"/>
      <c r="F20" s="85"/>
      <c r="G20" s="85"/>
      <c r="H20" s="85"/>
    </row>
    <row r="21" spans="1:8" ht="15">
      <c r="A21" s="85" t="s">
        <v>448</v>
      </c>
      <c r="B21" s="85">
        <v>1</v>
      </c>
      <c r="C21" s="85" t="s">
        <v>449</v>
      </c>
      <c r="D21" s="85">
        <v>1</v>
      </c>
      <c r="E21" s="85"/>
      <c r="F21" s="85"/>
      <c r="G21" s="85"/>
      <c r="H21" s="85"/>
    </row>
    <row r="22" spans="1:8" ht="15">
      <c r="A22" s="85" t="s">
        <v>449</v>
      </c>
      <c r="B22" s="85">
        <v>1</v>
      </c>
      <c r="C22" s="85"/>
      <c r="D22" s="85"/>
      <c r="E22" s="85"/>
      <c r="F22" s="85"/>
      <c r="G22" s="85"/>
      <c r="H22" s="85"/>
    </row>
    <row r="25" spans="1:8" ht="15" customHeight="1">
      <c r="A25" s="13" t="s">
        <v>454</v>
      </c>
      <c r="B25" s="13" t="s">
        <v>426</v>
      </c>
      <c r="C25" s="13" t="s">
        <v>464</v>
      </c>
      <c r="D25" s="13" t="s">
        <v>429</v>
      </c>
      <c r="E25" s="85" t="s">
        <v>465</v>
      </c>
      <c r="F25" s="85" t="s">
        <v>431</v>
      </c>
      <c r="G25" s="13" t="s">
        <v>466</v>
      </c>
      <c r="H25" s="13" t="s">
        <v>432</v>
      </c>
    </row>
    <row r="26" spans="1:8" ht="15">
      <c r="A26" s="91" t="s">
        <v>455</v>
      </c>
      <c r="B26" s="91">
        <v>2</v>
      </c>
      <c r="C26" s="91" t="s">
        <v>216</v>
      </c>
      <c r="D26" s="91">
        <v>2</v>
      </c>
      <c r="E26" s="91"/>
      <c r="F26" s="91"/>
      <c r="G26" s="91" t="s">
        <v>460</v>
      </c>
      <c r="H26" s="91">
        <v>2</v>
      </c>
    </row>
    <row r="27" spans="1:8" ht="15">
      <c r="A27" s="91" t="s">
        <v>456</v>
      </c>
      <c r="B27" s="91">
        <v>1</v>
      </c>
      <c r="C27" s="91"/>
      <c r="D27" s="91"/>
      <c r="E27" s="91"/>
      <c r="F27" s="91"/>
      <c r="G27" s="91" t="s">
        <v>461</v>
      </c>
      <c r="H27" s="91">
        <v>2</v>
      </c>
    </row>
    <row r="28" spans="1:8" ht="15">
      <c r="A28" s="91" t="s">
        <v>457</v>
      </c>
      <c r="B28" s="91">
        <v>0</v>
      </c>
      <c r="C28" s="91"/>
      <c r="D28" s="91"/>
      <c r="E28" s="91"/>
      <c r="F28" s="91"/>
      <c r="G28" s="91" t="s">
        <v>462</v>
      </c>
      <c r="H28" s="91">
        <v>2</v>
      </c>
    </row>
    <row r="29" spans="1:8" ht="15">
      <c r="A29" s="91" t="s">
        <v>458</v>
      </c>
      <c r="B29" s="91">
        <v>79</v>
      </c>
      <c r="C29" s="91"/>
      <c r="D29" s="91"/>
      <c r="E29" s="91"/>
      <c r="F29" s="91"/>
      <c r="G29" s="91"/>
      <c r="H29" s="91"/>
    </row>
    <row r="30" spans="1:8" ht="15">
      <c r="A30" s="91" t="s">
        <v>459</v>
      </c>
      <c r="B30" s="91">
        <v>82</v>
      </c>
      <c r="C30" s="91"/>
      <c r="D30" s="91"/>
      <c r="E30" s="91"/>
      <c r="F30" s="91"/>
      <c r="G30" s="91"/>
      <c r="H30" s="91"/>
    </row>
    <row r="31" spans="1:8" ht="15">
      <c r="A31" s="91" t="s">
        <v>216</v>
      </c>
      <c r="B31" s="91">
        <v>3</v>
      </c>
      <c r="C31" s="91"/>
      <c r="D31" s="91"/>
      <c r="E31" s="91"/>
      <c r="F31" s="91"/>
      <c r="G31" s="91"/>
      <c r="H31" s="91"/>
    </row>
    <row r="32" spans="1:8" ht="15">
      <c r="A32" s="91" t="s">
        <v>460</v>
      </c>
      <c r="B32" s="91">
        <v>2</v>
      </c>
      <c r="C32" s="91"/>
      <c r="D32" s="91"/>
      <c r="E32" s="91"/>
      <c r="F32" s="91"/>
      <c r="G32" s="91"/>
      <c r="H32" s="91"/>
    </row>
    <row r="33" spans="1:8" ht="15">
      <c r="A33" s="91" t="s">
        <v>461</v>
      </c>
      <c r="B33" s="91">
        <v>2</v>
      </c>
      <c r="C33" s="91"/>
      <c r="D33" s="91"/>
      <c r="E33" s="91"/>
      <c r="F33" s="91"/>
      <c r="G33" s="91"/>
      <c r="H33" s="91"/>
    </row>
    <row r="34" spans="1:8" ht="15">
      <c r="A34" s="91" t="s">
        <v>462</v>
      </c>
      <c r="B34" s="91">
        <v>2</v>
      </c>
      <c r="C34" s="91"/>
      <c r="D34" s="91"/>
      <c r="E34" s="91"/>
      <c r="F34" s="91"/>
      <c r="G34" s="91"/>
      <c r="H34" s="91"/>
    </row>
    <row r="35" spans="1:8" ht="15">
      <c r="A35" s="91" t="s">
        <v>463</v>
      </c>
      <c r="B35" s="91">
        <v>2</v>
      </c>
      <c r="C35" s="91"/>
      <c r="D35" s="91"/>
      <c r="E35" s="91"/>
      <c r="F35" s="91"/>
      <c r="G35" s="91"/>
      <c r="H35" s="91"/>
    </row>
    <row r="38" spans="1:8" ht="15" customHeight="1">
      <c r="A38" s="13" t="s">
        <v>469</v>
      </c>
      <c r="B38" s="13" t="s">
        <v>426</v>
      </c>
      <c r="C38" s="85" t="s">
        <v>480</v>
      </c>
      <c r="D38" s="85" t="s">
        <v>429</v>
      </c>
      <c r="E38" s="85" t="s">
        <v>481</v>
      </c>
      <c r="F38" s="85" t="s">
        <v>431</v>
      </c>
      <c r="G38" s="13" t="s">
        <v>482</v>
      </c>
      <c r="H38" s="13" t="s">
        <v>432</v>
      </c>
    </row>
    <row r="39" spans="1:8" ht="15">
      <c r="A39" s="91" t="s">
        <v>470</v>
      </c>
      <c r="B39" s="91">
        <v>2</v>
      </c>
      <c r="C39" s="91"/>
      <c r="D39" s="91"/>
      <c r="E39" s="91"/>
      <c r="F39" s="91"/>
      <c r="G39" s="91" t="s">
        <v>470</v>
      </c>
      <c r="H39" s="91">
        <v>2</v>
      </c>
    </row>
    <row r="40" spans="1:8" ht="15">
      <c r="A40" s="91" t="s">
        <v>471</v>
      </c>
      <c r="B40" s="91">
        <v>2</v>
      </c>
      <c r="C40" s="91"/>
      <c r="D40" s="91"/>
      <c r="E40" s="91"/>
      <c r="F40" s="91"/>
      <c r="G40" s="91" t="s">
        <v>471</v>
      </c>
      <c r="H40" s="91">
        <v>2</v>
      </c>
    </row>
    <row r="41" spans="1:8" ht="15">
      <c r="A41" s="91" t="s">
        <v>472</v>
      </c>
      <c r="B41" s="91">
        <v>2</v>
      </c>
      <c r="C41" s="91"/>
      <c r="D41" s="91"/>
      <c r="E41" s="91"/>
      <c r="F41" s="91"/>
      <c r="G41" s="91"/>
      <c r="H41" s="91"/>
    </row>
    <row r="42" spans="1:8" ht="15">
      <c r="A42" s="91" t="s">
        <v>473</v>
      </c>
      <c r="B42" s="91">
        <v>2</v>
      </c>
      <c r="C42" s="91"/>
      <c r="D42" s="91"/>
      <c r="E42" s="91"/>
      <c r="F42" s="91"/>
      <c r="G42" s="91"/>
      <c r="H42" s="91"/>
    </row>
    <row r="43" spans="1:8" ht="15">
      <c r="A43" s="91" t="s">
        <v>474</v>
      </c>
      <c r="B43" s="91">
        <v>2</v>
      </c>
      <c r="C43" s="91"/>
      <c r="D43" s="91"/>
      <c r="E43" s="91"/>
      <c r="F43" s="91"/>
      <c r="G43" s="91"/>
      <c r="H43" s="91"/>
    </row>
    <row r="44" spans="1:8" ht="15">
      <c r="A44" s="91" t="s">
        <v>475</v>
      </c>
      <c r="B44" s="91">
        <v>2</v>
      </c>
      <c r="C44" s="91"/>
      <c r="D44" s="91"/>
      <c r="E44" s="91"/>
      <c r="F44" s="91"/>
      <c r="G44" s="91"/>
      <c r="H44" s="91"/>
    </row>
    <row r="45" spans="1:8" ht="15">
      <c r="A45" s="91" t="s">
        <v>476</v>
      </c>
      <c r="B45" s="91">
        <v>2</v>
      </c>
      <c r="C45" s="91"/>
      <c r="D45" s="91"/>
      <c r="E45" s="91"/>
      <c r="F45" s="91"/>
      <c r="G45" s="91"/>
      <c r="H45" s="91"/>
    </row>
    <row r="46" spans="1:8" ht="15">
      <c r="A46" s="91" t="s">
        <v>477</v>
      </c>
      <c r="B46" s="91">
        <v>2</v>
      </c>
      <c r="C46" s="91"/>
      <c r="D46" s="91"/>
      <c r="E46" s="91"/>
      <c r="F46" s="91"/>
      <c r="G46" s="91"/>
      <c r="H46" s="91"/>
    </row>
    <row r="47" spans="1:8" ht="15">
      <c r="A47" s="91" t="s">
        <v>478</v>
      </c>
      <c r="B47" s="91">
        <v>2</v>
      </c>
      <c r="C47" s="91"/>
      <c r="D47" s="91"/>
      <c r="E47" s="91"/>
      <c r="F47" s="91"/>
      <c r="G47" s="91"/>
      <c r="H47" s="91"/>
    </row>
    <row r="48" spans="1:8" ht="15">
      <c r="A48" s="91" t="s">
        <v>479</v>
      </c>
      <c r="B48" s="91">
        <v>2</v>
      </c>
      <c r="C48" s="91"/>
      <c r="D48" s="91"/>
      <c r="E48" s="91"/>
      <c r="F48" s="91"/>
      <c r="G48" s="91"/>
      <c r="H48" s="91"/>
    </row>
    <row r="51" spans="1:8" ht="15" customHeight="1">
      <c r="A51" s="85" t="s">
        <v>485</v>
      </c>
      <c r="B51" s="85" t="s">
        <v>426</v>
      </c>
      <c r="C51" s="85" t="s">
        <v>487</v>
      </c>
      <c r="D51" s="85" t="s">
        <v>429</v>
      </c>
      <c r="E51" s="85" t="s">
        <v>488</v>
      </c>
      <c r="F51" s="85" t="s">
        <v>431</v>
      </c>
      <c r="G51" s="85" t="s">
        <v>491</v>
      </c>
      <c r="H51" s="85" t="s">
        <v>432</v>
      </c>
    </row>
    <row r="52" spans="1:8" ht="15">
      <c r="A52" s="85"/>
      <c r="B52" s="85"/>
      <c r="C52" s="85"/>
      <c r="D52" s="85"/>
      <c r="E52" s="85"/>
      <c r="F52" s="85"/>
      <c r="G52" s="85"/>
      <c r="H52" s="85"/>
    </row>
    <row r="54" spans="1:8" ht="15" customHeight="1">
      <c r="A54" s="13" t="s">
        <v>486</v>
      </c>
      <c r="B54" s="13" t="s">
        <v>426</v>
      </c>
      <c r="C54" s="13" t="s">
        <v>489</v>
      </c>
      <c r="D54" s="13" t="s">
        <v>429</v>
      </c>
      <c r="E54" s="13" t="s">
        <v>490</v>
      </c>
      <c r="F54" s="13" t="s">
        <v>431</v>
      </c>
      <c r="G54" s="85" t="s">
        <v>492</v>
      </c>
      <c r="H54" s="85" t="s">
        <v>432</v>
      </c>
    </row>
    <row r="55" spans="1:8" ht="15">
      <c r="A55" s="85" t="s">
        <v>225</v>
      </c>
      <c r="B55" s="85">
        <v>2</v>
      </c>
      <c r="C55" s="85" t="s">
        <v>225</v>
      </c>
      <c r="D55" s="85">
        <v>1</v>
      </c>
      <c r="E55" s="85" t="s">
        <v>212</v>
      </c>
      <c r="F55" s="85">
        <v>1</v>
      </c>
      <c r="G55" s="85"/>
      <c r="H55" s="85"/>
    </row>
    <row r="56" spans="1:8" ht="15">
      <c r="A56" s="85" t="s">
        <v>224</v>
      </c>
      <c r="B56" s="85">
        <v>2</v>
      </c>
      <c r="C56" s="85" t="s">
        <v>224</v>
      </c>
      <c r="D56" s="85">
        <v>1</v>
      </c>
      <c r="E56" s="85" t="s">
        <v>225</v>
      </c>
      <c r="F56" s="85">
        <v>1</v>
      </c>
      <c r="G56" s="85"/>
      <c r="H56" s="85"/>
    </row>
    <row r="57" spans="1:8" ht="15">
      <c r="A57" s="85" t="s">
        <v>212</v>
      </c>
      <c r="B57" s="85">
        <v>1</v>
      </c>
      <c r="C57" s="85" t="s">
        <v>222</v>
      </c>
      <c r="D57" s="85">
        <v>1</v>
      </c>
      <c r="E57" s="85" t="s">
        <v>224</v>
      </c>
      <c r="F57" s="85">
        <v>1</v>
      </c>
      <c r="G57" s="85"/>
      <c r="H57" s="85"/>
    </row>
    <row r="58" spans="1:8" ht="15">
      <c r="A58" s="85" t="s">
        <v>223</v>
      </c>
      <c r="B58" s="85">
        <v>1</v>
      </c>
      <c r="C58" s="85" t="s">
        <v>221</v>
      </c>
      <c r="D58" s="85">
        <v>1</v>
      </c>
      <c r="E58" s="85" t="s">
        <v>223</v>
      </c>
      <c r="F58" s="85">
        <v>1</v>
      </c>
      <c r="G58" s="85"/>
      <c r="H58" s="85"/>
    </row>
    <row r="59" spans="1:8" ht="15">
      <c r="A59" s="85" t="s">
        <v>222</v>
      </c>
      <c r="B59" s="85">
        <v>1</v>
      </c>
      <c r="C59" s="85" t="s">
        <v>220</v>
      </c>
      <c r="D59" s="85">
        <v>1</v>
      </c>
      <c r="E59" s="85"/>
      <c r="F59" s="85"/>
      <c r="G59" s="85"/>
      <c r="H59" s="85"/>
    </row>
    <row r="60" spans="1:8" ht="15">
      <c r="A60" s="85" t="s">
        <v>221</v>
      </c>
      <c r="B60" s="85">
        <v>1</v>
      </c>
      <c r="C60" s="85" t="s">
        <v>219</v>
      </c>
      <c r="D60" s="85">
        <v>1</v>
      </c>
      <c r="E60" s="85"/>
      <c r="F60" s="85"/>
      <c r="G60" s="85"/>
      <c r="H60" s="85"/>
    </row>
    <row r="61" spans="1:8" ht="15">
      <c r="A61" s="85" t="s">
        <v>220</v>
      </c>
      <c r="B61" s="85">
        <v>1</v>
      </c>
      <c r="C61" s="85" t="s">
        <v>218</v>
      </c>
      <c r="D61" s="85">
        <v>1</v>
      </c>
      <c r="E61" s="85"/>
      <c r="F61" s="85"/>
      <c r="G61" s="85"/>
      <c r="H61" s="85"/>
    </row>
    <row r="62" spans="1:8" ht="15">
      <c r="A62" s="85" t="s">
        <v>219</v>
      </c>
      <c r="B62" s="85">
        <v>1</v>
      </c>
      <c r="C62" s="85" t="s">
        <v>217</v>
      </c>
      <c r="D62" s="85">
        <v>1</v>
      </c>
      <c r="E62" s="85"/>
      <c r="F62" s="85"/>
      <c r="G62" s="85"/>
      <c r="H62" s="85"/>
    </row>
    <row r="63" spans="1:8" ht="15">
      <c r="A63" s="85" t="s">
        <v>218</v>
      </c>
      <c r="B63" s="85">
        <v>1</v>
      </c>
      <c r="C63" s="85" t="s">
        <v>216</v>
      </c>
      <c r="D63" s="85">
        <v>1</v>
      </c>
      <c r="E63" s="85"/>
      <c r="F63" s="85"/>
      <c r="G63" s="85"/>
      <c r="H63" s="85"/>
    </row>
    <row r="64" spans="1:8" ht="15">
      <c r="A64" s="85" t="s">
        <v>217</v>
      </c>
      <c r="B64" s="85">
        <v>1</v>
      </c>
      <c r="C64" s="85"/>
      <c r="D64" s="85"/>
      <c r="E64" s="85"/>
      <c r="F64" s="85"/>
      <c r="G64" s="85"/>
      <c r="H64" s="85"/>
    </row>
    <row r="67" spans="1:8" ht="15" customHeight="1">
      <c r="A67" s="13" t="s">
        <v>497</v>
      </c>
      <c r="B67" s="13" t="s">
        <v>426</v>
      </c>
      <c r="C67" s="13" t="s">
        <v>498</v>
      </c>
      <c r="D67" s="13" t="s">
        <v>429</v>
      </c>
      <c r="E67" s="13" t="s">
        <v>499</v>
      </c>
      <c r="F67" s="13" t="s">
        <v>431</v>
      </c>
      <c r="G67" s="13" t="s">
        <v>500</v>
      </c>
      <c r="H67" s="13" t="s">
        <v>432</v>
      </c>
    </row>
    <row r="68" spans="1:8" ht="15">
      <c r="A68" s="124" t="s">
        <v>215</v>
      </c>
      <c r="B68" s="85">
        <v>51525</v>
      </c>
      <c r="C68" s="124" t="s">
        <v>216</v>
      </c>
      <c r="D68" s="85">
        <v>21847</v>
      </c>
      <c r="E68" s="124" t="s">
        <v>213</v>
      </c>
      <c r="F68" s="85">
        <v>979</v>
      </c>
      <c r="G68" s="124" t="s">
        <v>215</v>
      </c>
      <c r="H68" s="85">
        <v>51525</v>
      </c>
    </row>
    <row r="69" spans="1:8" ht="15">
      <c r="A69" s="124" t="s">
        <v>216</v>
      </c>
      <c r="B69" s="85">
        <v>21847</v>
      </c>
      <c r="C69" s="124" t="s">
        <v>212</v>
      </c>
      <c r="D69" s="85">
        <v>7189</v>
      </c>
      <c r="E69" s="124" t="s">
        <v>224</v>
      </c>
      <c r="F69" s="85">
        <v>104</v>
      </c>
      <c r="G69" s="124" t="s">
        <v>214</v>
      </c>
      <c r="H69" s="85">
        <v>10596</v>
      </c>
    </row>
    <row r="70" spans="1:8" ht="15">
      <c r="A70" s="124" t="s">
        <v>214</v>
      </c>
      <c r="B70" s="85">
        <v>10596</v>
      </c>
      <c r="C70" s="124" t="s">
        <v>221</v>
      </c>
      <c r="D70" s="85">
        <v>967</v>
      </c>
      <c r="E70" s="124" t="s">
        <v>225</v>
      </c>
      <c r="F70" s="85">
        <v>16</v>
      </c>
      <c r="G70" s="124"/>
      <c r="H70" s="85"/>
    </row>
    <row r="71" spans="1:8" ht="15">
      <c r="A71" s="124" t="s">
        <v>212</v>
      </c>
      <c r="B71" s="85">
        <v>7189</v>
      </c>
      <c r="C71" s="124" t="s">
        <v>219</v>
      </c>
      <c r="D71" s="85">
        <v>177</v>
      </c>
      <c r="E71" s="124" t="s">
        <v>223</v>
      </c>
      <c r="F71" s="85">
        <v>0</v>
      </c>
      <c r="G71" s="124"/>
      <c r="H71" s="85"/>
    </row>
    <row r="72" spans="1:8" ht="15">
      <c r="A72" s="124" t="s">
        <v>213</v>
      </c>
      <c r="B72" s="85">
        <v>979</v>
      </c>
      <c r="C72" s="124" t="s">
        <v>220</v>
      </c>
      <c r="D72" s="85">
        <v>28</v>
      </c>
      <c r="E72" s="124"/>
      <c r="F72" s="85"/>
      <c r="G72" s="124"/>
      <c r="H72" s="85"/>
    </row>
    <row r="73" spans="1:8" ht="15">
      <c r="A73" s="124" t="s">
        <v>221</v>
      </c>
      <c r="B73" s="85">
        <v>967</v>
      </c>
      <c r="C73" s="124" t="s">
        <v>222</v>
      </c>
      <c r="D73" s="85">
        <v>28</v>
      </c>
      <c r="E73" s="124"/>
      <c r="F73" s="85"/>
      <c r="G73" s="124"/>
      <c r="H73" s="85"/>
    </row>
    <row r="74" spans="1:8" ht="15">
      <c r="A74" s="124" t="s">
        <v>219</v>
      </c>
      <c r="B74" s="85">
        <v>177</v>
      </c>
      <c r="C74" s="124" t="s">
        <v>217</v>
      </c>
      <c r="D74" s="85">
        <v>15</v>
      </c>
      <c r="E74" s="124"/>
      <c r="F74" s="85"/>
      <c r="G74" s="124"/>
      <c r="H74" s="85"/>
    </row>
    <row r="75" spans="1:8" ht="15">
      <c r="A75" s="124" t="s">
        <v>224</v>
      </c>
      <c r="B75" s="85">
        <v>104</v>
      </c>
      <c r="C75" s="124" t="s">
        <v>218</v>
      </c>
      <c r="D75" s="85">
        <v>0</v>
      </c>
      <c r="E75" s="124"/>
      <c r="F75" s="85"/>
      <c r="G75" s="124"/>
      <c r="H75" s="85"/>
    </row>
    <row r="76" spans="1:8" ht="15">
      <c r="A76" s="124" t="s">
        <v>220</v>
      </c>
      <c r="B76" s="85">
        <v>28</v>
      </c>
      <c r="C76" s="124"/>
      <c r="D76" s="85"/>
      <c r="E76" s="124"/>
      <c r="F76" s="85"/>
      <c r="G76" s="124"/>
      <c r="H76" s="85"/>
    </row>
    <row r="77" spans="1:8" ht="15">
      <c r="A77" s="124" t="s">
        <v>222</v>
      </c>
      <c r="B77" s="85">
        <v>28</v>
      </c>
      <c r="C77" s="124"/>
      <c r="D77" s="85"/>
      <c r="E77" s="124"/>
      <c r="F77" s="85"/>
      <c r="G77" s="124"/>
      <c r="H77" s="85"/>
    </row>
  </sheetData>
  <hyperlinks>
    <hyperlink ref="A2" r:id="rId1" display="http://radio-barbarossa.com/"/>
    <hyperlink ref="A3" r:id="rId2" display="https://www.builtinnyc.com/2019/07/15/techstars-nyc-2019-incoming-class"/>
    <hyperlink ref="A4" r:id="rId3" display="https://twitter.com/drduncanbell/status/1156974148377284609"/>
    <hyperlink ref="C2" r:id="rId4" display="https://www.builtinnyc.com/2019/07/15/techstars-nyc-2019-incoming-class"/>
    <hyperlink ref="E2" r:id="rId5" display="https://www.builtinnyc.com/2019/07/15/techstars-nyc-2019-incoming-class"/>
    <hyperlink ref="G2" r:id="rId6" display="http://radio-barbarossa.com/"/>
    <hyperlink ref="G3" r:id="rId7" display="https://twitter.com/drduncanbell/status/1156974148377284609"/>
  </hyperlinks>
  <printOptions/>
  <pageMargins left="0.7" right="0.7" top="0.75" bottom="0.75" header="0.3" footer="0.3"/>
  <pageSetup orientation="portrait" paperSize="9"/>
  <tableParts>
    <tablePart r:id="rId13"/>
    <tablePart r:id="rId9"/>
    <tablePart r:id="rId15"/>
    <tablePart r:id="rId10"/>
    <tablePart r:id="rId8"/>
    <tablePart r:id="rId12"/>
    <tablePart r:id="rId11"/>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521</v>
      </c>
      <c r="B1" s="13" t="s">
        <v>528</v>
      </c>
      <c r="C1" s="13" t="s">
        <v>529</v>
      </c>
      <c r="D1" s="13" t="s">
        <v>144</v>
      </c>
      <c r="E1" s="13" t="s">
        <v>531</v>
      </c>
      <c r="F1" s="13" t="s">
        <v>532</v>
      </c>
      <c r="G1" s="13" t="s">
        <v>533</v>
      </c>
    </row>
    <row r="2" spans="1:7" ht="15">
      <c r="A2" s="85" t="s">
        <v>455</v>
      </c>
      <c r="B2" s="85">
        <v>2</v>
      </c>
      <c r="C2" s="129">
        <v>0.024390243902439025</v>
      </c>
      <c r="D2" s="85" t="s">
        <v>530</v>
      </c>
      <c r="E2" s="85"/>
      <c r="F2" s="85"/>
      <c r="G2" s="85"/>
    </row>
    <row r="3" spans="1:7" ht="15">
      <c r="A3" s="85" t="s">
        <v>456</v>
      </c>
      <c r="B3" s="85">
        <v>1</v>
      </c>
      <c r="C3" s="129">
        <v>0.012195121951219513</v>
      </c>
      <c r="D3" s="85" t="s">
        <v>530</v>
      </c>
      <c r="E3" s="85"/>
      <c r="F3" s="85"/>
      <c r="G3" s="85"/>
    </row>
    <row r="4" spans="1:7" ht="15">
      <c r="A4" s="85" t="s">
        <v>457</v>
      </c>
      <c r="B4" s="85">
        <v>0</v>
      </c>
      <c r="C4" s="129">
        <v>0</v>
      </c>
      <c r="D4" s="85" t="s">
        <v>530</v>
      </c>
      <c r="E4" s="85"/>
      <c r="F4" s="85"/>
      <c r="G4" s="85"/>
    </row>
    <row r="5" spans="1:7" ht="15">
      <c r="A5" s="85" t="s">
        <v>458</v>
      </c>
      <c r="B5" s="85">
        <v>79</v>
      </c>
      <c r="C5" s="129">
        <v>0.9634146341463414</v>
      </c>
      <c r="D5" s="85" t="s">
        <v>530</v>
      </c>
      <c r="E5" s="85"/>
      <c r="F5" s="85"/>
      <c r="G5" s="85"/>
    </row>
    <row r="6" spans="1:7" ht="15">
      <c r="A6" s="85" t="s">
        <v>459</v>
      </c>
      <c r="B6" s="85">
        <v>82</v>
      </c>
      <c r="C6" s="129">
        <v>1</v>
      </c>
      <c r="D6" s="85" t="s">
        <v>530</v>
      </c>
      <c r="E6" s="85"/>
      <c r="F6" s="85"/>
      <c r="G6" s="85"/>
    </row>
    <row r="7" spans="1:7" ht="15">
      <c r="A7" s="91" t="s">
        <v>216</v>
      </c>
      <c r="B7" s="91">
        <v>3</v>
      </c>
      <c r="C7" s="130">
        <v>0.02252490615124741</v>
      </c>
      <c r="D7" s="91" t="s">
        <v>530</v>
      </c>
      <c r="E7" s="91" t="b">
        <v>0</v>
      </c>
      <c r="F7" s="91" t="b">
        <v>0</v>
      </c>
      <c r="G7" s="91" t="b">
        <v>0</v>
      </c>
    </row>
    <row r="8" spans="1:7" ht="15">
      <c r="A8" s="91" t="s">
        <v>460</v>
      </c>
      <c r="B8" s="91">
        <v>2</v>
      </c>
      <c r="C8" s="130">
        <v>0.015016604100831606</v>
      </c>
      <c r="D8" s="91" t="s">
        <v>530</v>
      </c>
      <c r="E8" s="91" t="b">
        <v>0</v>
      </c>
      <c r="F8" s="91" t="b">
        <v>0</v>
      </c>
      <c r="G8" s="91" t="b">
        <v>0</v>
      </c>
    </row>
    <row r="9" spans="1:7" ht="15">
      <c r="A9" s="91" t="s">
        <v>461</v>
      </c>
      <c r="B9" s="91">
        <v>2</v>
      </c>
      <c r="C9" s="130">
        <v>0.015016604100831606</v>
      </c>
      <c r="D9" s="91" t="s">
        <v>530</v>
      </c>
      <c r="E9" s="91" t="b">
        <v>0</v>
      </c>
      <c r="F9" s="91" t="b">
        <v>0</v>
      </c>
      <c r="G9" s="91" t="b">
        <v>0</v>
      </c>
    </row>
    <row r="10" spans="1:7" ht="15">
      <c r="A10" s="91" t="s">
        <v>462</v>
      </c>
      <c r="B10" s="91">
        <v>2</v>
      </c>
      <c r="C10" s="130">
        <v>0.015016604100831606</v>
      </c>
      <c r="D10" s="91" t="s">
        <v>530</v>
      </c>
      <c r="E10" s="91" t="b">
        <v>0</v>
      </c>
      <c r="F10" s="91" t="b">
        <v>0</v>
      </c>
      <c r="G10" s="91" t="b">
        <v>0</v>
      </c>
    </row>
    <row r="11" spans="1:7" ht="15">
      <c r="A11" s="91" t="s">
        <v>463</v>
      </c>
      <c r="B11" s="91">
        <v>2</v>
      </c>
      <c r="C11" s="130">
        <v>0.015016604100831606</v>
      </c>
      <c r="D11" s="91" t="s">
        <v>530</v>
      </c>
      <c r="E11" s="91" t="b">
        <v>0</v>
      </c>
      <c r="F11" s="91" t="b">
        <v>0</v>
      </c>
      <c r="G11" s="91" t="b">
        <v>0</v>
      </c>
    </row>
    <row r="12" spans="1:7" ht="15">
      <c r="A12" s="91" t="s">
        <v>522</v>
      </c>
      <c r="B12" s="91">
        <v>2</v>
      </c>
      <c r="C12" s="130">
        <v>0.015016604100831606</v>
      </c>
      <c r="D12" s="91" t="s">
        <v>530</v>
      </c>
      <c r="E12" s="91" t="b">
        <v>0</v>
      </c>
      <c r="F12" s="91" t="b">
        <v>0</v>
      </c>
      <c r="G12" s="91" t="b">
        <v>0</v>
      </c>
    </row>
    <row r="13" spans="1:7" ht="15">
      <c r="A13" s="91" t="s">
        <v>523</v>
      </c>
      <c r="B13" s="91">
        <v>2</v>
      </c>
      <c r="C13" s="130">
        <v>0.015016604100831606</v>
      </c>
      <c r="D13" s="91" t="s">
        <v>530</v>
      </c>
      <c r="E13" s="91" t="b">
        <v>0</v>
      </c>
      <c r="F13" s="91" t="b">
        <v>0</v>
      </c>
      <c r="G13" s="91" t="b">
        <v>0</v>
      </c>
    </row>
    <row r="14" spans="1:7" ht="15">
      <c r="A14" s="91" t="s">
        <v>524</v>
      </c>
      <c r="B14" s="91">
        <v>2</v>
      </c>
      <c r="C14" s="130">
        <v>0.015016604100831606</v>
      </c>
      <c r="D14" s="91" t="s">
        <v>530</v>
      </c>
      <c r="E14" s="91" t="b">
        <v>0</v>
      </c>
      <c r="F14" s="91" t="b">
        <v>0</v>
      </c>
      <c r="G14" s="91" t="b">
        <v>0</v>
      </c>
    </row>
    <row r="15" spans="1:7" ht="15">
      <c r="A15" s="91" t="s">
        <v>525</v>
      </c>
      <c r="B15" s="91">
        <v>2</v>
      </c>
      <c r="C15" s="130">
        <v>0.015016604100831606</v>
      </c>
      <c r="D15" s="91" t="s">
        <v>530</v>
      </c>
      <c r="E15" s="91" t="b">
        <v>0</v>
      </c>
      <c r="F15" s="91" t="b">
        <v>0</v>
      </c>
      <c r="G15" s="91" t="b">
        <v>0</v>
      </c>
    </row>
    <row r="16" spans="1:7" ht="15">
      <c r="A16" s="91" t="s">
        <v>526</v>
      </c>
      <c r="B16" s="91">
        <v>2</v>
      </c>
      <c r="C16" s="130">
        <v>0.015016604100831606</v>
      </c>
      <c r="D16" s="91" t="s">
        <v>530</v>
      </c>
      <c r="E16" s="91" t="b">
        <v>0</v>
      </c>
      <c r="F16" s="91" t="b">
        <v>0</v>
      </c>
      <c r="G16" s="91" t="b">
        <v>0</v>
      </c>
    </row>
    <row r="17" spans="1:7" ht="15">
      <c r="A17" s="91" t="s">
        <v>527</v>
      </c>
      <c r="B17" s="91">
        <v>2</v>
      </c>
      <c r="C17" s="130">
        <v>0.015016604100831606</v>
      </c>
      <c r="D17" s="91" t="s">
        <v>530</v>
      </c>
      <c r="E17" s="91" t="b">
        <v>0</v>
      </c>
      <c r="F17" s="91" t="b">
        <v>0</v>
      </c>
      <c r="G17" s="91" t="b">
        <v>0</v>
      </c>
    </row>
    <row r="18" spans="1:7" ht="15">
      <c r="A18" s="91" t="s">
        <v>225</v>
      </c>
      <c r="B18" s="91">
        <v>2</v>
      </c>
      <c r="C18" s="130">
        <v>0.015016604100831606</v>
      </c>
      <c r="D18" s="91" t="s">
        <v>530</v>
      </c>
      <c r="E18" s="91" t="b">
        <v>0</v>
      </c>
      <c r="F18" s="91" t="b">
        <v>0</v>
      </c>
      <c r="G18" s="91" t="b">
        <v>0</v>
      </c>
    </row>
    <row r="19" spans="1:7" ht="15">
      <c r="A19" s="91" t="s">
        <v>224</v>
      </c>
      <c r="B19" s="91">
        <v>2</v>
      </c>
      <c r="C19" s="130">
        <v>0.015016604100831606</v>
      </c>
      <c r="D19" s="91" t="s">
        <v>530</v>
      </c>
      <c r="E19" s="91" t="b">
        <v>0</v>
      </c>
      <c r="F19" s="91" t="b">
        <v>0</v>
      </c>
      <c r="G19" s="91" t="b">
        <v>0</v>
      </c>
    </row>
    <row r="20" spans="1:7" ht="15">
      <c r="A20" s="91" t="s">
        <v>216</v>
      </c>
      <c r="B20" s="91">
        <v>2</v>
      </c>
      <c r="C20" s="130">
        <v>0</v>
      </c>
      <c r="D20" s="91" t="s">
        <v>415</v>
      </c>
      <c r="E20" s="91" t="b">
        <v>0</v>
      </c>
      <c r="F20" s="91" t="b">
        <v>0</v>
      </c>
      <c r="G20" s="91" t="b">
        <v>0</v>
      </c>
    </row>
    <row r="21" spans="1:7" ht="15">
      <c r="A21" s="91" t="s">
        <v>460</v>
      </c>
      <c r="B21" s="91">
        <v>2</v>
      </c>
      <c r="C21" s="130">
        <v>0.020716618712433087</v>
      </c>
      <c r="D21" s="91" t="s">
        <v>417</v>
      </c>
      <c r="E21" s="91" t="b">
        <v>0</v>
      </c>
      <c r="F21" s="91" t="b">
        <v>0</v>
      </c>
      <c r="G21" s="91" t="b">
        <v>0</v>
      </c>
    </row>
    <row r="22" spans="1:7" ht="15">
      <c r="A22" s="91" t="s">
        <v>461</v>
      </c>
      <c r="B22" s="91">
        <v>2</v>
      </c>
      <c r="C22" s="130">
        <v>0.020716618712433087</v>
      </c>
      <c r="D22" s="91" t="s">
        <v>417</v>
      </c>
      <c r="E22" s="91" t="b">
        <v>0</v>
      </c>
      <c r="F22" s="91" t="b">
        <v>0</v>
      </c>
      <c r="G22" s="91" t="b">
        <v>0</v>
      </c>
    </row>
    <row r="23" spans="1:7" ht="15">
      <c r="A23" s="91" t="s">
        <v>462</v>
      </c>
      <c r="B23" s="91">
        <v>2</v>
      </c>
      <c r="C23" s="130">
        <v>0.020716618712433087</v>
      </c>
      <c r="D23" s="91" t="s">
        <v>417</v>
      </c>
      <c r="E23" s="91" t="b">
        <v>0</v>
      </c>
      <c r="F23" s="91" t="b">
        <v>0</v>
      </c>
      <c r="G2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2019-08-12T08:54:07Z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