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<sst xmlns="http://schemas.openxmlformats.org/spreadsheetml/2006/main" count="4130" uniqueCount="778">
  <si>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</si>
  <si>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</si>
  <si>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</si>
  <si>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</si>
  <si>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</si>
  <si>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</si>
  <si>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</si>
  <si>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</si>
  <si>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</si>
  <si>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</si>
  <si>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</si>
  <si>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</si>
  <si>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</si>
  <si>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</si>
  <si>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</si>
  <si>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</si>
  <si>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</si>
  <si>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</si>
  <si>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</si>
  <si>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</si>
  <si>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</si>
  <si>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</si>
  <si>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</si>
  <si>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</si>
  <si>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</si>
  <si>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</si>
  <si>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</si>
  <si>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</si>
  <si>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</si>
  <si>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</si>
  <si>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</si>
  <si>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</si>
  <si>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</si>
  <si>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</si>
  <si>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</si>
  <si>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</si>
  <si>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</si>
  <si>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</si>
  <si>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</si>
  <si>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</si>
  <si>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</si>
  <si>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</si>
  <si>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</si>
  <si>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</si>
  <si>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</si>
  <si>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</si>
  <si>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</si>
  <si>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</si>
  <si>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</si>
  <si>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</si>
  <si>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</si>
  <si>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</si>
  <si>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</si>
  <si>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</si>
  <si>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</si>
  <si>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</si>
  <si>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</si>
  <si>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</si>
  <si>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</si>
  <si>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</si>
  <si>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</si>
  <si>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</si>
  <si>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</si>
  <si>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</si>
  <si>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</si>
  <si>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</si>
  <si>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</si>
  <si>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</si>
  <si>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</si>
  <si>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</si>
  <si>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</si>
  <si>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</si>
  <si>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</si>
  <si>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</si>
  <si>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</si>
  <si>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</si>
  <si>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</si>
  <si>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</si>
  <si>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</si>
  <si>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</si>
  <si>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</si>
  <si>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</si>
  <si>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</si>
  <si>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</si>
  <si>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</si>
  <si>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</si>
  <si>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</si>
  <si>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</si>
  <si>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</si>
  <si>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</si>
  <si>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</si>
  <si>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</si>
  <si>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</si>
  <si>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</si>
  <si>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</si>
  <si>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</si>
  <si>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</si>
  <si>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</si>
  <si>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</si>
  <si>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</si>
  <si>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</si>
  <si>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</si>
  <si>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</si>
  <si>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</si>
  <si>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</si>
  <si>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</si>
  <si>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</si>
  <si>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</si>
  <si>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</si>
  <si>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</si>
  <si>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</si>
  <si>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</si>
  <si>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</si>
  <si>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</si>
  <si>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</si>
  <si>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</si>
  <si>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</si>
  <si>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</si>
  <si>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</si>
  <si>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</si>
  <si>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</si>
  <si>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</si>
  <si>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</si>
  <si>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</si>
  <si>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</si>
  <si>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</si>
  <si>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</si>
  <si>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</si>
  <si>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</si>
  <si>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</si>
  <si>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</si>
  <si>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</si>
  <si>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</si>
  <si>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</si>
  <si>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</si>
  <si>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</si>
  <si>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</si>
  <si>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</si>
  <si>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</si>
  <si>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</si>
  <si>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</si>
  <si>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</si>
  <si>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</si>
  <si>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</si>
  <si>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</si>
  <si>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</si>
  <si>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</si>
  <si>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</si>
  <si>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</si>
  <si>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</si>
  <si>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</si>
  <si>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</si>
  <si>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</si>
  <si>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</si>
  <si>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</si>
  <si>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</si>
  <si>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</si>
  <si>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</si>
  <si>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</si>
  <si>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</si>
  <si>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</si>
  <si>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</si>
  <si>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</si>
  <si>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</si>
  <si>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</si>
  <si>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</si>
  <si>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</si>
  <si>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</si>
  <si>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</si>
  <si>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</si>
  <si>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</si>
  <si>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</si>
  <si>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</si>
  <si>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</si>
  <si>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</si>
  <si>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</si>
  <si>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</si>
  <si>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</si>
  <si>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</si>
  <si>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</si>
  <si>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</si>
  <si>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</si>
  <si>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</si>
  <si>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</si>
  <si>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</si>
  <si>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</si>
  <si>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</si>
  <si>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</si>
  <si>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</si>
  <si>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</si>
  <si>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</si>
  <si>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</si>
  <si>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</si>
  <si>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</si>
  <si>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</si>
  <si>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</si>
  <si>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</si>
  <si>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</si>
  <si>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</si>
  <si>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</si>
  <si>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</si>
  <si>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</si>
  <si>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</si>
  <si>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</si>
  <si>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</si>
  <si>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</si>
  <si>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</si>
  <si>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</si>
  <si>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</si>
  <si>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</si>
  <si>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</si>
  <si>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</si>
  <si>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totabcnews</t>
  </si>
  <si>
    <t>visitbarharbor</t>
  </si>
  <si>
    <t>themomconnectio</t>
  </si>
  <si>
    <t>10best</t>
  </si>
  <si>
    <t>poconotourism</t>
  </si>
  <si>
    <t>mydoorcounty</t>
  </si>
  <si>
    <t>gostowe</t>
  </si>
  <si>
    <t>ourroamingheart</t>
  </si>
  <si>
    <t>mel365dotcom</t>
  </si>
  <si>
    <t>visi</t>
  </si>
  <si>
    <t>visitl</t>
  </si>
  <si>
    <t>funlakemo</t>
  </si>
  <si>
    <t>visitjacksonnc</t>
  </si>
  <si>
    <t>myhockinghills</t>
  </si>
  <si>
    <t>waterburyvt</t>
  </si>
  <si>
    <t>visitflx</t>
  </si>
  <si>
    <t>bostoninsider</t>
  </si>
  <si>
    <t>whitemts</t>
  </si>
  <si>
    <t>visitvailvalley</t>
  </si>
  <si>
    <t>uptravel</t>
  </si>
  <si>
    <t>shenandoahnps</t>
  </si>
  <si>
    <t>travelportland</t>
  </si>
  <si>
    <t>visitparkcity</t>
  </si>
  <si>
    <t>ottawa_tourism</t>
  </si>
  <si>
    <t>okanogancountry</t>
  </si>
  <si>
    <t>visitlex</t>
  </si>
  <si>
    <t>Mentions</t>
  </si>
  <si>
    <t>Replies to</t>
  </si>
  <si>
    <t>RT @10Best: - @VisitBarHarbor
- @bostoninsider
- Catskills
- @mydoorcounty
- @VisitFLX 
- @gostowe
- @WaterburyVT
- @myhockinghills
- @Visi…</t>
  </si>
  <si>
    <t>RT @10Best: @VisitBarHarbor @BostonInsider @mydoorcounty @VisitFLX @gostowe @WaterburyVT @MyHockingHills @VisitJacksonNC @FunLakeMO @VisitL…</t>
  </si>
  <si>
    <t>@VisitBarHarbor @BostonInsider @mydoorcounty @VisitFLX @gostowe @WaterburyVT @MyHockingHills @VisitJacksonNC @FunLakeMO @VisitLEX @OkanoganCountry @TOTABCNews @Ottawa_Tourism @VisitParkCity @PoconoTourism - @travelportland 
- @ShenandoahNPS
- @UPTravel
- @VisitVailValley 
- @whitemts https://t.co/ICYVimQ6nG</t>
  </si>
  <si>
    <t>@10Best @VisitBarHarbor @BostonInsider @mydoorcounty @VisitFLX @gostowe @WaterburyVT @MyHockingHills @VisitJacksonNC @FunLakeMO @VisitLEX @OkanoganCountry @TOTABCNews @Ottawa_Tourism @VisitParkCity @travelportland @ShenandoahNPS @UPTravel @VisitVailValley @whitemts We _xD83E__xDDE1_ fall in the Poconos! Thanks for the chance!</t>
  </si>
  <si>
    <t>- @VisitBarHarbor
- @bostoninsider
- Catskills
- @mydoorcounty
- @VisitFLX 
- @gostowe
- @WaterburyVT
- @myhockinghills
- @VisitJacksonNC
- @FunLakeMO
- @visitlex
- @OkanoganCountry
- @totabcnews
- @Ottawa_Tourism
- @VisitParkCity
- @PoconoTourism
https://t.co/ICYVimQ6nG</t>
  </si>
  <si>
    <t>RT @10Best: @VisitBarHarbor @BostonInsider @mydoorcounty @VisitFLX @gostowe @WaterburyVT @MyHockingHills @VisitJacksonNC @FunLakeMO @VisitLâ€¦</t>
  </si>
  <si>
    <t>@10Best @VisitBarHarbor @BostonInsider @mydoorcounty @VisitFLX @WaterburyVT @MyHockingHills @VisitJacksonNC… https://t.co/h1b05Fdlea</t>
  </si>
  <si>
    <t>RT @10Best: - @VisitBarHarbor
- @bostoninsider
- Catskills
- @mydoorcounty
- @VisitFLX 
- @gostowe
- @WaterburyVT
- @myhockinghills
- @Visiâ€¦</t>
  </si>
  <si>
    <t>A one day in Boston with Aussie photographer V.Rodriguez https://t.co/Yu3SZMlDou @BostonInsider #travel #photography https://t.co/KZroTL0OoX</t>
  </si>
  <si>
    <t>A walk at the Freedom Trail for some travel photography https://t.co/hin0qFYuoH @BostonInsider #travel #photography https://t.co/d3rV2waPw2</t>
  </si>
  <si>
    <t>A one day in Boston with Aussie photographer V.Rodriguez https://t.co/Yu3SZMlDou @BostonInsider #travel #photography https://t.co/Ars6b97b3q</t>
  </si>
  <si>
    <t>A #photography trip at the Freedom Trail https://t.co/hin0qFYuoH @BostonInsider #travel #photography https://t.co/ktgZ0EtvAS</t>
  </si>
  <si>
    <t>https://www.10best.com/awards/travel/best-destination-for-fall-foliage-2019/</t>
  </si>
  <si>
    <t>https://twitter.com/i/web/status/1156642815381782530</t>
  </si>
  <si>
    <t>https://mel365.com/boston-one-day-photography-journey/</t>
  </si>
  <si>
    <t>https://mel365.com/boston-freedom-trail/</t>
  </si>
  <si>
    <t>10best.com</t>
  </si>
  <si>
    <t>twitter.com</t>
  </si>
  <si>
    <t>mel365.com</t>
  </si>
  <si>
    <t>travel photography</t>
  </si>
  <si>
    <t>photography travel photography</t>
  </si>
  <si>
    <t>https://pbs.twimg.com/media/EAfkSPdXYAAkLtG.jpg</t>
  </si>
  <si>
    <t>https://pbs.twimg.com/media/EAiRTrmXoAAp47w.jpg</t>
  </si>
  <si>
    <t>https://pbs.twimg.com/media/EBdn_NhXsAIsmd1.jpg</t>
  </si>
  <si>
    <t>https://pbs.twimg.com/media/EBgU3l7WkAAnqtg.jpg</t>
  </si>
  <si>
    <t>http://pbs.twimg.com/profile_images/1087426415559995403/XL2UaROC_normal.jpg</t>
  </si>
  <si>
    <t>http://pbs.twimg.com/profile_images/710811027244519424/t92Jy_tk_normal.jpg</t>
  </si>
  <si>
    <t>http://pbs.twimg.com/profile_images/2680721569/ba4f239f27fb2bcea89cef2dfe198266_normal.jpeg</t>
  </si>
  <si>
    <t>http://pbs.twimg.com/profile_images/534358166134222849/tRDEw_6V_normal.jpeg</t>
  </si>
  <si>
    <t>http://pbs.twimg.com/profile_images/1087425524232802309/heYmWuC5_normal.jpg</t>
  </si>
  <si>
    <t>http://pbs.twimg.com/profile_images/870275561599385600/pqIICtcv_normal.jpg</t>
  </si>
  <si>
    <t>http://pbs.twimg.com/profile_images/854857730435174400/ig1uiUDU_normal.jpg</t>
  </si>
  <si>
    <t>http://pbs.twimg.com/profile_images/586230017572634624/KzoSXS9x_normal.jpg</t>
  </si>
  <si>
    <t>https://twitter.com/#!/totabcnews/status/1156465270430453761</t>
  </si>
  <si>
    <t>https://twitter.com/#!/visitbarharbor/status/1156537071344979968</t>
  </si>
  <si>
    <t>https://twitter.com/#!/visitbarharbor/status/1156537015669874689</t>
  </si>
  <si>
    <t>https://twitter.com/#!/themomconnectio/status/1156555411803316224</t>
  </si>
  <si>
    <t>https://twitter.com/#!/10best/status/1156293982533693440</t>
  </si>
  <si>
    <t>https://twitter.com/#!/poconotourism/status/1156561299096121345</t>
  </si>
  <si>
    <t>https://twitter.com/#!/10best/status/1156293820813852673</t>
  </si>
  <si>
    <t>https://twitter.com/#!/mydoorcounty/status/1157455174740434944</t>
  </si>
  <si>
    <t>https://twitter.com/#!/gostowe/status/1156642815381782530</t>
  </si>
  <si>
    <t>https://twitter.com/#!/ourroamingheart/status/1157634379029581826</t>
  </si>
  <si>
    <t>https://twitter.com/#!/mel365dotcom/status/1155142834179203072</t>
  </si>
  <si>
    <t>https://twitter.com/#!/mel365dotcom/status/1155333073405382656</t>
  </si>
  <si>
    <t>https://twitter.com/#!/mel365dotcom/status/1159509766873505793</t>
  </si>
  <si>
    <t>https://twitter.com/#!/mel365dotcom/status/1159699851061465088</t>
  </si>
  <si>
    <t>1156465270430453761</t>
  </si>
  <si>
    <t>1156537071344979968</t>
  </si>
  <si>
    <t>1156537015669874689</t>
  </si>
  <si>
    <t>1156555411803316224</t>
  </si>
  <si>
    <t>1156293982533693440</t>
  </si>
  <si>
    <t>1156561299096121345</t>
  </si>
  <si>
    <t>1156293820813852673</t>
  </si>
  <si>
    <t>1157455174740434944</t>
  </si>
  <si>
    <t>1156642815381782530</t>
  </si>
  <si>
    <t>1157634379029581826</t>
  </si>
  <si>
    <t>1155142834179203072</t>
  </si>
  <si>
    <t>1155333073405382656</t>
  </si>
  <si>
    <t>1159509766873505793</t>
  </si>
  <si>
    <t>1159699851061465088</t>
  </si>
  <si>
    <t>1156293291832467456</t>
  </si>
  <si>
    <t/>
  </si>
  <si>
    <t>17389704</t>
  </si>
  <si>
    <t>en</t>
  </si>
  <si>
    <t>und</t>
  </si>
  <si>
    <t>Twitter for iPhone</t>
  </si>
  <si>
    <t>Twitter Web App</t>
  </si>
  <si>
    <t>TweetDeck</t>
  </si>
  <si>
    <t>Twitter for Android</t>
  </si>
  <si>
    <t>Postcron App</t>
  </si>
  <si>
    <t>Retweet</t>
  </si>
  <si>
    <t>visia</t>
  </si>
  <si>
    <t>visitla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</si>
  <si>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</si>
  <si>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</si>
  <si>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</si>
  <si>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</si>
  <si>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</si>
  <si>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</si>
  <si>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</si>
  <si>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</si>
  <si>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</si>
  <si>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</si>
  <si>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</si>
  <si>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</si>
  <si>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</si>
  <si>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</si>
  <si>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</si>
  <si>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</si>
  <si>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</si>
  <si>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</si>
  <si>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</si>
  <si>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</si>
  <si>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</si>
  <si>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Thompson Okanagan Tourism Association</t>
  </si>
  <si>
    <t>VISI</t>
  </si>
  <si>
    <t>Bar Harbor, Maine</t>
  </si>
  <si>
    <t>Visit Londra</t>
  </si>
  <si>
    <t>The Mom Connection</t>
  </si>
  <si>
    <t>Lake of the Ozarks</t>
  </si>
  <si>
    <t>Visit Jackson County</t>
  </si>
  <si>
    <t>Hocking Hills</t>
  </si>
  <si>
    <t>Discover Waterbury</t>
  </si>
  <si>
    <t>GoStowe, Stowe Area</t>
  </si>
  <si>
    <t>Visit Finger Lakes</t>
  </si>
  <si>
    <t>Door County</t>
  </si>
  <si>
    <t>Everything Boston Sports</t>
  </si>
  <si>
    <t>USA Today 10Best</t>
  </si>
  <si>
    <t>White Mountains NH</t>
  </si>
  <si>
    <t>Pocono Mountains VB</t>
  </si>
  <si>
    <t>Visit Vail Valley</t>
  </si>
  <si>
    <t>UPTravel</t>
  </si>
  <si>
    <t>ShenandoahNPS</t>
  </si>
  <si>
    <t>Travel Portland</t>
  </si>
  <si>
    <t>Visit Park City, UT</t>
  </si>
  <si>
    <t>Ottawa Tourism</t>
  </si>
  <si>
    <t>Okanogan Country</t>
  </si>
  <si>
    <t>VisitLEX</t>
  </si>
  <si>
    <t>Our Roaming Hearts</t>
  </si>
  <si>
    <t>Stef Travel Photog</t>
  </si>
  <si>
    <t>Visia</t>
  </si>
  <si>
    <t>@RTI_Biosphere certified Destination &amp; winner of @WTTC Destination Award + @WTravelAwards World's Responsible Tourism Award. Travellers: @thompsnokanagan</t>
  </si>
  <si>
    <t>If you're looking for VISI data center and managed hosting, check out @VISIHOSTING.</t>
  </si>
  <si>
    <t>Surrounded by Acadia National Park, Bar Harbor has welcomed visitors for over a hundred years. And now we welcome you, too! #VisitBarHarbor</t>
  </si>
  <si>
    <t>The Mom Connection is a group open to Moms of children of all ages across the east coast to share information that might be helpful to moms! #parenting</t>
  </si>
  <si>
    <t>Official DMO Twitter feed for Central Missouri's Lake of the Ozarks. A function of the Lake of the Ozarks CVB. #funlake</t>
  </si>
  <si>
    <t>Find your Great Escape in the Jackson County, NC Mountain Towns of Cashiers, Cherokee, Dillsboro &amp; Sylva. Visit our official site for your getaway</t>
  </si>
  <si>
    <t>The official account for Hocking Hills Tourism Association, the source for all things Hocking -- hiking, food, camping, outdoor fun, adventure and more.</t>
  </si>
  <si>
    <t>Experience Waterbury, Uncommonly Vermont! Welcome to our world of delicious food, craft beer, ice cream, biking, hiking, cheddar, cider and more. #waterburyVT</t>
  </si>
  <si>
    <t>The premier four-season New England Resort town, Stowe offers endless opportunities to enjoy the outdoors as well as dining, shopping and the arts. #GoStowe</t>
  </si>
  <si>
    <t>Insiders sharing our experiences and advising what to do in the Finger Lakes, mostly Ontario County. We love NY! 877-386-4669</t>
  </si>
  <si>
    <t>The official account of the Door County Visitor Bureau. From the extreme to the serene, your ideal vacation awaits.</t>
  </si>
  <si>
    <t>Everything Boston Sports with the occasional gamblers twist</t>
  </si>
  <si>
    <t>Original, unbiased, and experiential travel advice from experts around the world.</t>
  </si>
  <si>
    <t>Official information and handle for the White Mountains of New Hampshire. Share your stories and pics using #whitemountains and we'll RT!</t>
  </si>
  <si>
    <t>The Pocono Mountains Visitors Bureau is the official destination marketing organization for Carbon, Monroe, Pike &amp; Wayne counties in PA.</t>
  </si>
  <si>
    <t>Visit Vail Valley is the official destination &amp; vacation planning resource for Eagle County &amp; #Vail Valley. Visit Vail Valley is operated by @VVPartnership.</t>
  </si>
  <si>
    <t>Visit Michigan's Upper Peninsula - It's a 5-Star Wilderness</t>
  </si>
  <si>
    <t>The official Twitter feed of Shenandoah National Park.</t>
  </si>
  <si>
    <t>Tweeting Portland awesomeness during normal business hours. #YouCanInPortland</t>
  </si>
  <si>
    <t>The official Visitors Bureau account for Park City, Utah. Experience a mountain range of outdoor adventures, first class luxury, and culture. #yesALLthat</t>
  </si>
  <si>
    <t>Discover Ottawa with the official Twitter account for Ottawa Tourism. Share your Ottawa area photos with us using the #MyOttawa hashtag. FR @TourismeOttawa</t>
  </si>
  <si>
    <t>Okanogan Country offers wide-open spaces teeming with wildlife, spectacular scenery and rural charm. Open for Adventure!</t>
  </si>
  <si>
    <t>Official Tourism Account.  
Sharing the sights and sounds of Lexington, KY. Tag your tweets with #ShareTheLex to join the conversation.</t>
  </si>
  <si>
    <t>Family of 7 doing #RVtravel &amp;  #FamilyTravel We love #NationalParks #BucketListLocations #SmallTowns</t>
  </si>
  <si>
    <t>Around the globe Between ✈.  Now back @ home in Melbourne. Travel photographer for https://t.co/3s1bQbqsqd</t>
  </si>
  <si>
    <t>Visia GmbH
Fullservice-Agentur für Informationsdesign</t>
  </si>
  <si>
    <t>Kelowna, British Columbia</t>
  </si>
  <si>
    <t>Lake of the Ozarks, MO</t>
  </si>
  <si>
    <t>Cashiers, Dillsboro, Sylva, NC</t>
  </si>
  <si>
    <t>Logan, Ohio</t>
  </si>
  <si>
    <t>Waterbury, VT</t>
  </si>
  <si>
    <t>Stowe, Vermont</t>
  </si>
  <si>
    <t>Finger Lakes, NY</t>
  </si>
  <si>
    <t>Door County, WI</t>
  </si>
  <si>
    <t>Boston, MA</t>
  </si>
  <si>
    <t>Greenville, SC</t>
  </si>
  <si>
    <t>N. Woodstock, New Hampshire</t>
  </si>
  <si>
    <t>Pocono Mtns, PA</t>
  </si>
  <si>
    <t>The Vail Valley, Colorado</t>
  </si>
  <si>
    <t>Michigan's Upper Peninsula</t>
  </si>
  <si>
    <t>Luray, VA</t>
  </si>
  <si>
    <t>Portland, OR</t>
  </si>
  <si>
    <t>Park City, Utah</t>
  </si>
  <si>
    <t>Ottawa, Ontario, Canada</t>
  </si>
  <si>
    <t>OCTC</t>
  </si>
  <si>
    <t>Lexington, Kentucky</t>
  </si>
  <si>
    <t>Sarasota, FL</t>
  </si>
  <si>
    <t>St Kilda, Melbourne</t>
  </si>
  <si>
    <t>Stuttgart, Germany</t>
  </si>
  <si>
    <t>http://news.totabc.org/</t>
  </si>
  <si>
    <t>http://t.co/ajv1zF1QBC</t>
  </si>
  <si>
    <t>http://www.barharborinfo.com</t>
  </si>
  <si>
    <t>http://t.co/3TDqQivv</t>
  </si>
  <si>
    <t>http://t.co/DWiJZByJOg</t>
  </si>
  <si>
    <t>http://www.DiscoverJacksonNC.com</t>
  </si>
  <si>
    <t>http://t.co/61WlXuDbqW</t>
  </si>
  <si>
    <t>https://t.co/VgTQ1ObWz5</t>
  </si>
  <si>
    <t>http://www.GoStowe.com/</t>
  </si>
  <si>
    <t>https://t.co/gJkFsnSg33</t>
  </si>
  <si>
    <t>http://t.co/g6ZuDO9QwB</t>
  </si>
  <si>
    <t>http://t.co/Xo1isg2wF0</t>
  </si>
  <si>
    <t>http://t.co/HkFPePWTSS</t>
  </si>
  <si>
    <t>https://t.co/Yk1A4J18hM</t>
  </si>
  <si>
    <t>http://t.co/LR35k9ofTh</t>
  </si>
  <si>
    <t>http://t.co/s7lvX5NkjJ</t>
  </si>
  <si>
    <t>http://t.co/GKFIhPeKCA</t>
  </si>
  <si>
    <t>https://t.co/6Cfa06Ceeb</t>
  </si>
  <si>
    <t>https://t.co/mP6r7Tmkfl</t>
  </si>
  <si>
    <t>http://t.co/CPYdrTuJLt</t>
  </si>
  <si>
    <t>http://t.co/dlf3xxdFvJ</t>
  </si>
  <si>
    <t>https://t.co/6T55Zbz35w</t>
  </si>
  <si>
    <t>https://t.co/BoZZB5Ar5A</t>
  </si>
  <si>
    <t>http://t.co/6qgZw8Mnt3</t>
  </si>
  <si>
    <t>Central Time (US &amp; Canada)</t>
  </si>
  <si>
    <t>Mountain Time (US &amp; Canada)</t>
  </si>
  <si>
    <t>Eastern Time (US &amp; Canada)</t>
  </si>
  <si>
    <t>Berlin</t>
  </si>
  <si>
    <t>https://pbs.twimg.com/profile_banners/21417870/1489792221</t>
  </si>
  <si>
    <t>https://pbs.twimg.com/profile_banners/17654512/1525286548</t>
  </si>
  <si>
    <t>https://pbs.twimg.com/profile_banners/815557454/1445629384</t>
  </si>
  <si>
    <t>https://pbs.twimg.com/profile_banners/22515167/1374009149</t>
  </si>
  <si>
    <t>https://pbs.twimg.com/profile_banners/2296928071/1503583893</t>
  </si>
  <si>
    <t>https://pbs.twimg.com/profile_banners/33210170/1500653860</t>
  </si>
  <si>
    <t>https://pbs.twimg.com/profile_banners/44497694/1505401102</t>
  </si>
  <si>
    <t>https://pbs.twimg.com/profile_banners/15110310/1552327745</t>
  </si>
  <si>
    <t>https://pbs.twimg.com/profile_banners/8623502/1491135442</t>
  </si>
  <si>
    <t>https://pbs.twimg.com/profile_banners/92125266/1496324869</t>
  </si>
  <si>
    <t>https://pbs.twimg.com/profile_banners/965860452348637184/1519928931</t>
  </si>
  <si>
    <t>https://pbs.twimg.com/profile_banners/17389704/1561509600</t>
  </si>
  <si>
    <t>https://pbs.twimg.com/profile_banners/18901656/1502979708</t>
  </si>
  <si>
    <t>https://pbs.twimg.com/profile_banners/56753025/1558118337</t>
  </si>
  <si>
    <t>https://pbs.twimg.com/profile_banners/555489299/1419024897</t>
  </si>
  <si>
    <t>https://pbs.twimg.com/profile_banners/16514869/1524156086</t>
  </si>
  <si>
    <t>https://pbs.twimg.com/profile_banners/45854335/1493317746</t>
  </si>
  <si>
    <t>https://pbs.twimg.com/profile_banners/15224275/1493607638</t>
  </si>
  <si>
    <t>https://pbs.twimg.com/profile_banners/59294523/1555618016</t>
  </si>
  <si>
    <t>https://pbs.twimg.com/profile_banners/77463667/1561130673</t>
  </si>
  <si>
    <t>https://pbs.twimg.com/profile_banners/153896190/1521648598</t>
  </si>
  <si>
    <t>https://pbs.twimg.com/profile_banners/18056593/1461356611</t>
  </si>
  <si>
    <t>https://pbs.twimg.com/profile_banners/3146490554/1537371713</t>
  </si>
  <si>
    <t>https://pbs.twimg.com/profile_banners/2162112522/1472961762</t>
  </si>
  <si>
    <t>http://abs.twimg.com/images/themes/theme1/bg.png</t>
  </si>
  <si>
    <t>http://abs.twimg.com/images/themes/theme6/bg.gif</t>
  </si>
  <si>
    <t>http://abs.twimg.com/images/themes/theme15/bg.png</t>
  </si>
  <si>
    <t>http://pbs.twimg.com/profile_background_images/663868560/egjy4oh9tbwa3j5lx8jk.jpeg</t>
  </si>
  <si>
    <t>http://abs.twimg.com/images/themes/theme4/bg.gif</t>
  </si>
  <si>
    <t>http://abs.twimg.com/images/themes/theme2/bg.gif</t>
  </si>
  <si>
    <t>http://pbs.twimg.com/profile_background_images/459010856257200129/xbA91I95.jpeg</t>
  </si>
  <si>
    <t>http://pbs.twimg.com/profile_background_images/283200136/twitter_background.jpg</t>
  </si>
  <si>
    <t>http://abs.twimg.com/sticky/default_profile_images/default_profile_6_normal.png</t>
  </si>
  <si>
    <t>http://a0.twimg.com/profile_images/86233303/BagnellDam1_normal.jpg</t>
  </si>
  <si>
    <t>http://pbs.twimg.com/profile_images/689653042581499904/SokZwULc_normal.png</t>
  </si>
  <si>
    <t>http://pbs.twimg.com/profile_images/378800000695144402/6f9cc2af306f029467581f506aa21345_normal.jpeg</t>
  </si>
  <si>
    <t>http://pbs.twimg.com/profile_images/908341790327005184/u7pnFTZc_normal.jpg</t>
  </si>
  <si>
    <t>http://pbs.twimg.com/profile_images/1139537860774772739/76zLlQ5t_normal.png</t>
  </si>
  <si>
    <t>http://pbs.twimg.com/profile_images/969278157605036041/3ptP_iAE_normal.jpg</t>
  </si>
  <si>
    <t>http://pbs.twimg.com/profile_images/2733262571/855ddfb02c633e0dad9f721b8b944fe3_normal.png</t>
  </si>
  <si>
    <t>http://pbs.twimg.com/profile_images/2789985367/b5e1c3082d1bff23238915be37b82cbe_normal.jpeg</t>
  </si>
  <si>
    <t>http://pbs.twimg.com/profile_images/986972655147368450/xDqF2zDg_normal.jpg</t>
  </si>
  <si>
    <t>http://pbs.twimg.com/profile_images/2204346457/NPS_SocialMediaProfilePic_Green_normal.png</t>
  </si>
  <si>
    <t>http://pbs.twimg.com/profile_images/858878686249889792/dfevCCG1_normal.jpg</t>
  </si>
  <si>
    <t>http://pbs.twimg.com/profile_images/1071172287263428608/PdfexufJ_normal.jpg</t>
  </si>
  <si>
    <t>http://pbs.twimg.com/profile_images/549578635351314433/rNTupCRW_normal.jpeg</t>
  </si>
  <si>
    <t>http://pbs.twimg.com/profile_images/413004408893362176/PvbF5unT_normal.jpeg</t>
  </si>
  <si>
    <t>http://pbs.twimg.com/profile_images/723641016947978240/cqt6i5Qy_normal.jpg</t>
  </si>
  <si>
    <t>http://pbs.twimg.com/profile_images/994161465698340864/B68cceXD_normal.jpg</t>
  </si>
  <si>
    <t>http://pbs.twimg.com/profile_images/524846483607019520/v3fagoSQ_normal.jpeg</t>
  </si>
  <si>
    <t>http://abs.twimg.com/sticky/default_profile_images/default_profile_3_normal.png</t>
  </si>
  <si>
    <t>Open Twitter Page for This Person</t>
  </si>
  <si>
    <t>https://twitter.com/totabcnews</t>
  </si>
  <si>
    <t>https://twitter.com/visi</t>
  </si>
  <si>
    <t>https://twitter.com/visitbarharbor</t>
  </si>
  <si>
    <t>https://twitter.com/visitl</t>
  </si>
  <si>
    <t>https://twitter.com/themomconnectio</t>
  </si>
  <si>
    <t>https://twitter.com/funlakemo</t>
  </si>
  <si>
    <t>https://twitter.com/visitjacksonnc</t>
  </si>
  <si>
    <t>https://twitter.com/myhockinghills</t>
  </si>
  <si>
    <t>https://twitter.com/waterburyvt</t>
  </si>
  <si>
    <t>https://twitter.com/gostowe</t>
  </si>
  <si>
    <t>https://twitter.com/visitflx</t>
  </si>
  <si>
    <t>https://twitter.com/mydoorcounty</t>
  </si>
  <si>
    <t>https://twitter.com/bostoninsider</t>
  </si>
  <si>
    <t>https://twitter.com/10best</t>
  </si>
  <si>
    <t>https://twitter.com/whitemts</t>
  </si>
  <si>
    <t>https://twitter.com/poconotourism</t>
  </si>
  <si>
    <t>https://twitter.com/visitvailvalley</t>
  </si>
  <si>
    <t>https://twitter.com/uptravel</t>
  </si>
  <si>
    <t>https://twitter.com/shenandoahnps</t>
  </si>
  <si>
    <t>https://twitter.com/travelportland</t>
  </si>
  <si>
    <t>https://twitter.com/visitparkcity</t>
  </si>
  <si>
    <t>https://twitter.com/ottawa_tourism</t>
  </si>
  <si>
    <t>https://twitter.com/okanogancountry</t>
  </si>
  <si>
    <t>https://twitter.com/visitlex</t>
  </si>
  <si>
    <t>https://twitter.com/ourroamingheart</t>
  </si>
  <si>
    <t>https://twitter.com/mel365dotcom</t>
  </si>
  <si>
    <t>https://twitter.com/visia</t>
  </si>
  <si>
    <t>https://twitter.com/visitla</t>
  </si>
  <si>
    <t>totabcnews
RT @10Best: - @VisitBarHarbor -
@bostoninsider - Catskills - @mydoorcounty
- @VisitFLX - @gostowe - @WaterburyVT
- @myhockinghills - @Visi…</t>
  </si>
  <si>
    <t xml:space="preserve">visi
</t>
  </si>
  <si>
    <t>visitbarharbor
RT @10Best: - @VisitBarHarbor -
@bostoninsider - Catskills - @mydoorcounty
- @VisitFLX - @gostowe - @WaterburyVT
- @myhockinghills - @Visi…</t>
  </si>
  <si>
    <t xml:space="preserve">visitl
</t>
  </si>
  <si>
    <t>themomconnectio
RT @10Best: @VisitBarHarbor @BostonInsider
@mydoorcounty @VisitFLX @gostowe
@WaterburyVT @MyHockingHills @VisitJacksonNC
@FunLakeMO @VisitL…</t>
  </si>
  <si>
    <t xml:space="preserve">funlakemo
</t>
  </si>
  <si>
    <t xml:space="preserve">visitjacksonnc
</t>
  </si>
  <si>
    <t xml:space="preserve">myhockinghills
</t>
  </si>
  <si>
    <t xml:space="preserve">waterburyvt
</t>
  </si>
  <si>
    <t>gostowe
@10Best @VisitBarHarbor @BostonInsider
@mydoorcounty @VisitFLX @WaterburyVT
@MyHockingHills @VisitJacksonNC…
https://t.co/h1b05Fdlea</t>
  </si>
  <si>
    <t xml:space="preserve">visitflx
</t>
  </si>
  <si>
    <t>mydoorcounty
RT @10Best: @VisitBarHarbor @BostonInsider
@mydoorcounty @VisitFLX @gostowe
@WaterburyVT @MyHockingHills @VisitJacksonNC
@FunLakeMO @VisitLâ€¦</t>
  </si>
  <si>
    <t xml:space="preserve">bostoninsider
</t>
  </si>
  <si>
    <t>10best
- @VisitBarHarbor - @bostoninsider
- Catskills - @mydoorcounty - @VisitFLX
- @gostowe - @WaterburyVT - @myhockinghills
- @VisitJacksonNC - @FunLakeMO
- @visitlex - @OkanoganCountry
- @totabcnews - @Ottawa_Tourism
- @VisitParkCity - @PoconoTourism
https://t.co/ICYVimQ6nG</t>
  </si>
  <si>
    <t xml:space="preserve">whitemts
</t>
  </si>
  <si>
    <t>poconotourism
@10Best @VisitBarHarbor @BostonInsider
@mydoorcounty @VisitFLX @gostowe
@WaterburyVT @MyHockingHills @VisitJacksonNC
@FunLakeMO @VisitLEX @OkanoganCountry
@TOTABCNews @Ottawa_Tourism @VisitParkCity
@travelportland @ShenandoahNPS
@UPTravel @VisitVailValley @whitemts
We _xD83E__xDDE1_ fall in the Poconos! Thanks
for the chance!</t>
  </si>
  <si>
    <t xml:space="preserve">visitvailvalley
</t>
  </si>
  <si>
    <t xml:space="preserve">uptravel
</t>
  </si>
  <si>
    <t xml:space="preserve">shenandoahnps
</t>
  </si>
  <si>
    <t xml:space="preserve">travelportland
</t>
  </si>
  <si>
    <t xml:space="preserve">visitparkcity
</t>
  </si>
  <si>
    <t xml:space="preserve">ottawa_tourism
</t>
  </si>
  <si>
    <t xml:space="preserve">okanogancountry
</t>
  </si>
  <si>
    <t xml:space="preserve">visitlex
</t>
  </si>
  <si>
    <t>ourroamingheart
RT @10Best: - @VisitBarHarbor -
@bostoninsider - Catskills - @mydoorcounty
- @VisitFLX - @gostowe - @WaterburyVT
- @myhockinghills - @Visiâ€¦</t>
  </si>
  <si>
    <t>mel365dotcom
A #photography trip at the Freedom
Trail https://t.co/hin0qFYuoH @BostonInsider
#travel #photography https://t.co/ktgZ0EtvAS</t>
  </si>
  <si>
    <t xml:space="preserve">visia
</t>
  </si>
  <si>
    <t xml:space="preserve">visitla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</si>
  <si>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</si>
  <si>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</si>
  <si>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</si>
  <si>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into Tourism&lt;/value&gt;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t>
  </si>
  <si>
    <t>Workbook Settings 3</t>
  </si>
  <si>
    <t>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t>
  </si>
  <si>
    <t>Workbook Settings 4</t>
  </si>
  <si>
    <t>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&lt;value&gt;jshulman@gmail.com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t>
  </si>
  <si>
    <t>Workbook Settings 5</t>
  </si>
  <si>
    <t>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t>
  </si>
  <si>
    <t>Workbook Settings 6</t>
  </si>
  <si>
    <t>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t>
  </si>
  <si>
    <t>Workbook Settings 7</t>
  </si>
  <si>
    <t>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t>
  </si>
  <si>
    <t>Workbook Settings 8</t>
  </si>
  <si>
    <t>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
  </si>
  <si>
    <t>Workbook Settings 9</t>
  </si>
  <si>
    <t>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t>
  </si>
  <si>
    <t>Workbook Settings 10</t>
  </si>
  <si>
    <t>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t>
  </si>
  <si>
    <t>Workbook Settings 11</t>
  </si>
  <si>
    <t>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t>
  </si>
  <si>
    <t>Workbook Settings 12</t>
  </si>
  <si>
    <t>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t>
  </si>
  <si>
    <t>Workbook Settings 13</t>
  </si>
  <si>
    <t>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</si>
  <si>
    <t>Workbook Settings 14</t>
  </si>
  <si>
    <t>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t>
  </si>
  <si>
    <t>Workbook Settings 15</t>
  </si>
  <si>
    <t>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t>
  </si>
  <si>
    <t>Workbook Settings 16</t>
  </si>
  <si>
    <t xml:space="preserve">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t>
  </si>
  <si>
    <t>Workbook Settings 17</t>
  </si>
  <si>
    <t>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t>
  </si>
  <si>
    <t>Workbook Settings 18</t>
  </si>
  <si>
    <t>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</si>
  <si>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</si>
  <si>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</si>
  <si>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</si>
  <si>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</si>
  <si>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</si>
  <si>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</si>
  <si>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</si>
  <si>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</si>
  <si>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</si>
  <si>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</si>
  <si>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</si>
  <si>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</si>
  <si>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</si>
  <si>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</si>
  <si>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</si>
  <si>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</si>
  <si>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</si>
  <si>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</si>
  <si>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</si>
  <si>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</si>
  <si>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G3 Count</t>
  </si>
  <si>
    <t>Top URLs in Tweet</t>
  </si>
  <si>
    <t>https://mel365.com/boston-freedom-trail/ https://mel365.com/boston-one-day-photography-journey/ https://twitter.com/i/web/status/1156642815381782530</t>
  </si>
  <si>
    <t>Top Domains in Tweet in Entire Graph</t>
  </si>
  <si>
    <t>Top Domains in Tweet in G1</t>
  </si>
  <si>
    <t>Top Domains in Tweet in G2</t>
  </si>
  <si>
    <t>Top Domains in Tweet in G3</t>
  </si>
  <si>
    <t>Top Domains in Tweet</t>
  </si>
  <si>
    <t>mel365.com twitter.com</t>
  </si>
  <si>
    <t>Top Hashtags in Tweet in Entire Graph</t>
  </si>
  <si>
    <t>photography</t>
  </si>
  <si>
    <t>travel</t>
  </si>
  <si>
    <t>Top Hashtags in Tweet in G1</t>
  </si>
  <si>
    <t>Top Hashtags in Tweet in G2</t>
  </si>
  <si>
    <t>Top Hashtags in Tweet in G3</t>
  </si>
  <si>
    <t>Top Hashtags in Tweet</t>
  </si>
  <si>
    <t>photography travel</t>
  </si>
  <si>
    <t>Top Words in Tweet in Entire Graph</t>
  </si>
  <si>
    <t>Words in Sentiment List#1: Positive</t>
  </si>
  <si>
    <t>Words in Sentiment List#2: Negative</t>
  </si>
  <si>
    <t>Words in Sentiment List#3: Angry/Violent</t>
  </si>
  <si>
    <t>Non-categorized Words</t>
  </si>
  <si>
    <t>Total Words</t>
  </si>
  <si>
    <t>Top Words in Tweet in G1</t>
  </si>
  <si>
    <t>#photography</t>
  </si>
  <si>
    <t>#travel</t>
  </si>
  <si>
    <t>Top Words in Tweet in G2</t>
  </si>
  <si>
    <t>Top Words in Tweet in G3</t>
  </si>
  <si>
    <t>Top Words in Tweet</t>
  </si>
  <si>
    <t>bostoninsider 10best visitbarharbor mydoorcounty visitflx waterburyvt myhockinghills gostowe #photography #travel</t>
  </si>
  <si>
    <t>visitbarharbor bostoninsider mydoorcounty visitflx gostowe waterburyvt myhockinghills visitjacksonnc funlakemo visitlex</t>
  </si>
  <si>
    <t>Top Word Pairs in Tweet in Entire Graph</t>
  </si>
  <si>
    <t>visitbarharbor,bostoninsider</t>
  </si>
  <si>
    <t>mydoorcounty,visitflx</t>
  </si>
  <si>
    <t>waterburyvt,myhockinghills</t>
  </si>
  <si>
    <t>visitflx,gostowe</t>
  </si>
  <si>
    <t>gostowe,waterburyvt</t>
  </si>
  <si>
    <t>10best,visitbarharbor</t>
  </si>
  <si>
    <t>myhockinghills,visitjacksonnc</t>
  </si>
  <si>
    <t>bostoninsider,mydoorcounty</t>
  </si>
  <si>
    <t>visitjacksonnc,funlakemo</t>
  </si>
  <si>
    <t>bostoninsider,#travel</t>
  </si>
  <si>
    <t>Top Word Pairs in Tweet in G1</t>
  </si>
  <si>
    <t>#travel,#photography</t>
  </si>
  <si>
    <t>Top Word Pairs in Tweet in G2</t>
  </si>
  <si>
    <t>funlakemo,visitlex</t>
  </si>
  <si>
    <t>visitlex,okanogancountry</t>
  </si>
  <si>
    <t>okanogancountry,totabcnews</t>
  </si>
  <si>
    <t>Top Word Pairs in Tweet in G3</t>
  </si>
  <si>
    <t>Top Word Pairs in Tweet</t>
  </si>
  <si>
    <t>10best,visitbarharbor  visitbarharbor,bostoninsider  mydoorcounty,visitflx  waterburyvt,myhockinghills  visitflx,gostowe  gostowe,waterburyvt  bostoninsider,#travel  #travel,#photography  bostoninsider,mydoorcounty  myhockinghills,visitjacksonnc</t>
  </si>
  <si>
    <t>visitbarharbor,bostoninsider  mydoorcounty,visitflx  visitflx,gostowe  gostowe,waterburyvt  waterburyvt,myhockinghills  myhockinghills,visitjacksonnc  visitjacksonnc,funlakemo  funlakemo,visitlex  visitlex,okanogancountry  okanogancountry,totabcnews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</si>
  <si>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</si>
  <si>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</si>
  <si>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</si>
  <si>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</si>
  <si>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</si>
  <si>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</si>
  <si>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</si>
  <si>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</si>
  <si>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</si>
  <si>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visitbarharbor 10best</t>
  </si>
  <si>
    <t>Top Mentioned in Tweet</t>
  </si>
  <si>
    <t>bostoninsider visitbarharbor mydoorcounty visitflx waterburyvt myhockinghills 10best gostowe visitjacksonnc funlakemo</t>
  </si>
  <si>
    <t>bostoninsider mydoorcounty visitflx gostowe waterburyvt myhockinghills visitjacksonnc funlakemo visitlex okanogancountry</t>
  </si>
  <si>
    <t>Top Tweeters in Entire Graph</t>
  </si>
  <si>
    <t>Top Tweeters in G1</t>
  </si>
  <si>
    <t>Top Tweeters in G2</t>
  </si>
  <si>
    <t>Top Tweeters in G3</t>
  </si>
  <si>
    <t>Top Tweeters</t>
  </si>
  <si>
    <t>mel365dotcom themomconnectio visitflx ourroamingheart mydoorcounty totabcnews myhockinghills visitbarharbor visitjacksonnc gostowe</t>
  </si>
  <si>
    <t>10best ottawa_tourism travelportland poconotourism visitlex visitparkcity uptravel okanogancountry whitemts visitvailvalley</t>
  </si>
  <si>
    <t>visia visitla</t>
  </si>
  <si>
    <t>Top URLs in Tweet by Count</t>
  </si>
  <si>
    <t>https://mel365.com/boston-freedom-trail/ https://mel365.com/boston-one-day-photography-journey/</t>
  </si>
  <si>
    <t>Top URLs in Tweet by Salience</t>
  </si>
  <si>
    <t>Top Domains in Tweet by Count</t>
  </si>
  <si>
    <t>Top Domains in Tweet by Salience</t>
  </si>
  <si>
    <t>Top Hashtags in Tweet by Count</t>
  </si>
  <si>
    <t>Top Hashtags in Tweet by Salience</t>
  </si>
  <si>
    <t>Top Words in Tweet by Count</t>
  </si>
  <si>
    <t>10best visitbarharbor catskills mydoorcounty visitflx gostowe waterburyvt myhockinghills visi</t>
  </si>
  <si>
    <t>10best visitbarharbor mydoorcounty visitflx gostowe waterburyvt myhockinghills catskills visi visitjacksonnc</t>
  </si>
  <si>
    <t>10best visitbarharbor mydoorcounty visitflx gostowe waterburyvt myhockinghills visitjacksonnc funlakemo visitl</t>
  </si>
  <si>
    <t>10best visitbarharbor mydoorcounty visitflx waterburyvt myhockinghills visitjacksonnc</t>
  </si>
  <si>
    <t>10best visitbarharbor mydoorcounty visitflx gostowe waterburyvt myhockinghills visitjacksonnc funlakemo visitlâ</t>
  </si>
  <si>
    <t>visitbarharbor mydoorcounty visitflx gostowe waterburyvt myhockinghills visitjacksonnc funlakemo visitlex okanogancountry</t>
  </si>
  <si>
    <t>10best visitbarharbor mydoorcounty visitflx gostowe waterburyvt myhockinghills visitjacksonnc funlakemo visitlex</t>
  </si>
  <si>
    <t>10best visitbarharbor catskills mydoorcounty visitflx gostowe waterburyvt myhockinghills visiâ</t>
  </si>
  <si>
    <t>#photography #travel freedom trail one day boston aussie photographer v</t>
  </si>
  <si>
    <t>Top Words in Tweet by Salience</t>
  </si>
  <si>
    <t>catskills visi visitjacksonnc funlakemo visitl 10best visitbarharbor mydoorcounty visitflx gostowe</t>
  </si>
  <si>
    <t>catskills travelportland shenandoahnps uptravel visitvailvalley whitemts visitbarharbor mydoorcounty visitflx gostowe</t>
  </si>
  <si>
    <t>freedom trail one day boston aussie photographer v rodriguez trip</t>
  </si>
  <si>
    <t>Top Word Pairs in Tweet by Count</t>
  </si>
  <si>
    <t>10best,visitbarharbor  visitbarharbor,bostoninsider  bostoninsider,catskills  catskills,mydoorcounty  mydoorcounty,visitflx  visitflx,gostowe  gostowe,waterburyvt  waterburyvt,myhockinghills  myhockinghills,visi</t>
  </si>
  <si>
    <t>10best,visitbarharbor  visitbarharbor,bostoninsider  mydoorcounty,visitflx  visitflx,gostowe  gostowe,waterburyvt  waterburyvt,myhockinghills  bostoninsider,catskills  catskills,mydoorcounty  myhockinghills,visi  bostoninsider,mydoorcounty</t>
  </si>
  <si>
    <t>10best,visitbarharbor  visitbarharbor,bostoninsider  bostoninsider,mydoorcounty  mydoorcounty,visitflx  visitflx,gostowe  gostowe,waterburyvt  waterburyvt,myhockinghills  myhockinghills,visitjacksonnc  visitjacksonnc,funlakemo  funlakemo,visitl</t>
  </si>
  <si>
    <t>10best,visitbarharbor  visitbarharbor,bostoninsider  bostoninsider,mydoorcounty  mydoorcounty,visitflx  visitflx,waterburyvt  waterburyvt,myhockinghills  myhockinghills,visitjacksonnc</t>
  </si>
  <si>
    <t>10best,visitbarharbor  visitbarharbor,bostoninsider  bostoninsider,mydoorcounty  mydoorcounty,visitflx  visitflx,gostowe  gostowe,waterburyvt  waterburyvt,myhockinghills  myhockinghills,visitjacksonnc  visitjacksonnc,funlakemo  funlakemo,visitlâ</t>
  </si>
  <si>
    <t>10best,visitbarharbor  visitbarharbor,bostoninsider  bostoninsider,mydoorcounty  mydoorcounty,visitflx  visitflx,gostowe  gostowe,waterburyvt  waterburyvt,myhockinghills  myhockinghills,visitjacksonnc  visitjacksonnc,funlakemo  funlakemo,visitlex</t>
  </si>
  <si>
    <t>10best,visitbarharbor  visitbarharbor,bostoninsider  bostoninsider,catskills  catskills,mydoorcounty  mydoorcounty,visitflx  visitflx,gostowe  gostowe,waterburyvt  waterburyvt,myhockinghills  myhockinghills,visiâ</t>
  </si>
  <si>
    <t>bostoninsider,#travel  #travel,#photography  freedom,trail  one,day  day,boston  boston,aussie  aussie,photographer  photographer,v  v,rodriguez  rodriguez,bostoninsider</t>
  </si>
  <si>
    <t>Top Word Pairs in Tweet by Salience</t>
  </si>
  <si>
    <t>bostoninsider,catskills  catskills,mydoorcounty  myhockinghills,visi  bostoninsider,mydoorcounty  myhockinghills,visitjacksonnc  visitjacksonnc,funlakemo  funlakemo,visitl  10best,visitbarharbor  visitbarharbor,bostoninsider  mydoorcounty,visitflx</t>
  </si>
  <si>
    <t>bostoninsider,catskills  catskills,mydoorcounty  bostoninsider,mydoorcounty  poconotourism,travelportland  travelportland,shenandoahnps  shenandoahnps,uptravel  uptravel,visitvailvalley  visitvailvalley,whitemts  visitbarharbor,bostoninsider  mydoorcounty,visitflx</t>
  </si>
  <si>
    <t>freedom,trail  one,day  day,boston  boston,aussie  aussie,photographer  photographer,v  v,rodriguez  rodriguez,bostoninsider  #photography,trip  trip,freedom</t>
  </si>
  <si>
    <t>Word</t>
  </si>
  <si>
    <t>catskills</t>
  </si>
  <si>
    <t>freedom</t>
  </si>
  <si>
    <t>trail</t>
  </si>
  <si>
    <t>one</t>
  </si>
  <si>
    <t>day</t>
  </si>
  <si>
    <t>boston</t>
  </si>
  <si>
    <t>aussie</t>
  </si>
  <si>
    <t>photographer</t>
  </si>
  <si>
    <t>v</t>
  </si>
  <si>
    <t>rodriguez</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</si>
  <si>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</si>
  <si>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</si>
  <si>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</si>
  <si>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</si>
  <si>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</si>
  <si>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</si>
  <si>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</si>
  <si>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</si>
  <si>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</si>
  <si>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</si>
  <si>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</si>
  <si>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</si>
  <si>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</si>
  <si>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</si>
  <si>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</si>
  <si>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</si>
  <si>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</si>
  <si>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</si>
  <si>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</si>
  <si>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</si>
  <si>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</si>
  <si>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</si>
  <si>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</si>
  <si>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</si>
  <si>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</si>
  <si>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</si>
  <si>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</si>
  <si>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</si>
  <si>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</si>
  <si>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</si>
  <si>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</si>
  <si>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</si>
  <si>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</si>
  <si>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</si>
  <si>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</si>
  <si>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</si>
  <si>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</si>
  <si>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</si>
  <si>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</si>
  <si>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</si>
  <si>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</si>
  <si>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</si>
  <si>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</si>
  <si>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</si>
  <si>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</si>
  <si>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</si>
  <si>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</si>
  <si>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</si>
  <si>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</si>
  <si>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</si>
  <si>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</si>
  <si>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</si>
  <si>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G1: bostoninsider 10best visitbarharbor mydoorcounty visitflx waterburyvt myhockinghills gostowe #photography #travel</t>
  </si>
  <si>
    <t>G2: visitbarharbor bostoninsider mydoorcounty visitflx gostowe waterburyvt myhockinghills visitjacksonnc funlakemo visitlex</t>
  </si>
  <si>
    <t>Autofill Workbook Results</t>
  </si>
  <si>
    <t>Edge Weight▓1▓2▓0▓True▓Gray▓Red▓▓Edge Weight▓1▓2▓0▓3▓10▓False▓Edge Weight▓1▓2▓0▓35▓12▓False▓▓0▓0▓0▓True▓Black▓Black▓▓Followers▓3▓27438▓0▓162▓1000▓False▓▓0▓0▓0▓0▓0▓False▓▓0▓0▓0▓0▓0▓False▓▓0▓0▓0▓0▓0▓False</t>
  </si>
  <si>
    <t>GraphSource░GraphServerTwitterSearch▓GraphTerm░BostonInsider▓ImportDescription░The graph represents a network of 28 Twitter users whose tweets in the requested range contained "BostonInsider", or who were replied to or mentioned in those tweets.  The network was obtained from the NodeXL Graph Server on Saturday, 10 August 2019 at 05:40 UTC.
The requested start date was Saturday, 10 August 2019 at 00:01 UTC and the maximum number of days (going backward) was 14.
The maximum number of tweets collected was 5,000.
The tweets in the network were tweeted over the 12-day, 13-hour, 47-minute period from Saturday, 27 July 2019 at 15:48 UTC to Friday, 09 August 2019 at 05:36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</si>
</sst>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7"/>
      <tableStyleElement type="headerRow" dxfId="386"/>
    </tableStyle>
    <tableStyle name="NodeXL Table" pivot="0" count="1">
      <tableStyleElement type="headerRow" dxfId="3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0610493"/>
        <c:axId val="28385574"/>
      </c:barChart>
      <c:catAx>
        <c:axId val="106104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385574"/>
        <c:crosses val="autoZero"/>
        <c:auto val="1"/>
        <c:lblOffset val="100"/>
        <c:noMultiLvlLbl val="0"/>
      </c:catAx>
      <c:valAx>
        <c:axId val="28385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10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BostonInsider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7/27/2019 15:48</c:v>
                </c:pt>
                <c:pt idx="1">
                  <c:v>7/28/2019 4:24</c:v>
                </c:pt>
                <c:pt idx="2">
                  <c:v>7/30/2019 20:01</c:v>
                </c:pt>
                <c:pt idx="3">
                  <c:v>7/30/2019 20:02</c:v>
                </c:pt>
                <c:pt idx="4">
                  <c:v>7/31/2019 7:23</c:v>
                </c:pt>
                <c:pt idx="5">
                  <c:v>7/31/2019 12:08</c:v>
                </c:pt>
                <c:pt idx="6">
                  <c:v>7/31/2019 12:08</c:v>
                </c:pt>
                <c:pt idx="7">
                  <c:v>7/31/2019 13:21</c:v>
                </c:pt>
                <c:pt idx="8">
                  <c:v>7/31/2019 13:44</c:v>
                </c:pt>
                <c:pt idx="9">
                  <c:v>7/31/2019 19:08</c:v>
                </c:pt>
                <c:pt idx="10">
                  <c:v>8/3/2019 0:56</c:v>
                </c:pt>
                <c:pt idx="11">
                  <c:v>8/3/2019 12:48</c:v>
                </c:pt>
                <c:pt idx="12">
                  <c:v>8/8/2019 17:00</c:v>
                </c:pt>
                <c:pt idx="13">
                  <c:v>8/9/2019 5:36</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50737063"/>
        <c:axId val="53980384"/>
      </c:barChart>
      <c:catAx>
        <c:axId val="50737063"/>
        <c:scaling>
          <c:orientation val="minMax"/>
        </c:scaling>
        <c:axPos val="b"/>
        <c:delete val="0"/>
        <c:numFmt formatCode="General" sourceLinked="1"/>
        <c:majorTickMark val="out"/>
        <c:minorTickMark val="none"/>
        <c:tickLblPos val="nextTo"/>
        <c:crossAx val="53980384"/>
        <c:crosses val="autoZero"/>
        <c:auto val="1"/>
        <c:lblOffset val="100"/>
        <c:noMultiLvlLbl val="0"/>
      </c:catAx>
      <c:valAx>
        <c:axId val="53980384"/>
        <c:scaling>
          <c:orientation val="minMax"/>
        </c:scaling>
        <c:axPos val="l"/>
        <c:majorGridlines/>
        <c:delete val="0"/>
        <c:numFmt formatCode="General" sourceLinked="1"/>
        <c:majorTickMark val="out"/>
        <c:minorTickMark val="none"/>
        <c:tickLblPos val="nextTo"/>
        <c:crossAx val="507370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4143575"/>
        <c:axId val="17530128"/>
      </c:barChart>
      <c:catAx>
        <c:axId val="541435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530128"/>
        <c:crosses val="autoZero"/>
        <c:auto val="1"/>
        <c:lblOffset val="100"/>
        <c:noMultiLvlLbl val="0"/>
      </c:catAx>
      <c:valAx>
        <c:axId val="17530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43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3553425"/>
        <c:axId val="10654234"/>
      </c:barChart>
      <c:catAx>
        <c:axId val="235534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654234"/>
        <c:crosses val="autoZero"/>
        <c:auto val="1"/>
        <c:lblOffset val="100"/>
        <c:noMultiLvlLbl val="0"/>
      </c:catAx>
      <c:valAx>
        <c:axId val="106542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53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8779243"/>
        <c:axId val="57686596"/>
      </c:barChart>
      <c:catAx>
        <c:axId val="287792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686596"/>
        <c:crosses val="autoZero"/>
        <c:auto val="1"/>
        <c:lblOffset val="100"/>
        <c:noMultiLvlLbl val="0"/>
      </c:catAx>
      <c:valAx>
        <c:axId val="576865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779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9417317"/>
        <c:axId val="42102670"/>
      </c:barChart>
      <c:catAx>
        <c:axId val="494173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102670"/>
        <c:crosses val="autoZero"/>
        <c:auto val="1"/>
        <c:lblOffset val="100"/>
        <c:noMultiLvlLbl val="0"/>
      </c:catAx>
      <c:valAx>
        <c:axId val="42102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17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3379711"/>
        <c:axId val="54873080"/>
      </c:barChart>
      <c:catAx>
        <c:axId val="433797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873080"/>
        <c:crosses val="autoZero"/>
        <c:auto val="1"/>
        <c:lblOffset val="100"/>
        <c:noMultiLvlLbl val="0"/>
      </c:catAx>
      <c:valAx>
        <c:axId val="548730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79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4095673"/>
        <c:axId val="15534466"/>
      </c:barChart>
      <c:catAx>
        <c:axId val="240956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534466"/>
        <c:crosses val="autoZero"/>
        <c:auto val="1"/>
        <c:lblOffset val="100"/>
        <c:noMultiLvlLbl val="0"/>
      </c:catAx>
      <c:valAx>
        <c:axId val="15534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95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592467"/>
        <c:axId val="50332204"/>
      </c:barChart>
      <c:catAx>
        <c:axId val="55924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332204"/>
        <c:crosses val="autoZero"/>
        <c:auto val="1"/>
        <c:lblOffset val="100"/>
        <c:noMultiLvlLbl val="0"/>
      </c:catAx>
      <c:valAx>
        <c:axId val="50332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2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0336653"/>
        <c:axId val="50376694"/>
      </c:barChart>
      <c:catAx>
        <c:axId val="50336653"/>
        <c:scaling>
          <c:orientation val="minMax"/>
        </c:scaling>
        <c:axPos val="b"/>
        <c:delete val="1"/>
        <c:majorTickMark val="out"/>
        <c:minorTickMark val="none"/>
        <c:tickLblPos val="none"/>
        <c:crossAx val="50376694"/>
        <c:crosses val="autoZero"/>
        <c:auto val="1"/>
        <c:lblOffset val="100"/>
        <c:noMultiLvlLbl val="0"/>
      </c:catAx>
      <c:valAx>
        <c:axId val="50376694"/>
        <c:scaling>
          <c:orientation val="minMax"/>
        </c:scaling>
        <c:axPos val="l"/>
        <c:delete val="1"/>
        <c:majorTickMark val="out"/>
        <c:minorTickMark val="none"/>
        <c:tickLblPos val="none"/>
        <c:crossAx val="503366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Smith" refreshedVersion="5">
  <cacheSource type="worksheet">
    <worksheetSource ref="A2:BL16"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travel photography"/>
        <s v="photography travel photograph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
        <d v="2019-07-31T07:23:01.000"/>
        <d v="2019-07-31T12:08:19.000"/>
        <d v="2019-07-31T12:08:06.000"/>
        <d v="2019-07-31T13:21:12.000"/>
        <d v="2019-07-30T20:02:22.000"/>
        <d v="2019-07-31T13:44:36.000"/>
        <d v="2019-07-30T20:01:44.000"/>
        <d v="2019-08-03T00:56:32.000"/>
        <d v="2019-07-31T19:08:31.000"/>
        <d v="2019-08-03T12:48:38.000"/>
        <d v="2019-07-27T15:48:07.000"/>
        <d v="2019-07-28T04:24:04.000"/>
        <d v="2019-08-08T17:00:45.000"/>
        <d v="2019-08-09T05:36:05.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totabcnews"/>
    <s v="visi"/>
    <m/>
    <m/>
    <m/>
    <m/>
    <m/>
    <m/>
    <m/>
    <m/>
    <s v="No"/>
    <n v="3"/>
    <m/>
    <m/>
    <x v="0"/>
    <d v="2019-07-31T07:23:01.000"/>
    <s v="RT @10Best: - @VisitBarHarbor_x000a_- @bostoninsider_x000a_- Catskills_x000a_- @mydoorcounty_x000a_- @VisitFLX _x000a_- @gostowe_x000a_- @WaterburyVT_x000a_- @myhockinghills_x000a_- @Visi…"/>
    <m/>
    <m/>
    <x v="0"/>
    <m/>
    <s v="http://pbs.twimg.com/profile_images/1087426415559995403/XL2UaROC_normal.jpg"/>
    <x v="0"/>
    <s v="https://twitter.com/#!/totabcnews/status/1156465270430453761"/>
    <m/>
    <m/>
    <s v="1156465270430453761"/>
    <m/>
    <b v="0"/>
    <n v="0"/>
    <s v=""/>
    <b v="0"/>
    <s v="en"/>
    <m/>
    <s v=""/>
    <b v="0"/>
    <n v="0"/>
    <s v="1156293820813852673"/>
    <s v="Twitter for iPhone"/>
    <b v="0"/>
    <s v="1156293820813852673"/>
    <s v="Tweet"/>
    <n v="0"/>
    <n v="0"/>
    <m/>
    <m/>
    <m/>
    <m/>
    <m/>
    <m/>
    <m/>
    <m/>
    <n v="1"/>
    <s v="1"/>
    <s v="1"/>
    <m/>
    <m/>
    <m/>
    <m/>
    <m/>
    <m/>
    <m/>
    <m/>
    <m/>
  </r>
  <r>
    <s v="visitbarharbor"/>
    <s v="visi"/>
    <m/>
    <m/>
    <m/>
    <m/>
    <m/>
    <m/>
    <m/>
    <m/>
    <s v="No"/>
    <n v="4"/>
    <m/>
    <m/>
    <x v="0"/>
    <d v="2019-07-31T12:08:19.000"/>
    <s v="RT @10Best: - @VisitBarHarbor_x000a_- @bostoninsider_x000a_- Catskills_x000a_- @mydoorcounty_x000a_- @VisitFLX _x000a_- @gostowe_x000a_- @WaterburyVT_x000a_- @myhockinghills_x000a_- @Visi…"/>
    <m/>
    <m/>
    <x v="0"/>
    <m/>
    <s v="http://pbs.twimg.com/profile_images/710811027244519424/t92Jy_tk_normal.jpg"/>
    <x v="1"/>
    <s v="https://twitter.com/#!/visitbarharbor/status/1156537071344979968"/>
    <m/>
    <m/>
    <s v="1156537071344979968"/>
    <m/>
    <b v="0"/>
    <n v="0"/>
    <s v=""/>
    <b v="0"/>
    <s v="en"/>
    <m/>
    <s v=""/>
    <b v="0"/>
    <n v="0"/>
    <s v="1156293820813852673"/>
    <s v="Twitter Web App"/>
    <b v="0"/>
    <s v="1156293820813852673"/>
    <s v="Tweet"/>
    <n v="0"/>
    <n v="0"/>
    <m/>
    <m/>
    <m/>
    <m/>
    <m/>
    <m/>
    <m/>
    <m/>
    <n v="1"/>
    <s v="1"/>
    <s v="1"/>
    <m/>
    <m/>
    <m/>
    <m/>
    <m/>
    <m/>
    <m/>
    <m/>
    <m/>
  </r>
  <r>
    <s v="visitbarharbor"/>
    <s v="visitl"/>
    <m/>
    <m/>
    <m/>
    <m/>
    <m/>
    <m/>
    <m/>
    <m/>
    <s v="No"/>
    <n v="5"/>
    <m/>
    <m/>
    <x v="0"/>
    <d v="2019-07-31T12:08:06.000"/>
    <s v="RT @10Best: @VisitBarHarbor @BostonInsider @mydoorcounty @VisitFLX @gostowe @WaterburyVT @MyHockingHills @VisitJacksonNC @FunLakeMO @VisitL…"/>
    <m/>
    <m/>
    <x v="0"/>
    <m/>
    <s v="http://pbs.twimg.com/profile_images/710811027244519424/t92Jy_tk_normal.jpg"/>
    <x v="2"/>
    <s v="https://twitter.com/#!/visitbarharbor/status/1156537015669874689"/>
    <m/>
    <m/>
    <s v="1156537015669874689"/>
    <m/>
    <b v="0"/>
    <n v="0"/>
    <s v=""/>
    <b v="0"/>
    <s v="und"/>
    <m/>
    <s v=""/>
    <b v="0"/>
    <n v="3"/>
    <s v="1156293982533693440"/>
    <s v="Twitter Web App"/>
    <b v="0"/>
    <s v="1156293982533693440"/>
    <s v="Tweet"/>
    <n v="0"/>
    <n v="0"/>
    <m/>
    <m/>
    <m/>
    <m/>
    <m/>
    <m/>
    <m/>
    <m/>
    <n v="1"/>
    <s v="1"/>
    <s v="1"/>
    <m/>
    <m/>
    <m/>
    <m/>
    <m/>
    <m/>
    <m/>
    <m/>
    <m/>
  </r>
  <r>
    <s v="themomconnectio"/>
    <s v="visitl"/>
    <m/>
    <m/>
    <m/>
    <m/>
    <m/>
    <m/>
    <m/>
    <m/>
    <s v="No"/>
    <n v="6"/>
    <m/>
    <m/>
    <x v="0"/>
    <d v="2019-07-31T13:21:12.000"/>
    <s v="RT @10Best: @VisitBarHarbor @BostonInsider @mydoorcounty @VisitFLX @gostowe @WaterburyVT @MyHockingHills @VisitJacksonNC @FunLakeMO @VisitL…"/>
    <m/>
    <m/>
    <x v="0"/>
    <m/>
    <s v="http://pbs.twimg.com/profile_images/2680721569/ba4f239f27fb2bcea89cef2dfe198266_normal.jpeg"/>
    <x v="3"/>
    <s v="https://twitter.com/#!/themomconnectio/status/1156555411803316224"/>
    <m/>
    <m/>
    <s v="1156555411803316224"/>
    <m/>
    <b v="0"/>
    <n v="0"/>
    <s v=""/>
    <b v="0"/>
    <s v="und"/>
    <m/>
    <s v=""/>
    <b v="0"/>
    <n v="0"/>
    <s v="1156293982533693440"/>
    <s v="Twitter Web App"/>
    <b v="0"/>
    <s v="1156293982533693440"/>
    <s v="Tweet"/>
    <n v="0"/>
    <n v="0"/>
    <m/>
    <m/>
    <m/>
    <m/>
    <m/>
    <m/>
    <m/>
    <m/>
    <n v="1"/>
    <s v="1"/>
    <s v="1"/>
    <m/>
    <m/>
    <m/>
    <m/>
    <m/>
    <m/>
    <m/>
    <m/>
    <m/>
  </r>
  <r>
    <s v="10best"/>
    <s v="whitemts"/>
    <m/>
    <m/>
    <m/>
    <m/>
    <m/>
    <m/>
    <m/>
    <m/>
    <s v="No"/>
    <n v="17"/>
    <m/>
    <m/>
    <x v="0"/>
    <d v="2019-07-30T20:02:22.000"/>
    <s v="@VisitBarHarbor @BostonInsider @mydoorcounty @VisitFLX @gostowe @WaterburyVT @MyHockingHills @VisitJacksonNC @FunLakeMO @VisitLEX @OkanoganCountry @TOTABCNews @Ottawa_Tourism @VisitParkCity @PoconoTourism - @travelportland _x000a_- @ShenandoahNPS_x000a_- @UPTravel_x000a_- @VisitVailValley _x000a_- @whitemts https://t.co/ICYVimQ6nG"/>
    <s v="https://www.10best.com/awards/travel/best-destination-for-fall-foliage-2019/"/>
    <s v="10best.com"/>
    <x v="0"/>
    <m/>
    <s v="http://pbs.twimg.com/profile_images/534358166134222849/tRDEw_6V_normal.jpeg"/>
    <x v="4"/>
    <s v="https://twitter.com/#!/10best/status/1156293982533693440"/>
    <m/>
    <m/>
    <s v="1156293982533693440"/>
    <s v="1156293820813852673"/>
    <b v="0"/>
    <n v="4"/>
    <s v="17389704"/>
    <b v="0"/>
    <s v="und"/>
    <m/>
    <s v=""/>
    <b v="0"/>
    <n v="3"/>
    <s v=""/>
    <s v="TweetDeck"/>
    <b v="0"/>
    <s v="1156293820813852673"/>
    <s v="Retweet"/>
    <n v="0"/>
    <n v="0"/>
    <m/>
    <m/>
    <m/>
    <m/>
    <m/>
    <m/>
    <m/>
    <m/>
    <n v="1"/>
    <s v="2"/>
    <s v="2"/>
    <m/>
    <m/>
    <m/>
    <m/>
    <m/>
    <m/>
    <m/>
    <m/>
    <m/>
  </r>
  <r>
    <s v="poconotourism"/>
    <s v="whitemts"/>
    <m/>
    <m/>
    <m/>
    <m/>
    <m/>
    <m/>
    <m/>
    <m/>
    <s v="No"/>
    <n v="18"/>
    <m/>
    <m/>
    <x v="0"/>
    <d v="2019-07-31T13:44:36.000"/>
    <s v="@10Best @VisitBarHarbor @BostonInsider @mydoorcounty @VisitFLX @gostowe @WaterburyVT @MyHockingHills @VisitJacksonNC @FunLakeMO @VisitLEX @OkanoganCountry @TOTABCNews @Ottawa_Tourism @VisitParkCity @travelportland @ShenandoahNPS @UPTravel @VisitVailValley @whitemts We 🧡 fall in the Poconos! Thanks for the chance!"/>
    <m/>
    <m/>
    <x v="0"/>
    <m/>
    <s v="http://pbs.twimg.com/profile_images/1087425524232802309/heYmWuC5_normal.jpg"/>
    <x v="5"/>
    <s v="https://twitter.com/#!/poconotourism/status/1156561299096121345"/>
    <m/>
    <m/>
    <s v="1156561299096121345"/>
    <s v="1156293982533693440"/>
    <b v="0"/>
    <n v="3"/>
    <s v="17389704"/>
    <b v="0"/>
    <s v="en"/>
    <m/>
    <s v=""/>
    <b v="0"/>
    <n v="0"/>
    <s v=""/>
    <s v="Twitter Web App"/>
    <b v="0"/>
    <s v="1156293982533693440"/>
    <s v="Tweet"/>
    <n v="0"/>
    <n v="0"/>
    <m/>
    <m/>
    <m/>
    <m/>
    <m/>
    <m/>
    <m/>
    <m/>
    <n v="1"/>
    <s v="2"/>
    <s v="2"/>
    <m/>
    <m/>
    <m/>
    <m/>
    <m/>
    <m/>
    <m/>
    <m/>
    <m/>
  </r>
  <r>
    <s v="10best"/>
    <s v="visitparkcity"/>
    <m/>
    <m/>
    <m/>
    <m/>
    <m/>
    <m/>
    <m/>
    <m/>
    <s v="No"/>
    <n v="28"/>
    <m/>
    <m/>
    <x v="0"/>
    <d v="2019-07-30T20:01:44.000"/>
    <s v="- @VisitBarHarbor_x000a_- @bostoninsider_x000a_- Catskills_x000a_- @mydoorcounty_x000a_- @VisitFLX _x000a_- @gostowe_x000a_- @WaterburyVT_x000a_- @myhockinghills_x000a_- @VisitJacksonNC_x000a_- @FunLakeMO_x000a_- @visitlex_x000a_- @OkanoganCountry_x000a_- @totabcnews_x000a_- @Ottawa_Tourism_x000a_- @VisitParkCity_x000a_- @PoconoTourism_x000a_https://t.co/ICYVimQ6nG"/>
    <s v="https://www.10best.com/awards/travel/best-destination-for-fall-foliage-2019/"/>
    <s v="10best.com"/>
    <x v="0"/>
    <m/>
    <s v="http://pbs.twimg.com/profile_images/534358166134222849/tRDEw_6V_normal.jpeg"/>
    <x v="6"/>
    <s v="https://twitter.com/#!/10best/status/1156293820813852673"/>
    <m/>
    <m/>
    <s v="1156293820813852673"/>
    <s v="1156293291832467456"/>
    <b v="0"/>
    <n v="4"/>
    <s v="17389704"/>
    <b v="0"/>
    <s v="en"/>
    <m/>
    <s v=""/>
    <b v="0"/>
    <n v="3"/>
    <s v=""/>
    <s v="TweetDeck"/>
    <b v="0"/>
    <s v="1156293291832467456"/>
    <s v="Retweet"/>
    <n v="0"/>
    <n v="0"/>
    <m/>
    <m/>
    <m/>
    <m/>
    <m/>
    <m/>
    <m/>
    <m/>
    <n v="2"/>
    <s v="2"/>
    <s v="2"/>
    <m/>
    <m/>
    <m/>
    <m/>
    <m/>
    <m/>
    <m/>
    <m/>
    <m/>
  </r>
  <r>
    <s v="mydoorcounty"/>
    <s v="funlakemo"/>
    <m/>
    <m/>
    <m/>
    <m/>
    <m/>
    <m/>
    <m/>
    <m/>
    <s v="No"/>
    <n v="65"/>
    <m/>
    <m/>
    <x v="0"/>
    <d v="2019-08-03T00:56:32.000"/>
    <s v="RT @10Best: @VisitBarHarbor @BostonInsider @mydoorcounty @VisitFLX @gostowe @WaterburyVT @MyHockingHills @VisitJacksonNC @FunLakeMO @VisitLâ€¦"/>
    <m/>
    <m/>
    <x v="0"/>
    <m/>
    <s v="http://pbs.twimg.com/profile_images/870275561599385600/pqIICtcv_normal.jpg"/>
    <x v="7"/>
    <s v="https://twitter.com/#!/mydoorcounty/status/1157455174740434944"/>
    <m/>
    <m/>
    <s v="1157455174740434944"/>
    <m/>
    <b v="0"/>
    <n v="0"/>
    <s v=""/>
    <b v="0"/>
    <s v="und"/>
    <m/>
    <s v=""/>
    <b v="0"/>
    <n v="3"/>
    <s v="1156293982533693440"/>
    <s v="Twitter for Android"/>
    <b v="0"/>
    <s v="1156293982533693440"/>
    <s v="Tweet"/>
    <n v="0"/>
    <n v="0"/>
    <m/>
    <m/>
    <m/>
    <m/>
    <m/>
    <m/>
    <m/>
    <m/>
    <n v="1"/>
    <s v="1"/>
    <s v="2"/>
    <m/>
    <m/>
    <m/>
    <m/>
    <m/>
    <m/>
    <m/>
    <m/>
    <m/>
  </r>
  <r>
    <s v="gostowe"/>
    <s v="visitjacksonnc"/>
    <m/>
    <m/>
    <m/>
    <m/>
    <m/>
    <m/>
    <m/>
    <m/>
    <s v="No"/>
    <n v="69"/>
    <m/>
    <m/>
    <x v="0"/>
    <d v="2019-07-31T19:08:31.000"/>
    <s v="@10Best @VisitBarHarbor @BostonInsider @mydoorcounty @VisitFLX @WaterburyVT @MyHockingHills @VisitJacksonNC… https://t.co/h1b05Fdlea"/>
    <s v="https://twitter.com/i/web/status/1156642815381782530"/>
    <s v="twitter.com"/>
    <x v="0"/>
    <m/>
    <s v="http://pbs.twimg.com/profile_images/854857730435174400/ig1uiUDU_normal.jpg"/>
    <x v="8"/>
    <s v="https://twitter.com/#!/gostowe/status/1156642815381782530"/>
    <m/>
    <m/>
    <s v="1156642815381782530"/>
    <s v="1156293820813852673"/>
    <b v="0"/>
    <n v="0"/>
    <s v="17389704"/>
    <b v="0"/>
    <s v="en"/>
    <m/>
    <s v=""/>
    <b v="0"/>
    <n v="0"/>
    <s v=""/>
    <s v="Twitter Web App"/>
    <b v="1"/>
    <s v="1156293820813852673"/>
    <s v="Tweet"/>
    <n v="0"/>
    <n v="0"/>
    <m/>
    <m/>
    <m/>
    <m/>
    <m/>
    <m/>
    <m/>
    <m/>
    <n v="1"/>
    <s v="1"/>
    <s v="1"/>
    <m/>
    <m/>
    <m/>
    <m/>
    <m/>
    <m/>
    <m/>
    <m/>
    <m/>
  </r>
  <r>
    <s v="ourroamingheart"/>
    <s v="myhockinghills"/>
    <m/>
    <m/>
    <m/>
    <m/>
    <m/>
    <m/>
    <m/>
    <m/>
    <s v="No"/>
    <n v="77"/>
    <m/>
    <m/>
    <x v="0"/>
    <d v="2019-08-03T12:48:38.000"/>
    <s v="RT @10Best: - @VisitBarHarbor_x000a_- @bostoninsider_x000a_- Catskills_x000a_- @mydoorcounty_x000a_- @VisitFLX _x000a_- @gostowe_x000a_- @WaterburyVT_x000a_- @myhockinghills_x000a_- @Visiâ€¦"/>
    <m/>
    <m/>
    <x v="0"/>
    <m/>
    <s v="http://pbs.twimg.com/profile_images/586230017572634624/KzoSXS9x_normal.jpg"/>
    <x v="9"/>
    <s v="https://twitter.com/#!/ourroamingheart/status/1157634379029581826"/>
    <m/>
    <m/>
    <s v="1157634379029581826"/>
    <m/>
    <b v="0"/>
    <n v="0"/>
    <s v=""/>
    <b v="0"/>
    <s v="en"/>
    <m/>
    <s v=""/>
    <b v="0"/>
    <n v="3"/>
    <s v="1156293820813852673"/>
    <s v="Twitter for Android"/>
    <b v="0"/>
    <s v="1156293820813852673"/>
    <s v="Tweet"/>
    <n v="0"/>
    <n v="0"/>
    <m/>
    <m/>
    <m/>
    <m/>
    <m/>
    <m/>
    <m/>
    <m/>
    <n v="1"/>
    <s v="1"/>
    <s v="1"/>
    <m/>
    <m/>
    <m/>
    <m/>
    <m/>
    <m/>
    <m/>
    <m/>
    <m/>
  </r>
  <r>
    <s v="mel365dotcom"/>
    <s v="bostoninsider"/>
    <m/>
    <m/>
    <m/>
    <m/>
    <m/>
    <m/>
    <m/>
    <m/>
    <s v="No"/>
    <n v="121"/>
    <m/>
    <m/>
    <x v="0"/>
    <d v="2019-07-27T15:48:07.000"/>
    <s v="A one day in Boston with Aussie photographer V.Rodriguez https://t.co/Yu3SZMlDou @BostonInsider #travel #photography https://t.co/KZroTL0OoX"/>
    <s v="https://mel365.com/boston-one-day-photography-journey/"/>
    <s v="mel365.com"/>
    <x v="1"/>
    <s v="https://pbs.twimg.com/media/EAfkSPdXYAAkLtG.jpg"/>
    <s v="https://pbs.twimg.com/media/EAfkSPdXYAAkLtG.jpg"/>
    <x v="10"/>
    <s v="https://twitter.com/#!/mel365dotcom/status/1155142834179203072"/>
    <m/>
    <m/>
    <s v="1155142834179203072"/>
    <m/>
    <b v="0"/>
    <n v="5"/>
    <s v=""/>
    <b v="0"/>
    <s v="en"/>
    <m/>
    <s v=""/>
    <b v="0"/>
    <n v="0"/>
    <s v=""/>
    <s v="Postcron App"/>
    <b v="0"/>
    <s v="1155142834179203072"/>
    <s v="Tweet"/>
    <n v="0"/>
    <n v="0"/>
    <m/>
    <m/>
    <m/>
    <m/>
    <m/>
    <m/>
    <m/>
    <m/>
    <n v="4"/>
    <s v="1"/>
    <s v="1"/>
    <n v="0"/>
    <n v="0"/>
    <n v="0"/>
    <n v="0"/>
    <n v="0"/>
    <n v="0"/>
    <n v="13"/>
    <n v="100"/>
    <n v="13"/>
  </r>
  <r>
    <s v="mel365dotcom"/>
    <s v="bostoninsider"/>
    <m/>
    <m/>
    <m/>
    <m/>
    <m/>
    <m/>
    <m/>
    <m/>
    <s v="No"/>
    <n v="122"/>
    <m/>
    <m/>
    <x v="0"/>
    <d v="2019-07-28T04:24:04.000"/>
    <s v="A walk at the Freedom Trail for some travel photography https://t.co/hin0qFYuoH @BostonInsider #travel #photography https://t.co/d3rV2waPw2"/>
    <s v="https://mel365.com/boston-freedom-trail/"/>
    <s v="mel365.com"/>
    <x v="1"/>
    <s v="https://pbs.twimg.com/media/EAiRTrmXoAAp47w.jpg"/>
    <s v="https://pbs.twimg.com/media/EAiRTrmXoAAp47w.jpg"/>
    <x v="11"/>
    <s v="https://twitter.com/#!/mel365dotcom/status/1155333073405382656"/>
    <m/>
    <m/>
    <s v="1155333073405382656"/>
    <m/>
    <b v="0"/>
    <n v="0"/>
    <s v=""/>
    <b v="0"/>
    <s v="en"/>
    <m/>
    <s v=""/>
    <b v="0"/>
    <n v="0"/>
    <s v=""/>
    <s v="Postcron App"/>
    <b v="0"/>
    <s v="1155333073405382656"/>
    <s v="Tweet"/>
    <n v="0"/>
    <n v="0"/>
    <m/>
    <m/>
    <m/>
    <m/>
    <m/>
    <m/>
    <m/>
    <m/>
    <n v="4"/>
    <s v="1"/>
    <s v="1"/>
    <n v="1"/>
    <n v="7.6923076923076925"/>
    <n v="0"/>
    <n v="0"/>
    <n v="0"/>
    <n v="0"/>
    <n v="12"/>
    <n v="92.3076923076923"/>
    <n v="13"/>
  </r>
  <r>
    <s v="mel365dotcom"/>
    <s v="bostoninsider"/>
    <m/>
    <m/>
    <m/>
    <m/>
    <m/>
    <m/>
    <m/>
    <m/>
    <s v="No"/>
    <n v="123"/>
    <m/>
    <m/>
    <x v="0"/>
    <d v="2019-08-08T17:00:45.000"/>
    <s v="A one day in Boston with Aussie photographer V.Rodriguez https://t.co/Yu3SZMlDou @BostonInsider #travel #photography https://t.co/Ars6b97b3q"/>
    <s v="https://mel365.com/boston-one-day-photography-journey/"/>
    <s v="mel365.com"/>
    <x v="1"/>
    <s v="https://pbs.twimg.com/media/EBdn_NhXsAIsmd1.jpg"/>
    <s v="https://pbs.twimg.com/media/EBdn_NhXsAIsmd1.jpg"/>
    <x v="12"/>
    <s v="https://twitter.com/#!/mel365dotcom/status/1159509766873505793"/>
    <m/>
    <m/>
    <s v="1159509766873505793"/>
    <m/>
    <b v="0"/>
    <n v="1"/>
    <s v=""/>
    <b v="0"/>
    <s v="en"/>
    <m/>
    <s v=""/>
    <b v="0"/>
    <n v="0"/>
    <s v=""/>
    <s v="Postcron App"/>
    <b v="0"/>
    <s v="1159509766873505793"/>
    <s v="Tweet"/>
    <n v="0"/>
    <n v="0"/>
    <m/>
    <m/>
    <m/>
    <m/>
    <m/>
    <m/>
    <m/>
    <m/>
    <n v="4"/>
    <s v="1"/>
    <s v="1"/>
    <n v="0"/>
    <n v="0"/>
    <n v="0"/>
    <n v="0"/>
    <n v="0"/>
    <n v="0"/>
    <n v="13"/>
    <n v="100"/>
    <n v="13"/>
  </r>
  <r>
    <s v="mel365dotcom"/>
    <s v="bostoninsider"/>
    <m/>
    <m/>
    <m/>
    <m/>
    <m/>
    <m/>
    <m/>
    <m/>
    <s v="No"/>
    <n v="124"/>
    <m/>
    <m/>
    <x v="0"/>
    <d v="2019-08-09T05:36:05.000"/>
    <s v="A #photography trip at the Freedom Trail https://t.co/hin0qFYuoH @BostonInsider #travel #photography https://t.co/ktgZ0EtvAS"/>
    <s v="https://mel365.com/boston-freedom-trail/"/>
    <s v="mel365.com"/>
    <x v="2"/>
    <s v="https://pbs.twimg.com/media/EBgU3l7WkAAnqtg.jpg"/>
    <s v="https://pbs.twimg.com/media/EBgU3l7WkAAnqtg.jpg"/>
    <x v="13"/>
    <s v="https://twitter.com/#!/mel365dotcom/status/1159699851061465088"/>
    <m/>
    <m/>
    <s v="1159699851061465088"/>
    <m/>
    <b v="0"/>
    <n v="0"/>
    <s v=""/>
    <b v="0"/>
    <s v="en"/>
    <m/>
    <s v=""/>
    <b v="0"/>
    <n v="0"/>
    <s v=""/>
    <s v="Postcron App"/>
    <b v="0"/>
    <s v="1159699851061465088"/>
    <s v="Tweet"/>
    <n v="0"/>
    <n v="0"/>
    <m/>
    <m/>
    <m/>
    <m/>
    <m/>
    <m/>
    <m/>
    <m/>
    <n v="4"/>
    <s v="1"/>
    <s v="1"/>
    <n v="1"/>
    <n v="10"/>
    <n v="0"/>
    <n v="0"/>
    <n v="0"/>
    <n v="0"/>
    <n v="9"/>
    <n v="9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5">
        <item x="10"/>
        <item x="11"/>
        <item x="6"/>
        <item x="4"/>
        <item x="0"/>
        <item x="2"/>
        <item x="1"/>
        <item x="3"/>
        <item x="5"/>
        <item x="8"/>
        <item x="7"/>
        <item x="9"/>
        <item x="12"/>
        <item x="1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5">
    <i>
      <x/>
    </i>
    <i>
      <x v="1"/>
    </i>
    <i>
      <x v="2"/>
    </i>
    <i>
      <x v="3"/>
    </i>
    <i>
      <x v="4"/>
    </i>
    <i>
      <x v="5"/>
    </i>
    <i>
      <x v="6"/>
    </i>
    <i>
      <x v="7"/>
    </i>
    <i>
      <x v="8"/>
    </i>
    <i>
      <x v="9"/>
    </i>
    <i>
      <x v="10"/>
    </i>
    <i>
      <x v="11"/>
    </i>
    <i>
      <x v="12"/>
    </i>
    <i>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24" totalsRowShown="0" headerRowDxfId="384" dataDxfId="383">
  <autoFilter ref="A2:BL124"/>
  <tableColumns count="64">
    <tableColumn id="1" name="Vertex 1" dataDxfId="382"/>
    <tableColumn id="2" name="Vertex 2" dataDxfId="381"/>
    <tableColumn id="3" name="Color" dataDxfId="380"/>
    <tableColumn id="4" name="Width" dataDxfId="379"/>
    <tableColumn id="11" name="Style" dataDxfId="378"/>
    <tableColumn id="5" name="Opacity" dataDxfId="377"/>
    <tableColumn id="6" name="Visibility" dataDxfId="376"/>
    <tableColumn id="10" name="Label" dataDxfId="375"/>
    <tableColumn id="12" name="Label Text Color" dataDxfId="374"/>
    <tableColumn id="13" name="Label Font Size" dataDxfId="373"/>
    <tableColumn id="14" name="Reciprocated?" dataDxfId="240"/>
    <tableColumn id="7" name="ID" dataDxfId="372"/>
    <tableColumn id="9" name="Dynamic Filter" dataDxfId="371"/>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Twitter Page for Tweet" dataDxfId="360"/>
    <tableColumn id="25" name="Latitude" dataDxfId="359"/>
    <tableColumn id="26" name="Longitude" dataDxfId="358"/>
    <tableColumn id="27" name="Imported ID" dataDxfId="357"/>
    <tableColumn id="28" name="In-Reply-To Tweet ID" dataDxfId="356"/>
    <tableColumn id="29" name="Favorited" dataDxfId="355"/>
    <tableColumn id="30" name="Favorite Count" dataDxfId="354"/>
    <tableColumn id="31" name="In-Reply-To User ID" dataDxfId="353"/>
    <tableColumn id="32" name="Is Quote Status" dataDxfId="352"/>
    <tableColumn id="33" name="Language" dataDxfId="351"/>
    <tableColumn id="34" name="Possibly Sensitive" dataDxfId="350"/>
    <tableColumn id="35" name="Quoted Status ID" dataDxfId="349"/>
    <tableColumn id="36" name="Retweeted" dataDxfId="348"/>
    <tableColumn id="37" name="Retweet Count" dataDxfId="347"/>
    <tableColumn id="38" name="Retweet ID" dataDxfId="346"/>
    <tableColumn id="39" name="Source" dataDxfId="345"/>
    <tableColumn id="40" name="Truncated" dataDxfId="344"/>
    <tableColumn id="41" name="Unified Twitter ID" dataDxfId="343"/>
    <tableColumn id="42" name="Imported Tweet Type" dataDxfId="342"/>
    <tableColumn id="43" name="Added By Extended Analysis" dataDxfId="341"/>
    <tableColumn id="44" name="Corrected By Extended Analysis" dataDxfId="340"/>
    <tableColumn id="45" name="Place Bounding Box" dataDxfId="339"/>
    <tableColumn id="46" name="Place Country" dataDxfId="338"/>
    <tableColumn id="47" name="Place Country Code" dataDxfId="337"/>
    <tableColumn id="48" name="Place Full Name" dataDxfId="336"/>
    <tableColumn id="49" name="Place ID" dataDxfId="335"/>
    <tableColumn id="50" name="Place Name" dataDxfId="334"/>
    <tableColumn id="51" name="Place Type" dataDxfId="333"/>
    <tableColumn id="52" name="Place URL" dataDxfId="332"/>
    <tableColumn id="53" name="Edge Weight"/>
    <tableColumn id="54" name="Vertex 1 Group" dataDxfId="255">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5" totalsRowShown="0" headerRowDxfId="239" dataDxfId="238">
  <autoFilter ref="A1:H5"/>
  <tableColumns count="8">
    <tableColumn id="1" name="Top URLs in Tweet in Entire Graph" dataDxfId="237"/>
    <tableColumn id="2" name="Entire Graph Count" dataDxfId="236"/>
    <tableColumn id="3" name="Top URLs in Tweet in G1" dataDxfId="235"/>
    <tableColumn id="4" name="G1 Count" dataDxfId="234"/>
    <tableColumn id="5" name="Top URLs in Tweet in G2" dataDxfId="233"/>
    <tableColumn id="6" name="G2 Count" dataDxfId="232"/>
    <tableColumn id="7" name="Top URLs in Tweet in G3" dataDxfId="231"/>
    <tableColumn id="8" name="G3 Count" dataDxfId="230"/>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8:H11" totalsRowShown="0" headerRowDxfId="228" dataDxfId="227">
  <autoFilter ref="A8:H11"/>
  <tableColumns count="8">
    <tableColumn id="1" name="Top Domains in Tweet in Entire Graph" dataDxfId="226"/>
    <tableColumn id="2" name="Entire Graph Count" dataDxfId="225"/>
    <tableColumn id="3" name="Top Domains in Tweet in G1" dataDxfId="224"/>
    <tableColumn id="4" name="G1 Count" dataDxfId="223"/>
    <tableColumn id="5" name="Top Domains in Tweet in G2" dataDxfId="222"/>
    <tableColumn id="6" name="G2 Count" dataDxfId="221"/>
    <tableColumn id="7" name="Top Domains in Tweet in G3" dataDxfId="220"/>
    <tableColumn id="8" name="G3 Count" dataDxfId="21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4:H16" totalsRowShown="0" headerRowDxfId="217" dataDxfId="216">
  <autoFilter ref="A14:H16"/>
  <tableColumns count="8">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9:H29" totalsRowShown="0" headerRowDxfId="206" dataDxfId="205">
  <autoFilter ref="A19:H29"/>
  <tableColumns count="8">
    <tableColumn id="1" name="Top Words in Tweet in Entire Graph" dataDxfId="204"/>
    <tableColumn id="2" name="Entire Graph Count" dataDxfId="203"/>
    <tableColumn id="3" name="Top Words in Tweet in G1" dataDxfId="202"/>
    <tableColumn id="4" name="G1 Count" dataDxfId="201"/>
    <tableColumn id="5" name="Top Words in Tweet in G2" dataDxfId="200"/>
    <tableColumn id="6" name="G2 Count" dataDxfId="199"/>
    <tableColumn id="7" name="Top Words in Tweet in G3" dataDxfId="198"/>
    <tableColumn id="8" name="G3 Count" dataDxfId="197"/>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2:H42" totalsRowShown="0" headerRowDxfId="195" dataDxfId="194">
  <autoFilter ref="A32:H42"/>
  <tableColumns count="8">
    <tableColumn id="1" name="Top Word Pairs in Tweet in Entire Graph" dataDxfId="193"/>
    <tableColumn id="2" name="Entire Graph Count" dataDxfId="192"/>
    <tableColumn id="3" name="Top Word Pairs in Tweet in G1" dataDxfId="191"/>
    <tableColumn id="4" name="G1 Count" dataDxfId="190"/>
    <tableColumn id="5" name="Top Word Pairs in Tweet in G2" dataDxfId="189"/>
    <tableColumn id="6" name="G2 Count" dataDxfId="188"/>
    <tableColumn id="7" name="Top Word Pairs in Tweet in G3" dataDxfId="187"/>
    <tableColumn id="8" name="G3 Count" dataDxfId="18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5:H47" totalsRowShown="0" headerRowDxfId="184" dataDxfId="183">
  <autoFilter ref="A45:H47"/>
  <tableColumns count="8">
    <tableColumn id="1" name="Top Replied-To in Entire Graph" dataDxfId="182"/>
    <tableColumn id="2" name="Entire Graph Count" dataDxfId="178"/>
    <tableColumn id="3" name="Top Replied-To in G1" dataDxfId="177"/>
    <tableColumn id="4" name="G1 Count" dataDxfId="174"/>
    <tableColumn id="5" name="Top Replied-To in G2" dataDxfId="173"/>
    <tableColumn id="6" name="G2 Count" dataDxfId="170"/>
    <tableColumn id="7" name="Top Replied-To in G3" dataDxfId="169"/>
    <tableColumn id="8" name="G3 Count" dataDxfId="16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0:H60" totalsRowShown="0" headerRowDxfId="181" dataDxfId="180">
  <autoFilter ref="A50:H60"/>
  <tableColumns count="8">
    <tableColumn id="1" name="Top Mentioned in Entire Graph" dataDxfId="179"/>
    <tableColumn id="2" name="Entire Graph Count" dataDxfId="176"/>
    <tableColumn id="3" name="Top Mentioned in G1" dataDxfId="175"/>
    <tableColumn id="4" name="G1 Count" dataDxfId="172"/>
    <tableColumn id="5" name="Top Mentioned in G2" dataDxfId="171"/>
    <tableColumn id="6" name="G2 Count" dataDxfId="167"/>
    <tableColumn id="7" name="Top Mentioned in G3" dataDxfId="166"/>
    <tableColumn id="8" name="G3 Count" dataDxfId="16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3:H73" totalsRowShown="0" headerRowDxfId="162" dataDxfId="161">
  <autoFilter ref="A63:H73"/>
  <tableColumns count="8">
    <tableColumn id="1" name="Top Tweeters in Entire Graph" dataDxfId="160"/>
    <tableColumn id="2" name="Entire Graph Count" dataDxfId="159"/>
    <tableColumn id="3" name="Top Tweeters in G1" dataDxfId="158"/>
    <tableColumn id="4" name="G1 Count" dataDxfId="157"/>
    <tableColumn id="5" name="Top Tweeters in G2" dataDxfId="156"/>
    <tableColumn id="6" name="G2 Count" dataDxfId="155"/>
    <tableColumn id="7" name="Top Tweeters in G3" dataDxfId="154"/>
    <tableColumn id="8" name="G3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85" totalsRowShown="0" headerRowDxfId="141" dataDxfId="140">
  <autoFilter ref="A1:G85"/>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0" totalsRowShown="0" headerRowDxfId="331" dataDxfId="330">
  <autoFilter ref="A2:BS30"/>
  <tableColumns count="71">
    <tableColumn id="1" name="Vertex" dataDxfId="329"/>
    <tableColumn id="2" name="Color" dataDxfId="328"/>
    <tableColumn id="5" name="Shape" dataDxfId="327"/>
    <tableColumn id="6" name="Size" dataDxfId="326"/>
    <tableColumn id="4" name="Opacity" dataDxfId="325"/>
    <tableColumn id="7" name="Image File" dataDxfId="324"/>
    <tableColumn id="3" name="Visibility" dataDxfId="323"/>
    <tableColumn id="10" name="Label" dataDxfId="322"/>
    <tableColumn id="16" name="Label Fill Color" dataDxfId="321"/>
    <tableColumn id="9" name="Label Position" dataDxfId="320"/>
    <tableColumn id="8" name="Tooltip" dataDxfId="319"/>
    <tableColumn id="18" name="Layout Order" dataDxfId="318"/>
    <tableColumn id="13" name="X" dataDxfId="317"/>
    <tableColumn id="14" name="Y" dataDxfId="316"/>
    <tableColumn id="12" name="Locked?" dataDxfId="315"/>
    <tableColumn id="19" name="Polar R" dataDxfId="314"/>
    <tableColumn id="20" name="Polar Angle" dataDxfId="313"/>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12"/>
    <tableColumn id="28" name="Dynamic Filter" dataDxfId="311"/>
    <tableColumn id="17" name="Add Your Own Columns Here" dataDxfId="310"/>
    <tableColumn id="30" name="Name" dataDxfId="309"/>
    <tableColumn id="31" name="Followed" dataDxfId="308"/>
    <tableColumn id="32" name="Followers" dataDxfId="307"/>
    <tableColumn id="33" name="Tweets" dataDxfId="306"/>
    <tableColumn id="34" name="Favorites" dataDxfId="305"/>
    <tableColumn id="35" name="Time Zone UTC Offset (Seconds)" dataDxfId="304"/>
    <tableColumn id="36" name="Description" dataDxfId="303"/>
    <tableColumn id="37" name="Location" dataDxfId="302"/>
    <tableColumn id="38" name="Web" dataDxfId="301"/>
    <tableColumn id="39" name="Time Zone" dataDxfId="300"/>
    <tableColumn id="40" name="Joined Twitter Date (UTC)" dataDxfId="299"/>
    <tableColumn id="41" name="Profile Banner Url" dataDxfId="298"/>
    <tableColumn id="42" name="Default Profile" dataDxfId="297"/>
    <tableColumn id="43" name="Default Profile Image" dataDxfId="296"/>
    <tableColumn id="44" name="Geo Enabled" dataDxfId="295"/>
    <tableColumn id="45" name="Language" dataDxfId="294"/>
    <tableColumn id="46" name="Listed Count" dataDxfId="293"/>
    <tableColumn id="47" name="Profile Background Image Url" dataDxfId="292"/>
    <tableColumn id="48" name="Verified" dataDxfId="291"/>
    <tableColumn id="49" name="Custom Menu Item Text" dataDxfId="290"/>
    <tableColumn id="50" name="Custom Menu Item Action" dataDxfId="289"/>
    <tableColumn id="51" name="Tweeted Search Term?" dataDxfId="256"/>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5" totalsRowShown="0" headerRowDxfId="132" dataDxfId="131">
  <autoFilter ref="A1:L75"/>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6" totalsRowShown="0" headerRowDxfId="88" dataDxfId="87">
  <autoFilter ref="A2:C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6" totalsRowShown="0" headerRowDxfId="64" dataDxfId="63">
  <autoFilter ref="A2:BL1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8">
  <autoFilter ref="A2:AO5"/>
  <tableColumns count="41">
    <tableColumn id="1" name="Group" dataDxfId="263"/>
    <tableColumn id="2" name="Vertex Color" dataDxfId="262"/>
    <tableColumn id="3" name="Vertex Shape" dataDxfId="260"/>
    <tableColumn id="22" name="Visibility" dataDxfId="261"/>
    <tableColumn id="4" name="Collapsed?"/>
    <tableColumn id="18" name="Label" dataDxfId="287"/>
    <tableColumn id="20" name="Collapsed X"/>
    <tableColumn id="21" name="Collapsed Y"/>
    <tableColumn id="6" name="ID" dataDxfId="286"/>
    <tableColumn id="19" name="Collapsed Properties" dataDxfId="254"/>
    <tableColumn id="5" name="Vertices" dataDxfId="253"/>
    <tableColumn id="7" name="Unique Edges" dataDxfId="252"/>
    <tableColumn id="8" name="Edges With Duplicates" dataDxfId="251"/>
    <tableColumn id="9" name="Total Edges" dataDxfId="250"/>
    <tableColumn id="10" name="Self-Loops" dataDxfId="249"/>
    <tableColumn id="24" name="Reciprocated Vertex Pair Ratio" dataDxfId="248"/>
    <tableColumn id="25" name="Reciprocated Edge Ratio" dataDxfId="247"/>
    <tableColumn id="11" name="Connected Components" dataDxfId="246"/>
    <tableColumn id="12" name="Single-Vertex Connected Components" dataDxfId="245"/>
    <tableColumn id="13" name="Maximum Vertices in a Connected Component" dataDxfId="244"/>
    <tableColumn id="14" name="Maximum Edges in a Connected Component" dataDxfId="243"/>
    <tableColumn id="15" name="Maximum Geodesic Distance (Diameter)" dataDxfId="242"/>
    <tableColumn id="16" name="Average Geodesic Distance" dataDxfId="241"/>
    <tableColumn id="17" name="Graph Density" dataDxfId="229"/>
    <tableColumn id="23" name="Top URLs in Tweet" dataDxfId="218"/>
    <tableColumn id="26" name="Top Domains in Tweet" dataDxfId="207"/>
    <tableColumn id="27" name="Top Hashtags in Tweet" dataDxfId="196"/>
    <tableColumn id="28" name="Top Words in Tweet" dataDxfId="185"/>
    <tableColumn id="29" name="Top Word Pairs in Tweet" dataDxfId="164"/>
    <tableColumn id="30" name="Top Replied-To in Tweet" dataDxfId="163"/>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285" dataDxfId="284">
  <autoFilter ref="A1:C29"/>
  <tableColumns count="3">
    <tableColumn id="1" name="Group" dataDxfId="259"/>
    <tableColumn id="2" name="Vertex" dataDxfId="258"/>
    <tableColumn id="3" name="Vertex ID" dataDxfId="25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83"/>
    <tableColumn id="2" name="Degree Frequency" dataDxfId="282">
      <calculatedColumnFormula>COUNTIF(Vertices[Degree], "&gt;= " &amp; D2) - COUNTIF(Vertices[Degree], "&gt;=" &amp; D3)</calculatedColumnFormula>
    </tableColumn>
    <tableColumn id="3" name="In-Degree Bin" dataDxfId="281"/>
    <tableColumn id="4" name="In-Degree Frequency" dataDxfId="280">
      <calculatedColumnFormula>COUNTIF(Vertices[In-Degree], "&gt;= " &amp; F2) - COUNTIF(Vertices[In-Degree], "&gt;=" &amp; F3)</calculatedColumnFormula>
    </tableColumn>
    <tableColumn id="5" name="Out-Degree Bin" dataDxfId="279"/>
    <tableColumn id="6" name="Out-Degree Frequency" dataDxfId="278">
      <calculatedColumnFormula>COUNTIF(Vertices[Out-Degree], "&gt;= " &amp; H2) - COUNTIF(Vertices[Out-Degree], "&gt;=" &amp; H3)</calculatedColumnFormula>
    </tableColumn>
    <tableColumn id="7" name="Betweenness Centrality Bin" dataDxfId="277"/>
    <tableColumn id="8" name="Betweenness Centrality Frequency" dataDxfId="276">
      <calculatedColumnFormula>COUNTIF(Vertices[Betweenness Centrality], "&gt;= " &amp; J2) - COUNTIF(Vertices[Betweenness Centrality], "&gt;=" &amp; J3)</calculatedColumnFormula>
    </tableColumn>
    <tableColumn id="9" name="Closeness Centrality Bin" dataDxfId="275"/>
    <tableColumn id="10" name="Closeness Centrality Frequency" dataDxfId="274">
      <calculatedColumnFormula>COUNTIF(Vertices[Closeness Centrality], "&gt;= " &amp; L2) - COUNTIF(Vertices[Closeness Centrality], "&gt;=" &amp; L3)</calculatedColumnFormula>
    </tableColumn>
    <tableColumn id="11" name="Eigenvector Centrality Bin" dataDxfId="273"/>
    <tableColumn id="12" name="Eigenvector Centrality Frequency" dataDxfId="272">
      <calculatedColumnFormula>COUNTIF(Vertices[Eigenvector Centrality], "&gt;= " &amp; N2) - COUNTIF(Vertices[Eigenvector Centrality], "&gt;=" &amp; N3)</calculatedColumnFormula>
    </tableColumn>
    <tableColumn id="18" name="PageRank Bin" dataDxfId="271"/>
    <tableColumn id="17" name="PageRank Frequency" dataDxfId="270">
      <calculatedColumnFormula>COUNTIF(Vertices[Eigenvector Centrality], "&gt;= " &amp; P2) - COUNTIF(Vertices[Eigenvector Centrality], "&gt;=" &amp; P3)</calculatedColumnFormula>
    </tableColumn>
    <tableColumn id="13" name="Clustering Coefficient Bin" dataDxfId="269"/>
    <tableColumn id="14" name="Clustering Coefficient Frequency" dataDxfId="268">
      <calculatedColumnFormula>COUNTIF(Vertices[Clustering Coefficient], "&gt;= " &amp; R2) - COUNTIF(Vertices[Clustering Coefficient], "&gt;=" &amp; R3)</calculatedColumnFormula>
    </tableColumn>
    <tableColumn id="15" name="Dynamic Filter Bin" dataDxfId="267"/>
    <tableColumn id="16" name="Dynamic Filter Frequency" dataDxfId="2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10best.com/awards/travel/best-destination-for-fall-foliage-2019/" TargetMode="External" /><Relationship Id="rId2" Type="http://schemas.openxmlformats.org/officeDocument/2006/relationships/hyperlink" Target="https://www.10best.com/awards/travel/best-destination-for-fall-foliage-2019/" TargetMode="External" /><Relationship Id="rId3" Type="http://schemas.openxmlformats.org/officeDocument/2006/relationships/hyperlink" Target="https://www.10best.com/awards/travel/best-destination-for-fall-foliage-2019/" TargetMode="External" /><Relationship Id="rId4" Type="http://schemas.openxmlformats.org/officeDocument/2006/relationships/hyperlink" Target="https://www.10best.com/awards/travel/best-destination-for-fall-foliage-2019/" TargetMode="External" /><Relationship Id="rId5" Type="http://schemas.openxmlformats.org/officeDocument/2006/relationships/hyperlink" Target="https://www.10best.com/awards/travel/best-destination-for-fall-foliage-2019/" TargetMode="External" /><Relationship Id="rId6" Type="http://schemas.openxmlformats.org/officeDocument/2006/relationships/hyperlink" Target="https://www.10best.com/awards/travel/best-destination-for-fall-foliage-2019/" TargetMode="External" /><Relationship Id="rId7" Type="http://schemas.openxmlformats.org/officeDocument/2006/relationships/hyperlink" Target="https://www.10best.com/awards/travel/best-destination-for-fall-foliage-2019/" TargetMode="External" /><Relationship Id="rId8" Type="http://schemas.openxmlformats.org/officeDocument/2006/relationships/hyperlink" Target="https://www.10best.com/awards/travel/best-destination-for-fall-foliage-2019/" TargetMode="External" /><Relationship Id="rId9" Type="http://schemas.openxmlformats.org/officeDocument/2006/relationships/hyperlink" Target="https://www.10best.com/awards/travel/best-destination-for-fall-foliage-2019/" TargetMode="External" /><Relationship Id="rId10" Type="http://schemas.openxmlformats.org/officeDocument/2006/relationships/hyperlink" Target="https://www.10best.com/awards/travel/best-destination-for-fall-foliage-2019/" TargetMode="External" /><Relationship Id="rId11" Type="http://schemas.openxmlformats.org/officeDocument/2006/relationships/hyperlink" Target="https://www.10best.com/awards/travel/best-destination-for-fall-foliage-2019/" TargetMode="External" /><Relationship Id="rId12" Type="http://schemas.openxmlformats.org/officeDocument/2006/relationships/hyperlink" Target="https://www.10best.com/awards/travel/best-destination-for-fall-foliage-2019/" TargetMode="External" /><Relationship Id="rId13" Type="http://schemas.openxmlformats.org/officeDocument/2006/relationships/hyperlink" Target="https://www.10best.com/awards/travel/best-destination-for-fall-foliage-2019/" TargetMode="External" /><Relationship Id="rId14" Type="http://schemas.openxmlformats.org/officeDocument/2006/relationships/hyperlink" Target="https://www.10best.com/awards/travel/best-destination-for-fall-foliage-2019/" TargetMode="External" /><Relationship Id="rId15" Type="http://schemas.openxmlformats.org/officeDocument/2006/relationships/hyperlink" Target="https://www.10best.com/awards/travel/best-destination-for-fall-foliage-2019/" TargetMode="External" /><Relationship Id="rId16" Type="http://schemas.openxmlformats.org/officeDocument/2006/relationships/hyperlink" Target="https://www.10best.com/awards/travel/best-destination-for-fall-foliage-2019/" TargetMode="External" /><Relationship Id="rId17" Type="http://schemas.openxmlformats.org/officeDocument/2006/relationships/hyperlink" Target="https://www.10best.com/awards/travel/best-destination-for-fall-foliage-2019/" TargetMode="External" /><Relationship Id="rId18" Type="http://schemas.openxmlformats.org/officeDocument/2006/relationships/hyperlink" Target="https://www.10best.com/awards/travel/best-destination-for-fall-foliage-2019/" TargetMode="External" /><Relationship Id="rId19" Type="http://schemas.openxmlformats.org/officeDocument/2006/relationships/hyperlink" Target="https://www.10best.com/awards/travel/best-destination-for-fall-foliage-2019/" TargetMode="External" /><Relationship Id="rId20" Type="http://schemas.openxmlformats.org/officeDocument/2006/relationships/hyperlink" Target="https://www.10best.com/awards/travel/best-destination-for-fall-foliage-2019/" TargetMode="External" /><Relationship Id="rId21" Type="http://schemas.openxmlformats.org/officeDocument/2006/relationships/hyperlink" Target="https://www.10best.com/awards/travel/best-destination-for-fall-foliage-2019/" TargetMode="External" /><Relationship Id="rId22" Type="http://schemas.openxmlformats.org/officeDocument/2006/relationships/hyperlink" Target="https://twitter.com/i/web/status/1156642815381782530" TargetMode="External" /><Relationship Id="rId23" Type="http://schemas.openxmlformats.org/officeDocument/2006/relationships/hyperlink" Target="https://www.10best.com/awards/travel/best-destination-for-fall-foliage-2019/" TargetMode="External" /><Relationship Id="rId24" Type="http://schemas.openxmlformats.org/officeDocument/2006/relationships/hyperlink" Target="https://www.10best.com/awards/travel/best-destination-for-fall-foliage-2019/" TargetMode="External" /><Relationship Id="rId25" Type="http://schemas.openxmlformats.org/officeDocument/2006/relationships/hyperlink" Target="https://twitter.com/i/web/status/1156642815381782530" TargetMode="External" /><Relationship Id="rId26" Type="http://schemas.openxmlformats.org/officeDocument/2006/relationships/hyperlink" Target="https://www.10best.com/awards/travel/best-destination-for-fall-foliage-2019/" TargetMode="External" /><Relationship Id="rId27" Type="http://schemas.openxmlformats.org/officeDocument/2006/relationships/hyperlink" Target="https://www.10best.com/awards/travel/best-destination-for-fall-foliage-2019/" TargetMode="External" /><Relationship Id="rId28" Type="http://schemas.openxmlformats.org/officeDocument/2006/relationships/hyperlink" Target="https://twitter.com/i/web/status/1156642815381782530" TargetMode="External" /><Relationship Id="rId29" Type="http://schemas.openxmlformats.org/officeDocument/2006/relationships/hyperlink" Target="https://www.10best.com/awards/travel/best-destination-for-fall-foliage-2019/" TargetMode="External" /><Relationship Id="rId30" Type="http://schemas.openxmlformats.org/officeDocument/2006/relationships/hyperlink" Target="https://www.10best.com/awards/travel/best-destination-for-fall-foliage-2019/" TargetMode="External" /><Relationship Id="rId31" Type="http://schemas.openxmlformats.org/officeDocument/2006/relationships/hyperlink" Target="https://twitter.com/i/web/status/1156642815381782530" TargetMode="External" /><Relationship Id="rId32" Type="http://schemas.openxmlformats.org/officeDocument/2006/relationships/hyperlink" Target="https://twitter.com/i/web/status/1156642815381782530" TargetMode="External" /><Relationship Id="rId33" Type="http://schemas.openxmlformats.org/officeDocument/2006/relationships/hyperlink" Target="https://twitter.com/i/web/status/1156642815381782530" TargetMode="External" /><Relationship Id="rId34" Type="http://schemas.openxmlformats.org/officeDocument/2006/relationships/hyperlink" Target="https://twitter.com/i/web/status/1156642815381782530" TargetMode="External" /><Relationship Id="rId35" Type="http://schemas.openxmlformats.org/officeDocument/2006/relationships/hyperlink" Target="https://twitter.com/i/web/status/1156642815381782530" TargetMode="External" /><Relationship Id="rId36" Type="http://schemas.openxmlformats.org/officeDocument/2006/relationships/hyperlink" Target="https://www.10best.com/awards/travel/best-destination-for-fall-foliage-2019/" TargetMode="External" /><Relationship Id="rId37" Type="http://schemas.openxmlformats.org/officeDocument/2006/relationships/hyperlink" Target="https://www.10best.com/awards/travel/best-destination-for-fall-foliage-2019/" TargetMode="External" /><Relationship Id="rId38" Type="http://schemas.openxmlformats.org/officeDocument/2006/relationships/hyperlink" Target="https://www.10best.com/awards/travel/best-destination-for-fall-foliage-2019/" TargetMode="External" /><Relationship Id="rId39" Type="http://schemas.openxmlformats.org/officeDocument/2006/relationships/hyperlink" Target="https://www.10best.com/awards/travel/best-destination-for-fall-foliage-2019/" TargetMode="External" /><Relationship Id="rId40" Type="http://schemas.openxmlformats.org/officeDocument/2006/relationships/hyperlink" Target="https://www.10best.com/awards/travel/best-destination-for-fall-foliage-2019/" TargetMode="External" /><Relationship Id="rId41" Type="http://schemas.openxmlformats.org/officeDocument/2006/relationships/hyperlink" Target="https://www.10best.com/awards/travel/best-destination-for-fall-foliage-2019/" TargetMode="External" /><Relationship Id="rId42" Type="http://schemas.openxmlformats.org/officeDocument/2006/relationships/hyperlink" Target="https://www.10best.com/awards/travel/best-destination-for-fall-foliage-2019/" TargetMode="External" /><Relationship Id="rId43" Type="http://schemas.openxmlformats.org/officeDocument/2006/relationships/hyperlink" Target="https://www.10best.com/awards/travel/best-destination-for-fall-foliage-2019/" TargetMode="External" /><Relationship Id="rId44" Type="http://schemas.openxmlformats.org/officeDocument/2006/relationships/hyperlink" Target="https://mel365.com/boston-one-day-photography-journey/" TargetMode="External" /><Relationship Id="rId45" Type="http://schemas.openxmlformats.org/officeDocument/2006/relationships/hyperlink" Target="https://mel365.com/boston-freedom-trail/" TargetMode="External" /><Relationship Id="rId46" Type="http://schemas.openxmlformats.org/officeDocument/2006/relationships/hyperlink" Target="https://mel365.com/boston-one-day-photography-journey/" TargetMode="External" /><Relationship Id="rId47" Type="http://schemas.openxmlformats.org/officeDocument/2006/relationships/hyperlink" Target="https://mel365.com/boston-freedom-trail/" TargetMode="External" /><Relationship Id="rId48" Type="http://schemas.openxmlformats.org/officeDocument/2006/relationships/hyperlink" Target="https://pbs.twimg.com/media/EAfkSPdXYAAkLtG.jpg" TargetMode="External" /><Relationship Id="rId49" Type="http://schemas.openxmlformats.org/officeDocument/2006/relationships/hyperlink" Target="https://pbs.twimg.com/media/EAiRTrmXoAAp47w.jpg" TargetMode="External" /><Relationship Id="rId50" Type="http://schemas.openxmlformats.org/officeDocument/2006/relationships/hyperlink" Target="https://pbs.twimg.com/media/EBdn_NhXsAIsmd1.jpg" TargetMode="External" /><Relationship Id="rId51" Type="http://schemas.openxmlformats.org/officeDocument/2006/relationships/hyperlink" Target="https://pbs.twimg.com/media/EBgU3l7WkAAnqtg.jpg" TargetMode="External" /><Relationship Id="rId52" Type="http://schemas.openxmlformats.org/officeDocument/2006/relationships/hyperlink" Target="http://pbs.twimg.com/profile_images/1087426415559995403/XL2UaROC_normal.jpg" TargetMode="External" /><Relationship Id="rId53" Type="http://schemas.openxmlformats.org/officeDocument/2006/relationships/hyperlink" Target="http://pbs.twimg.com/profile_images/710811027244519424/t92Jy_tk_normal.jpg" TargetMode="External" /><Relationship Id="rId54" Type="http://schemas.openxmlformats.org/officeDocument/2006/relationships/hyperlink" Target="http://pbs.twimg.com/profile_images/710811027244519424/t92Jy_tk_normal.jpg" TargetMode="External" /><Relationship Id="rId55" Type="http://schemas.openxmlformats.org/officeDocument/2006/relationships/hyperlink" Target="http://pbs.twimg.com/profile_images/2680721569/ba4f239f27fb2bcea89cef2dfe198266_normal.jpeg" TargetMode="External" /><Relationship Id="rId56" Type="http://schemas.openxmlformats.org/officeDocument/2006/relationships/hyperlink" Target="http://pbs.twimg.com/profile_images/2680721569/ba4f239f27fb2bcea89cef2dfe198266_normal.jpeg" TargetMode="External" /><Relationship Id="rId57" Type="http://schemas.openxmlformats.org/officeDocument/2006/relationships/hyperlink" Target="http://pbs.twimg.com/profile_images/2680721569/ba4f239f27fb2bcea89cef2dfe198266_normal.jpeg" TargetMode="External" /><Relationship Id="rId58" Type="http://schemas.openxmlformats.org/officeDocument/2006/relationships/hyperlink" Target="http://pbs.twimg.com/profile_images/2680721569/ba4f239f27fb2bcea89cef2dfe198266_normal.jpeg" TargetMode="External" /><Relationship Id="rId59" Type="http://schemas.openxmlformats.org/officeDocument/2006/relationships/hyperlink" Target="http://pbs.twimg.com/profile_images/2680721569/ba4f239f27fb2bcea89cef2dfe198266_normal.jpeg" TargetMode="External" /><Relationship Id="rId60" Type="http://schemas.openxmlformats.org/officeDocument/2006/relationships/hyperlink" Target="http://pbs.twimg.com/profile_images/2680721569/ba4f239f27fb2bcea89cef2dfe198266_normal.jpeg" TargetMode="External" /><Relationship Id="rId61" Type="http://schemas.openxmlformats.org/officeDocument/2006/relationships/hyperlink" Target="http://pbs.twimg.com/profile_images/2680721569/ba4f239f27fb2bcea89cef2dfe198266_normal.jpeg" TargetMode="External" /><Relationship Id="rId62" Type="http://schemas.openxmlformats.org/officeDocument/2006/relationships/hyperlink" Target="http://pbs.twimg.com/profile_images/2680721569/ba4f239f27fb2bcea89cef2dfe198266_normal.jpeg" TargetMode="External" /><Relationship Id="rId63" Type="http://schemas.openxmlformats.org/officeDocument/2006/relationships/hyperlink" Target="http://pbs.twimg.com/profile_images/2680721569/ba4f239f27fb2bcea89cef2dfe198266_normal.jpeg" TargetMode="External" /><Relationship Id="rId64" Type="http://schemas.openxmlformats.org/officeDocument/2006/relationships/hyperlink" Target="http://pbs.twimg.com/profile_images/2680721569/ba4f239f27fb2bcea89cef2dfe198266_normal.jpeg" TargetMode="External" /><Relationship Id="rId65" Type="http://schemas.openxmlformats.org/officeDocument/2006/relationships/hyperlink" Target="http://pbs.twimg.com/profile_images/2680721569/ba4f239f27fb2bcea89cef2dfe198266_normal.jpeg" TargetMode="External" /><Relationship Id="rId66" Type="http://schemas.openxmlformats.org/officeDocument/2006/relationships/hyperlink" Target="http://pbs.twimg.com/profile_images/534358166134222849/tRDEw_6V_normal.jpeg" TargetMode="External" /><Relationship Id="rId67" Type="http://schemas.openxmlformats.org/officeDocument/2006/relationships/hyperlink" Target="http://pbs.twimg.com/profile_images/1087425524232802309/heYmWuC5_normal.jpg" TargetMode="External" /><Relationship Id="rId68" Type="http://schemas.openxmlformats.org/officeDocument/2006/relationships/hyperlink" Target="http://pbs.twimg.com/profile_images/534358166134222849/tRDEw_6V_normal.jpeg" TargetMode="External" /><Relationship Id="rId69" Type="http://schemas.openxmlformats.org/officeDocument/2006/relationships/hyperlink" Target="http://pbs.twimg.com/profile_images/1087425524232802309/heYmWuC5_normal.jpg" TargetMode="External" /><Relationship Id="rId70" Type="http://schemas.openxmlformats.org/officeDocument/2006/relationships/hyperlink" Target="http://pbs.twimg.com/profile_images/534358166134222849/tRDEw_6V_normal.jpeg" TargetMode="External" /><Relationship Id="rId71" Type="http://schemas.openxmlformats.org/officeDocument/2006/relationships/hyperlink" Target="http://pbs.twimg.com/profile_images/1087425524232802309/heYmWuC5_normal.jpg" TargetMode="External" /><Relationship Id="rId72" Type="http://schemas.openxmlformats.org/officeDocument/2006/relationships/hyperlink" Target="http://pbs.twimg.com/profile_images/534358166134222849/tRDEw_6V_normal.jpeg" TargetMode="External" /><Relationship Id="rId73" Type="http://schemas.openxmlformats.org/officeDocument/2006/relationships/hyperlink" Target="http://pbs.twimg.com/profile_images/1087425524232802309/heYmWuC5_normal.jpg" TargetMode="External" /><Relationship Id="rId74" Type="http://schemas.openxmlformats.org/officeDocument/2006/relationships/hyperlink" Target="http://pbs.twimg.com/profile_images/534358166134222849/tRDEw_6V_normal.jpeg" TargetMode="External" /><Relationship Id="rId75" Type="http://schemas.openxmlformats.org/officeDocument/2006/relationships/hyperlink" Target="http://pbs.twimg.com/profile_images/1087425524232802309/heYmWuC5_normal.jpg" TargetMode="External" /><Relationship Id="rId76" Type="http://schemas.openxmlformats.org/officeDocument/2006/relationships/hyperlink" Target="http://pbs.twimg.com/profile_images/534358166134222849/tRDEw_6V_normal.jpeg" TargetMode="External" /><Relationship Id="rId77" Type="http://schemas.openxmlformats.org/officeDocument/2006/relationships/hyperlink" Target="http://pbs.twimg.com/profile_images/534358166134222849/tRDEw_6V_normal.jpeg" TargetMode="External" /><Relationship Id="rId78" Type="http://schemas.openxmlformats.org/officeDocument/2006/relationships/hyperlink" Target="http://pbs.twimg.com/profile_images/1087425524232802309/heYmWuC5_normal.jpg" TargetMode="External" /><Relationship Id="rId79" Type="http://schemas.openxmlformats.org/officeDocument/2006/relationships/hyperlink" Target="http://pbs.twimg.com/profile_images/534358166134222849/tRDEw_6V_normal.jpeg" TargetMode="External" /><Relationship Id="rId80" Type="http://schemas.openxmlformats.org/officeDocument/2006/relationships/hyperlink" Target="http://pbs.twimg.com/profile_images/534358166134222849/tRDEw_6V_normal.jpeg" TargetMode="External" /><Relationship Id="rId81" Type="http://schemas.openxmlformats.org/officeDocument/2006/relationships/hyperlink" Target="http://pbs.twimg.com/profile_images/1087425524232802309/heYmWuC5_normal.jpg" TargetMode="External" /><Relationship Id="rId82" Type="http://schemas.openxmlformats.org/officeDocument/2006/relationships/hyperlink" Target="http://pbs.twimg.com/profile_images/534358166134222849/tRDEw_6V_normal.jpeg" TargetMode="External" /><Relationship Id="rId83" Type="http://schemas.openxmlformats.org/officeDocument/2006/relationships/hyperlink" Target="http://pbs.twimg.com/profile_images/534358166134222849/tRDEw_6V_normal.jpeg" TargetMode="External" /><Relationship Id="rId84" Type="http://schemas.openxmlformats.org/officeDocument/2006/relationships/hyperlink" Target="http://pbs.twimg.com/profile_images/1087426415559995403/XL2UaROC_normal.jpg" TargetMode="External" /><Relationship Id="rId85" Type="http://schemas.openxmlformats.org/officeDocument/2006/relationships/hyperlink" Target="http://pbs.twimg.com/profile_images/1087426415559995403/XL2UaROC_normal.jpg" TargetMode="External" /><Relationship Id="rId86" Type="http://schemas.openxmlformats.org/officeDocument/2006/relationships/hyperlink" Target="http://pbs.twimg.com/profile_images/1087426415559995403/XL2UaROC_normal.jpg" TargetMode="External" /><Relationship Id="rId87" Type="http://schemas.openxmlformats.org/officeDocument/2006/relationships/hyperlink" Target="http://pbs.twimg.com/profile_images/1087426415559995403/XL2UaROC_normal.jpg" TargetMode="External" /><Relationship Id="rId88" Type="http://schemas.openxmlformats.org/officeDocument/2006/relationships/hyperlink" Target="http://pbs.twimg.com/profile_images/1087426415559995403/XL2UaROC_normal.jpg" TargetMode="External" /><Relationship Id="rId89" Type="http://schemas.openxmlformats.org/officeDocument/2006/relationships/hyperlink" Target="http://pbs.twimg.com/profile_images/1087426415559995403/XL2UaROC_normal.jpg" TargetMode="External" /><Relationship Id="rId90" Type="http://schemas.openxmlformats.org/officeDocument/2006/relationships/hyperlink" Target="http://pbs.twimg.com/profile_images/1087426415559995403/XL2UaROC_normal.jpg" TargetMode="External" /><Relationship Id="rId91" Type="http://schemas.openxmlformats.org/officeDocument/2006/relationships/hyperlink" Target="http://pbs.twimg.com/profile_images/1087426415559995403/XL2UaROC_normal.jpg" TargetMode="External" /><Relationship Id="rId92" Type="http://schemas.openxmlformats.org/officeDocument/2006/relationships/hyperlink" Target="http://pbs.twimg.com/profile_images/1087425524232802309/heYmWuC5_normal.jpg" TargetMode="External" /><Relationship Id="rId93" Type="http://schemas.openxmlformats.org/officeDocument/2006/relationships/hyperlink" Target="http://pbs.twimg.com/profile_images/534358166134222849/tRDEw_6V_normal.jpeg" TargetMode="External" /><Relationship Id="rId94" Type="http://schemas.openxmlformats.org/officeDocument/2006/relationships/hyperlink" Target="http://pbs.twimg.com/profile_images/534358166134222849/tRDEw_6V_normal.jpeg" TargetMode="External" /><Relationship Id="rId95" Type="http://schemas.openxmlformats.org/officeDocument/2006/relationships/hyperlink" Target="http://pbs.twimg.com/profile_images/1087425524232802309/heYmWuC5_normal.jpg" TargetMode="External" /><Relationship Id="rId96" Type="http://schemas.openxmlformats.org/officeDocument/2006/relationships/hyperlink" Target="http://pbs.twimg.com/profile_images/534358166134222849/tRDEw_6V_normal.jpeg" TargetMode="External" /><Relationship Id="rId97" Type="http://schemas.openxmlformats.org/officeDocument/2006/relationships/hyperlink" Target="http://pbs.twimg.com/profile_images/534358166134222849/tRDEw_6V_normal.jpeg" TargetMode="External" /><Relationship Id="rId98" Type="http://schemas.openxmlformats.org/officeDocument/2006/relationships/hyperlink" Target="http://pbs.twimg.com/profile_images/1087425524232802309/heYmWuC5_normal.jpg" TargetMode="External" /><Relationship Id="rId99" Type="http://schemas.openxmlformats.org/officeDocument/2006/relationships/hyperlink" Target="http://pbs.twimg.com/profile_images/534358166134222849/tRDEw_6V_normal.jpeg" TargetMode="External" /><Relationship Id="rId100" Type="http://schemas.openxmlformats.org/officeDocument/2006/relationships/hyperlink" Target="http://pbs.twimg.com/profile_images/534358166134222849/tRDEw_6V_normal.jpeg" TargetMode="External" /><Relationship Id="rId101" Type="http://schemas.openxmlformats.org/officeDocument/2006/relationships/hyperlink" Target="http://pbs.twimg.com/profile_images/1087425524232802309/heYmWuC5_normal.jpg" TargetMode="External" /><Relationship Id="rId102" Type="http://schemas.openxmlformats.org/officeDocument/2006/relationships/hyperlink" Target="http://pbs.twimg.com/profile_images/1087425524232802309/heYmWuC5_normal.jpg" TargetMode="External" /><Relationship Id="rId103" Type="http://schemas.openxmlformats.org/officeDocument/2006/relationships/hyperlink" Target="http://pbs.twimg.com/profile_images/1087425524232802309/heYmWuC5_normal.jpg" TargetMode="External" /><Relationship Id="rId104" Type="http://schemas.openxmlformats.org/officeDocument/2006/relationships/hyperlink" Target="http://pbs.twimg.com/profile_images/1087425524232802309/heYmWuC5_normal.jpg" TargetMode="External" /><Relationship Id="rId105" Type="http://schemas.openxmlformats.org/officeDocument/2006/relationships/hyperlink" Target="http://pbs.twimg.com/profile_images/1087425524232802309/heYmWuC5_normal.jpg" TargetMode="External" /><Relationship Id="rId106" Type="http://schemas.openxmlformats.org/officeDocument/2006/relationships/hyperlink" Target="http://pbs.twimg.com/profile_images/1087425524232802309/heYmWuC5_normal.jpg" TargetMode="External" /><Relationship Id="rId107" Type="http://schemas.openxmlformats.org/officeDocument/2006/relationships/hyperlink" Target="http://pbs.twimg.com/profile_images/1087425524232802309/heYmWuC5_normal.jpg" TargetMode="External" /><Relationship Id="rId108" Type="http://schemas.openxmlformats.org/officeDocument/2006/relationships/hyperlink" Target="http://pbs.twimg.com/profile_images/1087425524232802309/heYmWuC5_normal.jpg" TargetMode="External" /><Relationship Id="rId109" Type="http://schemas.openxmlformats.org/officeDocument/2006/relationships/hyperlink" Target="http://pbs.twimg.com/profile_images/1087425524232802309/heYmWuC5_normal.jpg" TargetMode="External" /><Relationship Id="rId110" Type="http://schemas.openxmlformats.org/officeDocument/2006/relationships/hyperlink" Target="http://pbs.twimg.com/profile_images/1087425524232802309/heYmWuC5_normal.jpg" TargetMode="External" /><Relationship Id="rId111" Type="http://schemas.openxmlformats.org/officeDocument/2006/relationships/hyperlink" Target="http://pbs.twimg.com/profile_images/534358166134222849/tRDEw_6V_normal.jpeg" TargetMode="External" /><Relationship Id="rId112" Type="http://schemas.openxmlformats.org/officeDocument/2006/relationships/hyperlink" Target="http://pbs.twimg.com/profile_images/534358166134222849/tRDEw_6V_normal.jpeg" TargetMode="External" /><Relationship Id="rId113" Type="http://schemas.openxmlformats.org/officeDocument/2006/relationships/hyperlink" Target="http://pbs.twimg.com/profile_images/710811027244519424/t92Jy_tk_normal.jpg" TargetMode="External" /><Relationship Id="rId114" Type="http://schemas.openxmlformats.org/officeDocument/2006/relationships/hyperlink" Target="http://pbs.twimg.com/profile_images/870275561599385600/pqIICtcv_normal.jpg" TargetMode="External" /><Relationship Id="rId115" Type="http://schemas.openxmlformats.org/officeDocument/2006/relationships/hyperlink" Target="http://pbs.twimg.com/profile_images/534358166134222849/tRDEw_6V_normal.jpeg" TargetMode="External" /><Relationship Id="rId116" Type="http://schemas.openxmlformats.org/officeDocument/2006/relationships/hyperlink" Target="http://pbs.twimg.com/profile_images/534358166134222849/tRDEw_6V_normal.jpeg" TargetMode="External" /><Relationship Id="rId117" Type="http://schemas.openxmlformats.org/officeDocument/2006/relationships/hyperlink" Target="http://pbs.twimg.com/profile_images/710811027244519424/t92Jy_tk_normal.jpg" TargetMode="External" /><Relationship Id="rId118" Type="http://schemas.openxmlformats.org/officeDocument/2006/relationships/hyperlink" Target="http://pbs.twimg.com/profile_images/854857730435174400/ig1uiUDU_normal.jpg" TargetMode="External" /><Relationship Id="rId119" Type="http://schemas.openxmlformats.org/officeDocument/2006/relationships/hyperlink" Target="http://pbs.twimg.com/profile_images/870275561599385600/pqIICtcv_normal.jpg" TargetMode="External" /><Relationship Id="rId120" Type="http://schemas.openxmlformats.org/officeDocument/2006/relationships/hyperlink" Target="http://pbs.twimg.com/profile_images/534358166134222849/tRDEw_6V_normal.jpeg" TargetMode="External" /><Relationship Id="rId121" Type="http://schemas.openxmlformats.org/officeDocument/2006/relationships/hyperlink" Target="http://pbs.twimg.com/profile_images/534358166134222849/tRDEw_6V_normal.jpeg" TargetMode="External" /><Relationship Id="rId122" Type="http://schemas.openxmlformats.org/officeDocument/2006/relationships/hyperlink" Target="http://pbs.twimg.com/profile_images/710811027244519424/t92Jy_tk_normal.jpg" TargetMode="External" /><Relationship Id="rId123" Type="http://schemas.openxmlformats.org/officeDocument/2006/relationships/hyperlink" Target="http://pbs.twimg.com/profile_images/710811027244519424/t92Jy_tk_normal.jpg" TargetMode="External" /><Relationship Id="rId124" Type="http://schemas.openxmlformats.org/officeDocument/2006/relationships/hyperlink" Target="http://pbs.twimg.com/profile_images/854857730435174400/ig1uiUDU_normal.jpg" TargetMode="External" /><Relationship Id="rId125" Type="http://schemas.openxmlformats.org/officeDocument/2006/relationships/hyperlink" Target="http://pbs.twimg.com/profile_images/870275561599385600/pqIICtcv_normal.jpg" TargetMode="External" /><Relationship Id="rId126" Type="http://schemas.openxmlformats.org/officeDocument/2006/relationships/hyperlink" Target="http://pbs.twimg.com/profile_images/586230017572634624/KzoSXS9x_normal.jpg" TargetMode="External" /><Relationship Id="rId127" Type="http://schemas.openxmlformats.org/officeDocument/2006/relationships/hyperlink" Target="http://pbs.twimg.com/profile_images/534358166134222849/tRDEw_6V_normal.jpeg" TargetMode="External" /><Relationship Id="rId128" Type="http://schemas.openxmlformats.org/officeDocument/2006/relationships/hyperlink" Target="http://pbs.twimg.com/profile_images/534358166134222849/tRDEw_6V_normal.jpeg" TargetMode="External" /><Relationship Id="rId129" Type="http://schemas.openxmlformats.org/officeDocument/2006/relationships/hyperlink" Target="http://pbs.twimg.com/profile_images/710811027244519424/t92Jy_tk_normal.jpg" TargetMode="External" /><Relationship Id="rId130" Type="http://schemas.openxmlformats.org/officeDocument/2006/relationships/hyperlink" Target="http://pbs.twimg.com/profile_images/710811027244519424/t92Jy_tk_normal.jpg" TargetMode="External" /><Relationship Id="rId131" Type="http://schemas.openxmlformats.org/officeDocument/2006/relationships/hyperlink" Target="http://pbs.twimg.com/profile_images/854857730435174400/ig1uiUDU_normal.jpg" TargetMode="External" /><Relationship Id="rId132" Type="http://schemas.openxmlformats.org/officeDocument/2006/relationships/hyperlink" Target="http://pbs.twimg.com/profile_images/870275561599385600/pqIICtcv_normal.jpg" TargetMode="External" /><Relationship Id="rId133" Type="http://schemas.openxmlformats.org/officeDocument/2006/relationships/hyperlink" Target="http://pbs.twimg.com/profile_images/586230017572634624/KzoSXS9x_normal.jpg" TargetMode="External" /><Relationship Id="rId134" Type="http://schemas.openxmlformats.org/officeDocument/2006/relationships/hyperlink" Target="http://pbs.twimg.com/profile_images/534358166134222849/tRDEw_6V_normal.jpeg" TargetMode="External" /><Relationship Id="rId135" Type="http://schemas.openxmlformats.org/officeDocument/2006/relationships/hyperlink" Target="http://pbs.twimg.com/profile_images/534358166134222849/tRDEw_6V_normal.jpeg" TargetMode="External" /><Relationship Id="rId136" Type="http://schemas.openxmlformats.org/officeDocument/2006/relationships/hyperlink" Target="http://pbs.twimg.com/profile_images/710811027244519424/t92Jy_tk_normal.jpg" TargetMode="External" /><Relationship Id="rId137" Type="http://schemas.openxmlformats.org/officeDocument/2006/relationships/hyperlink" Target="http://pbs.twimg.com/profile_images/710811027244519424/t92Jy_tk_normal.jpg" TargetMode="External" /><Relationship Id="rId138" Type="http://schemas.openxmlformats.org/officeDocument/2006/relationships/hyperlink" Target="http://pbs.twimg.com/profile_images/854857730435174400/ig1uiUDU_normal.jpg" TargetMode="External" /><Relationship Id="rId139" Type="http://schemas.openxmlformats.org/officeDocument/2006/relationships/hyperlink" Target="http://pbs.twimg.com/profile_images/854857730435174400/ig1uiUDU_normal.jpg" TargetMode="External" /><Relationship Id="rId140" Type="http://schemas.openxmlformats.org/officeDocument/2006/relationships/hyperlink" Target="http://pbs.twimg.com/profile_images/854857730435174400/ig1uiUDU_normal.jpg" TargetMode="External" /><Relationship Id="rId141" Type="http://schemas.openxmlformats.org/officeDocument/2006/relationships/hyperlink" Target="http://pbs.twimg.com/profile_images/854857730435174400/ig1uiUDU_normal.jpg" TargetMode="External" /><Relationship Id="rId142" Type="http://schemas.openxmlformats.org/officeDocument/2006/relationships/hyperlink" Target="http://pbs.twimg.com/profile_images/854857730435174400/ig1uiUDU_normal.jpg" TargetMode="External" /><Relationship Id="rId143" Type="http://schemas.openxmlformats.org/officeDocument/2006/relationships/hyperlink" Target="http://pbs.twimg.com/profile_images/870275561599385600/pqIICtcv_normal.jpg" TargetMode="External" /><Relationship Id="rId144" Type="http://schemas.openxmlformats.org/officeDocument/2006/relationships/hyperlink" Target="http://pbs.twimg.com/profile_images/586230017572634624/KzoSXS9x_normal.jpg" TargetMode="External" /><Relationship Id="rId145" Type="http://schemas.openxmlformats.org/officeDocument/2006/relationships/hyperlink" Target="http://pbs.twimg.com/profile_images/534358166134222849/tRDEw_6V_normal.jpeg" TargetMode="External" /><Relationship Id="rId146" Type="http://schemas.openxmlformats.org/officeDocument/2006/relationships/hyperlink" Target="http://pbs.twimg.com/profile_images/534358166134222849/tRDEw_6V_normal.jpeg" TargetMode="External" /><Relationship Id="rId147" Type="http://schemas.openxmlformats.org/officeDocument/2006/relationships/hyperlink" Target="http://pbs.twimg.com/profile_images/710811027244519424/t92Jy_tk_normal.jpg" TargetMode="External" /><Relationship Id="rId148" Type="http://schemas.openxmlformats.org/officeDocument/2006/relationships/hyperlink" Target="http://pbs.twimg.com/profile_images/710811027244519424/t92Jy_tk_normal.jpg" TargetMode="External" /><Relationship Id="rId149" Type="http://schemas.openxmlformats.org/officeDocument/2006/relationships/hyperlink" Target="http://pbs.twimg.com/profile_images/870275561599385600/pqIICtcv_normal.jpg" TargetMode="External" /><Relationship Id="rId150" Type="http://schemas.openxmlformats.org/officeDocument/2006/relationships/hyperlink" Target="http://pbs.twimg.com/profile_images/586230017572634624/KzoSXS9x_normal.jpg" TargetMode="External" /><Relationship Id="rId151" Type="http://schemas.openxmlformats.org/officeDocument/2006/relationships/hyperlink" Target="http://pbs.twimg.com/profile_images/534358166134222849/tRDEw_6V_normal.jpeg" TargetMode="External" /><Relationship Id="rId152" Type="http://schemas.openxmlformats.org/officeDocument/2006/relationships/hyperlink" Target="http://pbs.twimg.com/profile_images/534358166134222849/tRDEw_6V_normal.jpeg" TargetMode="External" /><Relationship Id="rId153" Type="http://schemas.openxmlformats.org/officeDocument/2006/relationships/hyperlink" Target="http://pbs.twimg.com/profile_images/710811027244519424/t92Jy_tk_normal.jpg" TargetMode="External" /><Relationship Id="rId154" Type="http://schemas.openxmlformats.org/officeDocument/2006/relationships/hyperlink" Target="http://pbs.twimg.com/profile_images/710811027244519424/t92Jy_tk_normal.jpg" TargetMode="External" /><Relationship Id="rId155" Type="http://schemas.openxmlformats.org/officeDocument/2006/relationships/hyperlink" Target="http://pbs.twimg.com/profile_images/870275561599385600/pqIICtcv_normal.jpg" TargetMode="External" /><Relationship Id="rId156" Type="http://schemas.openxmlformats.org/officeDocument/2006/relationships/hyperlink" Target="http://pbs.twimg.com/profile_images/870275561599385600/pqIICtcv_normal.jpg" TargetMode="External" /><Relationship Id="rId157" Type="http://schemas.openxmlformats.org/officeDocument/2006/relationships/hyperlink" Target="http://pbs.twimg.com/profile_images/870275561599385600/pqIICtcv_normal.jpg" TargetMode="External" /><Relationship Id="rId158" Type="http://schemas.openxmlformats.org/officeDocument/2006/relationships/hyperlink" Target="http://pbs.twimg.com/profile_images/586230017572634624/KzoSXS9x_normal.jpg" TargetMode="External" /><Relationship Id="rId159" Type="http://schemas.openxmlformats.org/officeDocument/2006/relationships/hyperlink" Target="http://pbs.twimg.com/profile_images/534358166134222849/tRDEw_6V_normal.jpeg" TargetMode="External" /><Relationship Id="rId160" Type="http://schemas.openxmlformats.org/officeDocument/2006/relationships/hyperlink" Target="http://pbs.twimg.com/profile_images/534358166134222849/tRDEw_6V_normal.jpeg" TargetMode="External" /><Relationship Id="rId161" Type="http://schemas.openxmlformats.org/officeDocument/2006/relationships/hyperlink" Target="http://pbs.twimg.com/profile_images/710811027244519424/t92Jy_tk_normal.jpg" TargetMode="External" /><Relationship Id="rId162" Type="http://schemas.openxmlformats.org/officeDocument/2006/relationships/hyperlink" Target="http://pbs.twimg.com/profile_images/710811027244519424/t92Jy_tk_normal.jpg" TargetMode="External" /><Relationship Id="rId163" Type="http://schemas.openxmlformats.org/officeDocument/2006/relationships/hyperlink" Target="http://pbs.twimg.com/profile_images/710811027244519424/t92Jy_tk_normal.jpg" TargetMode="External" /><Relationship Id="rId164" Type="http://schemas.openxmlformats.org/officeDocument/2006/relationships/hyperlink" Target="http://pbs.twimg.com/profile_images/710811027244519424/t92Jy_tk_normal.jpg" TargetMode="External" /><Relationship Id="rId165" Type="http://schemas.openxmlformats.org/officeDocument/2006/relationships/hyperlink" Target="http://pbs.twimg.com/profile_images/586230017572634624/KzoSXS9x_normal.jpg" TargetMode="External" /><Relationship Id="rId166" Type="http://schemas.openxmlformats.org/officeDocument/2006/relationships/hyperlink" Target="http://pbs.twimg.com/profile_images/534358166134222849/tRDEw_6V_normal.jpeg" TargetMode="External" /><Relationship Id="rId167" Type="http://schemas.openxmlformats.org/officeDocument/2006/relationships/hyperlink" Target="http://pbs.twimg.com/profile_images/534358166134222849/tRDEw_6V_normal.jpeg" TargetMode="External" /><Relationship Id="rId168" Type="http://schemas.openxmlformats.org/officeDocument/2006/relationships/hyperlink" Target="http://pbs.twimg.com/profile_images/586230017572634624/KzoSXS9x_normal.jpg" TargetMode="External" /><Relationship Id="rId169" Type="http://schemas.openxmlformats.org/officeDocument/2006/relationships/hyperlink" Target="http://pbs.twimg.com/profile_images/586230017572634624/KzoSXS9x_normal.jpg" TargetMode="External" /><Relationship Id="rId170" Type="http://schemas.openxmlformats.org/officeDocument/2006/relationships/hyperlink" Target="https://pbs.twimg.com/media/EAfkSPdXYAAkLtG.jpg" TargetMode="External" /><Relationship Id="rId171" Type="http://schemas.openxmlformats.org/officeDocument/2006/relationships/hyperlink" Target="https://pbs.twimg.com/media/EAiRTrmXoAAp47w.jpg" TargetMode="External" /><Relationship Id="rId172" Type="http://schemas.openxmlformats.org/officeDocument/2006/relationships/hyperlink" Target="https://pbs.twimg.com/media/EBdn_NhXsAIsmd1.jpg" TargetMode="External" /><Relationship Id="rId173" Type="http://schemas.openxmlformats.org/officeDocument/2006/relationships/hyperlink" Target="https://pbs.twimg.com/media/EBgU3l7WkAAnqtg.jpg" TargetMode="External" /><Relationship Id="rId174" Type="http://schemas.openxmlformats.org/officeDocument/2006/relationships/hyperlink" Target="https://twitter.com/#!/totabcnews/status/1156465270430453761" TargetMode="External" /><Relationship Id="rId175" Type="http://schemas.openxmlformats.org/officeDocument/2006/relationships/hyperlink" Target="https://twitter.com/#!/visitbarharbor/status/1156537071344979968" TargetMode="External" /><Relationship Id="rId176" Type="http://schemas.openxmlformats.org/officeDocument/2006/relationships/hyperlink" Target="https://twitter.com/#!/visitbarharbor/status/1156537015669874689" TargetMode="External" /><Relationship Id="rId177" Type="http://schemas.openxmlformats.org/officeDocument/2006/relationships/hyperlink" Target="https://twitter.com/#!/themomconnectio/status/1156555411803316224" TargetMode="External" /><Relationship Id="rId178" Type="http://schemas.openxmlformats.org/officeDocument/2006/relationships/hyperlink" Target="https://twitter.com/#!/themomconnectio/status/1156555411803316224" TargetMode="External" /><Relationship Id="rId179" Type="http://schemas.openxmlformats.org/officeDocument/2006/relationships/hyperlink" Target="https://twitter.com/#!/themomconnectio/status/1156555411803316224" TargetMode="External" /><Relationship Id="rId180" Type="http://schemas.openxmlformats.org/officeDocument/2006/relationships/hyperlink" Target="https://twitter.com/#!/themomconnectio/status/1156555411803316224" TargetMode="External" /><Relationship Id="rId181" Type="http://schemas.openxmlformats.org/officeDocument/2006/relationships/hyperlink" Target="https://twitter.com/#!/themomconnectio/status/1156555411803316224" TargetMode="External" /><Relationship Id="rId182" Type="http://schemas.openxmlformats.org/officeDocument/2006/relationships/hyperlink" Target="https://twitter.com/#!/themomconnectio/status/1156555411803316224" TargetMode="External" /><Relationship Id="rId183" Type="http://schemas.openxmlformats.org/officeDocument/2006/relationships/hyperlink" Target="https://twitter.com/#!/themomconnectio/status/1156555411803316224" TargetMode="External" /><Relationship Id="rId184" Type="http://schemas.openxmlformats.org/officeDocument/2006/relationships/hyperlink" Target="https://twitter.com/#!/themomconnectio/status/1156555411803316224" TargetMode="External" /><Relationship Id="rId185" Type="http://schemas.openxmlformats.org/officeDocument/2006/relationships/hyperlink" Target="https://twitter.com/#!/themomconnectio/status/1156555411803316224" TargetMode="External" /><Relationship Id="rId186" Type="http://schemas.openxmlformats.org/officeDocument/2006/relationships/hyperlink" Target="https://twitter.com/#!/themomconnectio/status/1156555411803316224" TargetMode="External" /><Relationship Id="rId187" Type="http://schemas.openxmlformats.org/officeDocument/2006/relationships/hyperlink" Target="https://twitter.com/#!/themomconnectio/status/1156555411803316224" TargetMode="External" /><Relationship Id="rId188" Type="http://schemas.openxmlformats.org/officeDocument/2006/relationships/hyperlink" Target="https://twitter.com/#!/10best/status/1156293982533693440" TargetMode="External" /><Relationship Id="rId189" Type="http://schemas.openxmlformats.org/officeDocument/2006/relationships/hyperlink" Target="https://twitter.com/#!/poconotourism/status/1156561299096121345" TargetMode="External" /><Relationship Id="rId190" Type="http://schemas.openxmlformats.org/officeDocument/2006/relationships/hyperlink" Target="https://twitter.com/#!/10best/status/1156293982533693440" TargetMode="External" /><Relationship Id="rId191" Type="http://schemas.openxmlformats.org/officeDocument/2006/relationships/hyperlink" Target="https://twitter.com/#!/poconotourism/status/1156561299096121345" TargetMode="External" /><Relationship Id="rId192" Type="http://schemas.openxmlformats.org/officeDocument/2006/relationships/hyperlink" Target="https://twitter.com/#!/10best/status/1156293982533693440" TargetMode="External" /><Relationship Id="rId193" Type="http://schemas.openxmlformats.org/officeDocument/2006/relationships/hyperlink" Target="https://twitter.com/#!/poconotourism/status/1156561299096121345" TargetMode="External" /><Relationship Id="rId194" Type="http://schemas.openxmlformats.org/officeDocument/2006/relationships/hyperlink" Target="https://twitter.com/#!/10best/status/1156293982533693440" TargetMode="External" /><Relationship Id="rId195" Type="http://schemas.openxmlformats.org/officeDocument/2006/relationships/hyperlink" Target="https://twitter.com/#!/poconotourism/status/1156561299096121345" TargetMode="External" /><Relationship Id="rId196" Type="http://schemas.openxmlformats.org/officeDocument/2006/relationships/hyperlink" Target="https://twitter.com/#!/10best/status/1156293982533693440" TargetMode="External" /><Relationship Id="rId197" Type="http://schemas.openxmlformats.org/officeDocument/2006/relationships/hyperlink" Target="https://twitter.com/#!/poconotourism/status/1156561299096121345" TargetMode="External" /><Relationship Id="rId198" Type="http://schemas.openxmlformats.org/officeDocument/2006/relationships/hyperlink" Target="https://twitter.com/#!/10best/status/1156293982533693440" TargetMode="External" /><Relationship Id="rId199" Type="http://schemas.openxmlformats.org/officeDocument/2006/relationships/hyperlink" Target="https://twitter.com/#!/10best/status/1156293820813852673" TargetMode="External" /><Relationship Id="rId200" Type="http://schemas.openxmlformats.org/officeDocument/2006/relationships/hyperlink" Target="https://twitter.com/#!/poconotourism/status/1156561299096121345" TargetMode="External" /><Relationship Id="rId201" Type="http://schemas.openxmlformats.org/officeDocument/2006/relationships/hyperlink" Target="https://twitter.com/#!/10best/status/1156293982533693440" TargetMode="External" /><Relationship Id="rId202" Type="http://schemas.openxmlformats.org/officeDocument/2006/relationships/hyperlink" Target="https://twitter.com/#!/10best/status/1156293820813852673" TargetMode="External" /><Relationship Id="rId203" Type="http://schemas.openxmlformats.org/officeDocument/2006/relationships/hyperlink" Target="https://twitter.com/#!/poconotourism/status/1156561299096121345" TargetMode="External" /><Relationship Id="rId204" Type="http://schemas.openxmlformats.org/officeDocument/2006/relationships/hyperlink" Target="https://twitter.com/#!/10best/status/1156293982533693440" TargetMode="External" /><Relationship Id="rId205" Type="http://schemas.openxmlformats.org/officeDocument/2006/relationships/hyperlink" Target="https://twitter.com/#!/10best/status/1156293820813852673" TargetMode="External" /><Relationship Id="rId206" Type="http://schemas.openxmlformats.org/officeDocument/2006/relationships/hyperlink" Target="https://twitter.com/#!/totabcnews/status/1156465270430453761" TargetMode="External" /><Relationship Id="rId207" Type="http://schemas.openxmlformats.org/officeDocument/2006/relationships/hyperlink" Target="https://twitter.com/#!/totabcnews/status/1156465270430453761" TargetMode="External" /><Relationship Id="rId208" Type="http://schemas.openxmlformats.org/officeDocument/2006/relationships/hyperlink" Target="https://twitter.com/#!/totabcnews/status/1156465270430453761" TargetMode="External" /><Relationship Id="rId209" Type="http://schemas.openxmlformats.org/officeDocument/2006/relationships/hyperlink" Target="https://twitter.com/#!/totabcnews/status/1156465270430453761" TargetMode="External" /><Relationship Id="rId210" Type="http://schemas.openxmlformats.org/officeDocument/2006/relationships/hyperlink" Target="https://twitter.com/#!/totabcnews/status/1156465270430453761" TargetMode="External" /><Relationship Id="rId211" Type="http://schemas.openxmlformats.org/officeDocument/2006/relationships/hyperlink" Target="https://twitter.com/#!/totabcnews/status/1156465270430453761" TargetMode="External" /><Relationship Id="rId212" Type="http://schemas.openxmlformats.org/officeDocument/2006/relationships/hyperlink" Target="https://twitter.com/#!/totabcnews/status/1156465270430453761" TargetMode="External" /><Relationship Id="rId213" Type="http://schemas.openxmlformats.org/officeDocument/2006/relationships/hyperlink" Target="https://twitter.com/#!/totabcnews/status/1156465270430453761" TargetMode="External" /><Relationship Id="rId214" Type="http://schemas.openxmlformats.org/officeDocument/2006/relationships/hyperlink" Target="https://twitter.com/#!/poconotourism/status/1156561299096121345" TargetMode="External" /><Relationship Id="rId215" Type="http://schemas.openxmlformats.org/officeDocument/2006/relationships/hyperlink" Target="https://twitter.com/#!/10best/status/1156293982533693440" TargetMode="External" /><Relationship Id="rId216" Type="http://schemas.openxmlformats.org/officeDocument/2006/relationships/hyperlink" Target="https://twitter.com/#!/10best/status/1156293820813852673" TargetMode="External" /><Relationship Id="rId217" Type="http://schemas.openxmlformats.org/officeDocument/2006/relationships/hyperlink" Target="https://twitter.com/#!/poconotourism/status/1156561299096121345" TargetMode="External" /><Relationship Id="rId218" Type="http://schemas.openxmlformats.org/officeDocument/2006/relationships/hyperlink" Target="https://twitter.com/#!/10best/status/1156293982533693440" TargetMode="External" /><Relationship Id="rId219" Type="http://schemas.openxmlformats.org/officeDocument/2006/relationships/hyperlink" Target="https://twitter.com/#!/10best/status/1156293820813852673" TargetMode="External" /><Relationship Id="rId220" Type="http://schemas.openxmlformats.org/officeDocument/2006/relationships/hyperlink" Target="https://twitter.com/#!/poconotourism/status/1156561299096121345" TargetMode="External" /><Relationship Id="rId221" Type="http://schemas.openxmlformats.org/officeDocument/2006/relationships/hyperlink" Target="https://twitter.com/#!/10best/status/1156293982533693440" TargetMode="External" /><Relationship Id="rId222" Type="http://schemas.openxmlformats.org/officeDocument/2006/relationships/hyperlink" Target="https://twitter.com/#!/10best/status/1156293820813852673" TargetMode="External" /><Relationship Id="rId223" Type="http://schemas.openxmlformats.org/officeDocument/2006/relationships/hyperlink" Target="https://twitter.com/#!/poconotourism/status/1156561299096121345" TargetMode="External" /><Relationship Id="rId224" Type="http://schemas.openxmlformats.org/officeDocument/2006/relationships/hyperlink" Target="https://twitter.com/#!/poconotourism/status/1156561299096121345" TargetMode="External" /><Relationship Id="rId225" Type="http://schemas.openxmlformats.org/officeDocument/2006/relationships/hyperlink" Target="https://twitter.com/#!/poconotourism/status/1156561299096121345" TargetMode="External" /><Relationship Id="rId226" Type="http://schemas.openxmlformats.org/officeDocument/2006/relationships/hyperlink" Target="https://twitter.com/#!/poconotourism/status/1156561299096121345" TargetMode="External" /><Relationship Id="rId227" Type="http://schemas.openxmlformats.org/officeDocument/2006/relationships/hyperlink" Target="https://twitter.com/#!/poconotourism/status/1156561299096121345" TargetMode="External" /><Relationship Id="rId228" Type="http://schemas.openxmlformats.org/officeDocument/2006/relationships/hyperlink" Target="https://twitter.com/#!/poconotourism/status/1156561299096121345" TargetMode="External" /><Relationship Id="rId229" Type="http://schemas.openxmlformats.org/officeDocument/2006/relationships/hyperlink" Target="https://twitter.com/#!/poconotourism/status/1156561299096121345" TargetMode="External" /><Relationship Id="rId230" Type="http://schemas.openxmlformats.org/officeDocument/2006/relationships/hyperlink" Target="https://twitter.com/#!/poconotourism/status/1156561299096121345" TargetMode="External" /><Relationship Id="rId231" Type="http://schemas.openxmlformats.org/officeDocument/2006/relationships/hyperlink" Target="https://twitter.com/#!/poconotourism/status/1156561299096121345" TargetMode="External" /><Relationship Id="rId232" Type="http://schemas.openxmlformats.org/officeDocument/2006/relationships/hyperlink" Target="https://twitter.com/#!/poconotourism/status/1156561299096121345" TargetMode="External" /><Relationship Id="rId233" Type="http://schemas.openxmlformats.org/officeDocument/2006/relationships/hyperlink" Target="https://twitter.com/#!/10best/status/1156293982533693440" TargetMode="External" /><Relationship Id="rId234" Type="http://schemas.openxmlformats.org/officeDocument/2006/relationships/hyperlink" Target="https://twitter.com/#!/10best/status/1156293820813852673" TargetMode="External" /><Relationship Id="rId235" Type="http://schemas.openxmlformats.org/officeDocument/2006/relationships/hyperlink" Target="https://twitter.com/#!/visitbarharbor/status/1156537015669874689" TargetMode="External" /><Relationship Id="rId236" Type="http://schemas.openxmlformats.org/officeDocument/2006/relationships/hyperlink" Target="https://twitter.com/#!/mydoorcounty/status/1157455174740434944" TargetMode="External" /><Relationship Id="rId237" Type="http://schemas.openxmlformats.org/officeDocument/2006/relationships/hyperlink" Target="https://twitter.com/#!/10best/status/1156293982533693440" TargetMode="External" /><Relationship Id="rId238" Type="http://schemas.openxmlformats.org/officeDocument/2006/relationships/hyperlink" Target="https://twitter.com/#!/10best/status/1156293820813852673" TargetMode="External" /><Relationship Id="rId239" Type="http://schemas.openxmlformats.org/officeDocument/2006/relationships/hyperlink" Target="https://twitter.com/#!/visitbarharbor/status/1156537015669874689" TargetMode="External" /><Relationship Id="rId240" Type="http://schemas.openxmlformats.org/officeDocument/2006/relationships/hyperlink" Target="https://twitter.com/#!/gostowe/status/1156642815381782530" TargetMode="External" /><Relationship Id="rId241" Type="http://schemas.openxmlformats.org/officeDocument/2006/relationships/hyperlink" Target="https://twitter.com/#!/mydoorcounty/status/1157455174740434944" TargetMode="External" /><Relationship Id="rId242" Type="http://schemas.openxmlformats.org/officeDocument/2006/relationships/hyperlink" Target="https://twitter.com/#!/10best/status/1156293982533693440" TargetMode="External" /><Relationship Id="rId243" Type="http://schemas.openxmlformats.org/officeDocument/2006/relationships/hyperlink" Target="https://twitter.com/#!/10best/status/1156293820813852673" TargetMode="External" /><Relationship Id="rId244" Type="http://schemas.openxmlformats.org/officeDocument/2006/relationships/hyperlink" Target="https://twitter.com/#!/visitbarharbor/status/1156537015669874689" TargetMode="External" /><Relationship Id="rId245" Type="http://schemas.openxmlformats.org/officeDocument/2006/relationships/hyperlink" Target="https://twitter.com/#!/visitbarharbor/status/1156537071344979968" TargetMode="External" /><Relationship Id="rId246" Type="http://schemas.openxmlformats.org/officeDocument/2006/relationships/hyperlink" Target="https://twitter.com/#!/gostowe/status/1156642815381782530" TargetMode="External" /><Relationship Id="rId247" Type="http://schemas.openxmlformats.org/officeDocument/2006/relationships/hyperlink" Target="https://twitter.com/#!/mydoorcounty/status/1157455174740434944" TargetMode="External" /><Relationship Id="rId248" Type="http://schemas.openxmlformats.org/officeDocument/2006/relationships/hyperlink" Target="https://twitter.com/#!/ourroamingheart/status/1157634379029581826" TargetMode="External" /><Relationship Id="rId249" Type="http://schemas.openxmlformats.org/officeDocument/2006/relationships/hyperlink" Target="https://twitter.com/#!/10best/status/1156293982533693440" TargetMode="External" /><Relationship Id="rId250" Type="http://schemas.openxmlformats.org/officeDocument/2006/relationships/hyperlink" Target="https://twitter.com/#!/10best/status/1156293820813852673" TargetMode="External" /><Relationship Id="rId251" Type="http://schemas.openxmlformats.org/officeDocument/2006/relationships/hyperlink" Target="https://twitter.com/#!/visitbarharbor/status/1156537015669874689" TargetMode="External" /><Relationship Id="rId252" Type="http://schemas.openxmlformats.org/officeDocument/2006/relationships/hyperlink" Target="https://twitter.com/#!/visitbarharbor/status/1156537071344979968" TargetMode="External" /><Relationship Id="rId253" Type="http://schemas.openxmlformats.org/officeDocument/2006/relationships/hyperlink" Target="https://twitter.com/#!/gostowe/status/1156642815381782530" TargetMode="External" /><Relationship Id="rId254" Type="http://schemas.openxmlformats.org/officeDocument/2006/relationships/hyperlink" Target="https://twitter.com/#!/mydoorcounty/status/1157455174740434944" TargetMode="External" /><Relationship Id="rId255" Type="http://schemas.openxmlformats.org/officeDocument/2006/relationships/hyperlink" Target="https://twitter.com/#!/ourroamingheart/status/1157634379029581826" TargetMode="External" /><Relationship Id="rId256" Type="http://schemas.openxmlformats.org/officeDocument/2006/relationships/hyperlink" Target="https://twitter.com/#!/10best/status/1156293982533693440" TargetMode="External" /><Relationship Id="rId257" Type="http://schemas.openxmlformats.org/officeDocument/2006/relationships/hyperlink" Target="https://twitter.com/#!/10best/status/1156293820813852673" TargetMode="External" /><Relationship Id="rId258" Type="http://schemas.openxmlformats.org/officeDocument/2006/relationships/hyperlink" Target="https://twitter.com/#!/visitbarharbor/status/1156537015669874689" TargetMode="External" /><Relationship Id="rId259" Type="http://schemas.openxmlformats.org/officeDocument/2006/relationships/hyperlink" Target="https://twitter.com/#!/visitbarharbor/status/1156537071344979968" TargetMode="External" /><Relationship Id="rId260" Type="http://schemas.openxmlformats.org/officeDocument/2006/relationships/hyperlink" Target="https://twitter.com/#!/gostowe/status/1156642815381782530" TargetMode="External" /><Relationship Id="rId261" Type="http://schemas.openxmlformats.org/officeDocument/2006/relationships/hyperlink" Target="https://twitter.com/#!/gostowe/status/1156642815381782530" TargetMode="External" /><Relationship Id="rId262" Type="http://schemas.openxmlformats.org/officeDocument/2006/relationships/hyperlink" Target="https://twitter.com/#!/gostowe/status/1156642815381782530" TargetMode="External" /><Relationship Id="rId263" Type="http://schemas.openxmlformats.org/officeDocument/2006/relationships/hyperlink" Target="https://twitter.com/#!/gostowe/status/1156642815381782530" TargetMode="External" /><Relationship Id="rId264" Type="http://schemas.openxmlformats.org/officeDocument/2006/relationships/hyperlink" Target="https://twitter.com/#!/gostowe/status/1156642815381782530" TargetMode="External" /><Relationship Id="rId265" Type="http://schemas.openxmlformats.org/officeDocument/2006/relationships/hyperlink" Target="https://twitter.com/#!/mydoorcounty/status/1157455174740434944" TargetMode="External" /><Relationship Id="rId266" Type="http://schemas.openxmlformats.org/officeDocument/2006/relationships/hyperlink" Target="https://twitter.com/#!/ourroamingheart/status/1157634379029581826" TargetMode="External" /><Relationship Id="rId267" Type="http://schemas.openxmlformats.org/officeDocument/2006/relationships/hyperlink" Target="https://twitter.com/#!/10best/status/1156293982533693440" TargetMode="External" /><Relationship Id="rId268" Type="http://schemas.openxmlformats.org/officeDocument/2006/relationships/hyperlink" Target="https://twitter.com/#!/10best/status/1156293820813852673" TargetMode="External" /><Relationship Id="rId269" Type="http://schemas.openxmlformats.org/officeDocument/2006/relationships/hyperlink" Target="https://twitter.com/#!/visitbarharbor/status/1156537015669874689" TargetMode="External" /><Relationship Id="rId270" Type="http://schemas.openxmlformats.org/officeDocument/2006/relationships/hyperlink" Target="https://twitter.com/#!/visitbarharbor/status/1156537071344979968" TargetMode="External" /><Relationship Id="rId271" Type="http://schemas.openxmlformats.org/officeDocument/2006/relationships/hyperlink" Target="https://twitter.com/#!/mydoorcounty/status/1157455174740434944" TargetMode="External" /><Relationship Id="rId272" Type="http://schemas.openxmlformats.org/officeDocument/2006/relationships/hyperlink" Target="https://twitter.com/#!/ourroamingheart/status/1157634379029581826" TargetMode="External" /><Relationship Id="rId273" Type="http://schemas.openxmlformats.org/officeDocument/2006/relationships/hyperlink" Target="https://twitter.com/#!/10best/status/1156293982533693440" TargetMode="External" /><Relationship Id="rId274" Type="http://schemas.openxmlformats.org/officeDocument/2006/relationships/hyperlink" Target="https://twitter.com/#!/10best/status/1156293820813852673" TargetMode="External" /><Relationship Id="rId275" Type="http://schemas.openxmlformats.org/officeDocument/2006/relationships/hyperlink" Target="https://twitter.com/#!/visitbarharbor/status/1156537015669874689" TargetMode="External" /><Relationship Id="rId276" Type="http://schemas.openxmlformats.org/officeDocument/2006/relationships/hyperlink" Target="https://twitter.com/#!/visitbarharbor/status/1156537071344979968" TargetMode="External" /><Relationship Id="rId277" Type="http://schemas.openxmlformats.org/officeDocument/2006/relationships/hyperlink" Target="https://twitter.com/#!/mydoorcounty/status/1157455174740434944" TargetMode="External" /><Relationship Id="rId278" Type="http://schemas.openxmlformats.org/officeDocument/2006/relationships/hyperlink" Target="https://twitter.com/#!/mydoorcounty/status/1157455174740434944" TargetMode="External" /><Relationship Id="rId279" Type="http://schemas.openxmlformats.org/officeDocument/2006/relationships/hyperlink" Target="https://twitter.com/#!/mydoorcounty/status/1157455174740434944" TargetMode="External" /><Relationship Id="rId280" Type="http://schemas.openxmlformats.org/officeDocument/2006/relationships/hyperlink" Target="https://twitter.com/#!/ourroamingheart/status/1157634379029581826" TargetMode="External" /><Relationship Id="rId281" Type="http://schemas.openxmlformats.org/officeDocument/2006/relationships/hyperlink" Target="https://twitter.com/#!/10best/status/1156293982533693440" TargetMode="External" /><Relationship Id="rId282" Type="http://schemas.openxmlformats.org/officeDocument/2006/relationships/hyperlink" Target="https://twitter.com/#!/10best/status/1156293820813852673" TargetMode="External" /><Relationship Id="rId283" Type="http://schemas.openxmlformats.org/officeDocument/2006/relationships/hyperlink" Target="https://twitter.com/#!/visitbarharbor/status/1156537015669874689" TargetMode="External" /><Relationship Id="rId284" Type="http://schemas.openxmlformats.org/officeDocument/2006/relationships/hyperlink" Target="https://twitter.com/#!/visitbarharbor/status/1156537015669874689" TargetMode="External" /><Relationship Id="rId285" Type="http://schemas.openxmlformats.org/officeDocument/2006/relationships/hyperlink" Target="https://twitter.com/#!/visitbarharbor/status/1156537071344979968" TargetMode="External" /><Relationship Id="rId286" Type="http://schemas.openxmlformats.org/officeDocument/2006/relationships/hyperlink" Target="https://twitter.com/#!/visitbarharbor/status/1156537071344979968" TargetMode="External" /><Relationship Id="rId287" Type="http://schemas.openxmlformats.org/officeDocument/2006/relationships/hyperlink" Target="https://twitter.com/#!/ourroamingheart/status/1157634379029581826" TargetMode="External" /><Relationship Id="rId288" Type="http://schemas.openxmlformats.org/officeDocument/2006/relationships/hyperlink" Target="https://twitter.com/#!/10best/status/1156293982533693440" TargetMode="External" /><Relationship Id="rId289" Type="http://schemas.openxmlformats.org/officeDocument/2006/relationships/hyperlink" Target="https://twitter.com/#!/10best/status/1156293820813852673" TargetMode="External" /><Relationship Id="rId290" Type="http://schemas.openxmlformats.org/officeDocument/2006/relationships/hyperlink" Target="https://twitter.com/#!/ourroamingheart/status/1157634379029581826" TargetMode="External" /><Relationship Id="rId291" Type="http://schemas.openxmlformats.org/officeDocument/2006/relationships/hyperlink" Target="https://twitter.com/#!/ourroamingheart/status/1157634379029581826" TargetMode="External" /><Relationship Id="rId292" Type="http://schemas.openxmlformats.org/officeDocument/2006/relationships/hyperlink" Target="https://twitter.com/#!/mel365dotcom/status/1155142834179203072" TargetMode="External" /><Relationship Id="rId293" Type="http://schemas.openxmlformats.org/officeDocument/2006/relationships/hyperlink" Target="https://twitter.com/#!/mel365dotcom/status/1155333073405382656" TargetMode="External" /><Relationship Id="rId294" Type="http://schemas.openxmlformats.org/officeDocument/2006/relationships/hyperlink" Target="https://twitter.com/#!/mel365dotcom/status/1159509766873505793" TargetMode="External" /><Relationship Id="rId295" Type="http://schemas.openxmlformats.org/officeDocument/2006/relationships/hyperlink" Target="https://twitter.com/#!/mel365dotcom/status/1159699851061465088" TargetMode="External" /><Relationship Id="rId296" Type="http://schemas.openxmlformats.org/officeDocument/2006/relationships/comments" Target="../comments1.xml" /><Relationship Id="rId297" Type="http://schemas.openxmlformats.org/officeDocument/2006/relationships/vmlDrawing" Target="../drawings/vmlDrawing1.vml" /><Relationship Id="rId298" Type="http://schemas.openxmlformats.org/officeDocument/2006/relationships/table" Target="../tables/table1.xml" /><Relationship Id="rId29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10best.com/awards/travel/best-destination-for-fall-foliage-2019/" TargetMode="External" /><Relationship Id="rId2" Type="http://schemas.openxmlformats.org/officeDocument/2006/relationships/hyperlink" Target="https://www.10best.com/awards/travel/best-destination-for-fall-foliage-2019/" TargetMode="External" /><Relationship Id="rId3" Type="http://schemas.openxmlformats.org/officeDocument/2006/relationships/hyperlink" Target="https://twitter.com/i/web/status/1156642815381782530" TargetMode="External" /><Relationship Id="rId4" Type="http://schemas.openxmlformats.org/officeDocument/2006/relationships/hyperlink" Target="https://mel365.com/boston-one-day-photography-journey/" TargetMode="External" /><Relationship Id="rId5" Type="http://schemas.openxmlformats.org/officeDocument/2006/relationships/hyperlink" Target="https://mel365.com/boston-freedom-trail/" TargetMode="External" /><Relationship Id="rId6" Type="http://schemas.openxmlformats.org/officeDocument/2006/relationships/hyperlink" Target="https://mel365.com/boston-one-day-photography-journey/" TargetMode="External" /><Relationship Id="rId7" Type="http://schemas.openxmlformats.org/officeDocument/2006/relationships/hyperlink" Target="https://mel365.com/boston-freedom-trail/" TargetMode="External" /><Relationship Id="rId8" Type="http://schemas.openxmlformats.org/officeDocument/2006/relationships/hyperlink" Target="https://pbs.twimg.com/media/EAfkSPdXYAAkLtG.jpg" TargetMode="External" /><Relationship Id="rId9" Type="http://schemas.openxmlformats.org/officeDocument/2006/relationships/hyperlink" Target="https://pbs.twimg.com/media/EAiRTrmXoAAp47w.jpg" TargetMode="External" /><Relationship Id="rId10" Type="http://schemas.openxmlformats.org/officeDocument/2006/relationships/hyperlink" Target="https://pbs.twimg.com/media/EBdn_NhXsAIsmd1.jpg" TargetMode="External" /><Relationship Id="rId11" Type="http://schemas.openxmlformats.org/officeDocument/2006/relationships/hyperlink" Target="https://pbs.twimg.com/media/EBgU3l7WkAAnqtg.jpg" TargetMode="External" /><Relationship Id="rId12" Type="http://schemas.openxmlformats.org/officeDocument/2006/relationships/hyperlink" Target="http://pbs.twimg.com/profile_images/1087426415559995403/XL2UaROC_normal.jpg" TargetMode="External" /><Relationship Id="rId13" Type="http://schemas.openxmlformats.org/officeDocument/2006/relationships/hyperlink" Target="http://pbs.twimg.com/profile_images/710811027244519424/t92Jy_tk_normal.jpg" TargetMode="External" /><Relationship Id="rId14" Type="http://schemas.openxmlformats.org/officeDocument/2006/relationships/hyperlink" Target="http://pbs.twimg.com/profile_images/710811027244519424/t92Jy_tk_normal.jpg" TargetMode="External" /><Relationship Id="rId15" Type="http://schemas.openxmlformats.org/officeDocument/2006/relationships/hyperlink" Target="http://pbs.twimg.com/profile_images/2680721569/ba4f239f27fb2bcea89cef2dfe198266_normal.jpeg" TargetMode="External" /><Relationship Id="rId16" Type="http://schemas.openxmlformats.org/officeDocument/2006/relationships/hyperlink" Target="http://pbs.twimg.com/profile_images/534358166134222849/tRDEw_6V_normal.jpeg" TargetMode="External" /><Relationship Id="rId17" Type="http://schemas.openxmlformats.org/officeDocument/2006/relationships/hyperlink" Target="http://pbs.twimg.com/profile_images/1087425524232802309/heYmWuC5_normal.jpg" TargetMode="External" /><Relationship Id="rId18" Type="http://schemas.openxmlformats.org/officeDocument/2006/relationships/hyperlink" Target="http://pbs.twimg.com/profile_images/534358166134222849/tRDEw_6V_normal.jpeg" TargetMode="External" /><Relationship Id="rId19" Type="http://schemas.openxmlformats.org/officeDocument/2006/relationships/hyperlink" Target="http://pbs.twimg.com/profile_images/870275561599385600/pqIICtcv_normal.jpg" TargetMode="External" /><Relationship Id="rId20" Type="http://schemas.openxmlformats.org/officeDocument/2006/relationships/hyperlink" Target="http://pbs.twimg.com/profile_images/854857730435174400/ig1uiUDU_normal.jpg" TargetMode="External" /><Relationship Id="rId21" Type="http://schemas.openxmlformats.org/officeDocument/2006/relationships/hyperlink" Target="http://pbs.twimg.com/profile_images/586230017572634624/KzoSXS9x_normal.jpg" TargetMode="External" /><Relationship Id="rId22" Type="http://schemas.openxmlformats.org/officeDocument/2006/relationships/hyperlink" Target="https://pbs.twimg.com/media/EAfkSPdXYAAkLtG.jpg" TargetMode="External" /><Relationship Id="rId23" Type="http://schemas.openxmlformats.org/officeDocument/2006/relationships/hyperlink" Target="https://pbs.twimg.com/media/EAiRTrmXoAAp47w.jpg" TargetMode="External" /><Relationship Id="rId24" Type="http://schemas.openxmlformats.org/officeDocument/2006/relationships/hyperlink" Target="https://pbs.twimg.com/media/EBdn_NhXsAIsmd1.jpg" TargetMode="External" /><Relationship Id="rId25" Type="http://schemas.openxmlformats.org/officeDocument/2006/relationships/hyperlink" Target="https://pbs.twimg.com/media/EBgU3l7WkAAnqtg.jpg" TargetMode="External" /><Relationship Id="rId26" Type="http://schemas.openxmlformats.org/officeDocument/2006/relationships/hyperlink" Target="https://twitter.com/#!/totabcnews/status/1156465270430453761" TargetMode="External" /><Relationship Id="rId27" Type="http://schemas.openxmlformats.org/officeDocument/2006/relationships/hyperlink" Target="https://twitter.com/#!/visitbarharbor/status/1156537071344979968" TargetMode="External" /><Relationship Id="rId28" Type="http://schemas.openxmlformats.org/officeDocument/2006/relationships/hyperlink" Target="https://twitter.com/#!/visitbarharbor/status/1156537015669874689" TargetMode="External" /><Relationship Id="rId29" Type="http://schemas.openxmlformats.org/officeDocument/2006/relationships/hyperlink" Target="https://twitter.com/#!/themomconnectio/status/1156555411803316224" TargetMode="External" /><Relationship Id="rId30" Type="http://schemas.openxmlformats.org/officeDocument/2006/relationships/hyperlink" Target="https://twitter.com/#!/10best/status/1156293982533693440" TargetMode="External" /><Relationship Id="rId31" Type="http://schemas.openxmlformats.org/officeDocument/2006/relationships/hyperlink" Target="https://twitter.com/#!/poconotourism/status/1156561299096121345" TargetMode="External" /><Relationship Id="rId32" Type="http://schemas.openxmlformats.org/officeDocument/2006/relationships/hyperlink" Target="https://twitter.com/#!/10best/status/1156293820813852673" TargetMode="External" /><Relationship Id="rId33" Type="http://schemas.openxmlformats.org/officeDocument/2006/relationships/hyperlink" Target="https://twitter.com/#!/mydoorcounty/status/1157455174740434944" TargetMode="External" /><Relationship Id="rId34" Type="http://schemas.openxmlformats.org/officeDocument/2006/relationships/hyperlink" Target="https://twitter.com/#!/gostowe/status/1156642815381782530" TargetMode="External" /><Relationship Id="rId35" Type="http://schemas.openxmlformats.org/officeDocument/2006/relationships/hyperlink" Target="https://twitter.com/#!/ourroamingheart/status/1157634379029581826" TargetMode="External" /><Relationship Id="rId36" Type="http://schemas.openxmlformats.org/officeDocument/2006/relationships/hyperlink" Target="https://twitter.com/#!/mel365dotcom/status/1155142834179203072" TargetMode="External" /><Relationship Id="rId37" Type="http://schemas.openxmlformats.org/officeDocument/2006/relationships/hyperlink" Target="https://twitter.com/#!/mel365dotcom/status/1155333073405382656" TargetMode="External" /><Relationship Id="rId38" Type="http://schemas.openxmlformats.org/officeDocument/2006/relationships/hyperlink" Target="https://twitter.com/#!/mel365dotcom/status/1159509766873505793" TargetMode="External" /><Relationship Id="rId39" Type="http://schemas.openxmlformats.org/officeDocument/2006/relationships/hyperlink" Target="https://twitter.com/#!/mel365dotcom/status/1159699851061465088" TargetMode="External" /><Relationship Id="rId40" Type="http://schemas.openxmlformats.org/officeDocument/2006/relationships/comments" Target="../comments13.xml" /><Relationship Id="rId41" Type="http://schemas.openxmlformats.org/officeDocument/2006/relationships/vmlDrawing" Target="../drawings/vmlDrawing6.vml" /><Relationship Id="rId42" Type="http://schemas.openxmlformats.org/officeDocument/2006/relationships/table" Target="../tables/table23.xml" /><Relationship Id="rId4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news.totabc.org/" TargetMode="External" /><Relationship Id="rId2" Type="http://schemas.openxmlformats.org/officeDocument/2006/relationships/hyperlink" Target="http://t.co/ajv1zF1QBC" TargetMode="External" /><Relationship Id="rId3" Type="http://schemas.openxmlformats.org/officeDocument/2006/relationships/hyperlink" Target="http://www.barharborinfo.com/" TargetMode="External" /><Relationship Id="rId4" Type="http://schemas.openxmlformats.org/officeDocument/2006/relationships/hyperlink" Target="http://t.co/3TDqQivv" TargetMode="External" /><Relationship Id="rId5" Type="http://schemas.openxmlformats.org/officeDocument/2006/relationships/hyperlink" Target="http://t.co/DWiJZByJOg" TargetMode="External" /><Relationship Id="rId6" Type="http://schemas.openxmlformats.org/officeDocument/2006/relationships/hyperlink" Target="http://www.discoverjacksonnc.com/" TargetMode="External" /><Relationship Id="rId7" Type="http://schemas.openxmlformats.org/officeDocument/2006/relationships/hyperlink" Target="http://t.co/61WlXuDbqW" TargetMode="External" /><Relationship Id="rId8" Type="http://schemas.openxmlformats.org/officeDocument/2006/relationships/hyperlink" Target="https://t.co/VgTQ1ObWz5" TargetMode="External" /><Relationship Id="rId9" Type="http://schemas.openxmlformats.org/officeDocument/2006/relationships/hyperlink" Target="http://www.gostowe.com/" TargetMode="External" /><Relationship Id="rId10" Type="http://schemas.openxmlformats.org/officeDocument/2006/relationships/hyperlink" Target="https://t.co/gJkFsnSg33" TargetMode="External" /><Relationship Id="rId11" Type="http://schemas.openxmlformats.org/officeDocument/2006/relationships/hyperlink" Target="http://t.co/g6ZuDO9QwB" TargetMode="External" /><Relationship Id="rId12" Type="http://schemas.openxmlformats.org/officeDocument/2006/relationships/hyperlink" Target="http://t.co/Xo1isg2wF0" TargetMode="External" /><Relationship Id="rId13" Type="http://schemas.openxmlformats.org/officeDocument/2006/relationships/hyperlink" Target="http://t.co/HkFPePWTSS" TargetMode="External" /><Relationship Id="rId14" Type="http://schemas.openxmlformats.org/officeDocument/2006/relationships/hyperlink" Target="https://t.co/Yk1A4J18hM" TargetMode="External" /><Relationship Id="rId15" Type="http://schemas.openxmlformats.org/officeDocument/2006/relationships/hyperlink" Target="http://t.co/LR35k9ofTh" TargetMode="External" /><Relationship Id="rId16" Type="http://schemas.openxmlformats.org/officeDocument/2006/relationships/hyperlink" Target="http://t.co/s7lvX5NkjJ" TargetMode="External" /><Relationship Id="rId17" Type="http://schemas.openxmlformats.org/officeDocument/2006/relationships/hyperlink" Target="http://t.co/GKFIhPeKCA" TargetMode="External" /><Relationship Id="rId18" Type="http://schemas.openxmlformats.org/officeDocument/2006/relationships/hyperlink" Target="https://t.co/6Cfa06Ceeb" TargetMode="External" /><Relationship Id="rId19" Type="http://schemas.openxmlformats.org/officeDocument/2006/relationships/hyperlink" Target="https://t.co/mP6r7Tmkfl" TargetMode="External" /><Relationship Id="rId20" Type="http://schemas.openxmlformats.org/officeDocument/2006/relationships/hyperlink" Target="http://t.co/CPYdrTuJLt" TargetMode="External" /><Relationship Id="rId21" Type="http://schemas.openxmlformats.org/officeDocument/2006/relationships/hyperlink" Target="http://t.co/dlf3xxdFvJ" TargetMode="External" /><Relationship Id="rId22" Type="http://schemas.openxmlformats.org/officeDocument/2006/relationships/hyperlink" Target="https://t.co/6T55Zbz35w" TargetMode="External" /><Relationship Id="rId23" Type="http://schemas.openxmlformats.org/officeDocument/2006/relationships/hyperlink" Target="https://t.co/BoZZB5Ar5A" TargetMode="External" /><Relationship Id="rId24" Type="http://schemas.openxmlformats.org/officeDocument/2006/relationships/hyperlink" Target="http://t.co/6qgZw8Mnt3" TargetMode="External" /><Relationship Id="rId25" Type="http://schemas.openxmlformats.org/officeDocument/2006/relationships/hyperlink" Target="https://pbs.twimg.com/profile_banners/21417870/1489792221" TargetMode="External" /><Relationship Id="rId26" Type="http://schemas.openxmlformats.org/officeDocument/2006/relationships/hyperlink" Target="https://pbs.twimg.com/profile_banners/17654512/1525286548" TargetMode="External" /><Relationship Id="rId27" Type="http://schemas.openxmlformats.org/officeDocument/2006/relationships/hyperlink" Target="https://pbs.twimg.com/profile_banners/815557454/1445629384" TargetMode="External" /><Relationship Id="rId28" Type="http://schemas.openxmlformats.org/officeDocument/2006/relationships/hyperlink" Target="https://pbs.twimg.com/profile_banners/22515167/1374009149" TargetMode="External" /><Relationship Id="rId29" Type="http://schemas.openxmlformats.org/officeDocument/2006/relationships/hyperlink" Target="https://pbs.twimg.com/profile_banners/2296928071/1503583893" TargetMode="External" /><Relationship Id="rId30" Type="http://schemas.openxmlformats.org/officeDocument/2006/relationships/hyperlink" Target="https://pbs.twimg.com/profile_banners/33210170/1500653860" TargetMode="External" /><Relationship Id="rId31" Type="http://schemas.openxmlformats.org/officeDocument/2006/relationships/hyperlink" Target="https://pbs.twimg.com/profile_banners/44497694/1505401102" TargetMode="External" /><Relationship Id="rId32" Type="http://schemas.openxmlformats.org/officeDocument/2006/relationships/hyperlink" Target="https://pbs.twimg.com/profile_banners/15110310/1552327745" TargetMode="External" /><Relationship Id="rId33" Type="http://schemas.openxmlformats.org/officeDocument/2006/relationships/hyperlink" Target="https://pbs.twimg.com/profile_banners/8623502/1491135442" TargetMode="External" /><Relationship Id="rId34" Type="http://schemas.openxmlformats.org/officeDocument/2006/relationships/hyperlink" Target="https://pbs.twimg.com/profile_banners/92125266/1496324869" TargetMode="External" /><Relationship Id="rId35" Type="http://schemas.openxmlformats.org/officeDocument/2006/relationships/hyperlink" Target="https://pbs.twimg.com/profile_banners/965860452348637184/1519928931" TargetMode="External" /><Relationship Id="rId36" Type="http://schemas.openxmlformats.org/officeDocument/2006/relationships/hyperlink" Target="https://pbs.twimg.com/profile_banners/17389704/1561509600" TargetMode="External" /><Relationship Id="rId37" Type="http://schemas.openxmlformats.org/officeDocument/2006/relationships/hyperlink" Target="https://pbs.twimg.com/profile_banners/18901656/1502979708" TargetMode="External" /><Relationship Id="rId38" Type="http://schemas.openxmlformats.org/officeDocument/2006/relationships/hyperlink" Target="https://pbs.twimg.com/profile_banners/56753025/1558118337" TargetMode="External" /><Relationship Id="rId39" Type="http://schemas.openxmlformats.org/officeDocument/2006/relationships/hyperlink" Target="https://pbs.twimg.com/profile_banners/555489299/1419024897" TargetMode="External" /><Relationship Id="rId40" Type="http://schemas.openxmlformats.org/officeDocument/2006/relationships/hyperlink" Target="https://pbs.twimg.com/profile_banners/16514869/1524156086" TargetMode="External" /><Relationship Id="rId41" Type="http://schemas.openxmlformats.org/officeDocument/2006/relationships/hyperlink" Target="https://pbs.twimg.com/profile_banners/45854335/1493317746" TargetMode="External" /><Relationship Id="rId42" Type="http://schemas.openxmlformats.org/officeDocument/2006/relationships/hyperlink" Target="https://pbs.twimg.com/profile_banners/15224275/1493607638" TargetMode="External" /><Relationship Id="rId43" Type="http://schemas.openxmlformats.org/officeDocument/2006/relationships/hyperlink" Target="https://pbs.twimg.com/profile_banners/59294523/1555618016" TargetMode="External" /><Relationship Id="rId44" Type="http://schemas.openxmlformats.org/officeDocument/2006/relationships/hyperlink" Target="https://pbs.twimg.com/profile_banners/77463667/1561130673" TargetMode="External" /><Relationship Id="rId45" Type="http://schemas.openxmlformats.org/officeDocument/2006/relationships/hyperlink" Target="https://pbs.twimg.com/profile_banners/153896190/1521648598" TargetMode="External" /><Relationship Id="rId46" Type="http://schemas.openxmlformats.org/officeDocument/2006/relationships/hyperlink" Target="https://pbs.twimg.com/profile_banners/18056593/1461356611" TargetMode="External" /><Relationship Id="rId47" Type="http://schemas.openxmlformats.org/officeDocument/2006/relationships/hyperlink" Target="https://pbs.twimg.com/profile_banners/3146490554/1537371713" TargetMode="External" /><Relationship Id="rId48" Type="http://schemas.openxmlformats.org/officeDocument/2006/relationships/hyperlink" Target="https://pbs.twimg.com/profile_banners/2162112522/1472961762"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6/bg.gif"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5/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pbs.twimg.com/profile_background_images/663868560/egjy4oh9tbwa3j5lx8jk.jpe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4/bg.gif" TargetMode="External" /><Relationship Id="rId59" Type="http://schemas.openxmlformats.org/officeDocument/2006/relationships/hyperlink" Target="http://abs.twimg.com/images/themes/theme6/bg.gif"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2/bg.gif" TargetMode="External" /><Relationship Id="rId63" Type="http://schemas.openxmlformats.org/officeDocument/2006/relationships/hyperlink" Target="http://abs.twimg.com/images/themes/theme6/bg.gif" TargetMode="External" /><Relationship Id="rId64" Type="http://schemas.openxmlformats.org/officeDocument/2006/relationships/hyperlink" Target="http://pbs.twimg.com/profile_background_images/459010856257200129/xbA91I95.jpe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2/bg.gif"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pbs.twimg.com/profile_background_images/283200136/twitter_background.jp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pbs.twimg.com/profile_images/1087426415559995403/XL2UaROC_normal.jpg" TargetMode="External" /><Relationship Id="rId77" Type="http://schemas.openxmlformats.org/officeDocument/2006/relationships/hyperlink" Target="http://abs.twimg.com/sticky/default_profile_images/default_profile_6_normal.png" TargetMode="External" /><Relationship Id="rId78" Type="http://schemas.openxmlformats.org/officeDocument/2006/relationships/hyperlink" Target="http://pbs.twimg.com/profile_images/710811027244519424/t92Jy_tk_normal.jpg" TargetMode="External" /><Relationship Id="rId79" Type="http://schemas.openxmlformats.org/officeDocument/2006/relationships/hyperlink" Target="http://abs.twimg.com/sticky/default_profile_images/default_profile_6_normal.png" TargetMode="External" /><Relationship Id="rId80" Type="http://schemas.openxmlformats.org/officeDocument/2006/relationships/hyperlink" Target="http://pbs.twimg.com/profile_images/2680721569/ba4f239f27fb2bcea89cef2dfe198266_normal.jpeg" TargetMode="External" /><Relationship Id="rId81" Type="http://schemas.openxmlformats.org/officeDocument/2006/relationships/hyperlink" Target="http://a0.twimg.com/profile_images/86233303/BagnellDam1_normal.jpg" TargetMode="External" /><Relationship Id="rId82" Type="http://schemas.openxmlformats.org/officeDocument/2006/relationships/hyperlink" Target="http://pbs.twimg.com/profile_images/689653042581499904/SokZwULc_normal.png" TargetMode="External" /><Relationship Id="rId83" Type="http://schemas.openxmlformats.org/officeDocument/2006/relationships/hyperlink" Target="http://pbs.twimg.com/profile_images/378800000695144402/6f9cc2af306f029467581f506aa21345_normal.jpeg" TargetMode="External" /><Relationship Id="rId84" Type="http://schemas.openxmlformats.org/officeDocument/2006/relationships/hyperlink" Target="http://pbs.twimg.com/profile_images/908341790327005184/u7pnFTZc_normal.jpg" TargetMode="External" /><Relationship Id="rId85" Type="http://schemas.openxmlformats.org/officeDocument/2006/relationships/hyperlink" Target="http://pbs.twimg.com/profile_images/854857730435174400/ig1uiUDU_normal.jpg" TargetMode="External" /><Relationship Id="rId86" Type="http://schemas.openxmlformats.org/officeDocument/2006/relationships/hyperlink" Target="http://pbs.twimg.com/profile_images/1139537860774772739/76zLlQ5t_normal.png" TargetMode="External" /><Relationship Id="rId87" Type="http://schemas.openxmlformats.org/officeDocument/2006/relationships/hyperlink" Target="http://pbs.twimg.com/profile_images/870275561599385600/pqIICtcv_normal.jpg" TargetMode="External" /><Relationship Id="rId88" Type="http://schemas.openxmlformats.org/officeDocument/2006/relationships/hyperlink" Target="http://pbs.twimg.com/profile_images/969278157605036041/3ptP_iAE_normal.jpg" TargetMode="External" /><Relationship Id="rId89" Type="http://schemas.openxmlformats.org/officeDocument/2006/relationships/hyperlink" Target="http://pbs.twimg.com/profile_images/534358166134222849/tRDEw_6V_normal.jpeg" TargetMode="External" /><Relationship Id="rId90" Type="http://schemas.openxmlformats.org/officeDocument/2006/relationships/hyperlink" Target="http://pbs.twimg.com/profile_images/2733262571/855ddfb02c633e0dad9f721b8b944fe3_normal.png" TargetMode="External" /><Relationship Id="rId91" Type="http://schemas.openxmlformats.org/officeDocument/2006/relationships/hyperlink" Target="http://pbs.twimg.com/profile_images/1087425524232802309/heYmWuC5_normal.jpg" TargetMode="External" /><Relationship Id="rId92" Type="http://schemas.openxmlformats.org/officeDocument/2006/relationships/hyperlink" Target="http://pbs.twimg.com/profile_images/2789985367/b5e1c3082d1bff23238915be37b82cbe_normal.jpeg" TargetMode="External" /><Relationship Id="rId93" Type="http://schemas.openxmlformats.org/officeDocument/2006/relationships/hyperlink" Target="http://pbs.twimg.com/profile_images/986972655147368450/xDqF2zDg_normal.jpg" TargetMode="External" /><Relationship Id="rId94" Type="http://schemas.openxmlformats.org/officeDocument/2006/relationships/hyperlink" Target="http://pbs.twimg.com/profile_images/2204346457/NPS_SocialMediaProfilePic_Green_normal.png" TargetMode="External" /><Relationship Id="rId95" Type="http://schemas.openxmlformats.org/officeDocument/2006/relationships/hyperlink" Target="http://pbs.twimg.com/profile_images/858878686249889792/dfevCCG1_normal.jpg" TargetMode="External" /><Relationship Id="rId96" Type="http://schemas.openxmlformats.org/officeDocument/2006/relationships/hyperlink" Target="http://pbs.twimg.com/profile_images/1071172287263428608/PdfexufJ_normal.jpg" TargetMode="External" /><Relationship Id="rId97" Type="http://schemas.openxmlformats.org/officeDocument/2006/relationships/hyperlink" Target="http://pbs.twimg.com/profile_images/549578635351314433/rNTupCRW_normal.jpeg" TargetMode="External" /><Relationship Id="rId98" Type="http://schemas.openxmlformats.org/officeDocument/2006/relationships/hyperlink" Target="http://pbs.twimg.com/profile_images/413004408893362176/PvbF5unT_normal.jpeg" TargetMode="External" /><Relationship Id="rId99" Type="http://schemas.openxmlformats.org/officeDocument/2006/relationships/hyperlink" Target="http://pbs.twimg.com/profile_images/723641016947978240/cqt6i5Qy_normal.jpg" TargetMode="External" /><Relationship Id="rId100" Type="http://schemas.openxmlformats.org/officeDocument/2006/relationships/hyperlink" Target="http://pbs.twimg.com/profile_images/586230017572634624/KzoSXS9x_normal.jpg" TargetMode="External" /><Relationship Id="rId101" Type="http://schemas.openxmlformats.org/officeDocument/2006/relationships/hyperlink" Target="http://pbs.twimg.com/profile_images/994161465698340864/B68cceXD_normal.jpg" TargetMode="External" /><Relationship Id="rId102" Type="http://schemas.openxmlformats.org/officeDocument/2006/relationships/hyperlink" Target="http://pbs.twimg.com/profile_images/524846483607019520/v3fagoSQ_normal.jpeg" TargetMode="External" /><Relationship Id="rId103" Type="http://schemas.openxmlformats.org/officeDocument/2006/relationships/hyperlink" Target="http://abs.twimg.com/sticky/default_profile_images/default_profile_3_normal.png" TargetMode="External" /><Relationship Id="rId104" Type="http://schemas.openxmlformats.org/officeDocument/2006/relationships/hyperlink" Target="https://twitter.com/totabcnews" TargetMode="External" /><Relationship Id="rId105" Type="http://schemas.openxmlformats.org/officeDocument/2006/relationships/hyperlink" Target="https://twitter.com/visi" TargetMode="External" /><Relationship Id="rId106" Type="http://schemas.openxmlformats.org/officeDocument/2006/relationships/hyperlink" Target="https://twitter.com/visitbarharbor" TargetMode="External" /><Relationship Id="rId107" Type="http://schemas.openxmlformats.org/officeDocument/2006/relationships/hyperlink" Target="https://twitter.com/visitl" TargetMode="External" /><Relationship Id="rId108" Type="http://schemas.openxmlformats.org/officeDocument/2006/relationships/hyperlink" Target="https://twitter.com/themomconnectio" TargetMode="External" /><Relationship Id="rId109" Type="http://schemas.openxmlformats.org/officeDocument/2006/relationships/hyperlink" Target="https://twitter.com/funlakemo" TargetMode="External" /><Relationship Id="rId110" Type="http://schemas.openxmlformats.org/officeDocument/2006/relationships/hyperlink" Target="https://twitter.com/visitjacksonnc" TargetMode="External" /><Relationship Id="rId111" Type="http://schemas.openxmlformats.org/officeDocument/2006/relationships/hyperlink" Target="https://twitter.com/myhockinghills" TargetMode="External" /><Relationship Id="rId112" Type="http://schemas.openxmlformats.org/officeDocument/2006/relationships/hyperlink" Target="https://twitter.com/waterburyvt" TargetMode="External" /><Relationship Id="rId113" Type="http://schemas.openxmlformats.org/officeDocument/2006/relationships/hyperlink" Target="https://twitter.com/gostowe" TargetMode="External" /><Relationship Id="rId114" Type="http://schemas.openxmlformats.org/officeDocument/2006/relationships/hyperlink" Target="https://twitter.com/visitflx" TargetMode="External" /><Relationship Id="rId115" Type="http://schemas.openxmlformats.org/officeDocument/2006/relationships/hyperlink" Target="https://twitter.com/mydoorcounty" TargetMode="External" /><Relationship Id="rId116" Type="http://schemas.openxmlformats.org/officeDocument/2006/relationships/hyperlink" Target="https://twitter.com/bostoninsider" TargetMode="External" /><Relationship Id="rId117" Type="http://schemas.openxmlformats.org/officeDocument/2006/relationships/hyperlink" Target="https://twitter.com/10best" TargetMode="External" /><Relationship Id="rId118" Type="http://schemas.openxmlformats.org/officeDocument/2006/relationships/hyperlink" Target="https://twitter.com/whitemts" TargetMode="External" /><Relationship Id="rId119" Type="http://schemas.openxmlformats.org/officeDocument/2006/relationships/hyperlink" Target="https://twitter.com/poconotourism" TargetMode="External" /><Relationship Id="rId120" Type="http://schemas.openxmlformats.org/officeDocument/2006/relationships/hyperlink" Target="https://twitter.com/visitvailvalley" TargetMode="External" /><Relationship Id="rId121" Type="http://schemas.openxmlformats.org/officeDocument/2006/relationships/hyperlink" Target="https://twitter.com/uptravel" TargetMode="External" /><Relationship Id="rId122" Type="http://schemas.openxmlformats.org/officeDocument/2006/relationships/hyperlink" Target="https://twitter.com/shenandoahnps" TargetMode="External" /><Relationship Id="rId123" Type="http://schemas.openxmlformats.org/officeDocument/2006/relationships/hyperlink" Target="https://twitter.com/travelportland" TargetMode="External" /><Relationship Id="rId124" Type="http://schemas.openxmlformats.org/officeDocument/2006/relationships/hyperlink" Target="https://twitter.com/visitparkcity" TargetMode="External" /><Relationship Id="rId125" Type="http://schemas.openxmlformats.org/officeDocument/2006/relationships/hyperlink" Target="https://twitter.com/ottawa_tourism" TargetMode="External" /><Relationship Id="rId126" Type="http://schemas.openxmlformats.org/officeDocument/2006/relationships/hyperlink" Target="https://twitter.com/okanogancountry" TargetMode="External" /><Relationship Id="rId127" Type="http://schemas.openxmlformats.org/officeDocument/2006/relationships/hyperlink" Target="https://twitter.com/visitlex" TargetMode="External" /><Relationship Id="rId128" Type="http://schemas.openxmlformats.org/officeDocument/2006/relationships/hyperlink" Target="https://twitter.com/ourroamingheart" TargetMode="External" /><Relationship Id="rId129" Type="http://schemas.openxmlformats.org/officeDocument/2006/relationships/hyperlink" Target="https://twitter.com/mel365dotcom" TargetMode="External" /><Relationship Id="rId130" Type="http://schemas.openxmlformats.org/officeDocument/2006/relationships/hyperlink" Target="https://twitter.com/visia" TargetMode="External" /><Relationship Id="rId131" Type="http://schemas.openxmlformats.org/officeDocument/2006/relationships/hyperlink" Target="https://twitter.com/visitla" TargetMode="External" /><Relationship Id="rId132" Type="http://schemas.openxmlformats.org/officeDocument/2006/relationships/comments" Target="../comments2.xml" /><Relationship Id="rId133" Type="http://schemas.openxmlformats.org/officeDocument/2006/relationships/vmlDrawing" Target="../drawings/vmlDrawing2.vml" /><Relationship Id="rId134" Type="http://schemas.openxmlformats.org/officeDocument/2006/relationships/table" Target="../tables/table2.xml" /><Relationship Id="rId13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mel365.com/boston-freedom-trail/" TargetMode="External" /><Relationship Id="rId2" Type="http://schemas.openxmlformats.org/officeDocument/2006/relationships/hyperlink" Target="https://mel365.com/boston-one-day-photography-journey/" TargetMode="External" /><Relationship Id="rId3" Type="http://schemas.openxmlformats.org/officeDocument/2006/relationships/hyperlink" Target="https://www.10best.com/awards/travel/best-destination-for-fall-foliage-2019/" TargetMode="External" /><Relationship Id="rId4" Type="http://schemas.openxmlformats.org/officeDocument/2006/relationships/hyperlink" Target="https://twitter.com/i/web/status/1156642815381782530" TargetMode="External" /><Relationship Id="rId5" Type="http://schemas.openxmlformats.org/officeDocument/2006/relationships/hyperlink" Target="https://mel365.com/boston-freedom-trail/" TargetMode="External" /><Relationship Id="rId6" Type="http://schemas.openxmlformats.org/officeDocument/2006/relationships/hyperlink" Target="https://mel365.com/boston-one-day-photography-journey/" TargetMode="External" /><Relationship Id="rId7" Type="http://schemas.openxmlformats.org/officeDocument/2006/relationships/hyperlink" Target="https://twitter.com/i/web/status/1156642815381782530" TargetMode="External" /><Relationship Id="rId8" Type="http://schemas.openxmlformats.org/officeDocument/2006/relationships/hyperlink" Target="https://www.10best.com/awards/travel/best-destination-for-fall-foliage-2019/" TargetMode="External" /><Relationship Id="rId9" Type="http://schemas.openxmlformats.org/officeDocument/2006/relationships/table" Target="../tables/table11.xml" /><Relationship Id="rId10" Type="http://schemas.openxmlformats.org/officeDocument/2006/relationships/table" Target="../tables/table12.xml" /><Relationship Id="rId11" Type="http://schemas.openxmlformats.org/officeDocument/2006/relationships/table" Target="../tables/table13.xml" /><Relationship Id="rId12" Type="http://schemas.openxmlformats.org/officeDocument/2006/relationships/table" Target="../tables/table14.xml" /><Relationship Id="rId13" Type="http://schemas.openxmlformats.org/officeDocument/2006/relationships/table" Target="../tables/table15.xml" /><Relationship Id="rId14" Type="http://schemas.openxmlformats.org/officeDocument/2006/relationships/table" Target="../tables/table16.xml" /><Relationship Id="rId15" Type="http://schemas.openxmlformats.org/officeDocument/2006/relationships/table" Target="../tables/table17.xml" /><Relationship Id="rId1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585</v>
      </c>
      <c r="BB2" s="13" t="s">
        <v>593</v>
      </c>
      <c r="BC2" s="13" t="s">
        <v>594</v>
      </c>
      <c r="BD2" s="119" t="s">
        <v>736</v>
      </c>
      <c r="BE2" s="119" t="s">
        <v>737</v>
      </c>
      <c r="BF2" s="119" t="s">
        <v>738</v>
      </c>
      <c r="BG2" s="119" t="s">
        <v>739</v>
      </c>
      <c r="BH2" s="119" t="s">
        <v>740</v>
      </c>
      <c r="BI2" s="119" t="s">
        <v>741</v>
      </c>
      <c r="BJ2" s="119" t="s">
        <v>742</v>
      </c>
      <c r="BK2" s="119" t="s">
        <v>743</v>
      </c>
      <c r="BL2" s="119" t="s">
        <v>744</v>
      </c>
    </row>
    <row r="3" spans="1:64" ht="15" customHeight="1">
      <c r="A3" s="64" t="s">
        <v>212</v>
      </c>
      <c r="B3" s="64" t="s">
        <v>221</v>
      </c>
      <c r="C3" s="65" t="s">
        <v>771</v>
      </c>
      <c r="D3" s="66">
        <v>3</v>
      </c>
      <c r="E3" s="67" t="s">
        <v>132</v>
      </c>
      <c r="F3" s="68">
        <v>35</v>
      </c>
      <c r="G3" s="65"/>
      <c r="H3" s="69"/>
      <c r="I3" s="70"/>
      <c r="J3" s="70"/>
      <c r="K3" s="34" t="s">
        <v>65</v>
      </c>
      <c r="L3" s="71">
        <v>3</v>
      </c>
      <c r="M3" s="71"/>
      <c r="N3" s="72"/>
      <c r="O3" s="78" t="s">
        <v>238</v>
      </c>
      <c r="P3" s="80">
        <v>43677.307650462964</v>
      </c>
      <c r="Q3" s="78" t="s">
        <v>240</v>
      </c>
      <c r="R3" s="78"/>
      <c r="S3" s="78"/>
      <c r="T3" s="78"/>
      <c r="U3" s="78"/>
      <c r="V3" s="83" t="s">
        <v>265</v>
      </c>
      <c r="W3" s="80">
        <v>43677.307650462964</v>
      </c>
      <c r="X3" s="83" t="s">
        <v>273</v>
      </c>
      <c r="Y3" s="78"/>
      <c r="Z3" s="78"/>
      <c r="AA3" s="84" t="s">
        <v>287</v>
      </c>
      <c r="AB3" s="78"/>
      <c r="AC3" s="78" t="b">
        <v>0</v>
      </c>
      <c r="AD3" s="78">
        <v>0</v>
      </c>
      <c r="AE3" s="84" t="s">
        <v>302</v>
      </c>
      <c r="AF3" s="78" t="b">
        <v>0</v>
      </c>
      <c r="AG3" s="78" t="s">
        <v>304</v>
      </c>
      <c r="AH3" s="78"/>
      <c r="AI3" s="84" t="s">
        <v>302</v>
      </c>
      <c r="AJ3" s="78" t="b">
        <v>0</v>
      </c>
      <c r="AK3" s="78">
        <v>0</v>
      </c>
      <c r="AL3" s="84" t="s">
        <v>293</v>
      </c>
      <c r="AM3" s="78" t="s">
        <v>306</v>
      </c>
      <c r="AN3" s="78" t="b">
        <v>0</v>
      </c>
      <c r="AO3" s="84" t="s">
        <v>293</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c r="BE3" s="49"/>
      <c r="BF3" s="48"/>
      <c r="BG3" s="49"/>
      <c r="BH3" s="48"/>
      <c r="BI3" s="49"/>
      <c r="BJ3" s="48"/>
      <c r="BK3" s="49"/>
      <c r="BL3" s="48"/>
    </row>
    <row r="4" spans="1:64" ht="15" customHeight="1">
      <c r="A4" s="64" t="s">
        <v>213</v>
      </c>
      <c r="B4" s="64" t="s">
        <v>221</v>
      </c>
      <c r="C4" s="65" t="s">
        <v>771</v>
      </c>
      <c r="D4" s="66">
        <v>3</v>
      </c>
      <c r="E4" s="67" t="s">
        <v>132</v>
      </c>
      <c r="F4" s="68">
        <v>35</v>
      </c>
      <c r="G4" s="65"/>
      <c r="H4" s="69"/>
      <c r="I4" s="70"/>
      <c r="J4" s="70"/>
      <c r="K4" s="34" t="s">
        <v>65</v>
      </c>
      <c r="L4" s="77">
        <v>4</v>
      </c>
      <c r="M4" s="77"/>
      <c r="N4" s="72"/>
      <c r="O4" s="79" t="s">
        <v>238</v>
      </c>
      <c r="P4" s="81">
        <v>43677.50577546296</v>
      </c>
      <c r="Q4" s="79" t="s">
        <v>240</v>
      </c>
      <c r="R4" s="79"/>
      <c r="S4" s="79"/>
      <c r="T4" s="79"/>
      <c r="U4" s="79"/>
      <c r="V4" s="82" t="s">
        <v>266</v>
      </c>
      <c r="W4" s="81">
        <v>43677.50577546296</v>
      </c>
      <c r="X4" s="82" t="s">
        <v>274</v>
      </c>
      <c r="Y4" s="79"/>
      <c r="Z4" s="79"/>
      <c r="AA4" s="85" t="s">
        <v>288</v>
      </c>
      <c r="AB4" s="79"/>
      <c r="AC4" s="79" t="b">
        <v>0</v>
      </c>
      <c r="AD4" s="79">
        <v>0</v>
      </c>
      <c r="AE4" s="85" t="s">
        <v>302</v>
      </c>
      <c r="AF4" s="79" t="b">
        <v>0</v>
      </c>
      <c r="AG4" s="79" t="s">
        <v>304</v>
      </c>
      <c r="AH4" s="79"/>
      <c r="AI4" s="85" t="s">
        <v>302</v>
      </c>
      <c r="AJ4" s="79" t="b">
        <v>0</v>
      </c>
      <c r="AK4" s="79">
        <v>0</v>
      </c>
      <c r="AL4" s="85" t="s">
        <v>293</v>
      </c>
      <c r="AM4" s="79" t="s">
        <v>307</v>
      </c>
      <c r="AN4" s="79" t="b">
        <v>0</v>
      </c>
      <c r="AO4" s="85" t="s">
        <v>293</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c r="BE4" s="49"/>
      <c r="BF4" s="48"/>
      <c r="BG4" s="49"/>
      <c r="BH4" s="48"/>
      <c r="BI4" s="49"/>
      <c r="BJ4" s="48"/>
      <c r="BK4" s="49"/>
      <c r="BL4" s="48"/>
    </row>
    <row r="5" spans="1:64" ht="15">
      <c r="A5" s="64" t="s">
        <v>213</v>
      </c>
      <c r="B5" s="64" t="s">
        <v>222</v>
      </c>
      <c r="C5" s="65" t="s">
        <v>771</v>
      </c>
      <c r="D5" s="66">
        <v>3</v>
      </c>
      <c r="E5" s="67" t="s">
        <v>132</v>
      </c>
      <c r="F5" s="68">
        <v>35</v>
      </c>
      <c r="G5" s="65"/>
      <c r="H5" s="69"/>
      <c r="I5" s="70"/>
      <c r="J5" s="70"/>
      <c r="K5" s="34" t="s">
        <v>65</v>
      </c>
      <c r="L5" s="77">
        <v>5</v>
      </c>
      <c r="M5" s="77"/>
      <c r="N5" s="72"/>
      <c r="O5" s="79" t="s">
        <v>238</v>
      </c>
      <c r="P5" s="81">
        <v>43677.505625</v>
      </c>
      <c r="Q5" s="79" t="s">
        <v>241</v>
      </c>
      <c r="R5" s="79"/>
      <c r="S5" s="79"/>
      <c r="T5" s="79"/>
      <c r="U5" s="79"/>
      <c r="V5" s="82" t="s">
        <v>266</v>
      </c>
      <c r="W5" s="81">
        <v>43677.505625</v>
      </c>
      <c r="X5" s="82" t="s">
        <v>275</v>
      </c>
      <c r="Y5" s="79"/>
      <c r="Z5" s="79"/>
      <c r="AA5" s="85" t="s">
        <v>289</v>
      </c>
      <c r="AB5" s="79"/>
      <c r="AC5" s="79" t="b">
        <v>0</v>
      </c>
      <c r="AD5" s="79">
        <v>0</v>
      </c>
      <c r="AE5" s="85" t="s">
        <v>302</v>
      </c>
      <c r="AF5" s="79" t="b">
        <v>0</v>
      </c>
      <c r="AG5" s="79" t="s">
        <v>305</v>
      </c>
      <c r="AH5" s="79"/>
      <c r="AI5" s="85" t="s">
        <v>302</v>
      </c>
      <c r="AJ5" s="79" t="b">
        <v>0</v>
      </c>
      <c r="AK5" s="79">
        <v>3</v>
      </c>
      <c r="AL5" s="85" t="s">
        <v>291</v>
      </c>
      <c r="AM5" s="79" t="s">
        <v>307</v>
      </c>
      <c r="AN5" s="79" t="b">
        <v>0</v>
      </c>
      <c r="AO5" s="85" t="s">
        <v>291</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c r="BE5" s="49"/>
      <c r="BF5" s="48"/>
      <c r="BG5" s="49"/>
      <c r="BH5" s="48"/>
      <c r="BI5" s="49"/>
      <c r="BJ5" s="48"/>
      <c r="BK5" s="49"/>
      <c r="BL5" s="48"/>
    </row>
    <row r="6" spans="1:64" ht="15">
      <c r="A6" s="64" t="s">
        <v>214</v>
      </c>
      <c r="B6" s="64" t="s">
        <v>222</v>
      </c>
      <c r="C6" s="65" t="s">
        <v>771</v>
      </c>
      <c r="D6" s="66">
        <v>3</v>
      </c>
      <c r="E6" s="67" t="s">
        <v>132</v>
      </c>
      <c r="F6" s="68">
        <v>35</v>
      </c>
      <c r="G6" s="65"/>
      <c r="H6" s="69"/>
      <c r="I6" s="70"/>
      <c r="J6" s="70"/>
      <c r="K6" s="34" t="s">
        <v>65</v>
      </c>
      <c r="L6" s="77">
        <v>6</v>
      </c>
      <c r="M6" s="77"/>
      <c r="N6" s="72"/>
      <c r="O6" s="79" t="s">
        <v>238</v>
      </c>
      <c r="P6" s="81">
        <v>43677.55638888889</v>
      </c>
      <c r="Q6" s="79" t="s">
        <v>241</v>
      </c>
      <c r="R6" s="79"/>
      <c r="S6" s="79"/>
      <c r="T6" s="79"/>
      <c r="U6" s="79"/>
      <c r="V6" s="82" t="s">
        <v>267</v>
      </c>
      <c r="W6" s="81">
        <v>43677.55638888889</v>
      </c>
      <c r="X6" s="82" t="s">
        <v>276</v>
      </c>
      <c r="Y6" s="79"/>
      <c r="Z6" s="79"/>
      <c r="AA6" s="85" t="s">
        <v>290</v>
      </c>
      <c r="AB6" s="79"/>
      <c r="AC6" s="79" t="b">
        <v>0</v>
      </c>
      <c r="AD6" s="79">
        <v>0</v>
      </c>
      <c r="AE6" s="85" t="s">
        <v>302</v>
      </c>
      <c r="AF6" s="79" t="b">
        <v>0</v>
      </c>
      <c r="AG6" s="79" t="s">
        <v>305</v>
      </c>
      <c r="AH6" s="79"/>
      <c r="AI6" s="85" t="s">
        <v>302</v>
      </c>
      <c r="AJ6" s="79" t="b">
        <v>0</v>
      </c>
      <c r="AK6" s="79">
        <v>0</v>
      </c>
      <c r="AL6" s="85" t="s">
        <v>291</v>
      </c>
      <c r="AM6" s="79" t="s">
        <v>307</v>
      </c>
      <c r="AN6" s="79" t="b">
        <v>0</v>
      </c>
      <c r="AO6" s="85" t="s">
        <v>291</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c r="BE6" s="49"/>
      <c r="BF6" s="48"/>
      <c r="BG6" s="49"/>
      <c r="BH6" s="48"/>
      <c r="BI6" s="49"/>
      <c r="BJ6" s="48"/>
      <c r="BK6" s="49"/>
      <c r="BL6" s="48"/>
    </row>
    <row r="7" spans="1:64" ht="15">
      <c r="A7" s="64" t="s">
        <v>214</v>
      </c>
      <c r="B7" s="64" t="s">
        <v>223</v>
      </c>
      <c r="C7" s="65" t="s">
        <v>771</v>
      </c>
      <c r="D7" s="66">
        <v>3</v>
      </c>
      <c r="E7" s="67" t="s">
        <v>132</v>
      </c>
      <c r="F7" s="68">
        <v>35</v>
      </c>
      <c r="G7" s="65"/>
      <c r="H7" s="69"/>
      <c r="I7" s="70"/>
      <c r="J7" s="70"/>
      <c r="K7" s="34" t="s">
        <v>65</v>
      </c>
      <c r="L7" s="77">
        <v>7</v>
      </c>
      <c r="M7" s="77"/>
      <c r="N7" s="72"/>
      <c r="O7" s="79" t="s">
        <v>238</v>
      </c>
      <c r="P7" s="81">
        <v>43677.55638888889</v>
      </c>
      <c r="Q7" s="79" t="s">
        <v>241</v>
      </c>
      <c r="R7" s="79"/>
      <c r="S7" s="79"/>
      <c r="T7" s="79"/>
      <c r="U7" s="79"/>
      <c r="V7" s="82" t="s">
        <v>267</v>
      </c>
      <c r="W7" s="81">
        <v>43677.55638888889</v>
      </c>
      <c r="X7" s="82" t="s">
        <v>276</v>
      </c>
      <c r="Y7" s="79"/>
      <c r="Z7" s="79"/>
      <c r="AA7" s="85" t="s">
        <v>290</v>
      </c>
      <c r="AB7" s="79"/>
      <c r="AC7" s="79" t="b">
        <v>0</v>
      </c>
      <c r="AD7" s="79">
        <v>0</v>
      </c>
      <c r="AE7" s="85" t="s">
        <v>302</v>
      </c>
      <c r="AF7" s="79" t="b">
        <v>0</v>
      </c>
      <c r="AG7" s="79" t="s">
        <v>305</v>
      </c>
      <c r="AH7" s="79"/>
      <c r="AI7" s="85" t="s">
        <v>302</v>
      </c>
      <c r="AJ7" s="79" t="b">
        <v>0</v>
      </c>
      <c r="AK7" s="79">
        <v>0</v>
      </c>
      <c r="AL7" s="85" t="s">
        <v>291</v>
      </c>
      <c r="AM7" s="79" t="s">
        <v>307</v>
      </c>
      <c r="AN7" s="79" t="b">
        <v>0</v>
      </c>
      <c r="AO7" s="85" t="s">
        <v>291</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2</v>
      </c>
      <c r="BD7" s="48"/>
      <c r="BE7" s="49"/>
      <c r="BF7" s="48"/>
      <c r="BG7" s="49"/>
      <c r="BH7" s="48"/>
      <c r="BI7" s="49"/>
      <c r="BJ7" s="48"/>
      <c r="BK7" s="49"/>
      <c r="BL7" s="48"/>
    </row>
    <row r="8" spans="1:64" ht="15">
      <c r="A8" s="64" t="s">
        <v>214</v>
      </c>
      <c r="B8" s="64" t="s">
        <v>224</v>
      </c>
      <c r="C8" s="65" t="s">
        <v>771</v>
      </c>
      <c r="D8" s="66">
        <v>3</v>
      </c>
      <c r="E8" s="67" t="s">
        <v>132</v>
      </c>
      <c r="F8" s="68">
        <v>35</v>
      </c>
      <c r="G8" s="65"/>
      <c r="H8" s="69"/>
      <c r="I8" s="70"/>
      <c r="J8" s="70"/>
      <c r="K8" s="34" t="s">
        <v>65</v>
      </c>
      <c r="L8" s="77">
        <v>8</v>
      </c>
      <c r="M8" s="77"/>
      <c r="N8" s="72"/>
      <c r="O8" s="79" t="s">
        <v>238</v>
      </c>
      <c r="P8" s="81">
        <v>43677.55638888889</v>
      </c>
      <c r="Q8" s="79" t="s">
        <v>241</v>
      </c>
      <c r="R8" s="79"/>
      <c r="S8" s="79"/>
      <c r="T8" s="79"/>
      <c r="U8" s="79"/>
      <c r="V8" s="82" t="s">
        <v>267</v>
      </c>
      <c r="W8" s="81">
        <v>43677.55638888889</v>
      </c>
      <c r="X8" s="82" t="s">
        <v>276</v>
      </c>
      <c r="Y8" s="79"/>
      <c r="Z8" s="79"/>
      <c r="AA8" s="85" t="s">
        <v>290</v>
      </c>
      <c r="AB8" s="79"/>
      <c r="AC8" s="79" t="b">
        <v>0</v>
      </c>
      <c r="AD8" s="79">
        <v>0</v>
      </c>
      <c r="AE8" s="85" t="s">
        <v>302</v>
      </c>
      <c r="AF8" s="79" t="b">
        <v>0</v>
      </c>
      <c r="AG8" s="79" t="s">
        <v>305</v>
      </c>
      <c r="AH8" s="79"/>
      <c r="AI8" s="85" t="s">
        <v>302</v>
      </c>
      <c r="AJ8" s="79" t="b">
        <v>0</v>
      </c>
      <c r="AK8" s="79">
        <v>0</v>
      </c>
      <c r="AL8" s="85" t="s">
        <v>291</v>
      </c>
      <c r="AM8" s="79" t="s">
        <v>307</v>
      </c>
      <c r="AN8" s="79" t="b">
        <v>0</v>
      </c>
      <c r="AO8" s="85" t="s">
        <v>291</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c r="BE8" s="49"/>
      <c r="BF8" s="48"/>
      <c r="BG8" s="49"/>
      <c r="BH8" s="48"/>
      <c r="BI8" s="49"/>
      <c r="BJ8" s="48"/>
      <c r="BK8" s="49"/>
      <c r="BL8" s="48"/>
    </row>
    <row r="9" spans="1:64" ht="15">
      <c r="A9" s="64" t="s">
        <v>214</v>
      </c>
      <c r="B9" s="64" t="s">
        <v>225</v>
      </c>
      <c r="C9" s="65" t="s">
        <v>771</v>
      </c>
      <c r="D9" s="66">
        <v>3</v>
      </c>
      <c r="E9" s="67" t="s">
        <v>132</v>
      </c>
      <c r="F9" s="68">
        <v>35</v>
      </c>
      <c r="G9" s="65"/>
      <c r="H9" s="69"/>
      <c r="I9" s="70"/>
      <c r="J9" s="70"/>
      <c r="K9" s="34" t="s">
        <v>65</v>
      </c>
      <c r="L9" s="77">
        <v>9</v>
      </c>
      <c r="M9" s="77"/>
      <c r="N9" s="72"/>
      <c r="O9" s="79" t="s">
        <v>238</v>
      </c>
      <c r="P9" s="81">
        <v>43677.55638888889</v>
      </c>
      <c r="Q9" s="79" t="s">
        <v>241</v>
      </c>
      <c r="R9" s="79"/>
      <c r="S9" s="79"/>
      <c r="T9" s="79"/>
      <c r="U9" s="79"/>
      <c r="V9" s="82" t="s">
        <v>267</v>
      </c>
      <c r="W9" s="81">
        <v>43677.55638888889</v>
      </c>
      <c r="X9" s="82" t="s">
        <v>276</v>
      </c>
      <c r="Y9" s="79"/>
      <c r="Z9" s="79"/>
      <c r="AA9" s="85" t="s">
        <v>290</v>
      </c>
      <c r="AB9" s="79"/>
      <c r="AC9" s="79" t="b">
        <v>0</v>
      </c>
      <c r="AD9" s="79">
        <v>0</v>
      </c>
      <c r="AE9" s="85" t="s">
        <v>302</v>
      </c>
      <c r="AF9" s="79" t="b">
        <v>0</v>
      </c>
      <c r="AG9" s="79" t="s">
        <v>305</v>
      </c>
      <c r="AH9" s="79"/>
      <c r="AI9" s="85" t="s">
        <v>302</v>
      </c>
      <c r="AJ9" s="79" t="b">
        <v>0</v>
      </c>
      <c r="AK9" s="79">
        <v>0</v>
      </c>
      <c r="AL9" s="85" t="s">
        <v>291</v>
      </c>
      <c r="AM9" s="79" t="s">
        <v>307</v>
      </c>
      <c r="AN9" s="79" t="b">
        <v>0</v>
      </c>
      <c r="AO9" s="85" t="s">
        <v>291</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c r="BE9" s="49"/>
      <c r="BF9" s="48"/>
      <c r="BG9" s="49"/>
      <c r="BH9" s="48"/>
      <c r="BI9" s="49"/>
      <c r="BJ9" s="48"/>
      <c r="BK9" s="49"/>
      <c r="BL9" s="48"/>
    </row>
    <row r="10" spans="1:64" ht="15">
      <c r="A10" s="64" t="s">
        <v>214</v>
      </c>
      <c r="B10" s="64" t="s">
        <v>226</v>
      </c>
      <c r="C10" s="65" t="s">
        <v>771</v>
      </c>
      <c r="D10" s="66">
        <v>3</v>
      </c>
      <c r="E10" s="67" t="s">
        <v>132</v>
      </c>
      <c r="F10" s="68">
        <v>35</v>
      </c>
      <c r="G10" s="65"/>
      <c r="H10" s="69"/>
      <c r="I10" s="70"/>
      <c r="J10" s="70"/>
      <c r="K10" s="34" t="s">
        <v>65</v>
      </c>
      <c r="L10" s="77">
        <v>10</v>
      </c>
      <c r="M10" s="77"/>
      <c r="N10" s="72"/>
      <c r="O10" s="79" t="s">
        <v>238</v>
      </c>
      <c r="P10" s="81">
        <v>43677.55638888889</v>
      </c>
      <c r="Q10" s="79" t="s">
        <v>241</v>
      </c>
      <c r="R10" s="79"/>
      <c r="S10" s="79"/>
      <c r="T10" s="79"/>
      <c r="U10" s="79"/>
      <c r="V10" s="82" t="s">
        <v>267</v>
      </c>
      <c r="W10" s="81">
        <v>43677.55638888889</v>
      </c>
      <c r="X10" s="82" t="s">
        <v>276</v>
      </c>
      <c r="Y10" s="79"/>
      <c r="Z10" s="79"/>
      <c r="AA10" s="85" t="s">
        <v>290</v>
      </c>
      <c r="AB10" s="79"/>
      <c r="AC10" s="79" t="b">
        <v>0</v>
      </c>
      <c r="AD10" s="79">
        <v>0</v>
      </c>
      <c r="AE10" s="85" t="s">
        <v>302</v>
      </c>
      <c r="AF10" s="79" t="b">
        <v>0</v>
      </c>
      <c r="AG10" s="79" t="s">
        <v>305</v>
      </c>
      <c r="AH10" s="79"/>
      <c r="AI10" s="85" t="s">
        <v>302</v>
      </c>
      <c r="AJ10" s="79" t="b">
        <v>0</v>
      </c>
      <c r="AK10" s="79">
        <v>0</v>
      </c>
      <c r="AL10" s="85" t="s">
        <v>291</v>
      </c>
      <c r="AM10" s="79" t="s">
        <v>307</v>
      </c>
      <c r="AN10" s="79" t="b">
        <v>0</v>
      </c>
      <c r="AO10" s="85" t="s">
        <v>291</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214</v>
      </c>
      <c r="B11" s="64" t="s">
        <v>218</v>
      </c>
      <c r="C11" s="65" t="s">
        <v>771</v>
      </c>
      <c r="D11" s="66">
        <v>3</v>
      </c>
      <c r="E11" s="67" t="s">
        <v>132</v>
      </c>
      <c r="F11" s="68">
        <v>35</v>
      </c>
      <c r="G11" s="65"/>
      <c r="H11" s="69"/>
      <c r="I11" s="70"/>
      <c r="J11" s="70"/>
      <c r="K11" s="34" t="s">
        <v>65</v>
      </c>
      <c r="L11" s="77">
        <v>11</v>
      </c>
      <c r="M11" s="77"/>
      <c r="N11" s="72"/>
      <c r="O11" s="79" t="s">
        <v>238</v>
      </c>
      <c r="P11" s="81">
        <v>43677.55638888889</v>
      </c>
      <c r="Q11" s="79" t="s">
        <v>241</v>
      </c>
      <c r="R11" s="79"/>
      <c r="S11" s="79"/>
      <c r="T11" s="79"/>
      <c r="U11" s="79"/>
      <c r="V11" s="82" t="s">
        <v>267</v>
      </c>
      <c r="W11" s="81">
        <v>43677.55638888889</v>
      </c>
      <c r="X11" s="82" t="s">
        <v>276</v>
      </c>
      <c r="Y11" s="79"/>
      <c r="Z11" s="79"/>
      <c r="AA11" s="85" t="s">
        <v>290</v>
      </c>
      <c r="AB11" s="79"/>
      <c r="AC11" s="79" t="b">
        <v>0</v>
      </c>
      <c r="AD11" s="79">
        <v>0</v>
      </c>
      <c r="AE11" s="85" t="s">
        <v>302</v>
      </c>
      <c r="AF11" s="79" t="b">
        <v>0</v>
      </c>
      <c r="AG11" s="79" t="s">
        <v>305</v>
      </c>
      <c r="AH11" s="79"/>
      <c r="AI11" s="85" t="s">
        <v>302</v>
      </c>
      <c r="AJ11" s="79" t="b">
        <v>0</v>
      </c>
      <c r="AK11" s="79">
        <v>0</v>
      </c>
      <c r="AL11" s="85" t="s">
        <v>291</v>
      </c>
      <c r="AM11" s="79" t="s">
        <v>307</v>
      </c>
      <c r="AN11" s="79" t="b">
        <v>0</v>
      </c>
      <c r="AO11" s="85" t="s">
        <v>291</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c r="BE11" s="49"/>
      <c r="BF11" s="48"/>
      <c r="BG11" s="49"/>
      <c r="BH11" s="48"/>
      <c r="BI11" s="49"/>
      <c r="BJ11" s="48"/>
      <c r="BK11" s="49"/>
      <c r="BL11" s="48"/>
    </row>
    <row r="12" spans="1:64" ht="15">
      <c r="A12" s="64" t="s">
        <v>214</v>
      </c>
      <c r="B12" s="64" t="s">
        <v>227</v>
      </c>
      <c r="C12" s="65" t="s">
        <v>771</v>
      </c>
      <c r="D12" s="66">
        <v>3</v>
      </c>
      <c r="E12" s="67" t="s">
        <v>132</v>
      </c>
      <c r="F12" s="68">
        <v>35</v>
      </c>
      <c r="G12" s="65"/>
      <c r="H12" s="69"/>
      <c r="I12" s="70"/>
      <c r="J12" s="70"/>
      <c r="K12" s="34" t="s">
        <v>65</v>
      </c>
      <c r="L12" s="77">
        <v>12</v>
      </c>
      <c r="M12" s="77"/>
      <c r="N12" s="72"/>
      <c r="O12" s="79" t="s">
        <v>238</v>
      </c>
      <c r="P12" s="81">
        <v>43677.55638888889</v>
      </c>
      <c r="Q12" s="79" t="s">
        <v>241</v>
      </c>
      <c r="R12" s="79"/>
      <c r="S12" s="79"/>
      <c r="T12" s="79"/>
      <c r="U12" s="79"/>
      <c r="V12" s="82" t="s">
        <v>267</v>
      </c>
      <c r="W12" s="81">
        <v>43677.55638888889</v>
      </c>
      <c r="X12" s="82" t="s">
        <v>276</v>
      </c>
      <c r="Y12" s="79"/>
      <c r="Z12" s="79"/>
      <c r="AA12" s="85" t="s">
        <v>290</v>
      </c>
      <c r="AB12" s="79"/>
      <c r="AC12" s="79" t="b">
        <v>0</v>
      </c>
      <c r="AD12" s="79">
        <v>0</v>
      </c>
      <c r="AE12" s="85" t="s">
        <v>302</v>
      </c>
      <c r="AF12" s="79" t="b">
        <v>0</v>
      </c>
      <c r="AG12" s="79" t="s">
        <v>305</v>
      </c>
      <c r="AH12" s="79"/>
      <c r="AI12" s="85" t="s">
        <v>302</v>
      </c>
      <c r="AJ12" s="79" t="b">
        <v>0</v>
      </c>
      <c r="AK12" s="79">
        <v>0</v>
      </c>
      <c r="AL12" s="85" t="s">
        <v>291</v>
      </c>
      <c r="AM12" s="79" t="s">
        <v>307</v>
      </c>
      <c r="AN12" s="79" t="b">
        <v>0</v>
      </c>
      <c r="AO12" s="85" t="s">
        <v>291</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214</v>
      </c>
      <c r="B13" s="64" t="s">
        <v>217</v>
      </c>
      <c r="C13" s="65" t="s">
        <v>771</v>
      </c>
      <c r="D13" s="66">
        <v>3</v>
      </c>
      <c r="E13" s="67" t="s">
        <v>132</v>
      </c>
      <c r="F13" s="68">
        <v>35</v>
      </c>
      <c r="G13" s="65"/>
      <c r="H13" s="69"/>
      <c r="I13" s="70"/>
      <c r="J13" s="70"/>
      <c r="K13" s="34" t="s">
        <v>65</v>
      </c>
      <c r="L13" s="77">
        <v>13</v>
      </c>
      <c r="M13" s="77"/>
      <c r="N13" s="72"/>
      <c r="O13" s="79" t="s">
        <v>238</v>
      </c>
      <c r="P13" s="81">
        <v>43677.55638888889</v>
      </c>
      <c r="Q13" s="79" t="s">
        <v>241</v>
      </c>
      <c r="R13" s="79"/>
      <c r="S13" s="79"/>
      <c r="T13" s="79"/>
      <c r="U13" s="79"/>
      <c r="V13" s="82" t="s">
        <v>267</v>
      </c>
      <c r="W13" s="81">
        <v>43677.55638888889</v>
      </c>
      <c r="X13" s="82" t="s">
        <v>276</v>
      </c>
      <c r="Y13" s="79"/>
      <c r="Z13" s="79"/>
      <c r="AA13" s="85" t="s">
        <v>290</v>
      </c>
      <c r="AB13" s="79"/>
      <c r="AC13" s="79" t="b">
        <v>0</v>
      </c>
      <c r="AD13" s="79">
        <v>0</v>
      </c>
      <c r="AE13" s="85" t="s">
        <v>302</v>
      </c>
      <c r="AF13" s="79" t="b">
        <v>0</v>
      </c>
      <c r="AG13" s="79" t="s">
        <v>305</v>
      </c>
      <c r="AH13" s="79"/>
      <c r="AI13" s="85" t="s">
        <v>302</v>
      </c>
      <c r="AJ13" s="79" t="b">
        <v>0</v>
      </c>
      <c r="AK13" s="79">
        <v>0</v>
      </c>
      <c r="AL13" s="85" t="s">
        <v>291</v>
      </c>
      <c r="AM13" s="79" t="s">
        <v>307</v>
      </c>
      <c r="AN13" s="79" t="b">
        <v>0</v>
      </c>
      <c r="AO13" s="85" t="s">
        <v>291</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c r="BE13" s="49"/>
      <c r="BF13" s="48"/>
      <c r="BG13" s="49"/>
      <c r="BH13" s="48"/>
      <c r="BI13" s="49"/>
      <c r="BJ13" s="48"/>
      <c r="BK13" s="49"/>
      <c r="BL13" s="48"/>
    </row>
    <row r="14" spans="1:64" ht="15">
      <c r="A14" s="64" t="s">
        <v>214</v>
      </c>
      <c r="B14" s="64" t="s">
        <v>228</v>
      </c>
      <c r="C14" s="65" t="s">
        <v>771</v>
      </c>
      <c r="D14" s="66">
        <v>3</v>
      </c>
      <c r="E14" s="67" t="s">
        <v>132</v>
      </c>
      <c r="F14" s="68">
        <v>35</v>
      </c>
      <c r="G14" s="65"/>
      <c r="H14" s="69"/>
      <c r="I14" s="70"/>
      <c r="J14" s="70"/>
      <c r="K14" s="34" t="s">
        <v>65</v>
      </c>
      <c r="L14" s="77">
        <v>14</v>
      </c>
      <c r="M14" s="77"/>
      <c r="N14" s="72"/>
      <c r="O14" s="79" t="s">
        <v>238</v>
      </c>
      <c r="P14" s="81">
        <v>43677.55638888889</v>
      </c>
      <c r="Q14" s="79" t="s">
        <v>241</v>
      </c>
      <c r="R14" s="79"/>
      <c r="S14" s="79"/>
      <c r="T14" s="79"/>
      <c r="U14" s="79"/>
      <c r="V14" s="82" t="s">
        <v>267</v>
      </c>
      <c r="W14" s="81">
        <v>43677.55638888889</v>
      </c>
      <c r="X14" s="82" t="s">
        <v>276</v>
      </c>
      <c r="Y14" s="79"/>
      <c r="Z14" s="79"/>
      <c r="AA14" s="85" t="s">
        <v>290</v>
      </c>
      <c r="AB14" s="79"/>
      <c r="AC14" s="79" t="b">
        <v>0</v>
      </c>
      <c r="AD14" s="79">
        <v>0</v>
      </c>
      <c r="AE14" s="85" t="s">
        <v>302</v>
      </c>
      <c r="AF14" s="79" t="b">
        <v>0</v>
      </c>
      <c r="AG14" s="79" t="s">
        <v>305</v>
      </c>
      <c r="AH14" s="79"/>
      <c r="AI14" s="85" t="s">
        <v>302</v>
      </c>
      <c r="AJ14" s="79" t="b">
        <v>0</v>
      </c>
      <c r="AK14" s="79">
        <v>0</v>
      </c>
      <c r="AL14" s="85" t="s">
        <v>291</v>
      </c>
      <c r="AM14" s="79" t="s">
        <v>307</v>
      </c>
      <c r="AN14" s="79" t="b">
        <v>0</v>
      </c>
      <c r="AO14" s="85" t="s">
        <v>291</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c r="BE14" s="49"/>
      <c r="BF14" s="48"/>
      <c r="BG14" s="49"/>
      <c r="BH14" s="48"/>
      <c r="BI14" s="49"/>
      <c r="BJ14" s="48"/>
      <c r="BK14" s="49"/>
      <c r="BL14" s="48"/>
    </row>
    <row r="15" spans="1:64" ht="15">
      <c r="A15" s="64" t="s">
        <v>214</v>
      </c>
      <c r="B15" s="64" t="s">
        <v>213</v>
      </c>
      <c r="C15" s="65" t="s">
        <v>771</v>
      </c>
      <c r="D15" s="66">
        <v>3</v>
      </c>
      <c r="E15" s="67" t="s">
        <v>132</v>
      </c>
      <c r="F15" s="68">
        <v>35</v>
      </c>
      <c r="G15" s="65"/>
      <c r="H15" s="69"/>
      <c r="I15" s="70"/>
      <c r="J15" s="70"/>
      <c r="K15" s="34" t="s">
        <v>65</v>
      </c>
      <c r="L15" s="77">
        <v>15</v>
      </c>
      <c r="M15" s="77"/>
      <c r="N15" s="72"/>
      <c r="O15" s="79" t="s">
        <v>238</v>
      </c>
      <c r="P15" s="81">
        <v>43677.55638888889</v>
      </c>
      <c r="Q15" s="79" t="s">
        <v>241</v>
      </c>
      <c r="R15" s="79"/>
      <c r="S15" s="79"/>
      <c r="T15" s="79"/>
      <c r="U15" s="79"/>
      <c r="V15" s="82" t="s">
        <v>267</v>
      </c>
      <c r="W15" s="81">
        <v>43677.55638888889</v>
      </c>
      <c r="X15" s="82" t="s">
        <v>276</v>
      </c>
      <c r="Y15" s="79"/>
      <c r="Z15" s="79"/>
      <c r="AA15" s="85" t="s">
        <v>290</v>
      </c>
      <c r="AB15" s="79"/>
      <c r="AC15" s="79" t="b">
        <v>0</v>
      </c>
      <c r="AD15" s="79">
        <v>0</v>
      </c>
      <c r="AE15" s="85" t="s">
        <v>302</v>
      </c>
      <c r="AF15" s="79" t="b">
        <v>0</v>
      </c>
      <c r="AG15" s="79" t="s">
        <v>305</v>
      </c>
      <c r="AH15" s="79"/>
      <c r="AI15" s="85" t="s">
        <v>302</v>
      </c>
      <c r="AJ15" s="79" t="b">
        <v>0</v>
      </c>
      <c r="AK15" s="79">
        <v>0</v>
      </c>
      <c r="AL15" s="85" t="s">
        <v>291</v>
      </c>
      <c r="AM15" s="79" t="s">
        <v>307</v>
      </c>
      <c r="AN15" s="79" t="b">
        <v>0</v>
      </c>
      <c r="AO15" s="85" t="s">
        <v>291</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214</v>
      </c>
      <c r="B16" s="64" t="s">
        <v>215</v>
      </c>
      <c r="C16" s="65" t="s">
        <v>771</v>
      </c>
      <c r="D16" s="66">
        <v>3</v>
      </c>
      <c r="E16" s="67" t="s">
        <v>132</v>
      </c>
      <c r="F16" s="68">
        <v>35</v>
      </c>
      <c r="G16" s="65"/>
      <c r="H16" s="69"/>
      <c r="I16" s="70"/>
      <c r="J16" s="70"/>
      <c r="K16" s="34" t="s">
        <v>65</v>
      </c>
      <c r="L16" s="77">
        <v>16</v>
      </c>
      <c r="M16" s="77"/>
      <c r="N16" s="72"/>
      <c r="O16" s="79" t="s">
        <v>238</v>
      </c>
      <c r="P16" s="81">
        <v>43677.55638888889</v>
      </c>
      <c r="Q16" s="79" t="s">
        <v>241</v>
      </c>
      <c r="R16" s="79"/>
      <c r="S16" s="79"/>
      <c r="T16" s="79"/>
      <c r="U16" s="79"/>
      <c r="V16" s="82" t="s">
        <v>267</v>
      </c>
      <c r="W16" s="81">
        <v>43677.55638888889</v>
      </c>
      <c r="X16" s="82" t="s">
        <v>276</v>
      </c>
      <c r="Y16" s="79"/>
      <c r="Z16" s="79"/>
      <c r="AA16" s="85" t="s">
        <v>290</v>
      </c>
      <c r="AB16" s="79"/>
      <c r="AC16" s="79" t="b">
        <v>0</v>
      </c>
      <c r="AD16" s="79">
        <v>0</v>
      </c>
      <c r="AE16" s="85" t="s">
        <v>302</v>
      </c>
      <c r="AF16" s="79" t="b">
        <v>0</v>
      </c>
      <c r="AG16" s="79" t="s">
        <v>305</v>
      </c>
      <c r="AH16" s="79"/>
      <c r="AI16" s="85" t="s">
        <v>302</v>
      </c>
      <c r="AJ16" s="79" t="b">
        <v>0</v>
      </c>
      <c r="AK16" s="79">
        <v>0</v>
      </c>
      <c r="AL16" s="85" t="s">
        <v>291</v>
      </c>
      <c r="AM16" s="79" t="s">
        <v>307</v>
      </c>
      <c r="AN16" s="79" t="b">
        <v>0</v>
      </c>
      <c r="AO16" s="85" t="s">
        <v>291</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2</v>
      </c>
      <c r="BD16" s="48">
        <v>0</v>
      </c>
      <c r="BE16" s="49">
        <v>0</v>
      </c>
      <c r="BF16" s="48">
        <v>0</v>
      </c>
      <c r="BG16" s="49">
        <v>0</v>
      </c>
      <c r="BH16" s="48">
        <v>0</v>
      </c>
      <c r="BI16" s="49">
        <v>0</v>
      </c>
      <c r="BJ16" s="48">
        <v>12</v>
      </c>
      <c r="BK16" s="49">
        <v>100</v>
      </c>
      <c r="BL16" s="48">
        <v>12</v>
      </c>
    </row>
    <row r="17" spans="1:64" ht="15">
      <c r="A17" s="64" t="s">
        <v>215</v>
      </c>
      <c r="B17" s="64" t="s">
        <v>229</v>
      </c>
      <c r="C17" s="65" t="s">
        <v>771</v>
      </c>
      <c r="D17" s="66">
        <v>3</v>
      </c>
      <c r="E17" s="67" t="s">
        <v>132</v>
      </c>
      <c r="F17" s="68">
        <v>35</v>
      </c>
      <c r="G17" s="65"/>
      <c r="H17" s="69"/>
      <c r="I17" s="70"/>
      <c r="J17" s="70"/>
      <c r="K17" s="34" t="s">
        <v>65</v>
      </c>
      <c r="L17" s="77">
        <v>17</v>
      </c>
      <c r="M17" s="77"/>
      <c r="N17" s="72"/>
      <c r="O17" s="79" t="s">
        <v>238</v>
      </c>
      <c r="P17" s="81">
        <v>43676.83497685185</v>
      </c>
      <c r="Q17" s="79" t="s">
        <v>242</v>
      </c>
      <c r="R17" s="82" t="s">
        <v>252</v>
      </c>
      <c r="S17" s="79" t="s">
        <v>256</v>
      </c>
      <c r="T17" s="79"/>
      <c r="U17" s="79"/>
      <c r="V17" s="82" t="s">
        <v>268</v>
      </c>
      <c r="W17" s="81">
        <v>43676.83497685185</v>
      </c>
      <c r="X17" s="82" t="s">
        <v>277</v>
      </c>
      <c r="Y17" s="79"/>
      <c r="Z17" s="79"/>
      <c r="AA17" s="85" t="s">
        <v>291</v>
      </c>
      <c r="AB17" s="85" t="s">
        <v>293</v>
      </c>
      <c r="AC17" s="79" t="b">
        <v>0</v>
      </c>
      <c r="AD17" s="79">
        <v>4</v>
      </c>
      <c r="AE17" s="85" t="s">
        <v>303</v>
      </c>
      <c r="AF17" s="79" t="b">
        <v>0</v>
      </c>
      <c r="AG17" s="79" t="s">
        <v>305</v>
      </c>
      <c r="AH17" s="79"/>
      <c r="AI17" s="85" t="s">
        <v>302</v>
      </c>
      <c r="AJ17" s="79" t="b">
        <v>0</v>
      </c>
      <c r="AK17" s="79">
        <v>3</v>
      </c>
      <c r="AL17" s="85" t="s">
        <v>302</v>
      </c>
      <c r="AM17" s="79" t="s">
        <v>308</v>
      </c>
      <c r="AN17" s="79" t="b">
        <v>0</v>
      </c>
      <c r="AO17" s="85" t="s">
        <v>293</v>
      </c>
      <c r="AP17" s="79" t="s">
        <v>311</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c r="BE17" s="49"/>
      <c r="BF17" s="48"/>
      <c r="BG17" s="49"/>
      <c r="BH17" s="48"/>
      <c r="BI17" s="49"/>
      <c r="BJ17" s="48"/>
      <c r="BK17" s="49"/>
      <c r="BL17" s="48"/>
    </row>
    <row r="18" spans="1:64" ht="15">
      <c r="A18" s="64" t="s">
        <v>216</v>
      </c>
      <c r="B18" s="64" t="s">
        <v>229</v>
      </c>
      <c r="C18" s="65" t="s">
        <v>771</v>
      </c>
      <c r="D18" s="66">
        <v>3</v>
      </c>
      <c r="E18" s="67" t="s">
        <v>132</v>
      </c>
      <c r="F18" s="68">
        <v>35</v>
      </c>
      <c r="G18" s="65"/>
      <c r="H18" s="69"/>
      <c r="I18" s="70"/>
      <c r="J18" s="70"/>
      <c r="K18" s="34" t="s">
        <v>65</v>
      </c>
      <c r="L18" s="77">
        <v>18</v>
      </c>
      <c r="M18" s="77"/>
      <c r="N18" s="72"/>
      <c r="O18" s="79" t="s">
        <v>238</v>
      </c>
      <c r="P18" s="81">
        <v>43677.57263888889</v>
      </c>
      <c r="Q18" s="79" t="s">
        <v>243</v>
      </c>
      <c r="R18" s="79"/>
      <c r="S18" s="79"/>
      <c r="T18" s="79"/>
      <c r="U18" s="79"/>
      <c r="V18" s="82" t="s">
        <v>269</v>
      </c>
      <c r="W18" s="81">
        <v>43677.57263888889</v>
      </c>
      <c r="X18" s="82" t="s">
        <v>278</v>
      </c>
      <c r="Y18" s="79"/>
      <c r="Z18" s="79"/>
      <c r="AA18" s="85" t="s">
        <v>292</v>
      </c>
      <c r="AB18" s="85" t="s">
        <v>291</v>
      </c>
      <c r="AC18" s="79" t="b">
        <v>0</v>
      </c>
      <c r="AD18" s="79">
        <v>3</v>
      </c>
      <c r="AE18" s="85" t="s">
        <v>303</v>
      </c>
      <c r="AF18" s="79" t="b">
        <v>0</v>
      </c>
      <c r="AG18" s="79" t="s">
        <v>304</v>
      </c>
      <c r="AH18" s="79"/>
      <c r="AI18" s="85" t="s">
        <v>302</v>
      </c>
      <c r="AJ18" s="79" t="b">
        <v>0</v>
      </c>
      <c r="AK18" s="79">
        <v>0</v>
      </c>
      <c r="AL18" s="85" t="s">
        <v>302</v>
      </c>
      <c r="AM18" s="79" t="s">
        <v>307</v>
      </c>
      <c r="AN18" s="79" t="b">
        <v>0</v>
      </c>
      <c r="AO18" s="85" t="s">
        <v>291</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c r="BE18" s="49"/>
      <c r="BF18" s="48"/>
      <c r="BG18" s="49"/>
      <c r="BH18" s="48"/>
      <c r="BI18" s="49"/>
      <c r="BJ18" s="48"/>
      <c r="BK18" s="49"/>
      <c r="BL18" s="48"/>
    </row>
    <row r="19" spans="1:64" ht="15">
      <c r="A19" s="64" t="s">
        <v>215</v>
      </c>
      <c r="B19" s="64" t="s">
        <v>230</v>
      </c>
      <c r="C19" s="65" t="s">
        <v>771</v>
      </c>
      <c r="D19" s="66">
        <v>3</v>
      </c>
      <c r="E19" s="67" t="s">
        <v>132</v>
      </c>
      <c r="F19" s="68">
        <v>35</v>
      </c>
      <c r="G19" s="65"/>
      <c r="H19" s="69"/>
      <c r="I19" s="70"/>
      <c r="J19" s="70"/>
      <c r="K19" s="34" t="s">
        <v>65</v>
      </c>
      <c r="L19" s="77">
        <v>19</v>
      </c>
      <c r="M19" s="77"/>
      <c r="N19" s="72"/>
      <c r="O19" s="79" t="s">
        <v>238</v>
      </c>
      <c r="P19" s="81">
        <v>43676.83497685185</v>
      </c>
      <c r="Q19" s="79" t="s">
        <v>242</v>
      </c>
      <c r="R19" s="82" t="s">
        <v>252</v>
      </c>
      <c r="S19" s="79" t="s">
        <v>256</v>
      </c>
      <c r="T19" s="79"/>
      <c r="U19" s="79"/>
      <c r="V19" s="82" t="s">
        <v>268</v>
      </c>
      <c r="W19" s="81">
        <v>43676.83497685185</v>
      </c>
      <c r="X19" s="82" t="s">
        <v>277</v>
      </c>
      <c r="Y19" s="79"/>
      <c r="Z19" s="79"/>
      <c r="AA19" s="85" t="s">
        <v>291</v>
      </c>
      <c r="AB19" s="85" t="s">
        <v>293</v>
      </c>
      <c r="AC19" s="79" t="b">
        <v>0</v>
      </c>
      <c r="AD19" s="79">
        <v>4</v>
      </c>
      <c r="AE19" s="85" t="s">
        <v>303</v>
      </c>
      <c r="AF19" s="79" t="b">
        <v>0</v>
      </c>
      <c r="AG19" s="79" t="s">
        <v>305</v>
      </c>
      <c r="AH19" s="79"/>
      <c r="AI19" s="85" t="s">
        <v>302</v>
      </c>
      <c r="AJ19" s="79" t="b">
        <v>0</v>
      </c>
      <c r="AK19" s="79">
        <v>3</v>
      </c>
      <c r="AL19" s="85" t="s">
        <v>302</v>
      </c>
      <c r="AM19" s="79" t="s">
        <v>308</v>
      </c>
      <c r="AN19" s="79" t="b">
        <v>0</v>
      </c>
      <c r="AO19" s="85" t="s">
        <v>293</v>
      </c>
      <c r="AP19" s="79" t="s">
        <v>311</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4" t="s">
        <v>216</v>
      </c>
      <c r="B20" s="64" t="s">
        <v>230</v>
      </c>
      <c r="C20" s="65" t="s">
        <v>771</v>
      </c>
      <c r="D20" s="66">
        <v>3</v>
      </c>
      <c r="E20" s="67" t="s">
        <v>132</v>
      </c>
      <c r="F20" s="68">
        <v>35</v>
      </c>
      <c r="G20" s="65"/>
      <c r="H20" s="69"/>
      <c r="I20" s="70"/>
      <c r="J20" s="70"/>
      <c r="K20" s="34" t="s">
        <v>65</v>
      </c>
      <c r="L20" s="77">
        <v>20</v>
      </c>
      <c r="M20" s="77"/>
      <c r="N20" s="72"/>
      <c r="O20" s="79" t="s">
        <v>238</v>
      </c>
      <c r="P20" s="81">
        <v>43677.57263888889</v>
      </c>
      <c r="Q20" s="79" t="s">
        <v>243</v>
      </c>
      <c r="R20" s="79"/>
      <c r="S20" s="79"/>
      <c r="T20" s="79"/>
      <c r="U20" s="79"/>
      <c r="V20" s="82" t="s">
        <v>269</v>
      </c>
      <c r="W20" s="81">
        <v>43677.57263888889</v>
      </c>
      <c r="X20" s="82" t="s">
        <v>278</v>
      </c>
      <c r="Y20" s="79"/>
      <c r="Z20" s="79"/>
      <c r="AA20" s="85" t="s">
        <v>292</v>
      </c>
      <c r="AB20" s="85" t="s">
        <v>291</v>
      </c>
      <c r="AC20" s="79" t="b">
        <v>0</v>
      </c>
      <c r="AD20" s="79">
        <v>3</v>
      </c>
      <c r="AE20" s="85" t="s">
        <v>303</v>
      </c>
      <c r="AF20" s="79" t="b">
        <v>0</v>
      </c>
      <c r="AG20" s="79" t="s">
        <v>304</v>
      </c>
      <c r="AH20" s="79"/>
      <c r="AI20" s="85" t="s">
        <v>302</v>
      </c>
      <c r="AJ20" s="79" t="b">
        <v>0</v>
      </c>
      <c r="AK20" s="79">
        <v>0</v>
      </c>
      <c r="AL20" s="85" t="s">
        <v>302</v>
      </c>
      <c r="AM20" s="79" t="s">
        <v>307</v>
      </c>
      <c r="AN20" s="79" t="b">
        <v>0</v>
      </c>
      <c r="AO20" s="85" t="s">
        <v>291</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215</v>
      </c>
      <c r="B21" s="64" t="s">
        <v>231</v>
      </c>
      <c r="C21" s="65" t="s">
        <v>771</v>
      </c>
      <c r="D21" s="66">
        <v>3</v>
      </c>
      <c r="E21" s="67" t="s">
        <v>132</v>
      </c>
      <c r="F21" s="68">
        <v>35</v>
      </c>
      <c r="G21" s="65"/>
      <c r="H21" s="69"/>
      <c r="I21" s="70"/>
      <c r="J21" s="70"/>
      <c r="K21" s="34" t="s">
        <v>65</v>
      </c>
      <c r="L21" s="77">
        <v>21</v>
      </c>
      <c r="M21" s="77"/>
      <c r="N21" s="72"/>
      <c r="O21" s="79" t="s">
        <v>238</v>
      </c>
      <c r="P21" s="81">
        <v>43676.83497685185</v>
      </c>
      <c r="Q21" s="79" t="s">
        <v>242</v>
      </c>
      <c r="R21" s="82" t="s">
        <v>252</v>
      </c>
      <c r="S21" s="79" t="s">
        <v>256</v>
      </c>
      <c r="T21" s="79"/>
      <c r="U21" s="79"/>
      <c r="V21" s="82" t="s">
        <v>268</v>
      </c>
      <c r="W21" s="81">
        <v>43676.83497685185</v>
      </c>
      <c r="X21" s="82" t="s">
        <v>277</v>
      </c>
      <c r="Y21" s="79"/>
      <c r="Z21" s="79"/>
      <c r="AA21" s="85" t="s">
        <v>291</v>
      </c>
      <c r="AB21" s="85" t="s">
        <v>293</v>
      </c>
      <c r="AC21" s="79" t="b">
        <v>0</v>
      </c>
      <c r="AD21" s="79">
        <v>4</v>
      </c>
      <c r="AE21" s="85" t="s">
        <v>303</v>
      </c>
      <c r="AF21" s="79" t="b">
        <v>0</v>
      </c>
      <c r="AG21" s="79" t="s">
        <v>305</v>
      </c>
      <c r="AH21" s="79"/>
      <c r="AI21" s="85" t="s">
        <v>302</v>
      </c>
      <c r="AJ21" s="79" t="b">
        <v>0</v>
      </c>
      <c r="AK21" s="79">
        <v>3</v>
      </c>
      <c r="AL21" s="85" t="s">
        <v>302</v>
      </c>
      <c r="AM21" s="79" t="s">
        <v>308</v>
      </c>
      <c r="AN21" s="79" t="b">
        <v>0</v>
      </c>
      <c r="AO21" s="85" t="s">
        <v>293</v>
      </c>
      <c r="AP21" s="79" t="s">
        <v>311</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c r="BE21" s="49"/>
      <c r="BF21" s="48"/>
      <c r="BG21" s="49"/>
      <c r="BH21" s="48"/>
      <c r="BI21" s="49"/>
      <c r="BJ21" s="48"/>
      <c r="BK21" s="49"/>
      <c r="BL21" s="48"/>
    </row>
    <row r="22" spans="1:64" ht="15">
      <c r="A22" s="64" t="s">
        <v>216</v>
      </c>
      <c r="B22" s="64" t="s">
        <v>231</v>
      </c>
      <c r="C22" s="65" t="s">
        <v>771</v>
      </c>
      <c r="D22" s="66">
        <v>3</v>
      </c>
      <c r="E22" s="67" t="s">
        <v>132</v>
      </c>
      <c r="F22" s="68">
        <v>35</v>
      </c>
      <c r="G22" s="65"/>
      <c r="H22" s="69"/>
      <c r="I22" s="70"/>
      <c r="J22" s="70"/>
      <c r="K22" s="34" t="s">
        <v>65</v>
      </c>
      <c r="L22" s="77">
        <v>22</v>
      </c>
      <c r="M22" s="77"/>
      <c r="N22" s="72"/>
      <c r="O22" s="79" t="s">
        <v>238</v>
      </c>
      <c r="P22" s="81">
        <v>43677.57263888889</v>
      </c>
      <c r="Q22" s="79" t="s">
        <v>243</v>
      </c>
      <c r="R22" s="79"/>
      <c r="S22" s="79"/>
      <c r="T22" s="79"/>
      <c r="U22" s="79"/>
      <c r="V22" s="82" t="s">
        <v>269</v>
      </c>
      <c r="W22" s="81">
        <v>43677.57263888889</v>
      </c>
      <c r="X22" s="82" t="s">
        <v>278</v>
      </c>
      <c r="Y22" s="79"/>
      <c r="Z22" s="79"/>
      <c r="AA22" s="85" t="s">
        <v>292</v>
      </c>
      <c r="AB22" s="85" t="s">
        <v>291</v>
      </c>
      <c r="AC22" s="79" t="b">
        <v>0</v>
      </c>
      <c r="AD22" s="79">
        <v>3</v>
      </c>
      <c r="AE22" s="85" t="s">
        <v>303</v>
      </c>
      <c r="AF22" s="79" t="b">
        <v>0</v>
      </c>
      <c r="AG22" s="79" t="s">
        <v>304</v>
      </c>
      <c r="AH22" s="79"/>
      <c r="AI22" s="85" t="s">
        <v>302</v>
      </c>
      <c r="AJ22" s="79" t="b">
        <v>0</v>
      </c>
      <c r="AK22" s="79">
        <v>0</v>
      </c>
      <c r="AL22" s="85" t="s">
        <v>302</v>
      </c>
      <c r="AM22" s="79" t="s">
        <v>307</v>
      </c>
      <c r="AN22" s="79" t="b">
        <v>0</v>
      </c>
      <c r="AO22" s="85" t="s">
        <v>291</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4" t="s">
        <v>215</v>
      </c>
      <c r="B23" s="64" t="s">
        <v>232</v>
      </c>
      <c r="C23" s="65" t="s">
        <v>771</v>
      </c>
      <c r="D23" s="66">
        <v>3</v>
      </c>
      <c r="E23" s="67" t="s">
        <v>132</v>
      </c>
      <c r="F23" s="68">
        <v>35</v>
      </c>
      <c r="G23" s="65"/>
      <c r="H23" s="69"/>
      <c r="I23" s="70"/>
      <c r="J23" s="70"/>
      <c r="K23" s="34" t="s">
        <v>65</v>
      </c>
      <c r="L23" s="77">
        <v>23</v>
      </c>
      <c r="M23" s="77"/>
      <c r="N23" s="72"/>
      <c r="O23" s="79" t="s">
        <v>238</v>
      </c>
      <c r="P23" s="81">
        <v>43676.83497685185</v>
      </c>
      <c r="Q23" s="79" t="s">
        <v>242</v>
      </c>
      <c r="R23" s="82" t="s">
        <v>252</v>
      </c>
      <c r="S23" s="79" t="s">
        <v>256</v>
      </c>
      <c r="T23" s="79"/>
      <c r="U23" s="79"/>
      <c r="V23" s="82" t="s">
        <v>268</v>
      </c>
      <c r="W23" s="81">
        <v>43676.83497685185</v>
      </c>
      <c r="X23" s="82" t="s">
        <v>277</v>
      </c>
      <c r="Y23" s="79"/>
      <c r="Z23" s="79"/>
      <c r="AA23" s="85" t="s">
        <v>291</v>
      </c>
      <c r="AB23" s="85" t="s">
        <v>293</v>
      </c>
      <c r="AC23" s="79" t="b">
        <v>0</v>
      </c>
      <c r="AD23" s="79">
        <v>4</v>
      </c>
      <c r="AE23" s="85" t="s">
        <v>303</v>
      </c>
      <c r="AF23" s="79" t="b">
        <v>0</v>
      </c>
      <c r="AG23" s="79" t="s">
        <v>305</v>
      </c>
      <c r="AH23" s="79"/>
      <c r="AI23" s="85" t="s">
        <v>302</v>
      </c>
      <c r="AJ23" s="79" t="b">
        <v>0</v>
      </c>
      <c r="AK23" s="79">
        <v>3</v>
      </c>
      <c r="AL23" s="85" t="s">
        <v>302</v>
      </c>
      <c r="AM23" s="79" t="s">
        <v>308</v>
      </c>
      <c r="AN23" s="79" t="b">
        <v>0</v>
      </c>
      <c r="AO23" s="85" t="s">
        <v>293</v>
      </c>
      <c r="AP23" s="79" t="s">
        <v>311</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c r="BE23" s="49"/>
      <c r="BF23" s="48"/>
      <c r="BG23" s="49"/>
      <c r="BH23" s="48"/>
      <c r="BI23" s="49"/>
      <c r="BJ23" s="48"/>
      <c r="BK23" s="49"/>
      <c r="BL23" s="48"/>
    </row>
    <row r="24" spans="1:64" ht="15">
      <c r="A24" s="64" t="s">
        <v>216</v>
      </c>
      <c r="B24" s="64" t="s">
        <v>232</v>
      </c>
      <c r="C24" s="65" t="s">
        <v>771</v>
      </c>
      <c r="D24" s="66">
        <v>3</v>
      </c>
      <c r="E24" s="67" t="s">
        <v>132</v>
      </c>
      <c r="F24" s="68">
        <v>35</v>
      </c>
      <c r="G24" s="65"/>
      <c r="H24" s="69"/>
      <c r="I24" s="70"/>
      <c r="J24" s="70"/>
      <c r="K24" s="34" t="s">
        <v>65</v>
      </c>
      <c r="L24" s="77">
        <v>24</v>
      </c>
      <c r="M24" s="77"/>
      <c r="N24" s="72"/>
      <c r="O24" s="79" t="s">
        <v>238</v>
      </c>
      <c r="P24" s="81">
        <v>43677.57263888889</v>
      </c>
      <c r="Q24" s="79" t="s">
        <v>243</v>
      </c>
      <c r="R24" s="79"/>
      <c r="S24" s="79"/>
      <c r="T24" s="79"/>
      <c r="U24" s="79"/>
      <c r="V24" s="82" t="s">
        <v>269</v>
      </c>
      <c r="W24" s="81">
        <v>43677.57263888889</v>
      </c>
      <c r="X24" s="82" t="s">
        <v>278</v>
      </c>
      <c r="Y24" s="79"/>
      <c r="Z24" s="79"/>
      <c r="AA24" s="85" t="s">
        <v>292</v>
      </c>
      <c r="AB24" s="85" t="s">
        <v>291</v>
      </c>
      <c r="AC24" s="79" t="b">
        <v>0</v>
      </c>
      <c r="AD24" s="79">
        <v>3</v>
      </c>
      <c r="AE24" s="85" t="s">
        <v>303</v>
      </c>
      <c r="AF24" s="79" t="b">
        <v>0</v>
      </c>
      <c r="AG24" s="79" t="s">
        <v>304</v>
      </c>
      <c r="AH24" s="79"/>
      <c r="AI24" s="85" t="s">
        <v>302</v>
      </c>
      <c r="AJ24" s="79" t="b">
        <v>0</v>
      </c>
      <c r="AK24" s="79">
        <v>0</v>
      </c>
      <c r="AL24" s="85" t="s">
        <v>302</v>
      </c>
      <c r="AM24" s="79" t="s">
        <v>307</v>
      </c>
      <c r="AN24" s="79" t="b">
        <v>0</v>
      </c>
      <c r="AO24" s="85" t="s">
        <v>291</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c r="BE24" s="49"/>
      <c r="BF24" s="48"/>
      <c r="BG24" s="49"/>
      <c r="BH24" s="48"/>
      <c r="BI24" s="49"/>
      <c r="BJ24" s="48"/>
      <c r="BK24" s="49"/>
      <c r="BL24" s="48"/>
    </row>
    <row r="25" spans="1:64" ht="15">
      <c r="A25" s="64" t="s">
        <v>215</v>
      </c>
      <c r="B25" s="64" t="s">
        <v>233</v>
      </c>
      <c r="C25" s="65" t="s">
        <v>771</v>
      </c>
      <c r="D25" s="66">
        <v>3</v>
      </c>
      <c r="E25" s="67" t="s">
        <v>132</v>
      </c>
      <c r="F25" s="68">
        <v>35</v>
      </c>
      <c r="G25" s="65"/>
      <c r="H25" s="69"/>
      <c r="I25" s="70"/>
      <c r="J25" s="70"/>
      <c r="K25" s="34" t="s">
        <v>65</v>
      </c>
      <c r="L25" s="77">
        <v>25</v>
      </c>
      <c r="M25" s="77"/>
      <c r="N25" s="72"/>
      <c r="O25" s="79" t="s">
        <v>238</v>
      </c>
      <c r="P25" s="81">
        <v>43676.83497685185</v>
      </c>
      <c r="Q25" s="79" t="s">
        <v>242</v>
      </c>
      <c r="R25" s="82" t="s">
        <v>252</v>
      </c>
      <c r="S25" s="79" t="s">
        <v>256</v>
      </c>
      <c r="T25" s="79"/>
      <c r="U25" s="79"/>
      <c r="V25" s="82" t="s">
        <v>268</v>
      </c>
      <c r="W25" s="81">
        <v>43676.83497685185</v>
      </c>
      <c r="X25" s="82" t="s">
        <v>277</v>
      </c>
      <c r="Y25" s="79"/>
      <c r="Z25" s="79"/>
      <c r="AA25" s="85" t="s">
        <v>291</v>
      </c>
      <c r="AB25" s="85" t="s">
        <v>293</v>
      </c>
      <c r="AC25" s="79" t="b">
        <v>0</v>
      </c>
      <c r="AD25" s="79">
        <v>4</v>
      </c>
      <c r="AE25" s="85" t="s">
        <v>303</v>
      </c>
      <c r="AF25" s="79" t="b">
        <v>0</v>
      </c>
      <c r="AG25" s="79" t="s">
        <v>305</v>
      </c>
      <c r="AH25" s="79"/>
      <c r="AI25" s="85" t="s">
        <v>302</v>
      </c>
      <c r="AJ25" s="79" t="b">
        <v>0</v>
      </c>
      <c r="AK25" s="79">
        <v>3</v>
      </c>
      <c r="AL25" s="85" t="s">
        <v>302</v>
      </c>
      <c r="AM25" s="79" t="s">
        <v>308</v>
      </c>
      <c r="AN25" s="79" t="b">
        <v>0</v>
      </c>
      <c r="AO25" s="85" t="s">
        <v>293</v>
      </c>
      <c r="AP25" s="79" t="s">
        <v>311</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c r="BE25" s="49"/>
      <c r="BF25" s="48"/>
      <c r="BG25" s="49"/>
      <c r="BH25" s="48"/>
      <c r="BI25" s="49"/>
      <c r="BJ25" s="48"/>
      <c r="BK25" s="49"/>
      <c r="BL25" s="48"/>
    </row>
    <row r="26" spans="1:64" ht="15">
      <c r="A26" s="64" t="s">
        <v>216</v>
      </c>
      <c r="B26" s="64" t="s">
        <v>233</v>
      </c>
      <c r="C26" s="65" t="s">
        <v>771</v>
      </c>
      <c r="D26" s="66">
        <v>3</v>
      </c>
      <c r="E26" s="67" t="s">
        <v>132</v>
      </c>
      <c r="F26" s="68">
        <v>35</v>
      </c>
      <c r="G26" s="65"/>
      <c r="H26" s="69"/>
      <c r="I26" s="70"/>
      <c r="J26" s="70"/>
      <c r="K26" s="34" t="s">
        <v>65</v>
      </c>
      <c r="L26" s="77">
        <v>26</v>
      </c>
      <c r="M26" s="77"/>
      <c r="N26" s="72"/>
      <c r="O26" s="79" t="s">
        <v>238</v>
      </c>
      <c r="P26" s="81">
        <v>43677.57263888889</v>
      </c>
      <c r="Q26" s="79" t="s">
        <v>243</v>
      </c>
      <c r="R26" s="79"/>
      <c r="S26" s="79"/>
      <c r="T26" s="79"/>
      <c r="U26" s="79"/>
      <c r="V26" s="82" t="s">
        <v>269</v>
      </c>
      <c r="W26" s="81">
        <v>43677.57263888889</v>
      </c>
      <c r="X26" s="82" t="s">
        <v>278</v>
      </c>
      <c r="Y26" s="79"/>
      <c r="Z26" s="79"/>
      <c r="AA26" s="85" t="s">
        <v>292</v>
      </c>
      <c r="AB26" s="85" t="s">
        <v>291</v>
      </c>
      <c r="AC26" s="79" t="b">
        <v>0</v>
      </c>
      <c r="AD26" s="79">
        <v>3</v>
      </c>
      <c r="AE26" s="85" t="s">
        <v>303</v>
      </c>
      <c r="AF26" s="79" t="b">
        <v>0</v>
      </c>
      <c r="AG26" s="79" t="s">
        <v>304</v>
      </c>
      <c r="AH26" s="79"/>
      <c r="AI26" s="85" t="s">
        <v>302</v>
      </c>
      <c r="AJ26" s="79" t="b">
        <v>0</v>
      </c>
      <c r="AK26" s="79">
        <v>0</v>
      </c>
      <c r="AL26" s="85" t="s">
        <v>302</v>
      </c>
      <c r="AM26" s="79" t="s">
        <v>307</v>
      </c>
      <c r="AN26" s="79" t="b">
        <v>0</v>
      </c>
      <c r="AO26" s="85" t="s">
        <v>291</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c r="BE26" s="49"/>
      <c r="BF26" s="48"/>
      <c r="BG26" s="49"/>
      <c r="BH26" s="48"/>
      <c r="BI26" s="49"/>
      <c r="BJ26" s="48"/>
      <c r="BK26" s="49"/>
      <c r="BL26" s="48"/>
    </row>
    <row r="27" spans="1:64" ht="15">
      <c r="A27" s="64" t="s">
        <v>215</v>
      </c>
      <c r="B27" s="64" t="s">
        <v>234</v>
      </c>
      <c r="C27" s="65" t="s">
        <v>772</v>
      </c>
      <c r="D27" s="66">
        <v>10</v>
      </c>
      <c r="E27" s="67" t="s">
        <v>136</v>
      </c>
      <c r="F27" s="68">
        <v>12</v>
      </c>
      <c r="G27" s="65"/>
      <c r="H27" s="69"/>
      <c r="I27" s="70"/>
      <c r="J27" s="70"/>
      <c r="K27" s="34" t="s">
        <v>65</v>
      </c>
      <c r="L27" s="77">
        <v>27</v>
      </c>
      <c r="M27" s="77"/>
      <c r="N27" s="72"/>
      <c r="O27" s="79" t="s">
        <v>238</v>
      </c>
      <c r="P27" s="81">
        <v>43676.83497685185</v>
      </c>
      <c r="Q27" s="79" t="s">
        <v>242</v>
      </c>
      <c r="R27" s="82" t="s">
        <v>252</v>
      </c>
      <c r="S27" s="79" t="s">
        <v>256</v>
      </c>
      <c r="T27" s="79"/>
      <c r="U27" s="79"/>
      <c r="V27" s="82" t="s">
        <v>268</v>
      </c>
      <c r="W27" s="81">
        <v>43676.83497685185</v>
      </c>
      <c r="X27" s="82" t="s">
        <v>277</v>
      </c>
      <c r="Y27" s="79"/>
      <c r="Z27" s="79"/>
      <c r="AA27" s="85" t="s">
        <v>291</v>
      </c>
      <c r="AB27" s="85" t="s">
        <v>293</v>
      </c>
      <c r="AC27" s="79" t="b">
        <v>0</v>
      </c>
      <c r="AD27" s="79">
        <v>4</v>
      </c>
      <c r="AE27" s="85" t="s">
        <v>303</v>
      </c>
      <c r="AF27" s="79" t="b">
        <v>0</v>
      </c>
      <c r="AG27" s="79" t="s">
        <v>305</v>
      </c>
      <c r="AH27" s="79"/>
      <c r="AI27" s="85" t="s">
        <v>302</v>
      </c>
      <c r="AJ27" s="79" t="b">
        <v>0</v>
      </c>
      <c r="AK27" s="79">
        <v>3</v>
      </c>
      <c r="AL27" s="85" t="s">
        <v>302</v>
      </c>
      <c r="AM27" s="79" t="s">
        <v>308</v>
      </c>
      <c r="AN27" s="79" t="b">
        <v>0</v>
      </c>
      <c r="AO27" s="85" t="s">
        <v>293</v>
      </c>
      <c r="AP27" s="79" t="s">
        <v>311</v>
      </c>
      <c r="AQ27" s="79">
        <v>0</v>
      </c>
      <c r="AR27" s="79">
        <v>0</v>
      </c>
      <c r="AS27" s="79"/>
      <c r="AT27" s="79"/>
      <c r="AU27" s="79"/>
      <c r="AV27" s="79"/>
      <c r="AW27" s="79"/>
      <c r="AX27" s="79"/>
      <c r="AY27" s="79"/>
      <c r="AZ27" s="79"/>
      <c r="BA27">
        <v>2</v>
      </c>
      <c r="BB27" s="78" t="str">
        <f>REPLACE(INDEX(GroupVertices[Group],MATCH(Edges[[#This Row],[Vertex 1]],GroupVertices[Vertex],0)),1,1,"")</f>
        <v>2</v>
      </c>
      <c r="BC27" s="78" t="str">
        <f>REPLACE(INDEX(GroupVertices[Group],MATCH(Edges[[#This Row],[Vertex 2]],GroupVertices[Vertex],0)),1,1,"")</f>
        <v>2</v>
      </c>
      <c r="BD27" s="48"/>
      <c r="BE27" s="49"/>
      <c r="BF27" s="48"/>
      <c r="BG27" s="49"/>
      <c r="BH27" s="48"/>
      <c r="BI27" s="49"/>
      <c r="BJ27" s="48"/>
      <c r="BK27" s="49"/>
      <c r="BL27" s="48"/>
    </row>
    <row r="28" spans="1:64" ht="15">
      <c r="A28" s="64" t="s">
        <v>215</v>
      </c>
      <c r="B28" s="64" t="s">
        <v>234</v>
      </c>
      <c r="C28" s="65" t="s">
        <v>772</v>
      </c>
      <c r="D28" s="66">
        <v>10</v>
      </c>
      <c r="E28" s="67" t="s">
        <v>136</v>
      </c>
      <c r="F28" s="68">
        <v>12</v>
      </c>
      <c r="G28" s="65"/>
      <c r="H28" s="69"/>
      <c r="I28" s="70"/>
      <c r="J28" s="70"/>
      <c r="K28" s="34" t="s">
        <v>65</v>
      </c>
      <c r="L28" s="77">
        <v>28</v>
      </c>
      <c r="M28" s="77"/>
      <c r="N28" s="72"/>
      <c r="O28" s="79" t="s">
        <v>238</v>
      </c>
      <c r="P28" s="81">
        <v>43676.83453703704</v>
      </c>
      <c r="Q28" s="79" t="s">
        <v>244</v>
      </c>
      <c r="R28" s="82" t="s">
        <v>252</v>
      </c>
      <c r="S28" s="79" t="s">
        <v>256</v>
      </c>
      <c r="T28" s="79"/>
      <c r="U28" s="79"/>
      <c r="V28" s="82" t="s">
        <v>268</v>
      </c>
      <c r="W28" s="81">
        <v>43676.83453703704</v>
      </c>
      <c r="X28" s="82" t="s">
        <v>279</v>
      </c>
      <c r="Y28" s="79"/>
      <c r="Z28" s="79"/>
      <c r="AA28" s="85" t="s">
        <v>293</v>
      </c>
      <c r="AB28" s="85" t="s">
        <v>301</v>
      </c>
      <c r="AC28" s="79" t="b">
        <v>0</v>
      </c>
      <c r="AD28" s="79">
        <v>4</v>
      </c>
      <c r="AE28" s="85" t="s">
        <v>303</v>
      </c>
      <c r="AF28" s="79" t="b">
        <v>0</v>
      </c>
      <c r="AG28" s="79" t="s">
        <v>304</v>
      </c>
      <c r="AH28" s="79"/>
      <c r="AI28" s="85" t="s">
        <v>302</v>
      </c>
      <c r="AJ28" s="79" t="b">
        <v>0</v>
      </c>
      <c r="AK28" s="79">
        <v>3</v>
      </c>
      <c r="AL28" s="85" t="s">
        <v>302</v>
      </c>
      <c r="AM28" s="79" t="s">
        <v>308</v>
      </c>
      <c r="AN28" s="79" t="b">
        <v>0</v>
      </c>
      <c r="AO28" s="85" t="s">
        <v>301</v>
      </c>
      <c r="AP28" s="79" t="s">
        <v>311</v>
      </c>
      <c r="AQ28" s="79">
        <v>0</v>
      </c>
      <c r="AR28" s="79">
        <v>0</v>
      </c>
      <c r="AS28" s="79"/>
      <c r="AT28" s="79"/>
      <c r="AU28" s="79"/>
      <c r="AV28" s="79"/>
      <c r="AW28" s="79"/>
      <c r="AX28" s="79"/>
      <c r="AY28" s="79"/>
      <c r="AZ28" s="79"/>
      <c r="BA28">
        <v>2</v>
      </c>
      <c r="BB28" s="78" t="str">
        <f>REPLACE(INDEX(GroupVertices[Group],MATCH(Edges[[#This Row],[Vertex 1]],GroupVertices[Vertex],0)),1,1,"")</f>
        <v>2</v>
      </c>
      <c r="BC28" s="78" t="str">
        <f>REPLACE(INDEX(GroupVertices[Group],MATCH(Edges[[#This Row],[Vertex 2]],GroupVertices[Vertex],0)),1,1,"")</f>
        <v>2</v>
      </c>
      <c r="BD28" s="48"/>
      <c r="BE28" s="49"/>
      <c r="BF28" s="48"/>
      <c r="BG28" s="49"/>
      <c r="BH28" s="48"/>
      <c r="BI28" s="49"/>
      <c r="BJ28" s="48"/>
      <c r="BK28" s="49"/>
      <c r="BL28" s="48"/>
    </row>
    <row r="29" spans="1:64" ht="15">
      <c r="A29" s="64" t="s">
        <v>216</v>
      </c>
      <c r="B29" s="64" t="s">
        <v>234</v>
      </c>
      <c r="C29" s="65" t="s">
        <v>771</v>
      </c>
      <c r="D29" s="66">
        <v>3</v>
      </c>
      <c r="E29" s="67" t="s">
        <v>132</v>
      </c>
      <c r="F29" s="68">
        <v>35</v>
      </c>
      <c r="G29" s="65"/>
      <c r="H29" s="69"/>
      <c r="I29" s="70"/>
      <c r="J29" s="70"/>
      <c r="K29" s="34" t="s">
        <v>65</v>
      </c>
      <c r="L29" s="77">
        <v>29</v>
      </c>
      <c r="M29" s="77"/>
      <c r="N29" s="72"/>
      <c r="O29" s="79" t="s">
        <v>238</v>
      </c>
      <c r="P29" s="81">
        <v>43677.57263888889</v>
      </c>
      <c r="Q29" s="79" t="s">
        <v>243</v>
      </c>
      <c r="R29" s="79"/>
      <c r="S29" s="79"/>
      <c r="T29" s="79"/>
      <c r="U29" s="79"/>
      <c r="V29" s="82" t="s">
        <v>269</v>
      </c>
      <c r="W29" s="81">
        <v>43677.57263888889</v>
      </c>
      <c r="X29" s="82" t="s">
        <v>278</v>
      </c>
      <c r="Y29" s="79"/>
      <c r="Z29" s="79"/>
      <c r="AA29" s="85" t="s">
        <v>292</v>
      </c>
      <c r="AB29" s="85" t="s">
        <v>291</v>
      </c>
      <c r="AC29" s="79" t="b">
        <v>0</v>
      </c>
      <c r="AD29" s="79">
        <v>3</v>
      </c>
      <c r="AE29" s="85" t="s">
        <v>303</v>
      </c>
      <c r="AF29" s="79" t="b">
        <v>0</v>
      </c>
      <c r="AG29" s="79" t="s">
        <v>304</v>
      </c>
      <c r="AH29" s="79"/>
      <c r="AI29" s="85" t="s">
        <v>302</v>
      </c>
      <c r="AJ29" s="79" t="b">
        <v>0</v>
      </c>
      <c r="AK29" s="79">
        <v>0</v>
      </c>
      <c r="AL29" s="85" t="s">
        <v>302</v>
      </c>
      <c r="AM29" s="79" t="s">
        <v>307</v>
      </c>
      <c r="AN29" s="79" t="b">
        <v>0</v>
      </c>
      <c r="AO29" s="85" t="s">
        <v>291</v>
      </c>
      <c r="AP29" s="79" t="s">
        <v>176</v>
      </c>
      <c r="AQ29" s="79">
        <v>0</v>
      </c>
      <c r="AR29" s="79">
        <v>0</v>
      </c>
      <c r="AS29" s="79"/>
      <c r="AT29" s="79"/>
      <c r="AU29" s="79"/>
      <c r="AV29" s="79"/>
      <c r="AW29" s="79"/>
      <c r="AX29" s="79"/>
      <c r="AY29" s="79"/>
      <c r="AZ29" s="79"/>
      <c r="BA29">
        <v>1</v>
      </c>
      <c r="BB29" s="78" t="str">
        <f>REPLACE(INDEX(GroupVertices[Group],MATCH(Edges[[#This Row],[Vertex 1]],GroupVertices[Vertex],0)),1,1,"")</f>
        <v>2</v>
      </c>
      <c r="BC29" s="78" t="str">
        <f>REPLACE(INDEX(GroupVertices[Group],MATCH(Edges[[#This Row],[Vertex 2]],GroupVertices[Vertex],0)),1,1,"")</f>
        <v>2</v>
      </c>
      <c r="BD29" s="48"/>
      <c r="BE29" s="49"/>
      <c r="BF29" s="48"/>
      <c r="BG29" s="49"/>
      <c r="BH29" s="48"/>
      <c r="BI29" s="49"/>
      <c r="BJ29" s="48"/>
      <c r="BK29" s="49"/>
      <c r="BL29" s="48"/>
    </row>
    <row r="30" spans="1:64" ht="15">
      <c r="A30" s="64" t="s">
        <v>215</v>
      </c>
      <c r="B30" s="64" t="s">
        <v>235</v>
      </c>
      <c r="C30" s="65" t="s">
        <v>772</v>
      </c>
      <c r="D30" s="66">
        <v>10</v>
      </c>
      <c r="E30" s="67" t="s">
        <v>136</v>
      </c>
      <c r="F30" s="68">
        <v>12</v>
      </c>
      <c r="G30" s="65"/>
      <c r="H30" s="69"/>
      <c r="I30" s="70"/>
      <c r="J30" s="70"/>
      <c r="K30" s="34" t="s">
        <v>65</v>
      </c>
      <c r="L30" s="77">
        <v>30</v>
      </c>
      <c r="M30" s="77"/>
      <c r="N30" s="72"/>
      <c r="O30" s="79" t="s">
        <v>238</v>
      </c>
      <c r="P30" s="81">
        <v>43676.83497685185</v>
      </c>
      <c r="Q30" s="79" t="s">
        <v>242</v>
      </c>
      <c r="R30" s="82" t="s">
        <v>252</v>
      </c>
      <c r="S30" s="79" t="s">
        <v>256</v>
      </c>
      <c r="T30" s="79"/>
      <c r="U30" s="79"/>
      <c r="V30" s="82" t="s">
        <v>268</v>
      </c>
      <c r="W30" s="81">
        <v>43676.83497685185</v>
      </c>
      <c r="X30" s="82" t="s">
        <v>277</v>
      </c>
      <c r="Y30" s="79"/>
      <c r="Z30" s="79"/>
      <c r="AA30" s="85" t="s">
        <v>291</v>
      </c>
      <c r="AB30" s="85" t="s">
        <v>293</v>
      </c>
      <c r="AC30" s="79" t="b">
        <v>0</v>
      </c>
      <c r="AD30" s="79">
        <v>4</v>
      </c>
      <c r="AE30" s="85" t="s">
        <v>303</v>
      </c>
      <c r="AF30" s="79" t="b">
        <v>0</v>
      </c>
      <c r="AG30" s="79" t="s">
        <v>305</v>
      </c>
      <c r="AH30" s="79"/>
      <c r="AI30" s="85" t="s">
        <v>302</v>
      </c>
      <c r="AJ30" s="79" t="b">
        <v>0</v>
      </c>
      <c r="AK30" s="79">
        <v>3</v>
      </c>
      <c r="AL30" s="85" t="s">
        <v>302</v>
      </c>
      <c r="AM30" s="79" t="s">
        <v>308</v>
      </c>
      <c r="AN30" s="79" t="b">
        <v>0</v>
      </c>
      <c r="AO30" s="85" t="s">
        <v>293</v>
      </c>
      <c r="AP30" s="79" t="s">
        <v>311</v>
      </c>
      <c r="AQ30" s="79">
        <v>0</v>
      </c>
      <c r="AR30" s="79">
        <v>0</v>
      </c>
      <c r="AS30" s="79"/>
      <c r="AT30" s="79"/>
      <c r="AU30" s="79"/>
      <c r="AV30" s="79"/>
      <c r="AW30" s="79"/>
      <c r="AX30" s="79"/>
      <c r="AY30" s="79"/>
      <c r="AZ30" s="79"/>
      <c r="BA30">
        <v>2</v>
      </c>
      <c r="BB30" s="78" t="str">
        <f>REPLACE(INDEX(GroupVertices[Group],MATCH(Edges[[#This Row],[Vertex 1]],GroupVertices[Vertex],0)),1,1,"")</f>
        <v>2</v>
      </c>
      <c r="BC30" s="78" t="str">
        <f>REPLACE(INDEX(GroupVertices[Group],MATCH(Edges[[#This Row],[Vertex 2]],GroupVertices[Vertex],0)),1,1,"")</f>
        <v>2</v>
      </c>
      <c r="BD30" s="48"/>
      <c r="BE30" s="49"/>
      <c r="BF30" s="48"/>
      <c r="BG30" s="49"/>
      <c r="BH30" s="48"/>
      <c r="BI30" s="49"/>
      <c r="BJ30" s="48"/>
      <c r="BK30" s="49"/>
      <c r="BL30" s="48"/>
    </row>
    <row r="31" spans="1:64" ht="15">
      <c r="A31" s="64" t="s">
        <v>215</v>
      </c>
      <c r="B31" s="64" t="s">
        <v>235</v>
      </c>
      <c r="C31" s="65" t="s">
        <v>772</v>
      </c>
      <c r="D31" s="66">
        <v>10</v>
      </c>
      <c r="E31" s="67" t="s">
        <v>136</v>
      </c>
      <c r="F31" s="68">
        <v>12</v>
      </c>
      <c r="G31" s="65"/>
      <c r="H31" s="69"/>
      <c r="I31" s="70"/>
      <c r="J31" s="70"/>
      <c r="K31" s="34" t="s">
        <v>65</v>
      </c>
      <c r="L31" s="77">
        <v>31</v>
      </c>
      <c r="M31" s="77"/>
      <c r="N31" s="72"/>
      <c r="O31" s="79" t="s">
        <v>238</v>
      </c>
      <c r="P31" s="81">
        <v>43676.83453703704</v>
      </c>
      <c r="Q31" s="79" t="s">
        <v>244</v>
      </c>
      <c r="R31" s="82" t="s">
        <v>252</v>
      </c>
      <c r="S31" s="79" t="s">
        <v>256</v>
      </c>
      <c r="T31" s="79"/>
      <c r="U31" s="79"/>
      <c r="V31" s="82" t="s">
        <v>268</v>
      </c>
      <c r="W31" s="81">
        <v>43676.83453703704</v>
      </c>
      <c r="X31" s="82" t="s">
        <v>279</v>
      </c>
      <c r="Y31" s="79"/>
      <c r="Z31" s="79"/>
      <c r="AA31" s="85" t="s">
        <v>293</v>
      </c>
      <c r="AB31" s="85" t="s">
        <v>301</v>
      </c>
      <c r="AC31" s="79" t="b">
        <v>0</v>
      </c>
      <c r="AD31" s="79">
        <v>4</v>
      </c>
      <c r="AE31" s="85" t="s">
        <v>303</v>
      </c>
      <c r="AF31" s="79" t="b">
        <v>0</v>
      </c>
      <c r="AG31" s="79" t="s">
        <v>304</v>
      </c>
      <c r="AH31" s="79"/>
      <c r="AI31" s="85" t="s">
        <v>302</v>
      </c>
      <c r="AJ31" s="79" t="b">
        <v>0</v>
      </c>
      <c r="AK31" s="79">
        <v>3</v>
      </c>
      <c r="AL31" s="85" t="s">
        <v>302</v>
      </c>
      <c r="AM31" s="79" t="s">
        <v>308</v>
      </c>
      <c r="AN31" s="79" t="b">
        <v>0</v>
      </c>
      <c r="AO31" s="85" t="s">
        <v>301</v>
      </c>
      <c r="AP31" s="79" t="s">
        <v>311</v>
      </c>
      <c r="AQ31" s="79">
        <v>0</v>
      </c>
      <c r="AR31" s="79">
        <v>0</v>
      </c>
      <c r="AS31" s="79"/>
      <c r="AT31" s="79"/>
      <c r="AU31" s="79"/>
      <c r="AV31" s="79"/>
      <c r="AW31" s="79"/>
      <c r="AX31" s="79"/>
      <c r="AY31" s="79"/>
      <c r="AZ31" s="79"/>
      <c r="BA31">
        <v>2</v>
      </c>
      <c r="BB31" s="78" t="str">
        <f>REPLACE(INDEX(GroupVertices[Group],MATCH(Edges[[#This Row],[Vertex 1]],GroupVertices[Vertex],0)),1,1,"")</f>
        <v>2</v>
      </c>
      <c r="BC31" s="78" t="str">
        <f>REPLACE(INDEX(GroupVertices[Group],MATCH(Edges[[#This Row],[Vertex 2]],GroupVertices[Vertex],0)),1,1,"")</f>
        <v>2</v>
      </c>
      <c r="BD31" s="48"/>
      <c r="BE31" s="49"/>
      <c r="BF31" s="48"/>
      <c r="BG31" s="49"/>
      <c r="BH31" s="48"/>
      <c r="BI31" s="49"/>
      <c r="BJ31" s="48"/>
      <c r="BK31" s="49"/>
      <c r="BL31" s="48"/>
    </row>
    <row r="32" spans="1:64" ht="15">
      <c r="A32" s="64" t="s">
        <v>216</v>
      </c>
      <c r="B32" s="64" t="s">
        <v>235</v>
      </c>
      <c r="C32" s="65" t="s">
        <v>771</v>
      </c>
      <c r="D32" s="66">
        <v>3</v>
      </c>
      <c r="E32" s="67" t="s">
        <v>132</v>
      </c>
      <c r="F32" s="68">
        <v>35</v>
      </c>
      <c r="G32" s="65"/>
      <c r="H32" s="69"/>
      <c r="I32" s="70"/>
      <c r="J32" s="70"/>
      <c r="K32" s="34" t="s">
        <v>65</v>
      </c>
      <c r="L32" s="77">
        <v>32</v>
      </c>
      <c r="M32" s="77"/>
      <c r="N32" s="72"/>
      <c r="O32" s="79" t="s">
        <v>238</v>
      </c>
      <c r="P32" s="81">
        <v>43677.57263888889</v>
      </c>
      <c r="Q32" s="79" t="s">
        <v>243</v>
      </c>
      <c r="R32" s="79"/>
      <c r="S32" s="79"/>
      <c r="T32" s="79"/>
      <c r="U32" s="79"/>
      <c r="V32" s="82" t="s">
        <v>269</v>
      </c>
      <c r="W32" s="81">
        <v>43677.57263888889</v>
      </c>
      <c r="X32" s="82" t="s">
        <v>278</v>
      </c>
      <c r="Y32" s="79"/>
      <c r="Z32" s="79"/>
      <c r="AA32" s="85" t="s">
        <v>292</v>
      </c>
      <c r="AB32" s="85" t="s">
        <v>291</v>
      </c>
      <c r="AC32" s="79" t="b">
        <v>0</v>
      </c>
      <c r="AD32" s="79">
        <v>3</v>
      </c>
      <c r="AE32" s="85" t="s">
        <v>303</v>
      </c>
      <c r="AF32" s="79" t="b">
        <v>0</v>
      </c>
      <c r="AG32" s="79" t="s">
        <v>304</v>
      </c>
      <c r="AH32" s="79"/>
      <c r="AI32" s="85" t="s">
        <v>302</v>
      </c>
      <c r="AJ32" s="79" t="b">
        <v>0</v>
      </c>
      <c r="AK32" s="79">
        <v>0</v>
      </c>
      <c r="AL32" s="85" t="s">
        <v>302</v>
      </c>
      <c r="AM32" s="79" t="s">
        <v>307</v>
      </c>
      <c r="AN32" s="79" t="b">
        <v>0</v>
      </c>
      <c r="AO32" s="85" t="s">
        <v>291</v>
      </c>
      <c r="AP32" s="79" t="s">
        <v>176</v>
      </c>
      <c r="AQ32" s="79">
        <v>0</v>
      </c>
      <c r="AR32" s="79">
        <v>0</v>
      </c>
      <c r="AS32" s="79"/>
      <c r="AT32" s="79"/>
      <c r="AU32" s="79"/>
      <c r="AV32" s="79"/>
      <c r="AW32" s="79"/>
      <c r="AX32" s="79"/>
      <c r="AY32" s="79"/>
      <c r="AZ32" s="79"/>
      <c r="BA32">
        <v>1</v>
      </c>
      <c r="BB32" s="78" t="str">
        <f>REPLACE(INDEX(GroupVertices[Group],MATCH(Edges[[#This Row],[Vertex 1]],GroupVertices[Vertex],0)),1,1,"")</f>
        <v>2</v>
      </c>
      <c r="BC32" s="78" t="str">
        <f>REPLACE(INDEX(GroupVertices[Group],MATCH(Edges[[#This Row],[Vertex 2]],GroupVertices[Vertex],0)),1,1,"")</f>
        <v>2</v>
      </c>
      <c r="BD32" s="48"/>
      <c r="BE32" s="49"/>
      <c r="BF32" s="48"/>
      <c r="BG32" s="49"/>
      <c r="BH32" s="48"/>
      <c r="BI32" s="49"/>
      <c r="BJ32" s="48"/>
      <c r="BK32" s="49"/>
      <c r="BL32" s="48"/>
    </row>
    <row r="33" spans="1:64" ht="15">
      <c r="A33" s="64" t="s">
        <v>215</v>
      </c>
      <c r="B33" s="64" t="s">
        <v>212</v>
      </c>
      <c r="C33" s="65" t="s">
        <v>772</v>
      </c>
      <c r="D33" s="66">
        <v>10</v>
      </c>
      <c r="E33" s="67" t="s">
        <v>136</v>
      </c>
      <c r="F33" s="68">
        <v>12</v>
      </c>
      <c r="G33" s="65"/>
      <c r="H33" s="69"/>
      <c r="I33" s="70"/>
      <c r="J33" s="70"/>
      <c r="K33" s="34" t="s">
        <v>66</v>
      </c>
      <c r="L33" s="77">
        <v>33</v>
      </c>
      <c r="M33" s="77"/>
      <c r="N33" s="72"/>
      <c r="O33" s="79" t="s">
        <v>238</v>
      </c>
      <c r="P33" s="81">
        <v>43676.83497685185</v>
      </c>
      <c r="Q33" s="79" t="s">
        <v>242</v>
      </c>
      <c r="R33" s="82" t="s">
        <v>252</v>
      </c>
      <c r="S33" s="79" t="s">
        <v>256</v>
      </c>
      <c r="T33" s="79"/>
      <c r="U33" s="79"/>
      <c r="V33" s="82" t="s">
        <v>268</v>
      </c>
      <c r="W33" s="81">
        <v>43676.83497685185</v>
      </c>
      <c r="X33" s="82" t="s">
        <v>277</v>
      </c>
      <c r="Y33" s="79"/>
      <c r="Z33" s="79"/>
      <c r="AA33" s="85" t="s">
        <v>291</v>
      </c>
      <c r="AB33" s="85" t="s">
        <v>293</v>
      </c>
      <c r="AC33" s="79" t="b">
        <v>0</v>
      </c>
      <c r="AD33" s="79">
        <v>4</v>
      </c>
      <c r="AE33" s="85" t="s">
        <v>303</v>
      </c>
      <c r="AF33" s="79" t="b">
        <v>0</v>
      </c>
      <c r="AG33" s="79" t="s">
        <v>305</v>
      </c>
      <c r="AH33" s="79"/>
      <c r="AI33" s="85" t="s">
        <v>302</v>
      </c>
      <c r="AJ33" s="79" t="b">
        <v>0</v>
      </c>
      <c r="AK33" s="79">
        <v>3</v>
      </c>
      <c r="AL33" s="85" t="s">
        <v>302</v>
      </c>
      <c r="AM33" s="79" t="s">
        <v>308</v>
      </c>
      <c r="AN33" s="79" t="b">
        <v>0</v>
      </c>
      <c r="AO33" s="85" t="s">
        <v>293</v>
      </c>
      <c r="AP33" s="79" t="s">
        <v>311</v>
      </c>
      <c r="AQ33" s="79">
        <v>0</v>
      </c>
      <c r="AR33" s="79">
        <v>0</v>
      </c>
      <c r="AS33" s="79"/>
      <c r="AT33" s="79"/>
      <c r="AU33" s="79"/>
      <c r="AV33" s="79"/>
      <c r="AW33" s="79"/>
      <c r="AX33" s="79"/>
      <c r="AY33" s="79"/>
      <c r="AZ33" s="79"/>
      <c r="BA33">
        <v>2</v>
      </c>
      <c r="BB33" s="78" t="str">
        <f>REPLACE(INDEX(GroupVertices[Group],MATCH(Edges[[#This Row],[Vertex 1]],GroupVertices[Vertex],0)),1,1,"")</f>
        <v>2</v>
      </c>
      <c r="BC33" s="78" t="str">
        <f>REPLACE(INDEX(GroupVertices[Group],MATCH(Edges[[#This Row],[Vertex 2]],GroupVertices[Vertex],0)),1,1,"")</f>
        <v>1</v>
      </c>
      <c r="BD33" s="48"/>
      <c r="BE33" s="49"/>
      <c r="BF33" s="48"/>
      <c r="BG33" s="49"/>
      <c r="BH33" s="48"/>
      <c r="BI33" s="49"/>
      <c r="BJ33" s="48"/>
      <c r="BK33" s="49"/>
      <c r="BL33" s="48"/>
    </row>
    <row r="34" spans="1:64" ht="15">
      <c r="A34" s="64" t="s">
        <v>215</v>
      </c>
      <c r="B34" s="64" t="s">
        <v>212</v>
      </c>
      <c r="C34" s="65" t="s">
        <v>772</v>
      </c>
      <c r="D34" s="66">
        <v>10</v>
      </c>
      <c r="E34" s="67" t="s">
        <v>136</v>
      </c>
      <c r="F34" s="68">
        <v>12</v>
      </c>
      <c r="G34" s="65"/>
      <c r="H34" s="69"/>
      <c r="I34" s="70"/>
      <c r="J34" s="70"/>
      <c r="K34" s="34" t="s">
        <v>66</v>
      </c>
      <c r="L34" s="77">
        <v>34</v>
      </c>
      <c r="M34" s="77"/>
      <c r="N34" s="72"/>
      <c r="O34" s="79" t="s">
        <v>238</v>
      </c>
      <c r="P34" s="81">
        <v>43676.83453703704</v>
      </c>
      <c r="Q34" s="79" t="s">
        <v>244</v>
      </c>
      <c r="R34" s="82" t="s">
        <v>252</v>
      </c>
      <c r="S34" s="79" t="s">
        <v>256</v>
      </c>
      <c r="T34" s="79"/>
      <c r="U34" s="79"/>
      <c r="V34" s="82" t="s">
        <v>268</v>
      </c>
      <c r="W34" s="81">
        <v>43676.83453703704</v>
      </c>
      <c r="X34" s="82" t="s">
        <v>279</v>
      </c>
      <c r="Y34" s="79"/>
      <c r="Z34" s="79"/>
      <c r="AA34" s="85" t="s">
        <v>293</v>
      </c>
      <c r="AB34" s="85" t="s">
        <v>301</v>
      </c>
      <c r="AC34" s="79" t="b">
        <v>0</v>
      </c>
      <c r="AD34" s="79">
        <v>4</v>
      </c>
      <c r="AE34" s="85" t="s">
        <v>303</v>
      </c>
      <c r="AF34" s="79" t="b">
        <v>0</v>
      </c>
      <c r="AG34" s="79" t="s">
        <v>304</v>
      </c>
      <c r="AH34" s="79"/>
      <c r="AI34" s="85" t="s">
        <v>302</v>
      </c>
      <c r="AJ34" s="79" t="b">
        <v>0</v>
      </c>
      <c r="AK34" s="79">
        <v>3</v>
      </c>
      <c r="AL34" s="85" t="s">
        <v>302</v>
      </c>
      <c r="AM34" s="79" t="s">
        <v>308</v>
      </c>
      <c r="AN34" s="79" t="b">
        <v>0</v>
      </c>
      <c r="AO34" s="85" t="s">
        <v>301</v>
      </c>
      <c r="AP34" s="79" t="s">
        <v>311</v>
      </c>
      <c r="AQ34" s="79">
        <v>0</v>
      </c>
      <c r="AR34" s="79">
        <v>0</v>
      </c>
      <c r="AS34" s="79"/>
      <c r="AT34" s="79"/>
      <c r="AU34" s="79"/>
      <c r="AV34" s="79"/>
      <c r="AW34" s="79"/>
      <c r="AX34" s="79"/>
      <c r="AY34" s="79"/>
      <c r="AZ34" s="79"/>
      <c r="BA34">
        <v>2</v>
      </c>
      <c r="BB34" s="78" t="str">
        <f>REPLACE(INDEX(GroupVertices[Group],MATCH(Edges[[#This Row],[Vertex 1]],GroupVertices[Vertex],0)),1,1,"")</f>
        <v>2</v>
      </c>
      <c r="BC34" s="78" t="str">
        <f>REPLACE(INDEX(GroupVertices[Group],MATCH(Edges[[#This Row],[Vertex 2]],GroupVertices[Vertex],0)),1,1,"")</f>
        <v>1</v>
      </c>
      <c r="BD34" s="48"/>
      <c r="BE34" s="49"/>
      <c r="BF34" s="48"/>
      <c r="BG34" s="49"/>
      <c r="BH34" s="48"/>
      <c r="BI34" s="49"/>
      <c r="BJ34" s="48"/>
      <c r="BK34" s="49"/>
      <c r="BL34" s="48"/>
    </row>
    <row r="35" spans="1:64" ht="15">
      <c r="A35" s="64" t="s">
        <v>212</v>
      </c>
      <c r="B35" s="64" t="s">
        <v>225</v>
      </c>
      <c r="C35" s="65" t="s">
        <v>771</v>
      </c>
      <c r="D35" s="66">
        <v>3</v>
      </c>
      <c r="E35" s="67" t="s">
        <v>132</v>
      </c>
      <c r="F35" s="68">
        <v>35</v>
      </c>
      <c r="G35" s="65"/>
      <c r="H35" s="69"/>
      <c r="I35" s="70"/>
      <c r="J35" s="70"/>
      <c r="K35" s="34" t="s">
        <v>65</v>
      </c>
      <c r="L35" s="77">
        <v>35</v>
      </c>
      <c r="M35" s="77"/>
      <c r="N35" s="72"/>
      <c r="O35" s="79" t="s">
        <v>238</v>
      </c>
      <c r="P35" s="81">
        <v>43677.307650462964</v>
      </c>
      <c r="Q35" s="79" t="s">
        <v>240</v>
      </c>
      <c r="R35" s="79"/>
      <c r="S35" s="79"/>
      <c r="T35" s="79"/>
      <c r="U35" s="79"/>
      <c r="V35" s="82" t="s">
        <v>265</v>
      </c>
      <c r="W35" s="81">
        <v>43677.307650462964</v>
      </c>
      <c r="X35" s="82" t="s">
        <v>273</v>
      </c>
      <c r="Y35" s="79"/>
      <c r="Z35" s="79"/>
      <c r="AA35" s="85" t="s">
        <v>287</v>
      </c>
      <c r="AB35" s="79"/>
      <c r="AC35" s="79" t="b">
        <v>0</v>
      </c>
      <c r="AD35" s="79">
        <v>0</v>
      </c>
      <c r="AE35" s="85" t="s">
        <v>302</v>
      </c>
      <c r="AF35" s="79" t="b">
        <v>0</v>
      </c>
      <c r="AG35" s="79" t="s">
        <v>304</v>
      </c>
      <c r="AH35" s="79"/>
      <c r="AI35" s="85" t="s">
        <v>302</v>
      </c>
      <c r="AJ35" s="79" t="b">
        <v>0</v>
      </c>
      <c r="AK35" s="79">
        <v>0</v>
      </c>
      <c r="AL35" s="85" t="s">
        <v>293</v>
      </c>
      <c r="AM35" s="79" t="s">
        <v>306</v>
      </c>
      <c r="AN35" s="79" t="b">
        <v>0</v>
      </c>
      <c r="AO35" s="85" t="s">
        <v>293</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c r="BE35" s="49"/>
      <c r="BF35" s="48"/>
      <c r="BG35" s="49"/>
      <c r="BH35" s="48"/>
      <c r="BI35" s="49"/>
      <c r="BJ35" s="48"/>
      <c r="BK35" s="49"/>
      <c r="BL35" s="48"/>
    </row>
    <row r="36" spans="1:64" ht="15">
      <c r="A36" s="64" t="s">
        <v>212</v>
      </c>
      <c r="B36" s="64" t="s">
        <v>226</v>
      </c>
      <c r="C36" s="65" t="s">
        <v>771</v>
      </c>
      <c r="D36" s="66">
        <v>3</v>
      </c>
      <c r="E36" s="67" t="s">
        <v>132</v>
      </c>
      <c r="F36" s="68">
        <v>35</v>
      </c>
      <c r="G36" s="65"/>
      <c r="H36" s="69"/>
      <c r="I36" s="70"/>
      <c r="J36" s="70"/>
      <c r="K36" s="34" t="s">
        <v>65</v>
      </c>
      <c r="L36" s="77">
        <v>36</v>
      </c>
      <c r="M36" s="77"/>
      <c r="N36" s="72"/>
      <c r="O36" s="79" t="s">
        <v>238</v>
      </c>
      <c r="P36" s="81">
        <v>43677.307650462964</v>
      </c>
      <c r="Q36" s="79" t="s">
        <v>240</v>
      </c>
      <c r="R36" s="79"/>
      <c r="S36" s="79"/>
      <c r="T36" s="79"/>
      <c r="U36" s="79"/>
      <c r="V36" s="82" t="s">
        <v>265</v>
      </c>
      <c r="W36" s="81">
        <v>43677.307650462964</v>
      </c>
      <c r="X36" s="82" t="s">
        <v>273</v>
      </c>
      <c r="Y36" s="79"/>
      <c r="Z36" s="79"/>
      <c r="AA36" s="85" t="s">
        <v>287</v>
      </c>
      <c r="AB36" s="79"/>
      <c r="AC36" s="79" t="b">
        <v>0</v>
      </c>
      <c r="AD36" s="79">
        <v>0</v>
      </c>
      <c r="AE36" s="85" t="s">
        <v>302</v>
      </c>
      <c r="AF36" s="79" t="b">
        <v>0</v>
      </c>
      <c r="AG36" s="79" t="s">
        <v>304</v>
      </c>
      <c r="AH36" s="79"/>
      <c r="AI36" s="85" t="s">
        <v>302</v>
      </c>
      <c r="AJ36" s="79" t="b">
        <v>0</v>
      </c>
      <c r="AK36" s="79">
        <v>0</v>
      </c>
      <c r="AL36" s="85" t="s">
        <v>293</v>
      </c>
      <c r="AM36" s="79" t="s">
        <v>306</v>
      </c>
      <c r="AN36" s="79" t="b">
        <v>0</v>
      </c>
      <c r="AO36" s="85" t="s">
        <v>293</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c r="BE36" s="49"/>
      <c r="BF36" s="48"/>
      <c r="BG36" s="49"/>
      <c r="BH36" s="48"/>
      <c r="BI36" s="49"/>
      <c r="BJ36" s="48"/>
      <c r="BK36" s="49"/>
      <c r="BL36" s="48"/>
    </row>
    <row r="37" spans="1:64" ht="15">
      <c r="A37" s="64" t="s">
        <v>212</v>
      </c>
      <c r="B37" s="64" t="s">
        <v>218</v>
      </c>
      <c r="C37" s="65" t="s">
        <v>771</v>
      </c>
      <c r="D37" s="66">
        <v>3</v>
      </c>
      <c r="E37" s="67" t="s">
        <v>132</v>
      </c>
      <c r="F37" s="68">
        <v>35</v>
      </c>
      <c r="G37" s="65"/>
      <c r="H37" s="69"/>
      <c r="I37" s="70"/>
      <c r="J37" s="70"/>
      <c r="K37" s="34" t="s">
        <v>65</v>
      </c>
      <c r="L37" s="77">
        <v>37</v>
      </c>
      <c r="M37" s="77"/>
      <c r="N37" s="72"/>
      <c r="O37" s="79" t="s">
        <v>238</v>
      </c>
      <c r="P37" s="81">
        <v>43677.307650462964</v>
      </c>
      <c r="Q37" s="79" t="s">
        <v>240</v>
      </c>
      <c r="R37" s="79"/>
      <c r="S37" s="79"/>
      <c r="T37" s="79"/>
      <c r="U37" s="79"/>
      <c r="V37" s="82" t="s">
        <v>265</v>
      </c>
      <c r="W37" s="81">
        <v>43677.307650462964</v>
      </c>
      <c r="X37" s="82" t="s">
        <v>273</v>
      </c>
      <c r="Y37" s="79"/>
      <c r="Z37" s="79"/>
      <c r="AA37" s="85" t="s">
        <v>287</v>
      </c>
      <c r="AB37" s="79"/>
      <c r="AC37" s="79" t="b">
        <v>0</v>
      </c>
      <c r="AD37" s="79">
        <v>0</v>
      </c>
      <c r="AE37" s="85" t="s">
        <v>302</v>
      </c>
      <c r="AF37" s="79" t="b">
        <v>0</v>
      </c>
      <c r="AG37" s="79" t="s">
        <v>304</v>
      </c>
      <c r="AH37" s="79"/>
      <c r="AI37" s="85" t="s">
        <v>302</v>
      </c>
      <c r="AJ37" s="79" t="b">
        <v>0</v>
      </c>
      <c r="AK37" s="79">
        <v>0</v>
      </c>
      <c r="AL37" s="85" t="s">
        <v>293</v>
      </c>
      <c r="AM37" s="79" t="s">
        <v>306</v>
      </c>
      <c r="AN37" s="79" t="b">
        <v>0</v>
      </c>
      <c r="AO37" s="85" t="s">
        <v>293</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c r="BE37" s="49"/>
      <c r="BF37" s="48"/>
      <c r="BG37" s="49"/>
      <c r="BH37" s="48"/>
      <c r="BI37" s="49"/>
      <c r="BJ37" s="48"/>
      <c r="BK37" s="49"/>
      <c r="BL37" s="48"/>
    </row>
    <row r="38" spans="1:64" ht="15">
      <c r="A38" s="64" t="s">
        <v>212</v>
      </c>
      <c r="B38" s="64" t="s">
        <v>227</v>
      </c>
      <c r="C38" s="65" t="s">
        <v>771</v>
      </c>
      <c r="D38" s="66">
        <v>3</v>
      </c>
      <c r="E38" s="67" t="s">
        <v>132</v>
      </c>
      <c r="F38" s="68">
        <v>35</v>
      </c>
      <c r="G38" s="65"/>
      <c r="H38" s="69"/>
      <c r="I38" s="70"/>
      <c r="J38" s="70"/>
      <c r="K38" s="34" t="s">
        <v>65</v>
      </c>
      <c r="L38" s="77">
        <v>38</v>
      </c>
      <c r="M38" s="77"/>
      <c r="N38" s="72"/>
      <c r="O38" s="79" t="s">
        <v>238</v>
      </c>
      <c r="P38" s="81">
        <v>43677.307650462964</v>
      </c>
      <c r="Q38" s="79" t="s">
        <v>240</v>
      </c>
      <c r="R38" s="79"/>
      <c r="S38" s="79"/>
      <c r="T38" s="79"/>
      <c r="U38" s="79"/>
      <c r="V38" s="82" t="s">
        <v>265</v>
      </c>
      <c r="W38" s="81">
        <v>43677.307650462964</v>
      </c>
      <c r="X38" s="82" t="s">
        <v>273</v>
      </c>
      <c r="Y38" s="79"/>
      <c r="Z38" s="79"/>
      <c r="AA38" s="85" t="s">
        <v>287</v>
      </c>
      <c r="AB38" s="79"/>
      <c r="AC38" s="79" t="b">
        <v>0</v>
      </c>
      <c r="AD38" s="79">
        <v>0</v>
      </c>
      <c r="AE38" s="85" t="s">
        <v>302</v>
      </c>
      <c r="AF38" s="79" t="b">
        <v>0</v>
      </c>
      <c r="AG38" s="79" t="s">
        <v>304</v>
      </c>
      <c r="AH38" s="79"/>
      <c r="AI38" s="85" t="s">
        <v>302</v>
      </c>
      <c r="AJ38" s="79" t="b">
        <v>0</v>
      </c>
      <c r="AK38" s="79">
        <v>0</v>
      </c>
      <c r="AL38" s="85" t="s">
        <v>293</v>
      </c>
      <c r="AM38" s="79" t="s">
        <v>306</v>
      </c>
      <c r="AN38" s="79" t="b">
        <v>0</v>
      </c>
      <c r="AO38" s="85" t="s">
        <v>293</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c r="BE38" s="49"/>
      <c r="BF38" s="48"/>
      <c r="BG38" s="49"/>
      <c r="BH38" s="48"/>
      <c r="BI38" s="49"/>
      <c r="BJ38" s="48"/>
      <c r="BK38" s="49"/>
      <c r="BL38" s="48"/>
    </row>
    <row r="39" spans="1:64" ht="15">
      <c r="A39" s="64" t="s">
        <v>212</v>
      </c>
      <c r="B39" s="64" t="s">
        <v>217</v>
      </c>
      <c r="C39" s="65" t="s">
        <v>771</v>
      </c>
      <c r="D39" s="66">
        <v>3</v>
      </c>
      <c r="E39" s="67" t="s">
        <v>132</v>
      </c>
      <c r="F39" s="68">
        <v>35</v>
      </c>
      <c r="G39" s="65"/>
      <c r="H39" s="69"/>
      <c r="I39" s="70"/>
      <c r="J39" s="70"/>
      <c r="K39" s="34" t="s">
        <v>65</v>
      </c>
      <c r="L39" s="77">
        <v>39</v>
      </c>
      <c r="M39" s="77"/>
      <c r="N39" s="72"/>
      <c r="O39" s="79" t="s">
        <v>238</v>
      </c>
      <c r="P39" s="81">
        <v>43677.307650462964</v>
      </c>
      <c r="Q39" s="79" t="s">
        <v>240</v>
      </c>
      <c r="R39" s="79"/>
      <c r="S39" s="79"/>
      <c r="T39" s="79"/>
      <c r="U39" s="79"/>
      <c r="V39" s="82" t="s">
        <v>265</v>
      </c>
      <c r="W39" s="81">
        <v>43677.307650462964</v>
      </c>
      <c r="X39" s="82" t="s">
        <v>273</v>
      </c>
      <c r="Y39" s="79"/>
      <c r="Z39" s="79"/>
      <c r="AA39" s="85" t="s">
        <v>287</v>
      </c>
      <c r="AB39" s="79"/>
      <c r="AC39" s="79" t="b">
        <v>0</v>
      </c>
      <c r="AD39" s="79">
        <v>0</v>
      </c>
      <c r="AE39" s="85" t="s">
        <v>302</v>
      </c>
      <c r="AF39" s="79" t="b">
        <v>0</v>
      </c>
      <c r="AG39" s="79" t="s">
        <v>304</v>
      </c>
      <c r="AH39" s="79"/>
      <c r="AI39" s="85" t="s">
        <v>302</v>
      </c>
      <c r="AJ39" s="79" t="b">
        <v>0</v>
      </c>
      <c r="AK39" s="79">
        <v>0</v>
      </c>
      <c r="AL39" s="85" t="s">
        <v>293</v>
      </c>
      <c r="AM39" s="79" t="s">
        <v>306</v>
      </c>
      <c r="AN39" s="79" t="b">
        <v>0</v>
      </c>
      <c r="AO39" s="85" t="s">
        <v>293</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c r="BE39" s="49"/>
      <c r="BF39" s="48"/>
      <c r="BG39" s="49"/>
      <c r="BH39" s="48"/>
      <c r="BI39" s="49"/>
      <c r="BJ39" s="48"/>
      <c r="BK39" s="49"/>
      <c r="BL39" s="48"/>
    </row>
    <row r="40" spans="1:64" ht="15">
      <c r="A40" s="64" t="s">
        <v>212</v>
      </c>
      <c r="B40" s="64" t="s">
        <v>228</v>
      </c>
      <c r="C40" s="65" t="s">
        <v>771</v>
      </c>
      <c r="D40" s="66">
        <v>3</v>
      </c>
      <c r="E40" s="67" t="s">
        <v>132</v>
      </c>
      <c r="F40" s="68">
        <v>35</v>
      </c>
      <c r="G40" s="65"/>
      <c r="H40" s="69"/>
      <c r="I40" s="70"/>
      <c r="J40" s="70"/>
      <c r="K40" s="34" t="s">
        <v>65</v>
      </c>
      <c r="L40" s="77">
        <v>40</v>
      </c>
      <c r="M40" s="77"/>
      <c r="N40" s="72"/>
      <c r="O40" s="79" t="s">
        <v>238</v>
      </c>
      <c r="P40" s="81">
        <v>43677.307650462964</v>
      </c>
      <c r="Q40" s="79" t="s">
        <v>240</v>
      </c>
      <c r="R40" s="79"/>
      <c r="S40" s="79"/>
      <c r="T40" s="79"/>
      <c r="U40" s="79"/>
      <c r="V40" s="82" t="s">
        <v>265</v>
      </c>
      <c r="W40" s="81">
        <v>43677.307650462964</v>
      </c>
      <c r="X40" s="82" t="s">
        <v>273</v>
      </c>
      <c r="Y40" s="79"/>
      <c r="Z40" s="79"/>
      <c r="AA40" s="85" t="s">
        <v>287</v>
      </c>
      <c r="AB40" s="79"/>
      <c r="AC40" s="79" t="b">
        <v>0</v>
      </c>
      <c r="AD40" s="79">
        <v>0</v>
      </c>
      <c r="AE40" s="85" t="s">
        <v>302</v>
      </c>
      <c r="AF40" s="79" t="b">
        <v>0</v>
      </c>
      <c r="AG40" s="79" t="s">
        <v>304</v>
      </c>
      <c r="AH40" s="79"/>
      <c r="AI40" s="85" t="s">
        <v>302</v>
      </c>
      <c r="AJ40" s="79" t="b">
        <v>0</v>
      </c>
      <c r="AK40" s="79">
        <v>0</v>
      </c>
      <c r="AL40" s="85" t="s">
        <v>293</v>
      </c>
      <c r="AM40" s="79" t="s">
        <v>306</v>
      </c>
      <c r="AN40" s="79" t="b">
        <v>0</v>
      </c>
      <c r="AO40" s="85" t="s">
        <v>293</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212</v>
      </c>
      <c r="B41" s="64" t="s">
        <v>213</v>
      </c>
      <c r="C41" s="65" t="s">
        <v>771</v>
      </c>
      <c r="D41" s="66">
        <v>3</v>
      </c>
      <c r="E41" s="67" t="s">
        <v>132</v>
      </c>
      <c r="F41" s="68">
        <v>35</v>
      </c>
      <c r="G41" s="65"/>
      <c r="H41" s="69"/>
      <c r="I41" s="70"/>
      <c r="J41" s="70"/>
      <c r="K41" s="34" t="s">
        <v>65</v>
      </c>
      <c r="L41" s="77">
        <v>41</v>
      </c>
      <c r="M41" s="77"/>
      <c r="N41" s="72"/>
      <c r="O41" s="79" t="s">
        <v>238</v>
      </c>
      <c r="P41" s="81">
        <v>43677.307650462964</v>
      </c>
      <c r="Q41" s="79" t="s">
        <v>240</v>
      </c>
      <c r="R41" s="79"/>
      <c r="S41" s="79"/>
      <c r="T41" s="79"/>
      <c r="U41" s="79"/>
      <c r="V41" s="82" t="s">
        <v>265</v>
      </c>
      <c r="W41" s="81">
        <v>43677.307650462964</v>
      </c>
      <c r="X41" s="82" t="s">
        <v>273</v>
      </c>
      <c r="Y41" s="79"/>
      <c r="Z41" s="79"/>
      <c r="AA41" s="85" t="s">
        <v>287</v>
      </c>
      <c r="AB41" s="79"/>
      <c r="AC41" s="79" t="b">
        <v>0</v>
      </c>
      <c r="AD41" s="79">
        <v>0</v>
      </c>
      <c r="AE41" s="85" t="s">
        <v>302</v>
      </c>
      <c r="AF41" s="79" t="b">
        <v>0</v>
      </c>
      <c r="AG41" s="79" t="s">
        <v>304</v>
      </c>
      <c r="AH41" s="79"/>
      <c r="AI41" s="85" t="s">
        <v>302</v>
      </c>
      <c r="AJ41" s="79" t="b">
        <v>0</v>
      </c>
      <c r="AK41" s="79">
        <v>0</v>
      </c>
      <c r="AL41" s="85" t="s">
        <v>293</v>
      </c>
      <c r="AM41" s="79" t="s">
        <v>306</v>
      </c>
      <c r="AN41" s="79" t="b">
        <v>0</v>
      </c>
      <c r="AO41" s="85" t="s">
        <v>293</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c r="BE41" s="49"/>
      <c r="BF41" s="48"/>
      <c r="BG41" s="49"/>
      <c r="BH41" s="48"/>
      <c r="BI41" s="49"/>
      <c r="BJ41" s="48"/>
      <c r="BK41" s="49"/>
      <c r="BL41" s="48"/>
    </row>
    <row r="42" spans="1:64" ht="15">
      <c r="A42" s="64" t="s">
        <v>212</v>
      </c>
      <c r="B42" s="64" t="s">
        <v>215</v>
      </c>
      <c r="C42" s="65" t="s">
        <v>771</v>
      </c>
      <c r="D42" s="66">
        <v>3</v>
      </c>
      <c r="E42" s="67" t="s">
        <v>132</v>
      </c>
      <c r="F42" s="68">
        <v>35</v>
      </c>
      <c r="G42" s="65"/>
      <c r="H42" s="69"/>
      <c r="I42" s="70"/>
      <c r="J42" s="70"/>
      <c r="K42" s="34" t="s">
        <v>66</v>
      </c>
      <c r="L42" s="77">
        <v>42</v>
      </c>
      <c r="M42" s="77"/>
      <c r="N42" s="72"/>
      <c r="O42" s="79" t="s">
        <v>238</v>
      </c>
      <c r="P42" s="81">
        <v>43677.307650462964</v>
      </c>
      <c r="Q42" s="79" t="s">
        <v>240</v>
      </c>
      <c r="R42" s="79"/>
      <c r="S42" s="79"/>
      <c r="T42" s="79"/>
      <c r="U42" s="79"/>
      <c r="V42" s="82" t="s">
        <v>265</v>
      </c>
      <c r="W42" s="81">
        <v>43677.307650462964</v>
      </c>
      <c r="X42" s="82" t="s">
        <v>273</v>
      </c>
      <c r="Y42" s="79"/>
      <c r="Z42" s="79"/>
      <c r="AA42" s="85" t="s">
        <v>287</v>
      </c>
      <c r="AB42" s="79"/>
      <c r="AC42" s="79" t="b">
        <v>0</v>
      </c>
      <c r="AD42" s="79">
        <v>0</v>
      </c>
      <c r="AE42" s="85" t="s">
        <v>302</v>
      </c>
      <c r="AF42" s="79" t="b">
        <v>0</v>
      </c>
      <c r="AG42" s="79" t="s">
        <v>304</v>
      </c>
      <c r="AH42" s="79"/>
      <c r="AI42" s="85" t="s">
        <v>302</v>
      </c>
      <c r="AJ42" s="79" t="b">
        <v>0</v>
      </c>
      <c r="AK42" s="79">
        <v>0</v>
      </c>
      <c r="AL42" s="85" t="s">
        <v>293</v>
      </c>
      <c r="AM42" s="79" t="s">
        <v>306</v>
      </c>
      <c r="AN42" s="79" t="b">
        <v>0</v>
      </c>
      <c r="AO42" s="85" t="s">
        <v>293</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2</v>
      </c>
      <c r="BD42" s="48">
        <v>0</v>
      </c>
      <c r="BE42" s="49">
        <v>0</v>
      </c>
      <c r="BF42" s="48">
        <v>0</v>
      </c>
      <c r="BG42" s="49">
        <v>0</v>
      </c>
      <c r="BH42" s="48">
        <v>0</v>
      </c>
      <c r="BI42" s="49">
        <v>0</v>
      </c>
      <c r="BJ42" s="48">
        <v>11</v>
      </c>
      <c r="BK42" s="49">
        <v>100</v>
      </c>
      <c r="BL42" s="48">
        <v>11</v>
      </c>
    </row>
    <row r="43" spans="1:64" ht="15">
      <c r="A43" s="64" t="s">
        <v>216</v>
      </c>
      <c r="B43" s="64" t="s">
        <v>212</v>
      </c>
      <c r="C43" s="65" t="s">
        <v>771</v>
      </c>
      <c r="D43" s="66">
        <v>3</v>
      </c>
      <c r="E43" s="67" t="s">
        <v>132</v>
      </c>
      <c r="F43" s="68">
        <v>35</v>
      </c>
      <c r="G43" s="65"/>
      <c r="H43" s="69"/>
      <c r="I43" s="70"/>
      <c r="J43" s="70"/>
      <c r="K43" s="34" t="s">
        <v>65</v>
      </c>
      <c r="L43" s="77">
        <v>43</v>
      </c>
      <c r="M43" s="77"/>
      <c r="N43" s="72"/>
      <c r="O43" s="79" t="s">
        <v>238</v>
      </c>
      <c r="P43" s="81">
        <v>43677.57263888889</v>
      </c>
      <c r="Q43" s="79" t="s">
        <v>243</v>
      </c>
      <c r="R43" s="79"/>
      <c r="S43" s="79"/>
      <c r="T43" s="79"/>
      <c r="U43" s="79"/>
      <c r="V43" s="82" t="s">
        <v>269</v>
      </c>
      <c r="W43" s="81">
        <v>43677.57263888889</v>
      </c>
      <c r="X43" s="82" t="s">
        <v>278</v>
      </c>
      <c r="Y43" s="79"/>
      <c r="Z43" s="79"/>
      <c r="AA43" s="85" t="s">
        <v>292</v>
      </c>
      <c r="AB43" s="85" t="s">
        <v>291</v>
      </c>
      <c r="AC43" s="79" t="b">
        <v>0</v>
      </c>
      <c r="AD43" s="79">
        <v>3</v>
      </c>
      <c r="AE43" s="85" t="s">
        <v>303</v>
      </c>
      <c r="AF43" s="79" t="b">
        <v>0</v>
      </c>
      <c r="AG43" s="79" t="s">
        <v>304</v>
      </c>
      <c r="AH43" s="79"/>
      <c r="AI43" s="85" t="s">
        <v>302</v>
      </c>
      <c r="AJ43" s="79" t="b">
        <v>0</v>
      </c>
      <c r="AK43" s="79">
        <v>0</v>
      </c>
      <c r="AL43" s="85" t="s">
        <v>302</v>
      </c>
      <c r="AM43" s="79" t="s">
        <v>307</v>
      </c>
      <c r="AN43" s="79" t="b">
        <v>0</v>
      </c>
      <c r="AO43" s="85" t="s">
        <v>291</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1</v>
      </c>
      <c r="BD43" s="48"/>
      <c r="BE43" s="49"/>
      <c r="BF43" s="48"/>
      <c r="BG43" s="49"/>
      <c r="BH43" s="48"/>
      <c r="BI43" s="49"/>
      <c r="BJ43" s="48"/>
      <c r="BK43" s="49"/>
      <c r="BL43" s="48"/>
    </row>
    <row r="44" spans="1:64" ht="15">
      <c r="A44" s="64" t="s">
        <v>215</v>
      </c>
      <c r="B44" s="64" t="s">
        <v>236</v>
      </c>
      <c r="C44" s="65" t="s">
        <v>772</v>
      </c>
      <c r="D44" s="66">
        <v>10</v>
      </c>
      <c r="E44" s="67" t="s">
        <v>136</v>
      </c>
      <c r="F44" s="68">
        <v>12</v>
      </c>
      <c r="G44" s="65"/>
      <c r="H44" s="69"/>
      <c r="I44" s="70"/>
      <c r="J44" s="70"/>
      <c r="K44" s="34" t="s">
        <v>65</v>
      </c>
      <c r="L44" s="77">
        <v>44</v>
      </c>
      <c r="M44" s="77"/>
      <c r="N44" s="72"/>
      <c r="O44" s="79" t="s">
        <v>238</v>
      </c>
      <c r="P44" s="81">
        <v>43676.83497685185</v>
      </c>
      <c r="Q44" s="79" t="s">
        <v>242</v>
      </c>
      <c r="R44" s="82" t="s">
        <v>252</v>
      </c>
      <c r="S44" s="79" t="s">
        <v>256</v>
      </c>
      <c r="T44" s="79"/>
      <c r="U44" s="79"/>
      <c r="V44" s="82" t="s">
        <v>268</v>
      </c>
      <c r="W44" s="81">
        <v>43676.83497685185</v>
      </c>
      <c r="X44" s="82" t="s">
        <v>277</v>
      </c>
      <c r="Y44" s="79"/>
      <c r="Z44" s="79"/>
      <c r="AA44" s="85" t="s">
        <v>291</v>
      </c>
      <c r="AB44" s="85" t="s">
        <v>293</v>
      </c>
      <c r="AC44" s="79" t="b">
        <v>0</v>
      </c>
      <c r="AD44" s="79">
        <v>4</v>
      </c>
      <c r="AE44" s="85" t="s">
        <v>303</v>
      </c>
      <c r="AF44" s="79" t="b">
        <v>0</v>
      </c>
      <c r="AG44" s="79" t="s">
        <v>305</v>
      </c>
      <c r="AH44" s="79"/>
      <c r="AI44" s="85" t="s">
        <v>302</v>
      </c>
      <c r="AJ44" s="79" t="b">
        <v>0</v>
      </c>
      <c r="AK44" s="79">
        <v>3</v>
      </c>
      <c r="AL44" s="85" t="s">
        <v>302</v>
      </c>
      <c r="AM44" s="79" t="s">
        <v>308</v>
      </c>
      <c r="AN44" s="79" t="b">
        <v>0</v>
      </c>
      <c r="AO44" s="85" t="s">
        <v>293</v>
      </c>
      <c r="AP44" s="79" t="s">
        <v>311</v>
      </c>
      <c r="AQ44" s="79">
        <v>0</v>
      </c>
      <c r="AR44" s="79">
        <v>0</v>
      </c>
      <c r="AS44" s="79"/>
      <c r="AT44" s="79"/>
      <c r="AU44" s="79"/>
      <c r="AV44" s="79"/>
      <c r="AW44" s="79"/>
      <c r="AX44" s="79"/>
      <c r="AY44" s="79"/>
      <c r="AZ44" s="79"/>
      <c r="BA44">
        <v>2</v>
      </c>
      <c r="BB44" s="78" t="str">
        <f>REPLACE(INDEX(GroupVertices[Group],MATCH(Edges[[#This Row],[Vertex 1]],GroupVertices[Vertex],0)),1,1,"")</f>
        <v>2</v>
      </c>
      <c r="BC44" s="78" t="str">
        <f>REPLACE(INDEX(GroupVertices[Group],MATCH(Edges[[#This Row],[Vertex 2]],GroupVertices[Vertex],0)),1,1,"")</f>
        <v>2</v>
      </c>
      <c r="BD44" s="48"/>
      <c r="BE44" s="49"/>
      <c r="BF44" s="48"/>
      <c r="BG44" s="49"/>
      <c r="BH44" s="48"/>
      <c r="BI44" s="49"/>
      <c r="BJ44" s="48"/>
      <c r="BK44" s="49"/>
      <c r="BL44" s="48"/>
    </row>
    <row r="45" spans="1:64" ht="15">
      <c r="A45" s="64" t="s">
        <v>215</v>
      </c>
      <c r="B45" s="64" t="s">
        <v>236</v>
      </c>
      <c r="C45" s="65" t="s">
        <v>772</v>
      </c>
      <c r="D45" s="66">
        <v>10</v>
      </c>
      <c r="E45" s="67" t="s">
        <v>136</v>
      </c>
      <c r="F45" s="68">
        <v>12</v>
      </c>
      <c r="G45" s="65"/>
      <c r="H45" s="69"/>
      <c r="I45" s="70"/>
      <c r="J45" s="70"/>
      <c r="K45" s="34" t="s">
        <v>65</v>
      </c>
      <c r="L45" s="77">
        <v>45</v>
      </c>
      <c r="M45" s="77"/>
      <c r="N45" s="72"/>
      <c r="O45" s="79" t="s">
        <v>238</v>
      </c>
      <c r="P45" s="81">
        <v>43676.83453703704</v>
      </c>
      <c r="Q45" s="79" t="s">
        <v>244</v>
      </c>
      <c r="R45" s="82" t="s">
        <v>252</v>
      </c>
      <c r="S45" s="79" t="s">
        <v>256</v>
      </c>
      <c r="T45" s="79"/>
      <c r="U45" s="79"/>
      <c r="V45" s="82" t="s">
        <v>268</v>
      </c>
      <c r="W45" s="81">
        <v>43676.83453703704</v>
      </c>
      <c r="X45" s="82" t="s">
        <v>279</v>
      </c>
      <c r="Y45" s="79"/>
      <c r="Z45" s="79"/>
      <c r="AA45" s="85" t="s">
        <v>293</v>
      </c>
      <c r="AB45" s="85" t="s">
        <v>301</v>
      </c>
      <c r="AC45" s="79" t="b">
        <v>0</v>
      </c>
      <c r="AD45" s="79">
        <v>4</v>
      </c>
      <c r="AE45" s="85" t="s">
        <v>303</v>
      </c>
      <c r="AF45" s="79" t="b">
        <v>0</v>
      </c>
      <c r="AG45" s="79" t="s">
        <v>304</v>
      </c>
      <c r="AH45" s="79"/>
      <c r="AI45" s="85" t="s">
        <v>302</v>
      </c>
      <c r="AJ45" s="79" t="b">
        <v>0</v>
      </c>
      <c r="AK45" s="79">
        <v>3</v>
      </c>
      <c r="AL45" s="85" t="s">
        <v>302</v>
      </c>
      <c r="AM45" s="79" t="s">
        <v>308</v>
      </c>
      <c r="AN45" s="79" t="b">
        <v>0</v>
      </c>
      <c r="AO45" s="85" t="s">
        <v>301</v>
      </c>
      <c r="AP45" s="79" t="s">
        <v>311</v>
      </c>
      <c r="AQ45" s="79">
        <v>0</v>
      </c>
      <c r="AR45" s="79">
        <v>0</v>
      </c>
      <c r="AS45" s="79"/>
      <c r="AT45" s="79"/>
      <c r="AU45" s="79"/>
      <c r="AV45" s="79"/>
      <c r="AW45" s="79"/>
      <c r="AX45" s="79"/>
      <c r="AY45" s="79"/>
      <c r="AZ45" s="79"/>
      <c r="BA45">
        <v>2</v>
      </c>
      <c r="BB45" s="78" t="str">
        <f>REPLACE(INDEX(GroupVertices[Group],MATCH(Edges[[#This Row],[Vertex 1]],GroupVertices[Vertex],0)),1,1,"")</f>
        <v>2</v>
      </c>
      <c r="BC45" s="78" t="str">
        <f>REPLACE(INDEX(GroupVertices[Group],MATCH(Edges[[#This Row],[Vertex 2]],GroupVertices[Vertex],0)),1,1,"")</f>
        <v>2</v>
      </c>
      <c r="BD45" s="48"/>
      <c r="BE45" s="49"/>
      <c r="BF45" s="48"/>
      <c r="BG45" s="49"/>
      <c r="BH45" s="48"/>
      <c r="BI45" s="49"/>
      <c r="BJ45" s="48"/>
      <c r="BK45" s="49"/>
      <c r="BL45" s="48"/>
    </row>
    <row r="46" spans="1:64" ht="15">
      <c r="A46" s="64" t="s">
        <v>216</v>
      </c>
      <c r="B46" s="64" t="s">
        <v>236</v>
      </c>
      <c r="C46" s="65" t="s">
        <v>771</v>
      </c>
      <c r="D46" s="66">
        <v>3</v>
      </c>
      <c r="E46" s="67" t="s">
        <v>132</v>
      </c>
      <c r="F46" s="68">
        <v>35</v>
      </c>
      <c r="G46" s="65"/>
      <c r="H46" s="69"/>
      <c r="I46" s="70"/>
      <c r="J46" s="70"/>
      <c r="K46" s="34" t="s">
        <v>65</v>
      </c>
      <c r="L46" s="77">
        <v>46</v>
      </c>
      <c r="M46" s="77"/>
      <c r="N46" s="72"/>
      <c r="O46" s="79" t="s">
        <v>238</v>
      </c>
      <c r="P46" s="81">
        <v>43677.57263888889</v>
      </c>
      <c r="Q46" s="79" t="s">
        <v>243</v>
      </c>
      <c r="R46" s="79"/>
      <c r="S46" s="79"/>
      <c r="T46" s="79"/>
      <c r="U46" s="79"/>
      <c r="V46" s="82" t="s">
        <v>269</v>
      </c>
      <c r="W46" s="81">
        <v>43677.57263888889</v>
      </c>
      <c r="X46" s="82" t="s">
        <v>278</v>
      </c>
      <c r="Y46" s="79"/>
      <c r="Z46" s="79"/>
      <c r="AA46" s="85" t="s">
        <v>292</v>
      </c>
      <c r="AB46" s="85" t="s">
        <v>291</v>
      </c>
      <c r="AC46" s="79" t="b">
        <v>0</v>
      </c>
      <c r="AD46" s="79">
        <v>3</v>
      </c>
      <c r="AE46" s="85" t="s">
        <v>303</v>
      </c>
      <c r="AF46" s="79" t="b">
        <v>0</v>
      </c>
      <c r="AG46" s="79" t="s">
        <v>304</v>
      </c>
      <c r="AH46" s="79"/>
      <c r="AI46" s="85" t="s">
        <v>302</v>
      </c>
      <c r="AJ46" s="79" t="b">
        <v>0</v>
      </c>
      <c r="AK46" s="79">
        <v>0</v>
      </c>
      <c r="AL46" s="85" t="s">
        <v>302</v>
      </c>
      <c r="AM46" s="79" t="s">
        <v>307</v>
      </c>
      <c r="AN46" s="79" t="b">
        <v>0</v>
      </c>
      <c r="AO46" s="85" t="s">
        <v>291</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c r="BE46" s="49"/>
      <c r="BF46" s="48"/>
      <c r="BG46" s="49"/>
      <c r="BH46" s="48"/>
      <c r="BI46" s="49"/>
      <c r="BJ46" s="48"/>
      <c r="BK46" s="49"/>
      <c r="BL46" s="48"/>
    </row>
    <row r="47" spans="1:64" ht="15">
      <c r="A47" s="64" t="s">
        <v>215</v>
      </c>
      <c r="B47" s="64" t="s">
        <v>237</v>
      </c>
      <c r="C47" s="65" t="s">
        <v>772</v>
      </c>
      <c r="D47" s="66">
        <v>10</v>
      </c>
      <c r="E47" s="67" t="s">
        <v>136</v>
      </c>
      <c r="F47" s="68">
        <v>12</v>
      </c>
      <c r="G47" s="65"/>
      <c r="H47" s="69"/>
      <c r="I47" s="70"/>
      <c r="J47" s="70"/>
      <c r="K47" s="34" t="s">
        <v>65</v>
      </c>
      <c r="L47" s="77">
        <v>47</v>
      </c>
      <c r="M47" s="77"/>
      <c r="N47" s="72"/>
      <c r="O47" s="79" t="s">
        <v>238</v>
      </c>
      <c r="P47" s="81">
        <v>43676.83497685185</v>
      </c>
      <c r="Q47" s="79" t="s">
        <v>242</v>
      </c>
      <c r="R47" s="82" t="s">
        <v>252</v>
      </c>
      <c r="S47" s="79" t="s">
        <v>256</v>
      </c>
      <c r="T47" s="79"/>
      <c r="U47" s="79"/>
      <c r="V47" s="82" t="s">
        <v>268</v>
      </c>
      <c r="W47" s="81">
        <v>43676.83497685185</v>
      </c>
      <c r="X47" s="82" t="s">
        <v>277</v>
      </c>
      <c r="Y47" s="79"/>
      <c r="Z47" s="79"/>
      <c r="AA47" s="85" t="s">
        <v>291</v>
      </c>
      <c r="AB47" s="85" t="s">
        <v>293</v>
      </c>
      <c r="AC47" s="79" t="b">
        <v>0</v>
      </c>
      <c r="AD47" s="79">
        <v>4</v>
      </c>
      <c r="AE47" s="85" t="s">
        <v>303</v>
      </c>
      <c r="AF47" s="79" t="b">
        <v>0</v>
      </c>
      <c r="AG47" s="79" t="s">
        <v>305</v>
      </c>
      <c r="AH47" s="79"/>
      <c r="AI47" s="85" t="s">
        <v>302</v>
      </c>
      <c r="AJ47" s="79" t="b">
        <v>0</v>
      </c>
      <c r="AK47" s="79">
        <v>3</v>
      </c>
      <c r="AL47" s="85" t="s">
        <v>302</v>
      </c>
      <c r="AM47" s="79" t="s">
        <v>308</v>
      </c>
      <c r="AN47" s="79" t="b">
        <v>0</v>
      </c>
      <c r="AO47" s="85" t="s">
        <v>293</v>
      </c>
      <c r="AP47" s="79" t="s">
        <v>311</v>
      </c>
      <c r="AQ47" s="79">
        <v>0</v>
      </c>
      <c r="AR47" s="79">
        <v>0</v>
      </c>
      <c r="AS47" s="79"/>
      <c r="AT47" s="79"/>
      <c r="AU47" s="79"/>
      <c r="AV47" s="79"/>
      <c r="AW47" s="79"/>
      <c r="AX47" s="79"/>
      <c r="AY47" s="79"/>
      <c r="AZ47" s="79"/>
      <c r="BA47">
        <v>2</v>
      </c>
      <c r="BB47" s="78" t="str">
        <f>REPLACE(INDEX(GroupVertices[Group],MATCH(Edges[[#This Row],[Vertex 1]],GroupVertices[Vertex],0)),1,1,"")</f>
        <v>2</v>
      </c>
      <c r="BC47" s="78" t="str">
        <f>REPLACE(INDEX(GroupVertices[Group],MATCH(Edges[[#This Row],[Vertex 2]],GroupVertices[Vertex],0)),1,1,"")</f>
        <v>2</v>
      </c>
      <c r="BD47" s="48">
        <v>0</v>
      </c>
      <c r="BE47" s="49">
        <v>0</v>
      </c>
      <c r="BF47" s="48">
        <v>0</v>
      </c>
      <c r="BG47" s="49">
        <v>0</v>
      </c>
      <c r="BH47" s="48">
        <v>0</v>
      </c>
      <c r="BI47" s="49">
        <v>0</v>
      </c>
      <c r="BJ47" s="48">
        <v>20</v>
      </c>
      <c r="BK47" s="49">
        <v>100</v>
      </c>
      <c r="BL47" s="48">
        <v>20</v>
      </c>
    </row>
    <row r="48" spans="1:64" ht="15">
      <c r="A48" s="64" t="s">
        <v>215</v>
      </c>
      <c r="B48" s="64" t="s">
        <v>237</v>
      </c>
      <c r="C48" s="65" t="s">
        <v>772</v>
      </c>
      <c r="D48" s="66">
        <v>10</v>
      </c>
      <c r="E48" s="67" t="s">
        <v>136</v>
      </c>
      <c r="F48" s="68">
        <v>12</v>
      </c>
      <c r="G48" s="65"/>
      <c r="H48" s="69"/>
      <c r="I48" s="70"/>
      <c r="J48" s="70"/>
      <c r="K48" s="34" t="s">
        <v>65</v>
      </c>
      <c r="L48" s="77">
        <v>48</v>
      </c>
      <c r="M48" s="77"/>
      <c r="N48" s="72"/>
      <c r="O48" s="79" t="s">
        <v>238</v>
      </c>
      <c r="P48" s="81">
        <v>43676.83453703704</v>
      </c>
      <c r="Q48" s="79" t="s">
        <v>244</v>
      </c>
      <c r="R48" s="82" t="s">
        <v>252</v>
      </c>
      <c r="S48" s="79" t="s">
        <v>256</v>
      </c>
      <c r="T48" s="79"/>
      <c r="U48" s="79"/>
      <c r="V48" s="82" t="s">
        <v>268</v>
      </c>
      <c r="W48" s="81">
        <v>43676.83453703704</v>
      </c>
      <c r="X48" s="82" t="s">
        <v>279</v>
      </c>
      <c r="Y48" s="79"/>
      <c r="Z48" s="79"/>
      <c r="AA48" s="85" t="s">
        <v>293</v>
      </c>
      <c r="AB48" s="85" t="s">
        <v>301</v>
      </c>
      <c r="AC48" s="79" t="b">
        <v>0</v>
      </c>
      <c r="AD48" s="79">
        <v>4</v>
      </c>
      <c r="AE48" s="85" t="s">
        <v>303</v>
      </c>
      <c r="AF48" s="79" t="b">
        <v>0</v>
      </c>
      <c r="AG48" s="79" t="s">
        <v>304</v>
      </c>
      <c r="AH48" s="79"/>
      <c r="AI48" s="85" t="s">
        <v>302</v>
      </c>
      <c r="AJ48" s="79" t="b">
        <v>0</v>
      </c>
      <c r="AK48" s="79">
        <v>3</v>
      </c>
      <c r="AL48" s="85" t="s">
        <v>302</v>
      </c>
      <c r="AM48" s="79" t="s">
        <v>308</v>
      </c>
      <c r="AN48" s="79" t="b">
        <v>0</v>
      </c>
      <c r="AO48" s="85" t="s">
        <v>301</v>
      </c>
      <c r="AP48" s="79" t="s">
        <v>311</v>
      </c>
      <c r="AQ48" s="79">
        <v>0</v>
      </c>
      <c r="AR48" s="79">
        <v>0</v>
      </c>
      <c r="AS48" s="79"/>
      <c r="AT48" s="79"/>
      <c r="AU48" s="79"/>
      <c r="AV48" s="79"/>
      <c r="AW48" s="79"/>
      <c r="AX48" s="79"/>
      <c r="AY48" s="79"/>
      <c r="AZ48" s="79"/>
      <c r="BA48">
        <v>2</v>
      </c>
      <c r="BB48" s="78" t="str">
        <f>REPLACE(INDEX(GroupVertices[Group],MATCH(Edges[[#This Row],[Vertex 1]],GroupVertices[Vertex],0)),1,1,"")</f>
        <v>2</v>
      </c>
      <c r="BC48" s="78" t="str">
        <f>REPLACE(INDEX(GroupVertices[Group],MATCH(Edges[[#This Row],[Vertex 2]],GroupVertices[Vertex],0)),1,1,"")</f>
        <v>2</v>
      </c>
      <c r="BD48" s="48">
        <v>0</v>
      </c>
      <c r="BE48" s="49">
        <v>0</v>
      </c>
      <c r="BF48" s="48">
        <v>0</v>
      </c>
      <c r="BG48" s="49">
        <v>0</v>
      </c>
      <c r="BH48" s="48">
        <v>0</v>
      </c>
      <c r="BI48" s="49">
        <v>0</v>
      </c>
      <c r="BJ48" s="48">
        <v>16</v>
      </c>
      <c r="BK48" s="49">
        <v>100</v>
      </c>
      <c r="BL48" s="48">
        <v>16</v>
      </c>
    </row>
    <row r="49" spans="1:64" ht="15">
      <c r="A49" s="64" t="s">
        <v>216</v>
      </c>
      <c r="B49" s="64" t="s">
        <v>237</v>
      </c>
      <c r="C49" s="65" t="s">
        <v>771</v>
      </c>
      <c r="D49" s="66">
        <v>3</v>
      </c>
      <c r="E49" s="67" t="s">
        <v>132</v>
      </c>
      <c r="F49" s="68">
        <v>35</v>
      </c>
      <c r="G49" s="65"/>
      <c r="H49" s="69"/>
      <c r="I49" s="70"/>
      <c r="J49" s="70"/>
      <c r="K49" s="34" t="s">
        <v>65</v>
      </c>
      <c r="L49" s="77">
        <v>49</v>
      </c>
      <c r="M49" s="77"/>
      <c r="N49" s="72"/>
      <c r="O49" s="79" t="s">
        <v>238</v>
      </c>
      <c r="P49" s="81">
        <v>43677.57263888889</v>
      </c>
      <c r="Q49" s="79" t="s">
        <v>243</v>
      </c>
      <c r="R49" s="79"/>
      <c r="S49" s="79"/>
      <c r="T49" s="79"/>
      <c r="U49" s="79"/>
      <c r="V49" s="82" t="s">
        <v>269</v>
      </c>
      <c r="W49" s="81">
        <v>43677.57263888889</v>
      </c>
      <c r="X49" s="82" t="s">
        <v>278</v>
      </c>
      <c r="Y49" s="79"/>
      <c r="Z49" s="79"/>
      <c r="AA49" s="85" t="s">
        <v>292</v>
      </c>
      <c r="AB49" s="85" t="s">
        <v>291</v>
      </c>
      <c r="AC49" s="79" t="b">
        <v>0</v>
      </c>
      <c r="AD49" s="79">
        <v>3</v>
      </c>
      <c r="AE49" s="85" t="s">
        <v>303</v>
      </c>
      <c r="AF49" s="79" t="b">
        <v>0</v>
      </c>
      <c r="AG49" s="79" t="s">
        <v>304</v>
      </c>
      <c r="AH49" s="79"/>
      <c r="AI49" s="85" t="s">
        <v>302</v>
      </c>
      <c r="AJ49" s="79" t="b">
        <v>0</v>
      </c>
      <c r="AK49" s="79">
        <v>0</v>
      </c>
      <c r="AL49" s="85" t="s">
        <v>302</v>
      </c>
      <c r="AM49" s="79" t="s">
        <v>307</v>
      </c>
      <c r="AN49" s="79" t="b">
        <v>0</v>
      </c>
      <c r="AO49" s="85" t="s">
        <v>291</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v>0</v>
      </c>
      <c r="BE49" s="49">
        <v>0</v>
      </c>
      <c r="BF49" s="48">
        <v>1</v>
      </c>
      <c r="BG49" s="49">
        <v>3.4482758620689653</v>
      </c>
      <c r="BH49" s="48">
        <v>0</v>
      </c>
      <c r="BI49" s="49">
        <v>0</v>
      </c>
      <c r="BJ49" s="48">
        <v>28</v>
      </c>
      <c r="BK49" s="49">
        <v>96.55172413793103</v>
      </c>
      <c r="BL49" s="48">
        <v>29</v>
      </c>
    </row>
    <row r="50" spans="1:64" ht="15">
      <c r="A50" s="64" t="s">
        <v>215</v>
      </c>
      <c r="B50" s="64" t="s">
        <v>216</v>
      </c>
      <c r="C50" s="65" t="s">
        <v>772</v>
      </c>
      <c r="D50" s="66">
        <v>10</v>
      </c>
      <c r="E50" s="67" t="s">
        <v>136</v>
      </c>
      <c r="F50" s="68">
        <v>12</v>
      </c>
      <c r="G50" s="65"/>
      <c r="H50" s="69"/>
      <c r="I50" s="70"/>
      <c r="J50" s="70"/>
      <c r="K50" s="34" t="s">
        <v>66</v>
      </c>
      <c r="L50" s="77">
        <v>50</v>
      </c>
      <c r="M50" s="77"/>
      <c r="N50" s="72"/>
      <c r="O50" s="79" t="s">
        <v>238</v>
      </c>
      <c r="P50" s="81">
        <v>43676.83497685185</v>
      </c>
      <c r="Q50" s="79" t="s">
        <v>242</v>
      </c>
      <c r="R50" s="82" t="s">
        <v>252</v>
      </c>
      <c r="S50" s="79" t="s">
        <v>256</v>
      </c>
      <c r="T50" s="79"/>
      <c r="U50" s="79"/>
      <c r="V50" s="82" t="s">
        <v>268</v>
      </c>
      <c r="W50" s="81">
        <v>43676.83497685185</v>
      </c>
      <c r="X50" s="82" t="s">
        <v>277</v>
      </c>
      <c r="Y50" s="79"/>
      <c r="Z50" s="79"/>
      <c r="AA50" s="85" t="s">
        <v>291</v>
      </c>
      <c r="AB50" s="85" t="s">
        <v>293</v>
      </c>
      <c r="AC50" s="79" t="b">
        <v>0</v>
      </c>
      <c r="AD50" s="79">
        <v>4</v>
      </c>
      <c r="AE50" s="85" t="s">
        <v>303</v>
      </c>
      <c r="AF50" s="79" t="b">
        <v>0</v>
      </c>
      <c r="AG50" s="79" t="s">
        <v>305</v>
      </c>
      <c r="AH50" s="79"/>
      <c r="AI50" s="85" t="s">
        <v>302</v>
      </c>
      <c r="AJ50" s="79" t="b">
        <v>0</v>
      </c>
      <c r="AK50" s="79">
        <v>3</v>
      </c>
      <c r="AL50" s="85" t="s">
        <v>302</v>
      </c>
      <c r="AM50" s="79" t="s">
        <v>308</v>
      </c>
      <c r="AN50" s="79" t="b">
        <v>0</v>
      </c>
      <c r="AO50" s="85" t="s">
        <v>293</v>
      </c>
      <c r="AP50" s="79" t="s">
        <v>311</v>
      </c>
      <c r="AQ50" s="79">
        <v>0</v>
      </c>
      <c r="AR50" s="79">
        <v>0</v>
      </c>
      <c r="AS50" s="79"/>
      <c r="AT50" s="79"/>
      <c r="AU50" s="79"/>
      <c r="AV50" s="79"/>
      <c r="AW50" s="79"/>
      <c r="AX50" s="79"/>
      <c r="AY50" s="79"/>
      <c r="AZ50" s="79"/>
      <c r="BA50">
        <v>2</v>
      </c>
      <c r="BB50" s="78" t="str">
        <f>REPLACE(INDEX(GroupVertices[Group],MATCH(Edges[[#This Row],[Vertex 1]],GroupVertices[Vertex],0)),1,1,"")</f>
        <v>2</v>
      </c>
      <c r="BC50" s="78" t="str">
        <f>REPLACE(INDEX(GroupVertices[Group],MATCH(Edges[[#This Row],[Vertex 2]],GroupVertices[Vertex],0)),1,1,"")</f>
        <v>2</v>
      </c>
      <c r="BD50" s="48"/>
      <c r="BE50" s="49"/>
      <c r="BF50" s="48"/>
      <c r="BG50" s="49"/>
      <c r="BH50" s="48"/>
      <c r="BI50" s="49"/>
      <c r="BJ50" s="48"/>
      <c r="BK50" s="49"/>
      <c r="BL50" s="48"/>
    </row>
    <row r="51" spans="1:64" ht="15">
      <c r="A51" s="64" t="s">
        <v>215</v>
      </c>
      <c r="B51" s="64" t="s">
        <v>216</v>
      </c>
      <c r="C51" s="65" t="s">
        <v>772</v>
      </c>
      <c r="D51" s="66">
        <v>10</v>
      </c>
      <c r="E51" s="67" t="s">
        <v>136</v>
      </c>
      <c r="F51" s="68">
        <v>12</v>
      </c>
      <c r="G51" s="65"/>
      <c r="H51" s="69"/>
      <c r="I51" s="70"/>
      <c r="J51" s="70"/>
      <c r="K51" s="34" t="s">
        <v>66</v>
      </c>
      <c r="L51" s="77">
        <v>51</v>
      </c>
      <c r="M51" s="77"/>
      <c r="N51" s="72"/>
      <c r="O51" s="79" t="s">
        <v>238</v>
      </c>
      <c r="P51" s="81">
        <v>43676.83453703704</v>
      </c>
      <c r="Q51" s="79" t="s">
        <v>244</v>
      </c>
      <c r="R51" s="82" t="s">
        <v>252</v>
      </c>
      <c r="S51" s="79" t="s">
        <v>256</v>
      </c>
      <c r="T51" s="79"/>
      <c r="U51" s="79"/>
      <c r="V51" s="82" t="s">
        <v>268</v>
      </c>
      <c r="W51" s="81">
        <v>43676.83453703704</v>
      </c>
      <c r="X51" s="82" t="s">
        <v>279</v>
      </c>
      <c r="Y51" s="79"/>
      <c r="Z51" s="79"/>
      <c r="AA51" s="85" t="s">
        <v>293</v>
      </c>
      <c r="AB51" s="85" t="s">
        <v>301</v>
      </c>
      <c r="AC51" s="79" t="b">
        <v>0</v>
      </c>
      <c r="AD51" s="79">
        <v>4</v>
      </c>
      <c r="AE51" s="85" t="s">
        <v>303</v>
      </c>
      <c r="AF51" s="79" t="b">
        <v>0</v>
      </c>
      <c r="AG51" s="79" t="s">
        <v>304</v>
      </c>
      <c r="AH51" s="79"/>
      <c r="AI51" s="85" t="s">
        <v>302</v>
      </c>
      <c r="AJ51" s="79" t="b">
        <v>0</v>
      </c>
      <c r="AK51" s="79">
        <v>3</v>
      </c>
      <c r="AL51" s="85" t="s">
        <v>302</v>
      </c>
      <c r="AM51" s="79" t="s">
        <v>308</v>
      </c>
      <c r="AN51" s="79" t="b">
        <v>0</v>
      </c>
      <c r="AO51" s="85" t="s">
        <v>301</v>
      </c>
      <c r="AP51" s="79" t="s">
        <v>311</v>
      </c>
      <c r="AQ51" s="79">
        <v>0</v>
      </c>
      <c r="AR51" s="79">
        <v>0</v>
      </c>
      <c r="AS51" s="79"/>
      <c r="AT51" s="79"/>
      <c r="AU51" s="79"/>
      <c r="AV51" s="79"/>
      <c r="AW51" s="79"/>
      <c r="AX51" s="79"/>
      <c r="AY51" s="79"/>
      <c r="AZ51" s="79"/>
      <c r="BA51">
        <v>2</v>
      </c>
      <c r="BB51" s="78" t="str">
        <f>REPLACE(INDEX(GroupVertices[Group],MATCH(Edges[[#This Row],[Vertex 1]],GroupVertices[Vertex],0)),1,1,"")</f>
        <v>2</v>
      </c>
      <c r="BC51" s="78" t="str">
        <f>REPLACE(INDEX(GroupVertices[Group],MATCH(Edges[[#This Row],[Vertex 2]],GroupVertices[Vertex],0)),1,1,"")</f>
        <v>2</v>
      </c>
      <c r="BD51" s="48"/>
      <c r="BE51" s="49"/>
      <c r="BF51" s="48"/>
      <c r="BG51" s="49"/>
      <c r="BH51" s="48"/>
      <c r="BI51" s="49"/>
      <c r="BJ51" s="48"/>
      <c r="BK51" s="49"/>
      <c r="BL51" s="48"/>
    </row>
    <row r="52" spans="1:64" ht="15">
      <c r="A52" s="64" t="s">
        <v>216</v>
      </c>
      <c r="B52" s="64" t="s">
        <v>223</v>
      </c>
      <c r="C52" s="65" t="s">
        <v>771</v>
      </c>
      <c r="D52" s="66">
        <v>3</v>
      </c>
      <c r="E52" s="67" t="s">
        <v>132</v>
      </c>
      <c r="F52" s="68">
        <v>35</v>
      </c>
      <c r="G52" s="65"/>
      <c r="H52" s="69"/>
      <c r="I52" s="70"/>
      <c r="J52" s="70"/>
      <c r="K52" s="34" t="s">
        <v>65</v>
      </c>
      <c r="L52" s="77">
        <v>52</v>
      </c>
      <c r="M52" s="77"/>
      <c r="N52" s="72"/>
      <c r="O52" s="79" t="s">
        <v>238</v>
      </c>
      <c r="P52" s="81">
        <v>43677.57263888889</v>
      </c>
      <c r="Q52" s="79" t="s">
        <v>243</v>
      </c>
      <c r="R52" s="79"/>
      <c r="S52" s="79"/>
      <c r="T52" s="79"/>
      <c r="U52" s="79"/>
      <c r="V52" s="82" t="s">
        <v>269</v>
      </c>
      <c r="W52" s="81">
        <v>43677.57263888889</v>
      </c>
      <c r="X52" s="82" t="s">
        <v>278</v>
      </c>
      <c r="Y52" s="79"/>
      <c r="Z52" s="79"/>
      <c r="AA52" s="85" t="s">
        <v>292</v>
      </c>
      <c r="AB52" s="85" t="s">
        <v>291</v>
      </c>
      <c r="AC52" s="79" t="b">
        <v>0</v>
      </c>
      <c r="AD52" s="79">
        <v>3</v>
      </c>
      <c r="AE52" s="85" t="s">
        <v>303</v>
      </c>
      <c r="AF52" s="79" t="b">
        <v>0</v>
      </c>
      <c r="AG52" s="79" t="s">
        <v>304</v>
      </c>
      <c r="AH52" s="79"/>
      <c r="AI52" s="85" t="s">
        <v>302</v>
      </c>
      <c r="AJ52" s="79" t="b">
        <v>0</v>
      </c>
      <c r="AK52" s="79">
        <v>0</v>
      </c>
      <c r="AL52" s="85" t="s">
        <v>302</v>
      </c>
      <c r="AM52" s="79" t="s">
        <v>307</v>
      </c>
      <c r="AN52" s="79" t="b">
        <v>0</v>
      </c>
      <c r="AO52" s="85" t="s">
        <v>291</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c r="BE52" s="49"/>
      <c r="BF52" s="48"/>
      <c r="BG52" s="49"/>
      <c r="BH52" s="48"/>
      <c r="BI52" s="49"/>
      <c r="BJ52" s="48"/>
      <c r="BK52" s="49"/>
      <c r="BL52" s="48"/>
    </row>
    <row r="53" spans="1:64" ht="15">
      <c r="A53" s="64" t="s">
        <v>216</v>
      </c>
      <c r="B53" s="64" t="s">
        <v>224</v>
      </c>
      <c r="C53" s="65" t="s">
        <v>771</v>
      </c>
      <c r="D53" s="66">
        <v>3</v>
      </c>
      <c r="E53" s="67" t="s">
        <v>132</v>
      </c>
      <c r="F53" s="68">
        <v>35</v>
      </c>
      <c r="G53" s="65"/>
      <c r="H53" s="69"/>
      <c r="I53" s="70"/>
      <c r="J53" s="70"/>
      <c r="K53" s="34" t="s">
        <v>65</v>
      </c>
      <c r="L53" s="77">
        <v>53</v>
      </c>
      <c r="M53" s="77"/>
      <c r="N53" s="72"/>
      <c r="O53" s="79" t="s">
        <v>238</v>
      </c>
      <c r="P53" s="81">
        <v>43677.57263888889</v>
      </c>
      <c r="Q53" s="79" t="s">
        <v>243</v>
      </c>
      <c r="R53" s="79"/>
      <c r="S53" s="79"/>
      <c r="T53" s="79"/>
      <c r="U53" s="79"/>
      <c r="V53" s="82" t="s">
        <v>269</v>
      </c>
      <c r="W53" s="81">
        <v>43677.57263888889</v>
      </c>
      <c r="X53" s="82" t="s">
        <v>278</v>
      </c>
      <c r="Y53" s="79"/>
      <c r="Z53" s="79"/>
      <c r="AA53" s="85" t="s">
        <v>292</v>
      </c>
      <c r="AB53" s="85" t="s">
        <v>291</v>
      </c>
      <c r="AC53" s="79" t="b">
        <v>0</v>
      </c>
      <c r="AD53" s="79">
        <v>3</v>
      </c>
      <c r="AE53" s="85" t="s">
        <v>303</v>
      </c>
      <c r="AF53" s="79" t="b">
        <v>0</v>
      </c>
      <c r="AG53" s="79" t="s">
        <v>304</v>
      </c>
      <c r="AH53" s="79"/>
      <c r="AI53" s="85" t="s">
        <v>302</v>
      </c>
      <c r="AJ53" s="79" t="b">
        <v>0</v>
      </c>
      <c r="AK53" s="79">
        <v>0</v>
      </c>
      <c r="AL53" s="85" t="s">
        <v>302</v>
      </c>
      <c r="AM53" s="79" t="s">
        <v>307</v>
      </c>
      <c r="AN53" s="79" t="b">
        <v>0</v>
      </c>
      <c r="AO53" s="85" t="s">
        <v>291</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1</v>
      </c>
      <c r="BD53" s="48"/>
      <c r="BE53" s="49"/>
      <c r="BF53" s="48"/>
      <c r="BG53" s="49"/>
      <c r="BH53" s="48"/>
      <c r="BI53" s="49"/>
      <c r="BJ53" s="48"/>
      <c r="BK53" s="49"/>
      <c r="BL53" s="48"/>
    </row>
    <row r="54" spans="1:64" ht="15">
      <c r="A54" s="64" t="s">
        <v>216</v>
      </c>
      <c r="B54" s="64" t="s">
        <v>225</v>
      </c>
      <c r="C54" s="65" t="s">
        <v>771</v>
      </c>
      <c r="D54" s="66">
        <v>3</v>
      </c>
      <c r="E54" s="67" t="s">
        <v>132</v>
      </c>
      <c r="F54" s="68">
        <v>35</v>
      </c>
      <c r="G54" s="65"/>
      <c r="H54" s="69"/>
      <c r="I54" s="70"/>
      <c r="J54" s="70"/>
      <c r="K54" s="34" t="s">
        <v>65</v>
      </c>
      <c r="L54" s="77">
        <v>54</v>
      </c>
      <c r="M54" s="77"/>
      <c r="N54" s="72"/>
      <c r="O54" s="79" t="s">
        <v>238</v>
      </c>
      <c r="P54" s="81">
        <v>43677.57263888889</v>
      </c>
      <c r="Q54" s="79" t="s">
        <v>243</v>
      </c>
      <c r="R54" s="79"/>
      <c r="S54" s="79"/>
      <c r="T54" s="79"/>
      <c r="U54" s="79"/>
      <c r="V54" s="82" t="s">
        <v>269</v>
      </c>
      <c r="W54" s="81">
        <v>43677.57263888889</v>
      </c>
      <c r="X54" s="82" t="s">
        <v>278</v>
      </c>
      <c r="Y54" s="79"/>
      <c r="Z54" s="79"/>
      <c r="AA54" s="85" t="s">
        <v>292</v>
      </c>
      <c r="AB54" s="85" t="s">
        <v>291</v>
      </c>
      <c r="AC54" s="79" t="b">
        <v>0</v>
      </c>
      <c r="AD54" s="79">
        <v>3</v>
      </c>
      <c r="AE54" s="85" t="s">
        <v>303</v>
      </c>
      <c r="AF54" s="79" t="b">
        <v>0</v>
      </c>
      <c r="AG54" s="79" t="s">
        <v>304</v>
      </c>
      <c r="AH54" s="79"/>
      <c r="AI54" s="85" t="s">
        <v>302</v>
      </c>
      <c r="AJ54" s="79" t="b">
        <v>0</v>
      </c>
      <c r="AK54" s="79">
        <v>0</v>
      </c>
      <c r="AL54" s="85" t="s">
        <v>302</v>
      </c>
      <c r="AM54" s="79" t="s">
        <v>307</v>
      </c>
      <c r="AN54" s="79" t="b">
        <v>0</v>
      </c>
      <c r="AO54" s="85" t="s">
        <v>291</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1</v>
      </c>
      <c r="BD54" s="48"/>
      <c r="BE54" s="49"/>
      <c r="BF54" s="48"/>
      <c r="BG54" s="49"/>
      <c r="BH54" s="48"/>
      <c r="BI54" s="49"/>
      <c r="BJ54" s="48"/>
      <c r="BK54" s="49"/>
      <c r="BL54" s="48"/>
    </row>
    <row r="55" spans="1:64" ht="15">
      <c r="A55" s="64" t="s">
        <v>216</v>
      </c>
      <c r="B55" s="64" t="s">
        <v>226</v>
      </c>
      <c r="C55" s="65" t="s">
        <v>771</v>
      </c>
      <c r="D55" s="66">
        <v>3</v>
      </c>
      <c r="E55" s="67" t="s">
        <v>132</v>
      </c>
      <c r="F55" s="68">
        <v>35</v>
      </c>
      <c r="G55" s="65"/>
      <c r="H55" s="69"/>
      <c r="I55" s="70"/>
      <c r="J55" s="70"/>
      <c r="K55" s="34" t="s">
        <v>65</v>
      </c>
      <c r="L55" s="77">
        <v>55</v>
      </c>
      <c r="M55" s="77"/>
      <c r="N55" s="72"/>
      <c r="O55" s="79" t="s">
        <v>238</v>
      </c>
      <c r="P55" s="81">
        <v>43677.57263888889</v>
      </c>
      <c r="Q55" s="79" t="s">
        <v>243</v>
      </c>
      <c r="R55" s="79"/>
      <c r="S55" s="79"/>
      <c r="T55" s="79"/>
      <c r="U55" s="79"/>
      <c r="V55" s="82" t="s">
        <v>269</v>
      </c>
      <c r="W55" s="81">
        <v>43677.57263888889</v>
      </c>
      <c r="X55" s="82" t="s">
        <v>278</v>
      </c>
      <c r="Y55" s="79"/>
      <c r="Z55" s="79"/>
      <c r="AA55" s="85" t="s">
        <v>292</v>
      </c>
      <c r="AB55" s="85" t="s">
        <v>291</v>
      </c>
      <c r="AC55" s="79" t="b">
        <v>0</v>
      </c>
      <c r="AD55" s="79">
        <v>3</v>
      </c>
      <c r="AE55" s="85" t="s">
        <v>303</v>
      </c>
      <c r="AF55" s="79" t="b">
        <v>0</v>
      </c>
      <c r="AG55" s="79" t="s">
        <v>304</v>
      </c>
      <c r="AH55" s="79"/>
      <c r="AI55" s="85" t="s">
        <v>302</v>
      </c>
      <c r="AJ55" s="79" t="b">
        <v>0</v>
      </c>
      <c r="AK55" s="79">
        <v>0</v>
      </c>
      <c r="AL55" s="85" t="s">
        <v>302</v>
      </c>
      <c r="AM55" s="79" t="s">
        <v>307</v>
      </c>
      <c r="AN55" s="79" t="b">
        <v>0</v>
      </c>
      <c r="AO55" s="85" t="s">
        <v>291</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1</v>
      </c>
      <c r="BD55" s="48"/>
      <c r="BE55" s="49"/>
      <c r="BF55" s="48"/>
      <c r="BG55" s="49"/>
      <c r="BH55" s="48"/>
      <c r="BI55" s="49"/>
      <c r="BJ55" s="48"/>
      <c r="BK55" s="49"/>
      <c r="BL55" s="48"/>
    </row>
    <row r="56" spans="1:64" ht="15">
      <c r="A56" s="64" t="s">
        <v>216</v>
      </c>
      <c r="B56" s="64" t="s">
        <v>218</v>
      </c>
      <c r="C56" s="65" t="s">
        <v>771</v>
      </c>
      <c r="D56" s="66">
        <v>3</v>
      </c>
      <c r="E56" s="67" t="s">
        <v>132</v>
      </c>
      <c r="F56" s="68">
        <v>35</v>
      </c>
      <c r="G56" s="65"/>
      <c r="H56" s="69"/>
      <c r="I56" s="70"/>
      <c r="J56" s="70"/>
      <c r="K56" s="34" t="s">
        <v>65</v>
      </c>
      <c r="L56" s="77">
        <v>56</v>
      </c>
      <c r="M56" s="77"/>
      <c r="N56" s="72"/>
      <c r="O56" s="79" t="s">
        <v>238</v>
      </c>
      <c r="P56" s="81">
        <v>43677.57263888889</v>
      </c>
      <c r="Q56" s="79" t="s">
        <v>243</v>
      </c>
      <c r="R56" s="79"/>
      <c r="S56" s="79"/>
      <c r="T56" s="79"/>
      <c r="U56" s="79"/>
      <c r="V56" s="82" t="s">
        <v>269</v>
      </c>
      <c r="W56" s="81">
        <v>43677.57263888889</v>
      </c>
      <c r="X56" s="82" t="s">
        <v>278</v>
      </c>
      <c r="Y56" s="79"/>
      <c r="Z56" s="79"/>
      <c r="AA56" s="85" t="s">
        <v>292</v>
      </c>
      <c r="AB56" s="85" t="s">
        <v>291</v>
      </c>
      <c r="AC56" s="79" t="b">
        <v>0</v>
      </c>
      <c r="AD56" s="79">
        <v>3</v>
      </c>
      <c r="AE56" s="85" t="s">
        <v>303</v>
      </c>
      <c r="AF56" s="79" t="b">
        <v>0</v>
      </c>
      <c r="AG56" s="79" t="s">
        <v>304</v>
      </c>
      <c r="AH56" s="79"/>
      <c r="AI56" s="85" t="s">
        <v>302</v>
      </c>
      <c r="AJ56" s="79" t="b">
        <v>0</v>
      </c>
      <c r="AK56" s="79">
        <v>0</v>
      </c>
      <c r="AL56" s="85" t="s">
        <v>302</v>
      </c>
      <c r="AM56" s="79" t="s">
        <v>307</v>
      </c>
      <c r="AN56" s="79" t="b">
        <v>0</v>
      </c>
      <c r="AO56" s="85" t="s">
        <v>291</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1</v>
      </c>
      <c r="BD56" s="48"/>
      <c r="BE56" s="49"/>
      <c r="BF56" s="48"/>
      <c r="BG56" s="49"/>
      <c r="BH56" s="48"/>
      <c r="BI56" s="49"/>
      <c r="BJ56" s="48"/>
      <c r="BK56" s="49"/>
      <c r="BL56" s="48"/>
    </row>
    <row r="57" spans="1:64" ht="15">
      <c r="A57" s="64" t="s">
        <v>216</v>
      </c>
      <c r="B57" s="64" t="s">
        <v>227</v>
      </c>
      <c r="C57" s="65" t="s">
        <v>771</v>
      </c>
      <c r="D57" s="66">
        <v>3</v>
      </c>
      <c r="E57" s="67" t="s">
        <v>132</v>
      </c>
      <c r="F57" s="68">
        <v>35</v>
      </c>
      <c r="G57" s="65"/>
      <c r="H57" s="69"/>
      <c r="I57" s="70"/>
      <c r="J57" s="70"/>
      <c r="K57" s="34" t="s">
        <v>65</v>
      </c>
      <c r="L57" s="77">
        <v>57</v>
      </c>
      <c r="M57" s="77"/>
      <c r="N57" s="72"/>
      <c r="O57" s="79" t="s">
        <v>238</v>
      </c>
      <c r="P57" s="81">
        <v>43677.57263888889</v>
      </c>
      <c r="Q57" s="79" t="s">
        <v>243</v>
      </c>
      <c r="R57" s="79"/>
      <c r="S57" s="79"/>
      <c r="T57" s="79"/>
      <c r="U57" s="79"/>
      <c r="V57" s="82" t="s">
        <v>269</v>
      </c>
      <c r="W57" s="81">
        <v>43677.57263888889</v>
      </c>
      <c r="X57" s="82" t="s">
        <v>278</v>
      </c>
      <c r="Y57" s="79"/>
      <c r="Z57" s="79"/>
      <c r="AA57" s="85" t="s">
        <v>292</v>
      </c>
      <c r="AB57" s="85" t="s">
        <v>291</v>
      </c>
      <c r="AC57" s="79" t="b">
        <v>0</v>
      </c>
      <c r="AD57" s="79">
        <v>3</v>
      </c>
      <c r="AE57" s="85" t="s">
        <v>303</v>
      </c>
      <c r="AF57" s="79" t="b">
        <v>0</v>
      </c>
      <c r="AG57" s="79" t="s">
        <v>304</v>
      </c>
      <c r="AH57" s="79"/>
      <c r="AI57" s="85" t="s">
        <v>302</v>
      </c>
      <c r="AJ57" s="79" t="b">
        <v>0</v>
      </c>
      <c r="AK57" s="79">
        <v>0</v>
      </c>
      <c r="AL57" s="85" t="s">
        <v>302</v>
      </c>
      <c r="AM57" s="79" t="s">
        <v>307</v>
      </c>
      <c r="AN57" s="79" t="b">
        <v>0</v>
      </c>
      <c r="AO57" s="85" t="s">
        <v>291</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1</v>
      </c>
      <c r="BD57" s="48"/>
      <c r="BE57" s="49"/>
      <c r="BF57" s="48"/>
      <c r="BG57" s="49"/>
      <c r="BH57" s="48"/>
      <c r="BI57" s="49"/>
      <c r="BJ57" s="48"/>
      <c r="BK57" s="49"/>
      <c r="BL57" s="48"/>
    </row>
    <row r="58" spans="1:64" ht="15">
      <c r="A58" s="64" t="s">
        <v>216</v>
      </c>
      <c r="B58" s="64" t="s">
        <v>217</v>
      </c>
      <c r="C58" s="65" t="s">
        <v>771</v>
      </c>
      <c r="D58" s="66">
        <v>3</v>
      </c>
      <c r="E58" s="67" t="s">
        <v>132</v>
      </c>
      <c r="F58" s="68">
        <v>35</v>
      </c>
      <c r="G58" s="65"/>
      <c r="H58" s="69"/>
      <c r="I58" s="70"/>
      <c r="J58" s="70"/>
      <c r="K58" s="34" t="s">
        <v>65</v>
      </c>
      <c r="L58" s="77">
        <v>58</v>
      </c>
      <c r="M58" s="77"/>
      <c r="N58" s="72"/>
      <c r="O58" s="79" t="s">
        <v>238</v>
      </c>
      <c r="P58" s="81">
        <v>43677.57263888889</v>
      </c>
      <c r="Q58" s="79" t="s">
        <v>243</v>
      </c>
      <c r="R58" s="79"/>
      <c r="S58" s="79"/>
      <c r="T58" s="79"/>
      <c r="U58" s="79"/>
      <c r="V58" s="82" t="s">
        <v>269</v>
      </c>
      <c r="W58" s="81">
        <v>43677.57263888889</v>
      </c>
      <c r="X58" s="82" t="s">
        <v>278</v>
      </c>
      <c r="Y58" s="79"/>
      <c r="Z58" s="79"/>
      <c r="AA58" s="85" t="s">
        <v>292</v>
      </c>
      <c r="AB58" s="85" t="s">
        <v>291</v>
      </c>
      <c r="AC58" s="79" t="b">
        <v>0</v>
      </c>
      <c r="AD58" s="79">
        <v>3</v>
      </c>
      <c r="AE58" s="85" t="s">
        <v>303</v>
      </c>
      <c r="AF58" s="79" t="b">
        <v>0</v>
      </c>
      <c r="AG58" s="79" t="s">
        <v>304</v>
      </c>
      <c r="AH58" s="79"/>
      <c r="AI58" s="85" t="s">
        <v>302</v>
      </c>
      <c r="AJ58" s="79" t="b">
        <v>0</v>
      </c>
      <c r="AK58" s="79">
        <v>0</v>
      </c>
      <c r="AL58" s="85" t="s">
        <v>302</v>
      </c>
      <c r="AM58" s="79" t="s">
        <v>307</v>
      </c>
      <c r="AN58" s="79" t="b">
        <v>0</v>
      </c>
      <c r="AO58" s="85" t="s">
        <v>291</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1</v>
      </c>
      <c r="BD58" s="48"/>
      <c r="BE58" s="49"/>
      <c r="BF58" s="48"/>
      <c r="BG58" s="49"/>
      <c r="BH58" s="48"/>
      <c r="BI58" s="49"/>
      <c r="BJ58" s="48"/>
      <c r="BK58" s="49"/>
      <c r="BL58" s="48"/>
    </row>
    <row r="59" spans="1:64" ht="15">
      <c r="A59" s="64" t="s">
        <v>216</v>
      </c>
      <c r="B59" s="64" t="s">
        <v>228</v>
      </c>
      <c r="C59" s="65" t="s">
        <v>771</v>
      </c>
      <c r="D59" s="66">
        <v>3</v>
      </c>
      <c r="E59" s="67" t="s">
        <v>132</v>
      </c>
      <c r="F59" s="68">
        <v>35</v>
      </c>
      <c r="G59" s="65"/>
      <c r="H59" s="69"/>
      <c r="I59" s="70"/>
      <c r="J59" s="70"/>
      <c r="K59" s="34" t="s">
        <v>65</v>
      </c>
      <c r="L59" s="77">
        <v>59</v>
      </c>
      <c r="M59" s="77"/>
      <c r="N59" s="72"/>
      <c r="O59" s="79" t="s">
        <v>238</v>
      </c>
      <c r="P59" s="81">
        <v>43677.57263888889</v>
      </c>
      <c r="Q59" s="79" t="s">
        <v>243</v>
      </c>
      <c r="R59" s="79"/>
      <c r="S59" s="79"/>
      <c r="T59" s="79"/>
      <c r="U59" s="79"/>
      <c r="V59" s="82" t="s">
        <v>269</v>
      </c>
      <c r="W59" s="81">
        <v>43677.57263888889</v>
      </c>
      <c r="X59" s="82" t="s">
        <v>278</v>
      </c>
      <c r="Y59" s="79"/>
      <c r="Z59" s="79"/>
      <c r="AA59" s="85" t="s">
        <v>292</v>
      </c>
      <c r="AB59" s="85" t="s">
        <v>291</v>
      </c>
      <c r="AC59" s="79" t="b">
        <v>0</v>
      </c>
      <c r="AD59" s="79">
        <v>3</v>
      </c>
      <c r="AE59" s="85" t="s">
        <v>303</v>
      </c>
      <c r="AF59" s="79" t="b">
        <v>0</v>
      </c>
      <c r="AG59" s="79" t="s">
        <v>304</v>
      </c>
      <c r="AH59" s="79"/>
      <c r="AI59" s="85" t="s">
        <v>302</v>
      </c>
      <c r="AJ59" s="79" t="b">
        <v>0</v>
      </c>
      <c r="AK59" s="79">
        <v>0</v>
      </c>
      <c r="AL59" s="85" t="s">
        <v>302</v>
      </c>
      <c r="AM59" s="79" t="s">
        <v>307</v>
      </c>
      <c r="AN59" s="79" t="b">
        <v>0</v>
      </c>
      <c r="AO59" s="85" t="s">
        <v>291</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1</v>
      </c>
      <c r="BD59" s="48"/>
      <c r="BE59" s="49"/>
      <c r="BF59" s="48"/>
      <c r="BG59" s="49"/>
      <c r="BH59" s="48"/>
      <c r="BI59" s="49"/>
      <c r="BJ59" s="48"/>
      <c r="BK59" s="49"/>
      <c r="BL59" s="48"/>
    </row>
    <row r="60" spans="1:64" ht="15">
      <c r="A60" s="64" t="s">
        <v>216</v>
      </c>
      <c r="B60" s="64" t="s">
        <v>213</v>
      </c>
      <c r="C60" s="65" t="s">
        <v>771</v>
      </c>
      <c r="D60" s="66">
        <v>3</v>
      </c>
      <c r="E60" s="67" t="s">
        <v>132</v>
      </c>
      <c r="F60" s="68">
        <v>35</v>
      </c>
      <c r="G60" s="65"/>
      <c r="H60" s="69"/>
      <c r="I60" s="70"/>
      <c r="J60" s="70"/>
      <c r="K60" s="34" t="s">
        <v>65</v>
      </c>
      <c r="L60" s="77">
        <v>60</v>
      </c>
      <c r="M60" s="77"/>
      <c r="N60" s="72"/>
      <c r="O60" s="79" t="s">
        <v>238</v>
      </c>
      <c r="P60" s="81">
        <v>43677.57263888889</v>
      </c>
      <c r="Q60" s="79" t="s">
        <v>243</v>
      </c>
      <c r="R60" s="79"/>
      <c r="S60" s="79"/>
      <c r="T60" s="79"/>
      <c r="U60" s="79"/>
      <c r="V60" s="82" t="s">
        <v>269</v>
      </c>
      <c r="W60" s="81">
        <v>43677.57263888889</v>
      </c>
      <c r="X60" s="82" t="s">
        <v>278</v>
      </c>
      <c r="Y60" s="79"/>
      <c r="Z60" s="79"/>
      <c r="AA60" s="85" t="s">
        <v>292</v>
      </c>
      <c r="AB60" s="85" t="s">
        <v>291</v>
      </c>
      <c r="AC60" s="79" t="b">
        <v>0</v>
      </c>
      <c r="AD60" s="79">
        <v>3</v>
      </c>
      <c r="AE60" s="85" t="s">
        <v>303</v>
      </c>
      <c r="AF60" s="79" t="b">
        <v>0</v>
      </c>
      <c r="AG60" s="79" t="s">
        <v>304</v>
      </c>
      <c r="AH60" s="79"/>
      <c r="AI60" s="85" t="s">
        <v>302</v>
      </c>
      <c r="AJ60" s="79" t="b">
        <v>0</v>
      </c>
      <c r="AK60" s="79">
        <v>0</v>
      </c>
      <c r="AL60" s="85" t="s">
        <v>302</v>
      </c>
      <c r="AM60" s="79" t="s">
        <v>307</v>
      </c>
      <c r="AN60" s="79" t="b">
        <v>0</v>
      </c>
      <c r="AO60" s="85" t="s">
        <v>291</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1</v>
      </c>
      <c r="BD60" s="48"/>
      <c r="BE60" s="49"/>
      <c r="BF60" s="48"/>
      <c r="BG60" s="49"/>
      <c r="BH60" s="48"/>
      <c r="BI60" s="49"/>
      <c r="BJ60" s="48"/>
      <c r="BK60" s="49"/>
      <c r="BL60" s="48"/>
    </row>
    <row r="61" spans="1:64" ht="15">
      <c r="A61" s="64" t="s">
        <v>216</v>
      </c>
      <c r="B61" s="64" t="s">
        <v>215</v>
      </c>
      <c r="C61" s="65" t="s">
        <v>771</v>
      </c>
      <c r="D61" s="66">
        <v>3</v>
      </c>
      <c r="E61" s="67" t="s">
        <v>132</v>
      </c>
      <c r="F61" s="68">
        <v>35</v>
      </c>
      <c r="G61" s="65"/>
      <c r="H61" s="69"/>
      <c r="I61" s="70"/>
      <c r="J61" s="70"/>
      <c r="K61" s="34" t="s">
        <v>66</v>
      </c>
      <c r="L61" s="77">
        <v>61</v>
      </c>
      <c r="M61" s="77"/>
      <c r="N61" s="72"/>
      <c r="O61" s="79" t="s">
        <v>239</v>
      </c>
      <c r="P61" s="81">
        <v>43677.57263888889</v>
      </c>
      <c r="Q61" s="79" t="s">
        <v>243</v>
      </c>
      <c r="R61" s="79"/>
      <c r="S61" s="79"/>
      <c r="T61" s="79"/>
      <c r="U61" s="79"/>
      <c r="V61" s="82" t="s">
        <v>269</v>
      </c>
      <c r="W61" s="81">
        <v>43677.57263888889</v>
      </c>
      <c r="X61" s="82" t="s">
        <v>278</v>
      </c>
      <c r="Y61" s="79"/>
      <c r="Z61" s="79"/>
      <c r="AA61" s="85" t="s">
        <v>292</v>
      </c>
      <c r="AB61" s="85" t="s">
        <v>291</v>
      </c>
      <c r="AC61" s="79" t="b">
        <v>0</v>
      </c>
      <c r="AD61" s="79">
        <v>3</v>
      </c>
      <c r="AE61" s="85" t="s">
        <v>303</v>
      </c>
      <c r="AF61" s="79" t="b">
        <v>0</v>
      </c>
      <c r="AG61" s="79" t="s">
        <v>304</v>
      </c>
      <c r="AH61" s="79"/>
      <c r="AI61" s="85" t="s">
        <v>302</v>
      </c>
      <c r="AJ61" s="79" t="b">
        <v>0</v>
      </c>
      <c r="AK61" s="79">
        <v>0</v>
      </c>
      <c r="AL61" s="85" t="s">
        <v>302</v>
      </c>
      <c r="AM61" s="79" t="s">
        <v>307</v>
      </c>
      <c r="AN61" s="79" t="b">
        <v>0</v>
      </c>
      <c r="AO61" s="85" t="s">
        <v>291</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215</v>
      </c>
      <c r="B62" s="64" t="s">
        <v>223</v>
      </c>
      <c r="C62" s="65" t="s">
        <v>772</v>
      </c>
      <c r="D62" s="66">
        <v>10</v>
      </c>
      <c r="E62" s="67" t="s">
        <v>136</v>
      </c>
      <c r="F62" s="68">
        <v>12</v>
      </c>
      <c r="G62" s="65"/>
      <c r="H62" s="69"/>
      <c r="I62" s="70"/>
      <c r="J62" s="70"/>
      <c r="K62" s="34" t="s">
        <v>65</v>
      </c>
      <c r="L62" s="77">
        <v>62</v>
      </c>
      <c r="M62" s="77"/>
      <c r="N62" s="72"/>
      <c r="O62" s="79" t="s">
        <v>238</v>
      </c>
      <c r="P62" s="81">
        <v>43676.83497685185</v>
      </c>
      <c r="Q62" s="79" t="s">
        <v>242</v>
      </c>
      <c r="R62" s="82" t="s">
        <v>252</v>
      </c>
      <c r="S62" s="79" t="s">
        <v>256</v>
      </c>
      <c r="T62" s="79"/>
      <c r="U62" s="79"/>
      <c r="V62" s="82" t="s">
        <v>268</v>
      </c>
      <c r="W62" s="81">
        <v>43676.83497685185</v>
      </c>
      <c r="X62" s="82" t="s">
        <v>277</v>
      </c>
      <c r="Y62" s="79"/>
      <c r="Z62" s="79"/>
      <c r="AA62" s="85" t="s">
        <v>291</v>
      </c>
      <c r="AB62" s="85" t="s">
        <v>293</v>
      </c>
      <c r="AC62" s="79" t="b">
        <v>0</v>
      </c>
      <c r="AD62" s="79">
        <v>4</v>
      </c>
      <c r="AE62" s="85" t="s">
        <v>303</v>
      </c>
      <c r="AF62" s="79" t="b">
        <v>0</v>
      </c>
      <c r="AG62" s="79" t="s">
        <v>305</v>
      </c>
      <c r="AH62" s="79"/>
      <c r="AI62" s="85" t="s">
        <v>302</v>
      </c>
      <c r="AJ62" s="79" t="b">
        <v>0</v>
      </c>
      <c r="AK62" s="79">
        <v>3</v>
      </c>
      <c r="AL62" s="85" t="s">
        <v>302</v>
      </c>
      <c r="AM62" s="79" t="s">
        <v>308</v>
      </c>
      <c r="AN62" s="79" t="b">
        <v>0</v>
      </c>
      <c r="AO62" s="85" t="s">
        <v>293</v>
      </c>
      <c r="AP62" s="79" t="s">
        <v>311</v>
      </c>
      <c r="AQ62" s="79">
        <v>0</v>
      </c>
      <c r="AR62" s="79">
        <v>0</v>
      </c>
      <c r="AS62" s="79"/>
      <c r="AT62" s="79"/>
      <c r="AU62" s="79"/>
      <c r="AV62" s="79"/>
      <c r="AW62" s="79"/>
      <c r="AX62" s="79"/>
      <c r="AY62" s="79"/>
      <c r="AZ62" s="79"/>
      <c r="BA62">
        <v>2</v>
      </c>
      <c r="BB62" s="78" t="str">
        <f>REPLACE(INDEX(GroupVertices[Group],MATCH(Edges[[#This Row],[Vertex 1]],GroupVertices[Vertex],0)),1,1,"")</f>
        <v>2</v>
      </c>
      <c r="BC62" s="78" t="str">
        <f>REPLACE(INDEX(GroupVertices[Group],MATCH(Edges[[#This Row],[Vertex 2]],GroupVertices[Vertex],0)),1,1,"")</f>
        <v>2</v>
      </c>
      <c r="BD62" s="48"/>
      <c r="BE62" s="49"/>
      <c r="BF62" s="48"/>
      <c r="BG62" s="49"/>
      <c r="BH62" s="48"/>
      <c r="BI62" s="49"/>
      <c r="BJ62" s="48"/>
      <c r="BK62" s="49"/>
      <c r="BL62" s="48"/>
    </row>
    <row r="63" spans="1:64" ht="15">
      <c r="A63" s="64" t="s">
        <v>215</v>
      </c>
      <c r="B63" s="64" t="s">
        <v>223</v>
      </c>
      <c r="C63" s="65" t="s">
        <v>772</v>
      </c>
      <c r="D63" s="66">
        <v>10</v>
      </c>
      <c r="E63" s="67" t="s">
        <v>136</v>
      </c>
      <c r="F63" s="68">
        <v>12</v>
      </c>
      <c r="G63" s="65"/>
      <c r="H63" s="69"/>
      <c r="I63" s="70"/>
      <c r="J63" s="70"/>
      <c r="K63" s="34" t="s">
        <v>65</v>
      </c>
      <c r="L63" s="77">
        <v>63</v>
      </c>
      <c r="M63" s="77"/>
      <c r="N63" s="72"/>
      <c r="O63" s="79" t="s">
        <v>238</v>
      </c>
      <c r="P63" s="81">
        <v>43676.83453703704</v>
      </c>
      <c r="Q63" s="79" t="s">
        <v>244</v>
      </c>
      <c r="R63" s="82" t="s">
        <v>252</v>
      </c>
      <c r="S63" s="79" t="s">
        <v>256</v>
      </c>
      <c r="T63" s="79"/>
      <c r="U63" s="79"/>
      <c r="V63" s="82" t="s">
        <v>268</v>
      </c>
      <c r="W63" s="81">
        <v>43676.83453703704</v>
      </c>
      <c r="X63" s="82" t="s">
        <v>279</v>
      </c>
      <c r="Y63" s="79"/>
      <c r="Z63" s="79"/>
      <c r="AA63" s="85" t="s">
        <v>293</v>
      </c>
      <c r="AB63" s="85" t="s">
        <v>301</v>
      </c>
      <c r="AC63" s="79" t="b">
        <v>0</v>
      </c>
      <c r="AD63" s="79">
        <v>4</v>
      </c>
      <c r="AE63" s="85" t="s">
        <v>303</v>
      </c>
      <c r="AF63" s="79" t="b">
        <v>0</v>
      </c>
      <c r="AG63" s="79" t="s">
        <v>304</v>
      </c>
      <c r="AH63" s="79"/>
      <c r="AI63" s="85" t="s">
        <v>302</v>
      </c>
      <c r="AJ63" s="79" t="b">
        <v>0</v>
      </c>
      <c r="AK63" s="79">
        <v>3</v>
      </c>
      <c r="AL63" s="85" t="s">
        <v>302</v>
      </c>
      <c r="AM63" s="79" t="s">
        <v>308</v>
      </c>
      <c r="AN63" s="79" t="b">
        <v>0</v>
      </c>
      <c r="AO63" s="85" t="s">
        <v>301</v>
      </c>
      <c r="AP63" s="79" t="s">
        <v>311</v>
      </c>
      <c r="AQ63" s="79">
        <v>0</v>
      </c>
      <c r="AR63" s="79">
        <v>0</v>
      </c>
      <c r="AS63" s="79"/>
      <c r="AT63" s="79"/>
      <c r="AU63" s="79"/>
      <c r="AV63" s="79"/>
      <c r="AW63" s="79"/>
      <c r="AX63" s="79"/>
      <c r="AY63" s="79"/>
      <c r="AZ63" s="79"/>
      <c r="BA63">
        <v>2</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213</v>
      </c>
      <c r="B64" s="64" t="s">
        <v>223</v>
      </c>
      <c r="C64" s="65" t="s">
        <v>771</v>
      </c>
      <c r="D64" s="66">
        <v>3</v>
      </c>
      <c r="E64" s="67" t="s">
        <v>132</v>
      </c>
      <c r="F64" s="68">
        <v>35</v>
      </c>
      <c r="G64" s="65"/>
      <c r="H64" s="69"/>
      <c r="I64" s="70"/>
      <c r="J64" s="70"/>
      <c r="K64" s="34" t="s">
        <v>65</v>
      </c>
      <c r="L64" s="77">
        <v>64</v>
      </c>
      <c r="M64" s="77"/>
      <c r="N64" s="72"/>
      <c r="O64" s="79" t="s">
        <v>238</v>
      </c>
      <c r="P64" s="81">
        <v>43677.505625</v>
      </c>
      <c r="Q64" s="79" t="s">
        <v>241</v>
      </c>
      <c r="R64" s="79"/>
      <c r="S64" s="79"/>
      <c r="T64" s="79"/>
      <c r="U64" s="79"/>
      <c r="V64" s="82" t="s">
        <v>266</v>
      </c>
      <c r="W64" s="81">
        <v>43677.505625</v>
      </c>
      <c r="X64" s="82" t="s">
        <v>275</v>
      </c>
      <c r="Y64" s="79"/>
      <c r="Z64" s="79"/>
      <c r="AA64" s="85" t="s">
        <v>289</v>
      </c>
      <c r="AB64" s="79"/>
      <c r="AC64" s="79" t="b">
        <v>0</v>
      </c>
      <c r="AD64" s="79">
        <v>0</v>
      </c>
      <c r="AE64" s="85" t="s">
        <v>302</v>
      </c>
      <c r="AF64" s="79" t="b">
        <v>0</v>
      </c>
      <c r="AG64" s="79" t="s">
        <v>305</v>
      </c>
      <c r="AH64" s="79"/>
      <c r="AI64" s="85" t="s">
        <v>302</v>
      </c>
      <c r="AJ64" s="79" t="b">
        <v>0</v>
      </c>
      <c r="AK64" s="79">
        <v>3</v>
      </c>
      <c r="AL64" s="85" t="s">
        <v>291</v>
      </c>
      <c r="AM64" s="79" t="s">
        <v>307</v>
      </c>
      <c r="AN64" s="79" t="b">
        <v>0</v>
      </c>
      <c r="AO64" s="85" t="s">
        <v>291</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2</v>
      </c>
      <c r="BD64" s="48"/>
      <c r="BE64" s="49"/>
      <c r="BF64" s="48"/>
      <c r="BG64" s="49"/>
      <c r="BH64" s="48"/>
      <c r="BI64" s="49"/>
      <c r="BJ64" s="48"/>
      <c r="BK64" s="49"/>
      <c r="BL64" s="48"/>
    </row>
    <row r="65" spans="1:64" ht="15">
      <c r="A65" s="64" t="s">
        <v>217</v>
      </c>
      <c r="B65" s="64" t="s">
        <v>223</v>
      </c>
      <c r="C65" s="65" t="s">
        <v>771</v>
      </c>
      <c r="D65" s="66">
        <v>3</v>
      </c>
      <c r="E65" s="67" t="s">
        <v>132</v>
      </c>
      <c r="F65" s="68">
        <v>35</v>
      </c>
      <c r="G65" s="65"/>
      <c r="H65" s="69"/>
      <c r="I65" s="70"/>
      <c r="J65" s="70"/>
      <c r="K65" s="34" t="s">
        <v>65</v>
      </c>
      <c r="L65" s="77">
        <v>65</v>
      </c>
      <c r="M65" s="77"/>
      <c r="N65" s="72"/>
      <c r="O65" s="79" t="s">
        <v>238</v>
      </c>
      <c r="P65" s="81">
        <v>43680.03925925926</v>
      </c>
      <c r="Q65" s="79" t="s">
        <v>245</v>
      </c>
      <c r="R65" s="79"/>
      <c r="S65" s="79"/>
      <c r="T65" s="79"/>
      <c r="U65" s="79"/>
      <c r="V65" s="82" t="s">
        <v>270</v>
      </c>
      <c r="W65" s="81">
        <v>43680.03925925926</v>
      </c>
      <c r="X65" s="82" t="s">
        <v>280</v>
      </c>
      <c r="Y65" s="79"/>
      <c r="Z65" s="79"/>
      <c r="AA65" s="85" t="s">
        <v>294</v>
      </c>
      <c r="AB65" s="79"/>
      <c r="AC65" s="79" t="b">
        <v>0</v>
      </c>
      <c r="AD65" s="79">
        <v>0</v>
      </c>
      <c r="AE65" s="85" t="s">
        <v>302</v>
      </c>
      <c r="AF65" s="79" t="b">
        <v>0</v>
      </c>
      <c r="AG65" s="79" t="s">
        <v>305</v>
      </c>
      <c r="AH65" s="79"/>
      <c r="AI65" s="85" t="s">
        <v>302</v>
      </c>
      <c r="AJ65" s="79" t="b">
        <v>0</v>
      </c>
      <c r="AK65" s="79">
        <v>3</v>
      </c>
      <c r="AL65" s="85" t="s">
        <v>291</v>
      </c>
      <c r="AM65" s="79" t="s">
        <v>309</v>
      </c>
      <c r="AN65" s="79" t="b">
        <v>0</v>
      </c>
      <c r="AO65" s="85" t="s">
        <v>291</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2</v>
      </c>
      <c r="BD65" s="48"/>
      <c r="BE65" s="49"/>
      <c r="BF65" s="48"/>
      <c r="BG65" s="49"/>
      <c r="BH65" s="48"/>
      <c r="BI65" s="49"/>
      <c r="BJ65" s="48"/>
      <c r="BK65" s="49"/>
      <c r="BL65" s="48"/>
    </row>
    <row r="66" spans="1:64" ht="15">
      <c r="A66" s="64" t="s">
        <v>215</v>
      </c>
      <c r="B66" s="64" t="s">
        <v>224</v>
      </c>
      <c r="C66" s="65" t="s">
        <v>772</v>
      </c>
      <c r="D66" s="66">
        <v>10</v>
      </c>
      <c r="E66" s="67" t="s">
        <v>136</v>
      </c>
      <c r="F66" s="68">
        <v>12</v>
      </c>
      <c r="G66" s="65"/>
      <c r="H66" s="69"/>
      <c r="I66" s="70"/>
      <c r="J66" s="70"/>
      <c r="K66" s="34" t="s">
        <v>65</v>
      </c>
      <c r="L66" s="77">
        <v>66</v>
      </c>
      <c r="M66" s="77"/>
      <c r="N66" s="72"/>
      <c r="O66" s="79" t="s">
        <v>238</v>
      </c>
      <c r="P66" s="81">
        <v>43676.83497685185</v>
      </c>
      <c r="Q66" s="79" t="s">
        <v>242</v>
      </c>
      <c r="R66" s="82" t="s">
        <v>252</v>
      </c>
      <c r="S66" s="79" t="s">
        <v>256</v>
      </c>
      <c r="T66" s="79"/>
      <c r="U66" s="79"/>
      <c r="V66" s="82" t="s">
        <v>268</v>
      </c>
      <c r="W66" s="81">
        <v>43676.83497685185</v>
      </c>
      <c r="X66" s="82" t="s">
        <v>277</v>
      </c>
      <c r="Y66" s="79"/>
      <c r="Z66" s="79"/>
      <c r="AA66" s="85" t="s">
        <v>291</v>
      </c>
      <c r="AB66" s="85" t="s">
        <v>293</v>
      </c>
      <c r="AC66" s="79" t="b">
        <v>0</v>
      </c>
      <c r="AD66" s="79">
        <v>4</v>
      </c>
      <c r="AE66" s="85" t="s">
        <v>303</v>
      </c>
      <c r="AF66" s="79" t="b">
        <v>0</v>
      </c>
      <c r="AG66" s="79" t="s">
        <v>305</v>
      </c>
      <c r="AH66" s="79"/>
      <c r="AI66" s="85" t="s">
        <v>302</v>
      </c>
      <c r="AJ66" s="79" t="b">
        <v>0</v>
      </c>
      <c r="AK66" s="79">
        <v>3</v>
      </c>
      <c r="AL66" s="85" t="s">
        <v>302</v>
      </c>
      <c r="AM66" s="79" t="s">
        <v>308</v>
      </c>
      <c r="AN66" s="79" t="b">
        <v>0</v>
      </c>
      <c r="AO66" s="85" t="s">
        <v>293</v>
      </c>
      <c r="AP66" s="79" t="s">
        <v>311</v>
      </c>
      <c r="AQ66" s="79">
        <v>0</v>
      </c>
      <c r="AR66" s="79">
        <v>0</v>
      </c>
      <c r="AS66" s="79"/>
      <c r="AT66" s="79"/>
      <c r="AU66" s="79"/>
      <c r="AV66" s="79"/>
      <c r="AW66" s="79"/>
      <c r="AX66" s="79"/>
      <c r="AY66" s="79"/>
      <c r="AZ66" s="79"/>
      <c r="BA66">
        <v>2</v>
      </c>
      <c r="BB66" s="78" t="str">
        <f>REPLACE(INDEX(GroupVertices[Group],MATCH(Edges[[#This Row],[Vertex 1]],GroupVertices[Vertex],0)),1,1,"")</f>
        <v>2</v>
      </c>
      <c r="BC66" s="78" t="str">
        <f>REPLACE(INDEX(GroupVertices[Group],MATCH(Edges[[#This Row],[Vertex 2]],GroupVertices[Vertex],0)),1,1,"")</f>
        <v>1</v>
      </c>
      <c r="BD66" s="48"/>
      <c r="BE66" s="49"/>
      <c r="BF66" s="48"/>
      <c r="BG66" s="49"/>
      <c r="BH66" s="48"/>
      <c r="BI66" s="49"/>
      <c r="BJ66" s="48"/>
      <c r="BK66" s="49"/>
      <c r="BL66" s="48"/>
    </row>
    <row r="67" spans="1:64" ht="15">
      <c r="A67" s="64" t="s">
        <v>215</v>
      </c>
      <c r="B67" s="64" t="s">
        <v>224</v>
      </c>
      <c r="C67" s="65" t="s">
        <v>772</v>
      </c>
      <c r="D67" s="66">
        <v>10</v>
      </c>
      <c r="E67" s="67" t="s">
        <v>136</v>
      </c>
      <c r="F67" s="68">
        <v>12</v>
      </c>
      <c r="G67" s="65"/>
      <c r="H67" s="69"/>
      <c r="I67" s="70"/>
      <c r="J67" s="70"/>
      <c r="K67" s="34" t="s">
        <v>65</v>
      </c>
      <c r="L67" s="77">
        <v>67</v>
      </c>
      <c r="M67" s="77"/>
      <c r="N67" s="72"/>
      <c r="O67" s="79" t="s">
        <v>238</v>
      </c>
      <c r="P67" s="81">
        <v>43676.83453703704</v>
      </c>
      <c r="Q67" s="79" t="s">
        <v>244</v>
      </c>
      <c r="R67" s="82" t="s">
        <v>252</v>
      </c>
      <c r="S67" s="79" t="s">
        <v>256</v>
      </c>
      <c r="T67" s="79"/>
      <c r="U67" s="79"/>
      <c r="V67" s="82" t="s">
        <v>268</v>
      </c>
      <c r="W67" s="81">
        <v>43676.83453703704</v>
      </c>
      <c r="X67" s="82" t="s">
        <v>279</v>
      </c>
      <c r="Y67" s="79"/>
      <c r="Z67" s="79"/>
      <c r="AA67" s="85" t="s">
        <v>293</v>
      </c>
      <c r="AB67" s="85" t="s">
        <v>301</v>
      </c>
      <c r="AC67" s="79" t="b">
        <v>0</v>
      </c>
      <c r="AD67" s="79">
        <v>4</v>
      </c>
      <c r="AE67" s="85" t="s">
        <v>303</v>
      </c>
      <c r="AF67" s="79" t="b">
        <v>0</v>
      </c>
      <c r="AG67" s="79" t="s">
        <v>304</v>
      </c>
      <c r="AH67" s="79"/>
      <c r="AI67" s="85" t="s">
        <v>302</v>
      </c>
      <c r="AJ67" s="79" t="b">
        <v>0</v>
      </c>
      <c r="AK67" s="79">
        <v>3</v>
      </c>
      <c r="AL67" s="85" t="s">
        <v>302</v>
      </c>
      <c r="AM67" s="79" t="s">
        <v>308</v>
      </c>
      <c r="AN67" s="79" t="b">
        <v>0</v>
      </c>
      <c r="AO67" s="85" t="s">
        <v>301</v>
      </c>
      <c r="AP67" s="79" t="s">
        <v>311</v>
      </c>
      <c r="AQ67" s="79">
        <v>0</v>
      </c>
      <c r="AR67" s="79">
        <v>0</v>
      </c>
      <c r="AS67" s="79"/>
      <c r="AT67" s="79"/>
      <c r="AU67" s="79"/>
      <c r="AV67" s="79"/>
      <c r="AW67" s="79"/>
      <c r="AX67" s="79"/>
      <c r="AY67" s="79"/>
      <c r="AZ67" s="79"/>
      <c r="BA67">
        <v>2</v>
      </c>
      <c r="BB67" s="78" t="str">
        <f>REPLACE(INDEX(GroupVertices[Group],MATCH(Edges[[#This Row],[Vertex 1]],GroupVertices[Vertex],0)),1,1,"")</f>
        <v>2</v>
      </c>
      <c r="BC67" s="78" t="str">
        <f>REPLACE(INDEX(GroupVertices[Group],MATCH(Edges[[#This Row],[Vertex 2]],GroupVertices[Vertex],0)),1,1,"")</f>
        <v>1</v>
      </c>
      <c r="BD67" s="48"/>
      <c r="BE67" s="49"/>
      <c r="BF67" s="48"/>
      <c r="BG67" s="49"/>
      <c r="BH67" s="48"/>
      <c r="BI67" s="49"/>
      <c r="BJ67" s="48"/>
      <c r="BK67" s="49"/>
      <c r="BL67" s="48"/>
    </row>
    <row r="68" spans="1:64" ht="15">
      <c r="A68" s="64" t="s">
        <v>213</v>
      </c>
      <c r="B68" s="64" t="s">
        <v>224</v>
      </c>
      <c r="C68" s="65" t="s">
        <v>771</v>
      </c>
      <c r="D68" s="66">
        <v>3</v>
      </c>
      <c r="E68" s="67" t="s">
        <v>132</v>
      </c>
      <c r="F68" s="68">
        <v>35</v>
      </c>
      <c r="G68" s="65"/>
      <c r="H68" s="69"/>
      <c r="I68" s="70"/>
      <c r="J68" s="70"/>
      <c r="K68" s="34" t="s">
        <v>65</v>
      </c>
      <c r="L68" s="77">
        <v>68</v>
      </c>
      <c r="M68" s="77"/>
      <c r="N68" s="72"/>
      <c r="O68" s="79" t="s">
        <v>238</v>
      </c>
      <c r="P68" s="81">
        <v>43677.505625</v>
      </c>
      <c r="Q68" s="79" t="s">
        <v>241</v>
      </c>
      <c r="R68" s="79"/>
      <c r="S68" s="79"/>
      <c r="T68" s="79"/>
      <c r="U68" s="79"/>
      <c r="V68" s="82" t="s">
        <v>266</v>
      </c>
      <c r="W68" s="81">
        <v>43677.505625</v>
      </c>
      <c r="X68" s="82" t="s">
        <v>275</v>
      </c>
      <c r="Y68" s="79"/>
      <c r="Z68" s="79"/>
      <c r="AA68" s="85" t="s">
        <v>289</v>
      </c>
      <c r="AB68" s="79"/>
      <c r="AC68" s="79" t="b">
        <v>0</v>
      </c>
      <c r="AD68" s="79">
        <v>0</v>
      </c>
      <c r="AE68" s="85" t="s">
        <v>302</v>
      </c>
      <c r="AF68" s="79" t="b">
        <v>0</v>
      </c>
      <c r="AG68" s="79" t="s">
        <v>305</v>
      </c>
      <c r="AH68" s="79"/>
      <c r="AI68" s="85" t="s">
        <v>302</v>
      </c>
      <c r="AJ68" s="79" t="b">
        <v>0</v>
      </c>
      <c r="AK68" s="79">
        <v>3</v>
      </c>
      <c r="AL68" s="85" t="s">
        <v>291</v>
      </c>
      <c r="AM68" s="79" t="s">
        <v>307</v>
      </c>
      <c r="AN68" s="79" t="b">
        <v>0</v>
      </c>
      <c r="AO68" s="85" t="s">
        <v>291</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c r="BE68" s="49"/>
      <c r="BF68" s="48"/>
      <c r="BG68" s="49"/>
      <c r="BH68" s="48"/>
      <c r="BI68" s="49"/>
      <c r="BJ68" s="48"/>
      <c r="BK68" s="49"/>
      <c r="BL68" s="48"/>
    </row>
    <row r="69" spans="1:64" ht="15">
      <c r="A69" s="64" t="s">
        <v>218</v>
      </c>
      <c r="B69" s="64" t="s">
        <v>224</v>
      </c>
      <c r="C69" s="65" t="s">
        <v>771</v>
      </c>
      <c r="D69" s="66">
        <v>3</v>
      </c>
      <c r="E69" s="67" t="s">
        <v>132</v>
      </c>
      <c r="F69" s="68">
        <v>35</v>
      </c>
      <c r="G69" s="65"/>
      <c r="H69" s="69"/>
      <c r="I69" s="70"/>
      <c r="J69" s="70"/>
      <c r="K69" s="34" t="s">
        <v>65</v>
      </c>
      <c r="L69" s="77">
        <v>69</v>
      </c>
      <c r="M69" s="77"/>
      <c r="N69" s="72"/>
      <c r="O69" s="79" t="s">
        <v>238</v>
      </c>
      <c r="P69" s="81">
        <v>43677.797581018516</v>
      </c>
      <c r="Q69" s="79" t="s">
        <v>246</v>
      </c>
      <c r="R69" s="82" t="s">
        <v>253</v>
      </c>
      <c r="S69" s="79" t="s">
        <v>257</v>
      </c>
      <c r="T69" s="79"/>
      <c r="U69" s="79"/>
      <c r="V69" s="82" t="s">
        <v>271</v>
      </c>
      <c r="W69" s="81">
        <v>43677.797581018516</v>
      </c>
      <c r="X69" s="82" t="s">
        <v>281</v>
      </c>
      <c r="Y69" s="79"/>
      <c r="Z69" s="79"/>
      <c r="AA69" s="85" t="s">
        <v>295</v>
      </c>
      <c r="AB69" s="85" t="s">
        <v>293</v>
      </c>
      <c r="AC69" s="79" t="b">
        <v>0</v>
      </c>
      <c r="AD69" s="79">
        <v>0</v>
      </c>
      <c r="AE69" s="85" t="s">
        <v>303</v>
      </c>
      <c r="AF69" s="79" t="b">
        <v>0</v>
      </c>
      <c r="AG69" s="79" t="s">
        <v>304</v>
      </c>
      <c r="AH69" s="79"/>
      <c r="AI69" s="85" t="s">
        <v>302</v>
      </c>
      <c r="AJ69" s="79" t="b">
        <v>0</v>
      </c>
      <c r="AK69" s="79">
        <v>0</v>
      </c>
      <c r="AL69" s="85" t="s">
        <v>302</v>
      </c>
      <c r="AM69" s="79" t="s">
        <v>307</v>
      </c>
      <c r="AN69" s="79" t="b">
        <v>1</v>
      </c>
      <c r="AO69" s="85" t="s">
        <v>293</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c r="BE69" s="49"/>
      <c r="BF69" s="48"/>
      <c r="BG69" s="49"/>
      <c r="BH69" s="48"/>
      <c r="BI69" s="49"/>
      <c r="BJ69" s="48"/>
      <c r="BK69" s="49"/>
      <c r="BL69" s="48"/>
    </row>
    <row r="70" spans="1:64" ht="15">
      <c r="A70" s="64" t="s">
        <v>217</v>
      </c>
      <c r="B70" s="64" t="s">
        <v>224</v>
      </c>
      <c r="C70" s="65" t="s">
        <v>771</v>
      </c>
      <c r="D70" s="66">
        <v>3</v>
      </c>
      <c r="E70" s="67" t="s">
        <v>132</v>
      </c>
      <c r="F70" s="68">
        <v>35</v>
      </c>
      <c r="G70" s="65"/>
      <c r="H70" s="69"/>
      <c r="I70" s="70"/>
      <c r="J70" s="70"/>
      <c r="K70" s="34" t="s">
        <v>65</v>
      </c>
      <c r="L70" s="77">
        <v>70</v>
      </c>
      <c r="M70" s="77"/>
      <c r="N70" s="72"/>
      <c r="O70" s="79" t="s">
        <v>238</v>
      </c>
      <c r="P70" s="81">
        <v>43680.03925925926</v>
      </c>
      <c r="Q70" s="79" t="s">
        <v>245</v>
      </c>
      <c r="R70" s="79"/>
      <c r="S70" s="79"/>
      <c r="T70" s="79"/>
      <c r="U70" s="79"/>
      <c r="V70" s="82" t="s">
        <v>270</v>
      </c>
      <c r="W70" s="81">
        <v>43680.03925925926</v>
      </c>
      <c r="X70" s="82" t="s">
        <v>280</v>
      </c>
      <c r="Y70" s="79"/>
      <c r="Z70" s="79"/>
      <c r="AA70" s="85" t="s">
        <v>294</v>
      </c>
      <c r="AB70" s="79"/>
      <c r="AC70" s="79" t="b">
        <v>0</v>
      </c>
      <c r="AD70" s="79">
        <v>0</v>
      </c>
      <c r="AE70" s="85" t="s">
        <v>302</v>
      </c>
      <c r="AF70" s="79" t="b">
        <v>0</v>
      </c>
      <c r="AG70" s="79" t="s">
        <v>305</v>
      </c>
      <c r="AH70" s="79"/>
      <c r="AI70" s="85" t="s">
        <v>302</v>
      </c>
      <c r="AJ70" s="79" t="b">
        <v>0</v>
      </c>
      <c r="AK70" s="79">
        <v>3</v>
      </c>
      <c r="AL70" s="85" t="s">
        <v>291</v>
      </c>
      <c r="AM70" s="79" t="s">
        <v>309</v>
      </c>
      <c r="AN70" s="79" t="b">
        <v>0</v>
      </c>
      <c r="AO70" s="85" t="s">
        <v>291</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c r="BE70" s="49"/>
      <c r="BF70" s="48"/>
      <c r="BG70" s="49"/>
      <c r="BH70" s="48"/>
      <c r="BI70" s="49"/>
      <c r="BJ70" s="48"/>
      <c r="BK70" s="49"/>
      <c r="BL70" s="48"/>
    </row>
    <row r="71" spans="1:64" ht="15">
      <c r="A71" s="64" t="s">
        <v>215</v>
      </c>
      <c r="B71" s="64" t="s">
        <v>225</v>
      </c>
      <c r="C71" s="65" t="s">
        <v>772</v>
      </c>
      <c r="D71" s="66">
        <v>10</v>
      </c>
      <c r="E71" s="67" t="s">
        <v>136</v>
      </c>
      <c r="F71" s="68">
        <v>12</v>
      </c>
      <c r="G71" s="65"/>
      <c r="H71" s="69"/>
      <c r="I71" s="70"/>
      <c r="J71" s="70"/>
      <c r="K71" s="34" t="s">
        <v>65</v>
      </c>
      <c r="L71" s="77">
        <v>71</v>
      </c>
      <c r="M71" s="77"/>
      <c r="N71" s="72"/>
      <c r="O71" s="79" t="s">
        <v>238</v>
      </c>
      <c r="P71" s="81">
        <v>43676.83497685185</v>
      </c>
      <c r="Q71" s="79" t="s">
        <v>242</v>
      </c>
      <c r="R71" s="82" t="s">
        <v>252</v>
      </c>
      <c r="S71" s="79" t="s">
        <v>256</v>
      </c>
      <c r="T71" s="79"/>
      <c r="U71" s="79"/>
      <c r="V71" s="82" t="s">
        <v>268</v>
      </c>
      <c r="W71" s="81">
        <v>43676.83497685185</v>
      </c>
      <c r="X71" s="82" t="s">
        <v>277</v>
      </c>
      <c r="Y71" s="79"/>
      <c r="Z71" s="79"/>
      <c r="AA71" s="85" t="s">
        <v>291</v>
      </c>
      <c r="AB71" s="85" t="s">
        <v>293</v>
      </c>
      <c r="AC71" s="79" t="b">
        <v>0</v>
      </c>
      <c r="AD71" s="79">
        <v>4</v>
      </c>
      <c r="AE71" s="85" t="s">
        <v>303</v>
      </c>
      <c r="AF71" s="79" t="b">
        <v>0</v>
      </c>
      <c r="AG71" s="79" t="s">
        <v>305</v>
      </c>
      <c r="AH71" s="79"/>
      <c r="AI71" s="85" t="s">
        <v>302</v>
      </c>
      <c r="AJ71" s="79" t="b">
        <v>0</v>
      </c>
      <c r="AK71" s="79">
        <v>3</v>
      </c>
      <c r="AL71" s="85" t="s">
        <v>302</v>
      </c>
      <c r="AM71" s="79" t="s">
        <v>308</v>
      </c>
      <c r="AN71" s="79" t="b">
        <v>0</v>
      </c>
      <c r="AO71" s="85" t="s">
        <v>293</v>
      </c>
      <c r="AP71" s="79" t="s">
        <v>311</v>
      </c>
      <c r="AQ71" s="79">
        <v>0</v>
      </c>
      <c r="AR71" s="79">
        <v>0</v>
      </c>
      <c r="AS71" s="79"/>
      <c r="AT71" s="79"/>
      <c r="AU71" s="79"/>
      <c r="AV71" s="79"/>
      <c r="AW71" s="79"/>
      <c r="AX71" s="79"/>
      <c r="AY71" s="79"/>
      <c r="AZ71" s="79"/>
      <c r="BA71">
        <v>2</v>
      </c>
      <c r="BB71" s="78" t="str">
        <f>REPLACE(INDEX(GroupVertices[Group],MATCH(Edges[[#This Row],[Vertex 1]],GroupVertices[Vertex],0)),1,1,"")</f>
        <v>2</v>
      </c>
      <c r="BC71" s="78" t="str">
        <f>REPLACE(INDEX(GroupVertices[Group],MATCH(Edges[[#This Row],[Vertex 2]],GroupVertices[Vertex],0)),1,1,"")</f>
        <v>1</v>
      </c>
      <c r="BD71" s="48"/>
      <c r="BE71" s="49"/>
      <c r="BF71" s="48"/>
      <c r="BG71" s="49"/>
      <c r="BH71" s="48"/>
      <c r="BI71" s="49"/>
      <c r="BJ71" s="48"/>
      <c r="BK71" s="49"/>
      <c r="BL71" s="48"/>
    </row>
    <row r="72" spans="1:64" ht="15">
      <c r="A72" s="64" t="s">
        <v>215</v>
      </c>
      <c r="B72" s="64" t="s">
        <v>225</v>
      </c>
      <c r="C72" s="65" t="s">
        <v>772</v>
      </c>
      <c r="D72" s="66">
        <v>10</v>
      </c>
      <c r="E72" s="67" t="s">
        <v>136</v>
      </c>
      <c r="F72" s="68">
        <v>12</v>
      </c>
      <c r="G72" s="65"/>
      <c r="H72" s="69"/>
      <c r="I72" s="70"/>
      <c r="J72" s="70"/>
      <c r="K72" s="34" t="s">
        <v>65</v>
      </c>
      <c r="L72" s="77">
        <v>72</v>
      </c>
      <c r="M72" s="77"/>
      <c r="N72" s="72"/>
      <c r="O72" s="79" t="s">
        <v>238</v>
      </c>
      <c r="P72" s="81">
        <v>43676.83453703704</v>
      </c>
      <c r="Q72" s="79" t="s">
        <v>244</v>
      </c>
      <c r="R72" s="82" t="s">
        <v>252</v>
      </c>
      <c r="S72" s="79" t="s">
        <v>256</v>
      </c>
      <c r="T72" s="79"/>
      <c r="U72" s="79"/>
      <c r="V72" s="82" t="s">
        <v>268</v>
      </c>
      <c r="W72" s="81">
        <v>43676.83453703704</v>
      </c>
      <c r="X72" s="82" t="s">
        <v>279</v>
      </c>
      <c r="Y72" s="79"/>
      <c r="Z72" s="79"/>
      <c r="AA72" s="85" t="s">
        <v>293</v>
      </c>
      <c r="AB72" s="85" t="s">
        <v>301</v>
      </c>
      <c r="AC72" s="79" t="b">
        <v>0</v>
      </c>
      <c r="AD72" s="79">
        <v>4</v>
      </c>
      <c r="AE72" s="85" t="s">
        <v>303</v>
      </c>
      <c r="AF72" s="79" t="b">
        <v>0</v>
      </c>
      <c r="AG72" s="79" t="s">
        <v>304</v>
      </c>
      <c r="AH72" s="79"/>
      <c r="AI72" s="85" t="s">
        <v>302</v>
      </c>
      <c r="AJ72" s="79" t="b">
        <v>0</v>
      </c>
      <c r="AK72" s="79">
        <v>3</v>
      </c>
      <c r="AL72" s="85" t="s">
        <v>302</v>
      </c>
      <c r="AM72" s="79" t="s">
        <v>308</v>
      </c>
      <c r="AN72" s="79" t="b">
        <v>0</v>
      </c>
      <c r="AO72" s="85" t="s">
        <v>301</v>
      </c>
      <c r="AP72" s="79" t="s">
        <v>311</v>
      </c>
      <c r="AQ72" s="79">
        <v>0</v>
      </c>
      <c r="AR72" s="79">
        <v>0</v>
      </c>
      <c r="AS72" s="79"/>
      <c r="AT72" s="79"/>
      <c r="AU72" s="79"/>
      <c r="AV72" s="79"/>
      <c r="AW72" s="79"/>
      <c r="AX72" s="79"/>
      <c r="AY72" s="79"/>
      <c r="AZ72" s="79"/>
      <c r="BA72">
        <v>2</v>
      </c>
      <c r="BB72" s="78" t="str">
        <f>REPLACE(INDEX(GroupVertices[Group],MATCH(Edges[[#This Row],[Vertex 1]],GroupVertices[Vertex],0)),1,1,"")</f>
        <v>2</v>
      </c>
      <c r="BC72" s="78" t="str">
        <f>REPLACE(INDEX(GroupVertices[Group],MATCH(Edges[[#This Row],[Vertex 2]],GroupVertices[Vertex],0)),1,1,"")</f>
        <v>1</v>
      </c>
      <c r="BD72" s="48"/>
      <c r="BE72" s="49"/>
      <c r="BF72" s="48"/>
      <c r="BG72" s="49"/>
      <c r="BH72" s="48"/>
      <c r="BI72" s="49"/>
      <c r="BJ72" s="48"/>
      <c r="BK72" s="49"/>
      <c r="BL72" s="48"/>
    </row>
    <row r="73" spans="1:64" ht="15">
      <c r="A73" s="64" t="s">
        <v>213</v>
      </c>
      <c r="B73" s="64" t="s">
        <v>225</v>
      </c>
      <c r="C73" s="65" t="s">
        <v>772</v>
      </c>
      <c r="D73" s="66">
        <v>10</v>
      </c>
      <c r="E73" s="67" t="s">
        <v>136</v>
      </c>
      <c r="F73" s="68">
        <v>12</v>
      </c>
      <c r="G73" s="65"/>
      <c r="H73" s="69"/>
      <c r="I73" s="70"/>
      <c r="J73" s="70"/>
      <c r="K73" s="34" t="s">
        <v>65</v>
      </c>
      <c r="L73" s="77">
        <v>73</v>
      </c>
      <c r="M73" s="77"/>
      <c r="N73" s="72"/>
      <c r="O73" s="79" t="s">
        <v>238</v>
      </c>
      <c r="P73" s="81">
        <v>43677.505625</v>
      </c>
      <c r="Q73" s="79" t="s">
        <v>241</v>
      </c>
      <c r="R73" s="79"/>
      <c r="S73" s="79"/>
      <c r="T73" s="79"/>
      <c r="U73" s="79"/>
      <c r="V73" s="82" t="s">
        <v>266</v>
      </c>
      <c r="W73" s="81">
        <v>43677.505625</v>
      </c>
      <c r="X73" s="82" t="s">
        <v>275</v>
      </c>
      <c r="Y73" s="79"/>
      <c r="Z73" s="79"/>
      <c r="AA73" s="85" t="s">
        <v>289</v>
      </c>
      <c r="AB73" s="79"/>
      <c r="AC73" s="79" t="b">
        <v>0</v>
      </c>
      <c r="AD73" s="79">
        <v>0</v>
      </c>
      <c r="AE73" s="85" t="s">
        <v>302</v>
      </c>
      <c r="AF73" s="79" t="b">
        <v>0</v>
      </c>
      <c r="AG73" s="79" t="s">
        <v>305</v>
      </c>
      <c r="AH73" s="79"/>
      <c r="AI73" s="85" t="s">
        <v>302</v>
      </c>
      <c r="AJ73" s="79" t="b">
        <v>0</v>
      </c>
      <c r="AK73" s="79">
        <v>3</v>
      </c>
      <c r="AL73" s="85" t="s">
        <v>291</v>
      </c>
      <c r="AM73" s="79" t="s">
        <v>307</v>
      </c>
      <c r="AN73" s="79" t="b">
        <v>0</v>
      </c>
      <c r="AO73" s="85" t="s">
        <v>291</v>
      </c>
      <c r="AP73" s="79" t="s">
        <v>176</v>
      </c>
      <c r="AQ73" s="79">
        <v>0</v>
      </c>
      <c r="AR73" s="79">
        <v>0</v>
      </c>
      <c r="AS73" s="79"/>
      <c r="AT73" s="79"/>
      <c r="AU73" s="79"/>
      <c r="AV73" s="79"/>
      <c r="AW73" s="79"/>
      <c r="AX73" s="79"/>
      <c r="AY73" s="79"/>
      <c r="AZ73" s="79"/>
      <c r="BA73">
        <v>2</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213</v>
      </c>
      <c r="B74" s="64" t="s">
        <v>225</v>
      </c>
      <c r="C74" s="65" t="s">
        <v>772</v>
      </c>
      <c r="D74" s="66">
        <v>10</v>
      </c>
      <c r="E74" s="67" t="s">
        <v>136</v>
      </c>
      <c r="F74" s="68">
        <v>12</v>
      </c>
      <c r="G74" s="65"/>
      <c r="H74" s="69"/>
      <c r="I74" s="70"/>
      <c r="J74" s="70"/>
      <c r="K74" s="34" t="s">
        <v>65</v>
      </c>
      <c r="L74" s="77">
        <v>74</v>
      </c>
      <c r="M74" s="77"/>
      <c r="N74" s="72"/>
      <c r="O74" s="79" t="s">
        <v>238</v>
      </c>
      <c r="P74" s="81">
        <v>43677.50577546296</v>
      </c>
      <c r="Q74" s="79" t="s">
        <v>240</v>
      </c>
      <c r="R74" s="79"/>
      <c r="S74" s="79"/>
      <c r="T74" s="79"/>
      <c r="U74" s="79"/>
      <c r="V74" s="82" t="s">
        <v>266</v>
      </c>
      <c r="W74" s="81">
        <v>43677.50577546296</v>
      </c>
      <c r="X74" s="82" t="s">
        <v>274</v>
      </c>
      <c r="Y74" s="79"/>
      <c r="Z74" s="79"/>
      <c r="AA74" s="85" t="s">
        <v>288</v>
      </c>
      <c r="AB74" s="79"/>
      <c r="AC74" s="79" t="b">
        <v>0</v>
      </c>
      <c r="AD74" s="79">
        <v>0</v>
      </c>
      <c r="AE74" s="85" t="s">
        <v>302</v>
      </c>
      <c r="AF74" s="79" t="b">
        <v>0</v>
      </c>
      <c r="AG74" s="79" t="s">
        <v>304</v>
      </c>
      <c r="AH74" s="79"/>
      <c r="AI74" s="85" t="s">
        <v>302</v>
      </c>
      <c r="AJ74" s="79" t="b">
        <v>0</v>
      </c>
      <c r="AK74" s="79">
        <v>0</v>
      </c>
      <c r="AL74" s="85" t="s">
        <v>293</v>
      </c>
      <c r="AM74" s="79" t="s">
        <v>307</v>
      </c>
      <c r="AN74" s="79" t="b">
        <v>0</v>
      </c>
      <c r="AO74" s="85" t="s">
        <v>293</v>
      </c>
      <c r="AP74" s="79" t="s">
        <v>176</v>
      </c>
      <c r="AQ74" s="79">
        <v>0</v>
      </c>
      <c r="AR74" s="79">
        <v>0</v>
      </c>
      <c r="AS74" s="79"/>
      <c r="AT74" s="79"/>
      <c r="AU74" s="79"/>
      <c r="AV74" s="79"/>
      <c r="AW74" s="79"/>
      <c r="AX74" s="79"/>
      <c r="AY74" s="79"/>
      <c r="AZ74" s="79"/>
      <c r="BA74">
        <v>2</v>
      </c>
      <c r="BB74" s="78" t="str">
        <f>REPLACE(INDEX(GroupVertices[Group],MATCH(Edges[[#This Row],[Vertex 1]],GroupVertices[Vertex],0)),1,1,"")</f>
        <v>1</v>
      </c>
      <c r="BC74" s="78" t="str">
        <f>REPLACE(INDEX(GroupVertices[Group],MATCH(Edges[[#This Row],[Vertex 2]],GroupVertices[Vertex],0)),1,1,"")</f>
        <v>1</v>
      </c>
      <c r="BD74" s="48"/>
      <c r="BE74" s="49"/>
      <c r="BF74" s="48"/>
      <c r="BG74" s="49"/>
      <c r="BH74" s="48"/>
      <c r="BI74" s="49"/>
      <c r="BJ74" s="48"/>
      <c r="BK74" s="49"/>
      <c r="BL74" s="48"/>
    </row>
    <row r="75" spans="1:64" ht="15">
      <c r="A75" s="64" t="s">
        <v>218</v>
      </c>
      <c r="B75" s="64" t="s">
        <v>225</v>
      </c>
      <c r="C75" s="65" t="s">
        <v>771</v>
      </c>
      <c r="D75" s="66">
        <v>3</v>
      </c>
      <c r="E75" s="67" t="s">
        <v>132</v>
      </c>
      <c r="F75" s="68">
        <v>35</v>
      </c>
      <c r="G75" s="65"/>
      <c r="H75" s="69"/>
      <c r="I75" s="70"/>
      <c r="J75" s="70"/>
      <c r="K75" s="34" t="s">
        <v>65</v>
      </c>
      <c r="L75" s="77">
        <v>75</v>
      </c>
      <c r="M75" s="77"/>
      <c r="N75" s="72"/>
      <c r="O75" s="79" t="s">
        <v>238</v>
      </c>
      <c r="P75" s="81">
        <v>43677.797581018516</v>
      </c>
      <c r="Q75" s="79" t="s">
        <v>246</v>
      </c>
      <c r="R75" s="82" t="s">
        <v>253</v>
      </c>
      <c r="S75" s="79" t="s">
        <v>257</v>
      </c>
      <c r="T75" s="79"/>
      <c r="U75" s="79"/>
      <c r="V75" s="82" t="s">
        <v>271</v>
      </c>
      <c r="W75" s="81">
        <v>43677.797581018516</v>
      </c>
      <c r="X75" s="82" t="s">
        <v>281</v>
      </c>
      <c r="Y75" s="79"/>
      <c r="Z75" s="79"/>
      <c r="AA75" s="85" t="s">
        <v>295</v>
      </c>
      <c r="AB75" s="85" t="s">
        <v>293</v>
      </c>
      <c r="AC75" s="79" t="b">
        <v>0</v>
      </c>
      <c r="AD75" s="79">
        <v>0</v>
      </c>
      <c r="AE75" s="85" t="s">
        <v>303</v>
      </c>
      <c r="AF75" s="79" t="b">
        <v>0</v>
      </c>
      <c r="AG75" s="79" t="s">
        <v>304</v>
      </c>
      <c r="AH75" s="79"/>
      <c r="AI75" s="85" t="s">
        <v>302</v>
      </c>
      <c r="AJ75" s="79" t="b">
        <v>0</v>
      </c>
      <c r="AK75" s="79">
        <v>0</v>
      </c>
      <c r="AL75" s="85" t="s">
        <v>302</v>
      </c>
      <c r="AM75" s="79" t="s">
        <v>307</v>
      </c>
      <c r="AN75" s="79" t="b">
        <v>1</v>
      </c>
      <c r="AO75" s="85" t="s">
        <v>293</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c r="BE75" s="49"/>
      <c r="BF75" s="48"/>
      <c r="BG75" s="49"/>
      <c r="BH75" s="48"/>
      <c r="BI75" s="49"/>
      <c r="BJ75" s="48"/>
      <c r="BK75" s="49"/>
      <c r="BL75" s="48"/>
    </row>
    <row r="76" spans="1:64" ht="15">
      <c r="A76" s="64" t="s">
        <v>217</v>
      </c>
      <c r="B76" s="64" t="s">
        <v>225</v>
      </c>
      <c r="C76" s="65" t="s">
        <v>771</v>
      </c>
      <c r="D76" s="66">
        <v>3</v>
      </c>
      <c r="E76" s="67" t="s">
        <v>132</v>
      </c>
      <c r="F76" s="68">
        <v>35</v>
      </c>
      <c r="G76" s="65"/>
      <c r="H76" s="69"/>
      <c r="I76" s="70"/>
      <c r="J76" s="70"/>
      <c r="K76" s="34" t="s">
        <v>65</v>
      </c>
      <c r="L76" s="77">
        <v>76</v>
      </c>
      <c r="M76" s="77"/>
      <c r="N76" s="72"/>
      <c r="O76" s="79" t="s">
        <v>238</v>
      </c>
      <c r="P76" s="81">
        <v>43680.03925925926</v>
      </c>
      <c r="Q76" s="79" t="s">
        <v>245</v>
      </c>
      <c r="R76" s="79"/>
      <c r="S76" s="79"/>
      <c r="T76" s="79"/>
      <c r="U76" s="79"/>
      <c r="V76" s="82" t="s">
        <v>270</v>
      </c>
      <c r="W76" s="81">
        <v>43680.03925925926</v>
      </c>
      <c r="X76" s="82" t="s">
        <v>280</v>
      </c>
      <c r="Y76" s="79"/>
      <c r="Z76" s="79"/>
      <c r="AA76" s="85" t="s">
        <v>294</v>
      </c>
      <c r="AB76" s="79"/>
      <c r="AC76" s="79" t="b">
        <v>0</v>
      </c>
      <c r="AD76" s="79">
        <v>0</v>
      </c>
      <c r="AE76" s="85" t="s">
        <v>302</v>
      </c>
      <c r="AF76" s="79" t="b">
        <v>0</v>
      </c>
      <c r="AG76" s="79" t="s">
        <v>305</v>
      </c>
      <c r="AH76" s="79"/>
      <c r="AI76" s="85" t="s">
        <v>302</v>
      </c>
      <c r="AJ76" s="79" t="b">
        <v>0</v>
      </c>
      <c r="AK76" s="79">
        <v>3</v>
      </c>
      <c r="AL76" s="85" t="s">
        <v>291</v>
      </c>
      <c r="AM76" s="79" t="s">
        <v>309</v>
      </c>
      <c r="AN76" s="79" t="b">
        <v>0</v>
      </c>
      <c r="AO76" s="85" t="s">
        <v>291</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c r="BE76" s="49"/>
      <c r="BF76" s="48"/>
      <c r="BG76" s="49"/>
      <c r="BH76" s="48"/>
      <c r="BI76" s="49"/>
      <c r="BJ76" s="48"/>
      <c r="BK76" s="49"/>
      <c r="BL76" s="48"/>
    </row>
    <row r="77" spans="1:64" ht="15">
      <c r="A77" s="64" t="s">
        <v>219</v>
      </c>
      <c r="B77" s="64" t="s">
        <v>225</v>
      </c>
      <c r="C77" s="65" t="s">
        <v>771</v>
      </c>
      <c r="D77" s="66">
        <v>3</v>
      </c>
      <c r="E77" s="67" t="s">
        <v>132</v>
      </c>
      <c r="F77" s="68">
        <v>35</v>
      </c>
      <c r="G77" s="65"/>
      <c r="H77" s="69"/>
      <c r="I77" s="70"/>
      <c r="J77" s="70"/>
      <c r="K77" s="34" t="s">
        <v>65</v>
      </c>
      <c r="L77" s="77">
        <v>77</v>
      </c>
      <c r="M77" s="77"/>
      <c r="N77" s="72"/>
      <c r="O77" s="79" t="s">
        <v>238</v>
      </c>
      <c r="P77" s="81">
        <v>43680.53377314815</v>
      </c>
      <c r="Q77" s="79" t="s">
        <v>247</v>
      </c>
      <c r="R77" s="79"/>
      <c r="S77" s="79"/>
      <c r="T77" s="79"/>
      <c r="U77" s="79"/>
      <c r="V77" s="82" t="s">
        <v>272</v>
      </c>
      <c r="W77" s="81">
        <v>43680.53377314815</v>
      </c>
      <c r="X77" s="82" t="s">
        <v>282</v>
      </c>
      <c r="Y77" s="79"/>
      <c r="Z77" s="79"/>
      <c r="AA77" s="85" t="s">
        <v>296</v>
      </c>
      <c r="AB77" s="79"/>
      <c r="AC77" s="79" t="b">
        <v>0</v>
      </c>
      <c r="AD77" s="79">
        <v>0</v>
      </c>
      <c r="AE77" s="85" t="s">
        <v>302</v>
      </c>
      <c r="AF77" s="79" t="b">
        <v>0</v>
      </c>
      <c r="AG77" s="79" t="s">
        <v>304</v>
      </c>
      <c r="AH77" s="79"/>
      <c r="AI77" s="85" t="s">
        <v>302</v>
      </c>
      <c r="AJ77" s="79" t="b">
        <v>0</v>
      </c>
      <c r="AK77" s="79">
        <v>3</v>
      </c>
      <c r="AL77" s="85" t="s">
        <v>293</v>
      </c>
      <c r="AM77" s="79" t="s">
        <v>309</v>
      </c>
      <c r="AN77" s="79" t="b">
        <v>0</v>
      </c>
      <c r="AO77" s="85" t="s">
        <v>293</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c r="BE77" s="49"/>
      <c r="BF77" s="48"/>
      <c r="BG77" s="49"/>
      <c r="BH77" s="48"/>
      <c r="BI77" s="49"/>
      <c r="BJ77" s="48"/>
      <c r="BK77" s="49"/>
      <c r="BL77" s="48"/>
    </row>
    <row r="78" spans="1:64" ht="15">
      <c r="A78" s="64" t="s">
        <v>215</v>
      </c>
      <c r="B78" s="64" t="s">
        <v>226</v>
      </c>
      <c r="C78" s="65" t="s">
        <v>772</v>
      </c>
      <c r="D78" s="66">
        <v>10</v>
      </c>
      <c r="E78" s="67" t="s">
        <v>136</v>
      </c>
      <c r="F78" s="68">
        <v>12</v>
      </c>
      <c r="G78" s="65"/>
      <c r="H78" s="69"/>
      <c r="I78" s="70"/>
      <c r="J78" s="70"/>
      <c r="K78" s="34" t="s">
        <v>65</v>
      </c>
      <c r="L78" s="77">
        <v>78</v>
      </c>
      <c r="M78" s="77"/>
      <c r="N78" s="72"/>
      <c r="O78" s="79" t="s">
        <v>238</v>
      </c>
      <c r="P78" s="81">
        <v>43676.83497685185</v>
      </c>
      <c r="Q78" s="79" t="s">
        <v>242</v>
      </c>
      <c r="R78" s="82" t="s">
        <v>252</v>
      </c>
      <c r="S78" s="79" t="s">
        <v>256</v>
      </c>
      <c r="T78" s="79"/>
      <c r="U78" s="79"/>
      <c r="V78" s="82" t="s">
        <v>268</v>
      </c>
      <c r="W78" s="81">
        <v>43676.83497685185</v>
      </c>
      <c r="X78" s="82" t="s">
        <v>277</v>
      </c>
      <c r="Y78" s="79"/>
      <c r="Z78" s="79"/>
      <c r="AA78" s="85" t="s">
        <v>291</v>
      </c>
      <c r="AB78" s="85" t="s">
        <v>293</v>
      </c>
      <c r="AC78" s="79" t="b">
        <v>0</v>
      </c>
      <c r="AD78" s="79">
        <v>4</v>
      </c>
      <c r="AE78" s="85" t="s">
        <v>303</v>
      </c>
      <c r="AF78" s="79" t="b">
        <v>0</v>
      </c>
      <c r="AG78" s="79" t="s">
        <v>305</v>
      </c>
      <c r="AH78" s="79"/>
      <c r="AI78" s="85" t="s">
        <v>302</v>
      </c>
      <c r="AJ78" s="79" t="b">
        <v>0</v>
      </c>
      <c r="AK78" s="79">
        <v>3</v>
      </c>
      <c r="AL78" s="85" t="s">
        <v>302</v>
      </c>
      <c r="AM78" s="79" t="s">
        <v>308</v>
      </c>
      <c r="AN78" s="79" t="b">
        <v>0</v>
      </c>
      <c r="AO78" s="85" t="s">
        <v>293</v>
      </c>
      <c r="AP78" s="79" t="s">
        <v>311</v>
      </c>
      <c r="AQ78" s="79">
        <v>0</v>
      </c>
      <c r="AR78" s="79">
        <v>0</v>
      </c>
      <c r="AS78" s="79"/>
      <c r="AT78" s="79"/>
      <c r="AU78" s="79"/>
      <c r="AV78" s="79"/>
      <c r="AW78" s="79"/>
      <c r="AX78" s="79"/>
      <c r="AY78" s="79"/>
      <c r="AZ78" s="79"/>
      <c r="BA78">
        <v>2</v>
      </c>
      <c r="BB78" s="78" t="str">
        <f>REPLACE(INDEX(GroupVertices[Group],MATCH(Edges[[#This Row],[Vertex 1]],GroupVertices[Vertex],0)),1,1,"")</f>
        <v>2</v>
      </c>
      <c r="BC78" s="78" t="str">
        <f>REPLACE(INDEX(GroupVertices[Group],MATCH(Edges[[#This Row],[Vertex 2]],GroupVertices[Vertex],0)),1,1,"")</f>
        <v>1</v>
      </c>
      <c r="BD78" s="48"/>
      <c r="BE78" s="49"/>
      <c r="BF78" s="48"/>
      <c r="BG78" s="49"/>
      <c r="BH78" s="48"/>
      <c r="BI78" s="49"/>
      <c r="BJ78" s="48"/>
      <c r="BK78" s="49"/>
      <c r="BL78" s="48"/>
    </row>
    <row r="79" spans="1:64" ht="15">
      <c r="A79" s="64" t="s">
        <v>215</v>
      </c>
      <c r="B79" s="64" t="s">
        <v>226</v>
      </c>
      <c r="C79" s="65" t="s">
        <v>772</v>
      </c>
      <c r="D79" s="66">
        <v>10</v>
      </c>
      <c r="E79" s="67" t="s">
        <v>136</v>
      </c>
      <c r="F79" s="68">
        <v>12</v>
      </c>
      <c r="G79" s="65"/>
      <c r="H79" s="69"/>
      <c r="I79" s="70"/>
      <c r="J79" s="70"/>
      <c r="K79" s="34" t="s">
        <v>65</v>
      </c>
      <c r="L79" s="77">
        <v>79</v>
      </c>
      <c r="M79" s="77"/>
      <c r="N79" s="72"/>
      <c r="O79" s="79" t="s">
        <v>238</v>
      </c>
      <c r="P79" s="81">
        <v>43676.83453703704</v>
      </c>
      <c r="Q79" s="79" t="s">
        <v>244</v>
      </c>
      <c r="R79" s="82" t="s">
        <v>252</v>
      </c>
      <c r="S79" s="79" t="s">
        <v>256</v>
      </c>
      <c r="T79" s="79"/>
      <c r="U79" s="79"/>
      <c r="V79" s="82" t="s">
        <v>268</v>
      </c>
      <c r="W79" s="81">
        <v>43676.83453703704</v>
      </c>
      <c r="X79" s="82" t="s">
        <v>279</v>
      </c>
      <c r="Y79" s="79"/>
      <c r="Z79" s="79"/>
      <c r="AA79" s="85" t="s">
        <v>293</v>
      </c>
      <c r="AB79" s="85" t="s">
        <v>301</v>
      </c>
      <c r="AC79" s="79" t="b">
        <v>0</v>
      </c>
      <c r="AD79" s="79">
        <v>4</v>
      </c>
      <c r="AE79" s="85" t="s">
        <v>303</v>
      </c>
      <c r="AF79" s="79" t="b">
        <v>0</v>
      </c>
      <c r="AG79" s="79" t="s">
        <v>304</v>
      </c>
      <c r="AH79" s="79"/>
      <c r="AI79" s="85" t="s">
        <v>302</v>
      </c>
      <c r="AJ79" s="79" t="b">
        <v>0</v>
      </c>
      <c r="AK79" s="79">
        <v>3</v>
      </c>
      <c r="AL79" s="85" t="s">
        <v>302</v>
      </c>
      <c r="AM79" s="79" t="s">
        <v>308</v>
      </c>
      <c r="AN79" s="79" t="b">
        <v>0</v>
      </c>
      <c r="AO79" s="85" t="s">
        <v>301</v>
      </c>
      <c r="AP79" s="79" t="s">
        <v>311</v>
      </c>
      <c r="AQ79" s="79">
        <v>0</v>
      </c>
      <c r="AR79" s="79">
        <v>0</v>
      </c>
      <c r="AS79" s="79"/>
      <c r="AT79" s="79"/>
      <c r="AU79" s="79"/>
      <c r="AV79" s="79"/>
      <c r="AW79" s="79"/>
      <c r="AX79" s="79"/>
      <c r="AY79" s="79"/>
      <c r="AZ79" s="79"/>
      <c r="BA79">
        <v>2</v>
      </c>
      <c r="BB79" s="78" t="str">
        <f>REPLACE(INDEX(GroupVertices[Group],MATCH(Edges[[#This Row],[Vertex 1]],GroupVertices[Vertex],0)),1,1,"")</f>
        <v>2</v>
      </c>
      <c r="BC79" s="78" t="str">
        <f>REPLACE(INDEX(GroupVertices[Group],MATCH(Edges[[#This Row],[Vertex 2]],GroupVertices[Vertex],0)),1,1,"")</f>
        <v>1</v>
      </c>
      <c r="BD79" s="48"/>
      <c r="BE79" s="49"/>
      <c r="BF79" s="48"/>
      <c r="BG79" s="49"/>
      <c r="BH79" s="48"/>
      <c r="BI79" s="49"/>
      <c r="BJ79" s="48"/>
      <c r="BK79" s="49"/>
      <c r="BL79" s="48"/>
    </row>
    <row r="80" spans="1:64" ht="15">
      <c r="A80" s="64" t="s">
        <v>213</v>
      </c>
      <c r="B80" s="64" t="s">
        <v>226</v>
      </c>
      <c r="C80" s="65" t="s">
        <v>772</v>
      </c>
      <c r="D80" s="66">
        <v>10</v>
      </c>
      <c r="E80" s="67" t="s">
        <v>136</v>
      </c>
      <c r="F80" s="68">
        <v>12</v>
      </c>
      <c r="G80" s="65"/>
      <c r="H80" s="69"/>
      <c r="I80" s="70"/>
      <c r="J80" s="70"/>
      <c r="K80" s="34" t="s">
        <v>65</v>
      </c>
      <c r="L80" s="77">
        <v>80</v>
      </c>
      <c r="M80" s="77"/>
      <c r="N80" s="72"/>
      <c r="O80" s="79" t="s">
        <v>238</v>
      </c>
      <c r="P80" s="81">
        <v>43677.505625</v>
      </c>
      <c r="Q80" s="79" t="s">
        <v>241</v>
      </c>
      <c r="R80" s="79"/>
      <c r="S80" s="79"/>
      <c r="T80" s="79"/>
      <c r="U80" s="79"/>
      <c r="V80" s="82" t="s">
        <v>266</v>
      </c>
      <c r="W80" s="81">
        <v>43677.505625</v>
      </c>
      <c r="X80" s="82" t="s">
        <v>275</v>
      </c>
      <c r="Y80" s="79"/>
      <c r="Z80" s="79"/>
      <c r="AA80" s="85" t="s">
        <v>289</v>
      </c>
      <c r="AB80" s="79"/>
      <c r="AC80" s="79" t="b">
        <v>0</v>
      </c>
      <c r="AD80" s="79">
        <v>0</v>
      </c>
      <c r="AE80" s="85" t="s">
        <v>302</v>
      </c>
      <c r="AF80" s="79" t="b">
        <v>0</v>
      </c>
      <c r="AG80" s="79" t="s">
        <v>305</v>
      </c>
      <c r="AH80" s="79"/>
      <c r="AI80" s="85" t="s">
        <v>302</v>
      </c>
      <c r="AJ80" s="79" t="b">
        <v>0</v>
      </c>
      <c r="AK80" s="79">
        <v>3</v>
      </c>
      <c r="AL80" s="85" t="s">
        <v>291</v>
      </c>
      <c r="AM80" s="79" t="s">
        <v>307</v>
      </c>
      <c r="AN80" s="79" t="b">
        <v>0</v>
      </c>
      <c r="AO80" s="85" t="s">
        <v>291</v>
      </c>
      <c r="AP80" s="79" t="s">
        <v>176</v>
      </c>
      <c r="AQ80" s="79">
        <v>0</v>
      </c>
      <c r="AR80" s="79">
        <v>0</v>
      </c>
      <c r="AS80" s="79"/>
      <c r="AT80" s="79"/>
      <c r="AU80" s="79"/>
      <c r="AV80" s="79"/>
      <c r="AW80" s="79"/>
      <c r="AX80" s="79"/>
      <c r="AY80" s="79"/>
      <c r="AZ80" s="79"/>
      <c r="BA80">
        <v>2</v>
      </c>
      <c r="BB80" s="78" t="str">
        <f>REPLACE(INDEX(GroupVertices[Group],MATCH(Edges[[#This Row],[Vertex 1]],GroupVertices[Vertex],0)),1,1,"")</f>
        <v>1</v>
      </c>
      <c r="BC80" s="78" t="str">
        <f>REPLACE(INDEX(GroupVertices[Group],MATCH(Edges[[#This Row],[Vertex 2]],GroupVertices[Vertex],0)),1,1,"")</f>
        <v>1</v>
      </c>
      <c r="BD80" s="48"/>
      <c r="BE80" s="49"/>
      <c r="BF80" s="48"/>
      <c r="BG80" s="49"/>
      <c r="BH80" s="48"/>
      <c r="BI80" s="49"/>
      <c r="BJ80" s="48"/>
      <c r="BK80" s="49"/>
      <c r="BL80" s="48"/>
    </row>
    <row r="81" spans="1:64" ht="15">
      <c r="A81" s="64" t="s">
        <v>213</v>
      </c>
      <c r="B81" s="64" t="s">
        <v>226</v>
      </c>
      <c r="C81" s="65" t="s">
        <v>772</v>
      </c>
      <c r="D81" s="66">
        <v>10</v>
      </c>
      <c r="E81" s="67" t="s">
        <v>136</v>
      </c>
      <c r="F81" s="68">
        <v>12</v>
      </c>
      <c r="G81" s="65"/>
      <c r="H81" s="69"/>
      <c r="I81" s="70"/>
      <c r="J81" s="70"/>
      <c r="K81" s="34" t="s">
        <v>65</v>
      </c>
      <c r="L81" s="77">
        <v>81</v>
      </c>
      <c r="M81" s="77"/>
      <c r="N81" s="72"/>
      <c r="O81" s="79" t="s">
        <v>238</v>
      </c>
      <c r="P81" s="81">
        <v>43677.50577546296</v>
      </c>
      <c r="Q81" s="79" t="s">
        <v>240</v>
      </c>
      <c r="R81" s="79"/>
      <c r="S81" s="79"/>
      <c r="T81" s="79"/>
      <c r="U81" s="79"/>
      <c r="V81" s="82" t="s">
        <v>266</v>
      </c>
      <c r="W81" s="81">
        <v>43677.50577546296</v>
      </c>
      <c r="X81" s="82" t="s">
        <v>274</v>
      </c>
      <c r="Y81" s="79"/>
      <c r="Z81" s="79"/>
      <c r="AA81" s="85" t="s">
        <v>288</v>
      </c>
      <c r="AB81" s="79"/>
      <c r="AC81" s="79" t="b">
        <v>0</v>
      </c>
      <c r="AD81" s="79">
        <v>0</v>
      </c>
      <c r="AE81" s="85" t="s">
        <v>302</v>
      </c>
      <c r="AF81" s="79" t="b">
        <v>0</v>
      </c>
      <c r="AG81" s="79" t="s">
        <v>304</v>
      </c>
      <c r="AH81" s="79"/>
      <c r="AI81" s="85" t="s">
        <v>302</v>
      </c>
      <c r="AJ81" s="79" t="b">
        <v>0</v>
      </c>
      <c r="AK81" s="79">
        <v>0</v>
      </c>
      <c r="AL81" s="85" t="s">
        <v>293</v>
      </c>
      <c r="AM81" s="79" t="s">
        <v>307</v>
      </c>
      <c r="AN81" s="79" t="b">
        <v>0</v>
      </c>
      <c r="AO81" s="85" t="s">
        <v>293</v>
      </c>
      <c r="AP81" s="79" t="s">
        <v>176</v>
      </c>
      <c r="AQ81" s="79">
        <v>0</v>
      </c>
      <c r="AR81" s="79">
        <v>0</v>
      </c>
      <c r="AS81" s="79"/>
      <c r="AT81" s="79"/>
      <c r="AU81" s="79"/>
      <c r="AV81" s="79"/>
      <c r="AW81" s="79"/>
      <c r="AX81" s="79"/>
      <c r="AY81" s="79"/>
      <c r="AZ81" s="79"/>
      <c r="BA81">
        <v>2</v>
      </c>
      <c r="BB81" s="78" t="str">
        <f>REPLACE(INDEX(GroupVertices[Group],MATCH(Edges[[#This Row],[Vertex 1]],GroupVertices[Vertex],0)),1,1,"")</f>
        <v>1</v>
      </c>
      <c r="BC81" s="78" t="str">
        <f>REPLACE(INDEX(GroupVertices[Group],MATCH(Edges[[#This Row],[Vertex 2]],GroupVertices[Vertex],0)),1,1,"")</f>
        <v>1</v>
      </c>
      <c r="BD81" s="48"/>
      <c r="BE81" s="49"/>
      <c r="BF81" s="48"/>
      <c r="BG81" s="49"/>
      <c r="BH81" s="48"/>
      <c r="BI81" s="49"/>
      <c r="BJ81" s="48"/>
      <c r="BK81" s="49"/>
      <c r="BL81" s="48"/>
    </row>
    <row r="82" spans="1:64" ht="15">
      <c r="A82" s="64" t="s">
        <v>218</v>
      </c>
      <c r="B82" s="64" t="s">
        <v>226</v>
      </c>
      <c r="C82" s="65" t="s">
        <v>771</v>
      </c>
      <c r="D82" s="66">
        <v>3</v>
      </c>
      <c r="E82" s="67" t="s">
        <v>132</v>
      </c>
      <c r="F82" s="68">
        <v>35</v>
      </c>
      <c r="G82" s="65"/>
      <c r="H82" s="69"/>
      <c r="I82" s="70"/>
      <c r="J82" s="70"/>
      <c r="K82" s="34" t="s">
        <v>65</v>
      </c>
      <c r="L82" s="77">
        <v>82</v>
      </c>
      <c r="M82" s="77"/>
      <c r="N82" s="72"/>
      <c r="O82" s="79" t="s">
        <v>238</v>
      </c>
      <c r="P82" s="81">
        <v>43677.797581018516</v>
      </c>
      <c r="Q82" s="79" t="s">
        <v>246</v>
      </c>
      <c r="R82" s="82" t="s">
        <v>253</v>
      </c>
      <c r="S82" s="79" t="s">
        <v>257</v>
      </c>
      <c r="T82" s="79"/>
      <c r="U82" s="79"/>
      <c r="V82" s="82" t="s">
        <v>271</v>
      </c>
      <c r="W82" s="81">
        <v>43677.797581018516</v>
      </c>
      <c r="X82" s="82" t="s">
        <v>281</v>
      </c>
      <c r="Y82" s="79"/>
      <c r="Z82" s="79"/>
      <c r="AA82" s="85" t="s">
        <v>295</v>
      </c>
      <c r="AB82" s="85" t="s">
        <v>293</v>
      </c>
      <c r="AC82" s="79" t="b">
        <v>0</v>
      </c>
      <c r="AD82" s="79">
        <v>0</v>
      </c>
      <c r="AE82" s="85" t="s">
        <v>303</v>
      </c>
      <c r="AF82" s="79" t="b">
        <v>0</v>
      </c>
      <c r="AG82" s="79" t="s">
        <v>304</v>
      </c>
      <c r="AH82" s="79"/>
      <c r="AI82" s="85" t="s">
        <v>302</v>
      </c>
      <c r="AJ82" s="79" t="b">
        <v>0</v>
      </c>
      <c r="AK82" s="79">
        <v>0</v>
      </c>
      <c r="AL82" s="85" t="s">
        <v>302</v>
      </c>
      <c r="AM82" s="79" t="s">
        <v>307</v>
      </c>
      <c r="AN82" s="79" t="b">
        <v>1</v>
      </c>
      <c r="AO82" s="85" t="s">
        <v>293</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c r="BE82" s="49"/>
      <c r="BF82" s="48"/>
      <c r="BG82" s="49"/>
      <c r="BH82" s="48"/>
      <c r="BI82" s="49"/>
      <c r="BJ82" s="48"/>
      <c r="BK82" s="49"/>
      <c r="BL82" s="48"/>
    </row>
    <row r="83" spans="1:64" ht="15">
      <c r="A83" s="64" t="s">
        <v>217</v>
      </c>
      <c r="B83" s="64" t="s">
        <v>226</v>
      </c>
      <c r="C83" s="65" t="s">
        <v>771</v>
      </c>
      <c r="D83" s="66">
        <v>3</v>
      </c>
      <c r="E83" s="67" t="s">
        <v>132</v>
      </c>
      <c r="F83" s="68">
        <v>35</v>
      </c>
      <c r="G83" s="65"/>
      <c r="H83" s="69"/>
      <c r="I83" s="70"/>
      <c r="J83" s="70"/>
      <c r="K83" s="34" t="s">
        <v>65</v>
      </c>
      <c r="L83" s="77">
        <v>83</v>
      </c>
      <c r="M83" s="77"/>
      <c r="N83" s="72"/>
      <c r="O83" s="79" t="s">
        <v>238</v>
      </c>
      <c r="P83" s="81">
        <v>43680.03925925926</v>
      </c>
      <c r="Q83" s="79" t="s">
        <v>245</v>
      </c>
      <c r="R83" s="79"/>
      <c r="S83" s="79"/>
      <c r="T83" s="79"/>
      <c r="U83" s="79"/>
      <c r="V83" s="82" t="s">
        <v>270</v>
      </c>
      <c r="W83" s="81">
        <v>43680.03925925926</v>
      </c>
      <c r="X83" s="82" t="s">
        <v>280</v>
      </c>
      <c r="Y83" s="79"/>
      <c r="Z83" s="79"/>
      <c r="AA83" s="85" t="s">
        <v>294</v>
      </c>
      <c r="AB83" s="79"/>
      <c r="AC83" s="79" t="b">
        <v>0</v>
      </c>
      <c r="AD83" s="79">
        <v>0</v>
      </c>
      <c r="AE83" s="85" t="s">
        <v>302</v>
      </c>
      <c r="AF83" s="79" t="b">
        <v>0</v>
      </c>
      <c r="AG83" s="79" t="s">
        <v>305</v>
      </c>
      <c r="AH83" s="79"/>
      <c r="AI83" s="85" t="s">
        <v>302</v>
      </c>
      <c r="AJ83" s="79" t="b">
        <v>0</v>
      </c>
      <c r="AK83" s="79">
        <v>3</v>
      </c>
      <c r="AL83" s="85" t="s">
        <v>291</v>
      </c>
      <c r="AM83" s="79" t="s">
        <v>309</v>
      </c>
      <c r="AN83" s="79" t="b">
        <v>0</v>
      </c>
      <c r="AO83" s="85" t="s">
        <v>291</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c r="BE83" s="49"/>
      <c r="BF83" s="48"/>
      <c r="BG83" s="49"/>
      <c r="BH83" s="48"/>
      <c r="BI83" s="49"/>
      <c r="BJ83" s="48"/>
      <c r="BK83" s="49"/>
      <c r="BL83" s="48"/>
    </row>
    <row r="84" spans="1:64" ht="15">
      <c r="A84" s="64" t="s">
        <v>219</v>
      </c>
      <c r="B84" s="64" t="s">
        <v>226</v>
      </c>
      <c r="C84" s="65" t="s">
        <v>771</v>
      </c>
      <c r="D84" s="66">
        <v>3</v>
      </c>
      <c r="E84" s="67" t="s">
        <v>132</v>
      </c>
      <c r="F84" s="68">
        <v>35</v>
      </c>
      <c r="G84" s="65"/>
      <c r="H84" s="69"/>
      <c r="I84" s="70"/>
      <c r="J84" s="70"/>
      <c r="K84" s="34" t="s">
        <v>65</v>
      </c>
      <c r="L84" s="77">
        <v>84</v>
      </c>
      <c r="M84" s="77"/>
      <c r="N84" s="72"/>
      <c r="O84" s="79" t="s">
        <v>238</v>
      </c>
      <c r="P84" s="81">
        <v>43680.53377314815</v>
      </c>
      <c r="Q84" s="79" t="s">
        <v>247</v>
      </c>
      <c r="R84" s="79"/>
      <c r="S84" s="79"/>
      <c r="T84" s="79"/>
      <c r="U84" s="79"/>
      <c r="V84" s="82" t="s">
        <v>272</v>
      </c>
      <c r="W84" s="81">
        <v>43680.53377314815</v>
      </c>
      <c r="X84" s="82" t="s">
        <v>282</v>
      </c>
      <c r="Y84" s="79"/>
      <c r="Z84" s="79"/>
      <c r="AA84" s="85" t="s">
        <v>296</v>
      </c>
      <c r="AB84" s="79"/>
      <c r="AC84" s="79" t="b">
        <v>0</v>
      </c>
      <c r="AD84" s="79">
        <v>0</v>
      </c>
      <c r="AE84" s="85" t="s">
        <v>302</v>
      </c>
      <c r="AF84" s="79" t="b">
        <v>0</v>
      </c>
      <c r="AG84" s="79" t="s">
        <v>304</v>
      </c>
      <c r="AH84" s="79"/>
      <c r="AI84" s="85" t="s">
        <v>302</v>
      </c>
      <c r="AJ84" s="79" t="b">
        <v>0</v>
      </c>
      <c r="AK84" s="79">
        <v>3</v>
      </c>
      <c r="AL84" s="85" t="s">
        <v>293</v>
      </c>
      <c r="AM84" s="79" t="s">
        <v>309</v>
      </c>
      <c r="AN84" s="79" t="b">
        <v>0</v>
      </c>
      <c r="AO84" s="85" t="s">
        <v>293</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215</v>
      </c>
      <c r="B85" s="64" t="s">
        <v>218</v>
      </c>
      <c r="C85" s="65" t="s">
        <v>772</v>
      </c>
      <c r="D85" s="66">
        <v>10</v>
      </c>
      <c r="E85" s="67" t="s">
        <v>136</v>
      </c>
      <c r="F85" s="68">
        <v>12</v>
      </c>
      <c r="G85" s="65"/>
      <c r="H85" s="69"/>
      <c r="I85" s="70"/>
      <c r="J85" s="70"/>
      <c r="K85" s="34" t="s">
        <v>66</v>
      </c>
      <c r="L85" s="77">
        <v>85</v>
      </c>
      <c r="M85" s="77"/>
      <c r="N85" s="72"/>
      <c r="O85" s="79" t="s">
        <v>238</v>
      </c>
      <c r="P85" s="81">
        <v>43676.83497685185</v>
      </c>
      <c r="Q85" s="79" t="s">
        <v>242</v>
      </c>
      <c r="R85" s="82" t="s">
        <v>252</v>
      </c>
      <c r="S85" s="79" t="s">
        <v>256</v>
      </c>
      <c r="T85" s="79"/>
      <c r="U85" s="79"/>
      <c r="V85" s="82" t="s">
        <v>268</v>
      </c>
      <c r="W85" s="81">
        <v>43676.83497685185</v>
      </c>
      <c r="X85" s="82" t="s">
        <v>277</v>
      </c>
      <c r="Y85" s="79"/>
      <c r="Z85" s="79"/>
      <c r="AA85" s="85" t="s">
        <v>291</v>
      </c>
      <c r="AB85" s="85" t="s">
        <v>293</v>
      </c>
      <c r="AC85" s="79" t="b">
        <v>0</v>
      </c>
      <c r="AD85" s="79">
        <v>4</v>
      </c>
      <c r="AE85" s="85" t="s">
        <v>303</v>
      </c>
      <c r="AF85" s="79" t="b">
        <v>0</v>
      </c>
      <c r="AG85" s="79" t="s">
        <v>305</v>
      </c>
      <c r="AH85" s="79"/>
      <c r="AI85" s="85" t="s">
        <v>302</v>
      </c>
      <c r="AJ85" s="79" t="b">
        <v>0</v>
      </c>
      <c r="AK85" s="79">
        <v>3</v>
      </c>
      <c r="AL85" s="85" t="s">
        <v>302</v>
      </c>
      <c r="AM85" s="79" t="s">
        <v>308</v>
      </c>
      <c r="AN85" s="79" t="b">
        <v>0</v>
      </c>
      <c r="AO85" s="85" t="s">
        <v>293</v>
      </c>
      <c r="AP85" s="79" t="s">
        <v>311</v>
      </c>
      <c r="AQ85" s="79">
        <v>0</v>
      </c>
      <c r="AR85" s="79">
        <v>0</v>
      </c>
      <c r="AS85" s="79"/>
      <c r="AT85" s="79"/>
      <c r="AU85" s="79"/>
      <c r="AV85" s="79"/>
      <c r="AW85" s="79"/>
      <c r="AX85" s="79"/>
      <c r="AY85" s="79"/>
      <c r="AZ85" s="79"/>
      <c r="BA85">
        <v>2</v>
      </c>
      <c r="BB85" s="78" t="str">
        <f>REPLACE(INDEX(GroupVertices[Group],MATCH(Edges[[#This Row],[Vertex 1]],GroupVertices[Vertex],0)),1,1,"")</f>
        <v>2</v>
      </c>
      <c r="BC85" s="78" t="str">
        <f>REPLACE(INDEX(GroupVertices[Group],MATCH(Edges[[#This Row],[Vertex 2]],GroupVertices[Vertex],0)),1,1,"")</f>
        <v>1</v>
      </c>
      <c r="BD85" s="48"/>
      <c r="BE85" s="49"/>
      <c r="BF85" s="48"/>
      <c r="BG85" s="49"/>
      <c r="BH85" s="48"/>
      <c r="BI85" s="49"/>
      <c r="BJ85" s="48"/>
      <c r="BK85" s="49"/>
      <c r="BL85" s="48"/>
    </row>
    <row r="86" spans="1:64" ht="15">
      <c r="A86" s="64" t="s">
        <v>215</v>
      </c>
      <c r="B86" s="64" t="s">
        <v>218</v>
      </c>
      <c r="C86" s="65" t="s">
        <v>772</v>
      </c>
      <c r="D86" s="66">
        <v>10</v>
      </c>
      <c r="E86" s="67" t="s">
        <v>136</v>
      </c>
      <c r="F86" s="68">
        <v>12</v>
      </c>
      <c r="G86" s="65"/>
      <c r="H86" s="69"/>
      <c r="I86" s="70"/>
      <c r="J86" s="70"/>
      <c r="K86" s="34" t="s">
        <v>66</v>
      </c>
      <c r="L86" s="77">
        <v>86</v>
      </c>
      <c r="M86" s="77"/>
      <c r="N86" s="72"/>
      <c r="O86" s="79" t="s">
        <v>238</v>
      </c>
      <c r="P86" s="81">
        <v>43676.83453703704</v>
      </c>
      <c r="Q86" s="79" t="s">
        <v>244</v>
      </c>
      <c r="R86" s="82" t="s">
        <v>252</v>
      </c>
      <c r="S86" s="79" t="s">
        <v>256</v>
      </c>
      <c r="T86" s="79"/>
      <c r="U86" s="79"/>
      <c r="V86" s="82" t="s">
        <v>268</v>
      </c>
      <c r="W86" s="81">
        <v>43676.83453703704</v>
      </c>
      <c r="X86" s="82" t="s">
        <v>279</v>
      </c>
      <c r="Y86" s="79"/>
      <c r="Z86" s="79"/>
      <c r="AA86" s="85" t="s">
        <v>293</v>
      </c>
      <c r="AB86" s="85" t="s">
        <v>301</v>
      </c>
      <c r="AC86" s="79" t="b">
        <v>0</v>
      </c>
      <c r="AD86" s="79">
        <v>4</v>
      </c>
      <c r="AE86" s="85" t="s">
        <v>303</v>
      </c>
      <c r="AF86" s="79" t="b">
        <v>0</v>
      </c>
      <c r="AG86" s="79" t="s">
        <v>304</v>
      </c>
      <c r="AH86" s="79"/>
      <c r="AI86" s="85" t="s">
        <v>302</v>
      </c>
      <c r="AJ86" s="79" t="b">
        <v>0</v>
      </c>
      <c r="AK86" s="79">
        <v>3</v>
      </c>
      <c r="AL86" s="85" t="s">
        <v>302</v>
      </c>
      <c r="AM86" s="79" t="s">
        <v>308</v>
      </c>
      <c r="AN86" s="79" t="b">
        <v>0</v>
      </c>
      <c r="AO86" s="85" t="s">
        <v>301</v>
      </c>
      <c r="AP86" s="79" t="s">
        <v>311</v>
      </c>
      <c r="AQ86" s="79">
        <v>0</v>
      </c>
      <c r="AR86" s="79">
        <v>0</v>
      </c>
      <c r="AS86" s="79"/>
      <c r="AT86" s="79"/>
      <c r="AU86" s="79"/>
      <c r="AV86" s="79"/>
      <c r="AW86" s="79"/>
      <c r="AX86" s="79"/>
      <c r="AY86" s="79"/>
      <c r="AZ86" s="79"/>
      <c r="BA86">
        <v>2</v>
      </c>
      <c r="BB86" s="78" t="str">
        <f>REPLACE(INDEX(GroupVertices[Group],MATCH(Edges[[#This Row],[Vertex 1]],GroupVertices[Vertex],0)),1,1,"")</f>
        <v>2</v>
      </c>
      <c r="BC86" s="78" t="str">
        <f>REPLACE(INDEX(GroupVertices[Group],MATCH(Edges[[#This Row],[Vertex 2]],GroupVertices[Vertex],0)),1,1,"")</f>
        <v>1</v>
      </c>
      <c r="BD86" s="48"/>
      <c r="BE86" s="49"/>
      <c r="BF86" s="48"/>
      <c r="BG86" s="49"/>
      <c r="BH86" s="48"/>
      <c r="BI86" s="49"/>
      <c r="BJ86" s="48"/>
      <c r="BK86" s="49"/>
      <c r="BL86" s="48"/>
    </row>
    <row r="87" spans="1:64" ht="15">
      <c r="A87" s="64" t="s">
        <v>213</v>
      </c>
      <c r="B87" s="64" t="s">
        <v>218</v>
      </c>
      <c r="C87" s="65" t="s">
        <v>772</v>
      </c>
      <c r="D87" s="66">
        <v>10</v>
      </c>
      <c r="E87" s="67" t="s">
        <v>136</v>
      </c>
      <c r="F87" s="68">
        <v>12</v>
      </c>
      <c r="G87" s="65"/>
      <c r="H87" s="69"/>
      <c r="I87" s="70"/>
      <c r="J87" s="70"/>
      <c r="K87" s="34" t="s">
        <v>66</v>
      </c>
      <c r="L87" s="77">
        <v>87</v>
      </c>
      <c r="M87" s="77"/>
      <c r="N87" s="72"/>
      <c r="O87" s="79" t="s">
        <v>238</v>
      </c>
      <c r="P87" s="81">
        <v>43677.505625</v>
      </c>
      <c r="Q87" s="79" t="s">
        <v>241</v>
      </c>
      <c r="R87" s="79"/>
      <c r="S87" s="79"/>
      <c r="T87" s="79"/>
      <c r="U87" s="79"/>
      <c r="V87" s="82" t="s">
        <v>266</v>
      </c>
      <c r="W87" s="81">
        <v>43677.505625</v>
      </c>
      <c r="X87" s="82" t="s">
        <v>275</v>
      </c>
      <c r="Y87" s="79"/>
      <c r="Z87" s="79"/>
      <c r="AA87" s="85" t="s">
        <v>289</v>
      </c>
      <c r="AB87" s="79"/>
      <c r="AC87" s="79" t="b">
        <v>0</v>
      </c>
      <c r="AD87" s="79">
        <v>0</v>
      </c>
      <c r="AE87" s="85" t="s">
        <v>302</v>
      </c>
      <c r="AF87" s="79" t="b">
        <v>0</v>
      </c>
      <c r="AG87" s="79" t="s">
        <v>305</v>
      </c>
      <c r="AH87" s="79"/>
      <c r="AI87" s="85" t="s">
        <v>302</v>
      </c>
      <c r="AJ87" s="79" t="b">
        <v>0</v>
      </c>
      <c r="AK87" s="79">
        <v>3</v>
      </c>
      <c r="AL87" s="85" t="s">
        <v>291</v>
      </c>
      <c r="AM87" s="79" t="s">
        <v>307</v>
      </c>
      <c r="AN87" s="79" t="b">
        <v>0</v>
      </c>
      <c r="AO87" s="85" t="s">
        <v>291</v>
      </c>
      <c r="AP87" s="79" t="s">
        <v>176</v>
      </c>
      <c r="AQ87" s="79">
        <v>0</v>
      </c>
      <c r="AR87" s="79">
        <v>0</v>
      </c>
      <c r="AS87" s="79"/>
      <c r="AT87" s="79"/>
      <c r="AU87" s="79"/>
      <c r="AV87" s="79"/>
      <c r="AW87" s="79"/>
      <c r="AX87" s="79"/>
      <c r="AY87" s="79"/>
      <c r="AZ87" s="79"/>
      <c r="BA87">
        <v>2</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213</v>
      </c>
      <c r="B88" s="64" t="s">
        <v>218</v>
      </c>
      <c r="C88" s="65" t="s">
        <v>772</v>
      </c>
      <c r="D88" s="66">
        <v>10</v>
      </c>
      <c r="E88" s="67" t="s">
        <v>136</v>
      </c>
      <c r="F88" s="68">
        <v>12</v>
      </c>
      <c r="G88" s="65"/>
      <c r="H88" s="69"/>
      <c r="I88" s="70"/>
      <c r="J88" s="70"/>
      <c r="K88" s="34" t="s">
        <v>66</v>
      </c>
      <c r="L88" s="77">
        <v>88</v>
      </c>
      <c r="M88" s="77"/>
      <c r="N88" s="72"/>
      <c r="O88" s="79" t="s">
        <v>238</v>
      </c>
      <c r="P88" s="81">
        <v>43677.50577546296</v>
      </c>
      <c r="Q88" s="79" t="s">
        <v>240</v>
      </c>
      <c r="R88" s="79"/>
      <c r="S88" s="79"/>
      <c r="T88" s="79"/>
      <c r="U88" s="79"/>
      <c r="V88" s="82" t="s">
        <v>266</v>
      </c>
      <c r="W88" s="81">
        <v>43677.50577546296</v>
      </c>
      <c r="X88" s="82" t="s">
        <v>274</v>
      </c>
      <c r="Y88" s="79"/>
      <c r="Z88" s="79"/>
      <c r="AA88" s="85" t="s">
        <v>288</v>
      </c>
      <c r="AB88" s="79"/>
      <c r="AC88" s="79" t="b">
        <v>0</v>
      </c>
      <c r="AD88" s="79">
        <v>0</v>
      </c>
      <c r="AE88" s="85" t="s">
        <v>302</v>
      </c>
      <c r="AF88" s="79" t="b">
        <v>0</v>
      </c>
      <c r="AG88" s="79" t="s">
        <v>304</v>
      </c>
      <c r="AH88" s="79"/>
      <c r="AI88" s="85" t="s">
        <v>302</v>
      </c>
      <c r="AJ88" s="79" t="b">
        <v>0</v>
      </c>
      <c r="AK88" s="79">
        <v>0</v>
      </c>
      <c r="AL88" s="85" t="s">
        <v>293</v>
      </c>
      <c r="AM88" s="79" t="s">
        <v>307</v>
      </c>
      <c r="AN88" s="79" t="b">
        <v>0</v>
      </c>
      <c r="AO88" s="85" t="s">
        <v>293</v>
      </c>
      <c r="AP88" s="79" t="s">
        <v>176</v>
      </c>
      <c r="AQ88" s="79">
        <v>0</v>
      </c>
      <c r="AR88" s="79">
        <v>0</v>
      </c>
      <c r="AS88" s="79"/>
      <c r="AT88" s="79"/>
      <c r="AU88" s="79"/>
      <c r="AV88" s="79"/>
      <c r="AW88" s="79"/>
      <c r="AX88" s="79"/>
      <c r="AY88" s="79"/>
      <c r="AZ88" s="79"/>
      <c r="BA88">
        <v>2</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218</v>
      </c>
      <c r="B89" s="64" t="s">
        <v>227</v>
      </c>
      <c r="C89" s="65" t="s">
        <v>771</v>
      </c>
      <c r="D89" s="66">
        <v>3</v>
      </c>
      <c r="E89" s="67" t="s">
        <v>132</v>
      </c>
      <c r="F89" s="68">
        <v>35</v>
      </c>
      <c r="G89" s="65"/>
      <c r="H89" s="69"/>
      <c r="I89" s="70"/>
      <c r="J89" s="70"/>
      <c r="K89" s="34" t="s">
        <v>65</v>
      </c>
      <c r="L89" s="77">
        <v>89</v>
      </c>
      <c r="M89" s="77"/>
      <c r="N89" s="72"/>
      <c r="O89" s="79" t="s">
        <v>238</v>
      </c>
      <c r="P89" s="81">
        <v>43677.797581018516</v>
      </c>
      <c r="Q89" s="79" t="s">
        <v>246</v>
      </c>
      <c r="R89" s="82" t="s">
        <v>253</v>
      </c>
      <c r="S89" s="79" t="s">
        <v>257</v>
      </c>
      <c r="T89" s="79"/>
      <c r="U89" s="79"/>
      <c r="V89" s="82" t="s">
        <v>271</v>
      </c>
      <c r="W89" s="81">
        <v>43677.797581018516</v>
      </c>
      <c r="X89" s="82" t="s">
        <v>281</v>
      </c>
      <c r="Y89" s="79"/>
      <c r="Z89" s="79"/>
      <c r="AA89" s="85" t="s">
        <v>295</v>
      </c>
      <c r="AB89" s="85" t="s">
        <v>293</v>
      </c>
      <c r="AC89" s="79" t="b">
        <v>0</v>
      </c>
      <c r="AD89" s="79">
        <v>0</v>
      </c>
      <c r="AE89" s="85" t="s">
        <v>303</v>
      </c>
      <c r="AF89" s="79" t="b">
        <v>0</v>
      </c>
      <c r="AG89" s="79" t="s">
        <v>304</v>
      </c>
      <c r="AH89" s="79"/>
      <c r="AI89" s="85" t="s">
        <v>302</v>
      </c>
      <c r="AJ89" s="79" t="b">
        <v>0</v>
      </c>
      <c r="AK89" s="79">
        <v>0</v>
      </c>
      <c r="AL89" s="85" t="s">
        <v>302</v>
      </c>
      <c r="AM89" s="79" t="s">
        <v>307</v>
      </c>
      <c r="AN89" s="79" t="b">
        <v>1</v>
      </c>
      <c r="AO89" s="85" t="s">
        <v>293</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218</v>
      </c>
      <c r="B90" s="64" t="s">
        <v>217</v>
      </c>
      <c r="C90" s="65" t="s">
        <v>771</v>
      </c>
      <c r="D90" s="66">
        <v>3</v>
      </c>
      <c r="E90" s="67" t="s">
        <v>132</v>
      </c>
      <c r="F90" s="68">
        <v>35</v>
      </c>
      <c r="G90" s="65"/>
      <c r="H90" s="69"/>
      <c r="I90" s="70"/>
      <c r="J90" s="70"/>
      <c r="K90" s="34" t="s">
        <v>66</v>
      </c>
      <c r="L90" s="77">
        <v>90</v>
      </c>
      <c r="M90" s="77"/>
      <c r="N90" s="72"/>
      <c r="O90" s="79" t="s">
        <v>238</v>
      </c>
      <c r="P90" s="81">
        <v>43677.797581018516</v>
      </c>
      <c r="Q90" s="79" t="s">
        <v>246</v>
      </c>
      <c r="R90" s="82" t="s">
        <v>253</v>
      </c>
      <c r="S90" s="79" t="s">
        <v>257</v>
      </c>
      <c r="T90" s="79"/>
      <c r="U90" s="79"/>
      <c r="V90" s="82" t="s">
        <v>271</v>
      </c>
      <c r="W90" s="81">
        <v>43677.797581018516</v>
      </c>
      <c r="X90" s="82" t="s">
        <v>281</v>
      </c>
      <c r="Y90" s="79"/>
      <c r="Z90" s="79"/>
      <c r="AA90" s="85" t="s">
        <v>295</v>
      </c>
      <c r="AB90" s="85" t="s">
        <v>293</v>
      </c>
      <c r="AC90" s="79" t="b">
        <v>0</v>
      </c>
      <c r="AD90" s="79">
        <v>0</v>
      </c>
      <c r="AE90" s="85" t="s">
        <v>303</v>
      </c>
      <c r="AF90" s="79" t="b">
        <v>0</v>
      </c>
      <c r="AG90" s="79" t="s">
        <v>304</v>
      </c>
      <c r="AH90" s="79"/>
      <c r="AI90" s="85" t="s">
        <v>302</v>
      </c>
      <c r="AJ90" s="79" t="b">
        <v>0</v>
      </c>
      <c r="AK90" s="79">
        <v>0</v>
      </c>
      <c r="AL90" s="85" t="s">
        <v>302</v>
      </c>
      <c r="AM90" s="79" t="s">
        <v>307</v>
      </c>
      <c r="AN90" s="79" t="b">
        <v>1</v>
      </c>
      <c r="AO90" s="85" t="s">
        <v>293</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218</v>
      </c>
      <c r="B91" s="64" t="s">
        <v>228</v>
      </c>
      <c r="C91" s="65" t="s">
        <v>771</v>
      </c>
      <c r="D91" s="66">
        <v>3</v>
      </c>
      <c r="E91" s="67" t="s">
        <v>132</v>
      </c>
      <c r="F91" s="68">
        <v>35</v>
      </c>
      <c r="G91" s="65"/>
      <c r="H91" s="69"/>
      <c r="I91" s="70"/>
      <c r="J91" s="70"/>
      <c r="K91" s="34" t="s">
        <v>65</v>
      </c>
      <c r="L91" s="77">
        <v>91</v>
      </c>
      <c r="M91" s="77"/>
      <c r="N91" s="72"/>
      <c r="O91" s="79" t="s">
        <v>238</v>
      </c>
      <c r="P91" s="81">
        <v>43677.797581018516</v>
      </c>
      <c r="Q91" s="79" t="s">
        <v>246</v>
      </c>
      <c r="R91" s="82" t="s">
        <v>253</v>
      </c>
      <c r="S91" s="79" t="s">
        <v>257</v>
      </c>
      <c r="T91" s="79"/>
      <c r="U91" s="79"/>
      <c r="V91" s="82" t="s">
        <v>271</v>
      </c>
      <c r="W91" s="81">
        <v>43677.797581018516</v>
      </c>
      <c r="X91" s="82" t="s">
        <v>281</v>
      </c>
      <c r="Y91" s="79"/>
      <c r="Z91" s="79"/>
      <c r="AA91" s="85" t="s">
        <v>295</v>
      </c>
      <c r="AB91" s="85" t="s">
        <v>293</v>
      </c>
      <c r="AC91" s="79" t="b">
        <v>0</v>
      </c>
      <c r="AD91" s="79">
        <v>0</v>
      </c>
      <c r="AE91" s="85" t="s">
        <v>303</v>
      </c>
      <c r="AF91" s="79" t="b">
        <v>0</v>
      </c>
      <c r="AG91" s="79" t="s">
        <v>304</v>
      </c>
      <c r="AH91" s="79"/>
      <c r="AI91" s="85" t="s">
        <v>302</v>
      </c>
      <c r="AJ91" s="79" t="b">
        <v>0</v>
      </c>
      <c r="AK91" s="79">
        <v>0</v>
      </c>
      <c r="AL91" s="85" t="s">
        <v>302</v>
      </c>
      <c r="AM91" s="79" t="s">
        <v>307</v>
      </c>
      <c r="AN91" s="79" t="b">
        <v>1</v>
      </c>
      <c r="AO91" s="85" t="s">
        <v>293</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218</v>
      </c>
      <c r="B92" s="64" t="s">
        <v>213</v>
      </c>
      <c r="C92" s="65" t="s">
        <v>771</v>
      </c>
      <c r="D92" s="66">
        <v>3</v>
      </c>
      <c r="E92" s="67" t="s">
        <v>132</v>
      </c>
      <c r="F92" s="68">
        <v>35</v>
      </c>
      <c r="G92" s="65"/>
      <c r="H92" s="69"/>
      <c r="I92" s="70"/>
      <c r="J92" s="70"/>
      <c r="K92" s="34" t="s">
        <v>66</v>
      </c>
      <c r="L92" s="77">
        <v>92</v>
      </c>
      <c r="M92" s="77"/>
      <c r="N92" s="72"/>
      <c r="O92" s="79" t="s">
        <v>238</v>
      </c>
      <c r="P92" s="81">
        <v>43677.797581018516</v>
      </c>
      <c r="Q92" s="79" t="s">
        <v>246</v>
      </c>
      <c r="R92" s="82" t="s">
        <v>253</v>
      </c>
      <c r="S92" s="79" t="s">
        <v>257</v>
      </c>
      <c r="T92" s="79"/>
      <c r="U92" s="79"/>
      <c r="V92" s="82" t="s">
        <v>271</v>
      </c>
      <c r="W92" s="81">
        <v>43677.797581018516</v>
      </c>
      <c r="X92" s="82" t="s">
        <v>281</v>
      </c>
      <c r="Y92" s="79"/>
      <c r="Z92" s="79"/>
      <c r="AA92" s="85" t="s">
        <v>295</v>
      </c>
      <c r="AB92" s="85" t="s">
        <v>293</v>
      </c>
      <c r="AC92" s="79" t="b">
        <v>0</v>
      </c>
      <c r="AD92" s="79">
        <v>0</v>
      </c>
      <c r="AE92" s="85" t="s">
        <v>303</v>
      </c>
      <c r="AF92" s="79" t="b">
        <v>0</v>
      </c>
      <c r="AG92" s="79" t="s">
        <v>304</v>
      </c>
      <c r="AH92" s="79"/>
      <c r="AI92" s="85" t="s">
        <v>302</v>
      </c>
      <c r="AJ92" s="79" t="b">
        <v>0</v>
      </c>
      <c r="AK92" s="79">
        <v>0</v>
      </c>
      <c r="AL92" s="85" t="s">
        <v>302</v>
      </c>
      <c r="AM92" s="79" t="s">
        <v>307</v>
      </c>
      <c r="AN92" s="79" t="b">
        <v>1</v>
      </c>
      <c r="AO92" s="85" t="s">
        <v>293</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218</v>
      </c>
      <c r="B93" s="64" t="s">
        <v>215</v>
      </c>
      <c r="C93" s="65" t="s">
        <v>771</v>
      </c>
      <c r="D93" s="66">
        <v>3</v>
      </c>
      <c r="E93" s="67" t="s">
        <v>132</v>
      </c>
      <c r="F93" s="68">
        <v>35</v>
      </c>
      <c r="G93" s="65"/>
      <c r="H93" s="69"/>
      <c r="I93" s="70"/>
      <c r="J93" s="70"/>
      <c r="K93" s="34" t="s">
        <v>66</v>
      </c>
      <c r="L93" s="77">
        <v>93</v>
      </c>
      <c r="M93" s="77"/>
      <c r="N93" s="72"/>
      <c r="O93" s="79" t="s">
        <v>239</v>
      </c>
      <c r="P93" s="81">
        <v>43677.797581018516</v>
      </c>
      <c r="Q93" s="79" t="s">
        <v>246</v>
      </c>
      <c r="R93" s="82" t="s">
        <v>253</v>
      </c>
      <c r="S93" s="79" t="s">
        <v>257</v>
      </c>
      <c r="T93" s="79"/>
      <c r="U93" s="79"/>
      <c r="V93" s="82" t="s">
        <v>271</v>
      </c>
      <c r="W93" s="81">
        <v>43677.797581018516</v>
      </c>
      <c r="X93" s="82" t="s">
        <v>281</v>
      </c>
      <c r="Y93" s="79"/>
      <c r="Z93" s="79"/>
      <c r="AA93" s="85" t="s">
        <v>295</v>
      </c>
      <c r="AB93" s="85" t="s">
        <v>293</v>
      </c>
      <c r="AC93" s="79" t="b">
        <v>0</v>
      </c>
      <c r="AD93" s="79">
        <v>0</v>
      </c>
      <c r="AE93" s="85" t="s">
        <v>303</v>
      </c>
      <c r="AF93" s="79" t="b">
        <v>0</v>
      </c>
      <c r="AG93" s="79" t="s">
        <v>304</v>
      </c>
      <c r="AH93" s="79"/>
      <c r="AI93" s="85" t="s">
        <v>302</v>
      </c>
      <c r="AJ93" s="79" t="b">
        <v>0</v>
      </c>
      <c r="AK93" s="79">
        <v>0</v>
      </c>
      <c r="AL93" s="85" t="s">
        <v>302</v>
      </c>
      <c r="AM93" s="79" t="s">
        <v>307</v>
      </c>
      <c r="AN93" s="79" t="b">
        <v>1</v>
      </c>
      <c r="AO93" s="85" t="s">
        <v>293</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2</v>
      </c>
      <c r="BD93" s="48">
        <v>0</v>
      </c>
      <c r="BE93" s="49">
        <v>0</v>
      </c>
      <c r="BF93" s="48">
        <v>0</v>
      </c>
      <c r="BG93" s="49">
        <v>0</v>
      </c>
      <c r="BH93" s="48">
        <v>0</v>
      </c>
      <c r="BI93" s="49">
        <v>0</v>
      </c>
      <c r="BJ93" s="48">
        <v>8</v>
      </c>
      <c r="BK93" s="49">
        <v>100</v>
      </c>
      <c r="BL93" s="48">
        <v>8</v>
      </c>
    </row>
    <row r="94" spans="1:64" ht="15">
      <c r="A94" s="64" t="s">
        <v>217</v>
      </c>
      <c r="B94" s="64" t="s">
        <v>218</v>
      </c>
      <c r="C94" s="65" t="s">
        <v>771</v>
      </c>
      <c r="D94" s="66">
        <v>3</v>
      </c>
      <c r="E94" s="67" t="s">
        <v>132</v>
      </c>
      <c r="F94" s="68">
        <v>35</v>
      </c>
      <c r="G94" s="65"/>
      <c r="H94" s="69"/>
      <c r="I94" s="70"/>
      <c r="J94" s="70"/>
      <c r="K94" s="34" t="s">
        <v>66</v>
      </c>
      <c r="L94" s="77">
        <v>94</v>
      </c>
      <c r="M94" s="77"/>
      <c r="N94" s="72"/>
      <c r="O94" s="79" t="s">
        <v>238</v>
      </c>
      <c r="P94" s="81">
        <v>43680.03925925926</v>
      </c>
      <c r="Q94" s="79" t="s">
        <v>245</v>
      </c>
      <c r="R94" s="79"/>
      <c r="S94" s="79"/>
      <c r="T94" s="79"/>
      <c r="U94" s="79"/>
      <c r="V94" s="82" t="s">
        <v>270</v>
      </c>
      <c r="W94" s="81">
        <v>43680.03925925926</v>
      </c>
      <c r="X94" s="82" t="s">
        <v>280</v>
      </c>
      <c r="Y94" s="79"/>
      <c r="Z94" s="79"/>
      <c r="AA94" s="85" t="s">
        <v>294</v>
      </c>
      <c r="AB94" s="79"/>
      <c r="AC94" s="79" t="b">
        <v>0</v>
      </c>
      <c r="AD94" s="79">
        <v>0</v>
      </c>
      <c r="AE94" s="85" t="s">
        <v>302</v>
      </c>
      <c r="AF94" s="79" t="b">
        <v>0</v>
      </c>
      <c r="AG94" s="79" t="s">
        <v>305</v>
      </c>
      <c r="AH94" s="79"/>
      <c r="AI94" s="85" t="s">
        <v>302</v>
      </c>
      <c r="AJ94" s="79" t="b">
        <v>0</v>
      </c>
      <c r="AK94" s="79">
        <v>3</v>
      </c>
      <c r="AL94" s="85" t="s">
        <v>291</v>
      </c>
      <c r="AM94" s="79" t="s">
        <v>309</v>
      </c>
      <c r="AN94" s="79" t="b">
        <v>0</v>
      </c>
      <c r="AO94" s="85" t="s">
        <v>291</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219</v>
      </c>
      <c r="B95" s="64" t="s">
        <v>218</v>
      </c>
      <c r="C95" s="65" t="s">
        <v>771</v>
      </c>
      <c r="D95" s="66">
        <v>3</v>
      </c>
      <c r="E95" s="67" t="s">
        <v>132</v>
      </c>
      <c r="F95" s="68">
        <v>35</v>
      </c>
      <c r="G95" s="65"/>
      <c r="H95" s="69"/>
      <c r="I95" s="70"/>
      <c r="J95" s="70"/>
      <c r="K95" s="34" t="s">
        <v>65</v>
      </c>
      <c r="L95" s="77">
        <v>95</v>
      </c>
      <c r="M95" s="77"/>
      <c r="N95" s="72"/>
      <c r="O95" s="79" t="s">
        <v>238</v>
      </c>
      <c r="P95" s="81">
        <v>43680.53377314815</v>
      </c>
      <c r="Q95" s="79" t="s">
        <v>247</v>
      </c>
      <c r="R95" s="79"/>
      <c r="S95" s="79"/>
      <c r="T95" s="79"/>
      <c r="U95" s="79"/>
      <c r="V95" s="82" t="s">
        <v>272</v>
      </c>
      <c r="W95" s="81">
        <v>43680.53377314815</v>
      </c>
      <c r="X95" s="82" t="s">
        <v>282</v>
      </c>
      <c r="Y95" s="79"/>
      <c r="Z95" s="79"/>
      <c r="AA95" s="85" t="s">
        <v>296</v>
      </c>
      <c r="AB95" s="79"/>
      <c r="AC95" s="79" t="b">
        <v>0</v>
      </c>
      <c r="AD95" s="79">
        <v>0</v>
      </c>
      <c r="AE95" s="85" t="s">
        <v>302</v>
      </c>
      <c r="AF95" s="79" t="b">
        <v>0</v>
      </c>
      <c r="AG95" s="79" t="s">
        <v>304</v>
      </c>
      <c r="AH95" s="79"/>
      <c r="AI95" s="85" t="s">
        <v>302</v>
      </c>
      <c r="AJ95" s="79" t="b">
        <v>0</v>
      </c>
      <c r="AK95" s="79">
        <v>3</v>
      </c>
      <c r="AL95" s="85" t="s">
        <v>293</v>
      </c>
      <c r="AM95" s="79" t="s">
        <v>309</v>
      </c>
      <c r="AN95" s="79" t="b">
        <v>0</v>
      </c>
      <c r="AO95" s="85" t="s">
        <v>293</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c r="BE95" s="49"/>
      <c r="BF95" s="48"/>
      <c r="BG95" s="49"/>
      <c r="BH95" s="48"/>
      <c r="BI95" s="49"/>
      <c r="BJ95" s="48"/>
      <c r="BK95" s="49"/>
      <c r="BL95" s="48"/>
    </row>
    <row r="96" spans="1:64" ht="15">
      <c r="A96" s="64" t="s">
        <v>215</v>
      </c>
      <c r="B96" s="64" t="s">
        <v>227</v>
      </c>
      <c r="C96" s="65" t="s">
        <v>772</v>
      </c>
      <c r="D96" s="66">
        <v>10</v>
      </c>
      <c r="E96" s="67" t="s">
        <v>136</v>
      </c>
      <c r="F96" s="68">
        <v>12</v>
      </c>
      <c r="G96" s="65"/>
      <c r="H96" s="69"/>
      <c r="I96" s="70"/>
      <c r="J96" s="70"/>
      <c r="K96" s="34" t="s">
        <v>65</v>
      </c>
      <c r="L96" s="77">
        <v>96</v>
      </c>
      <c r="M96" s="77"/>
      <c r="N96" s="72"/>
      <c r="O96" s="79" t="s">
        <v>238</v>
      </c>
      <c r="P96" s="81">
        <v>43676.83497685185</v>
      </c>
      <c r="Q96" s="79" t="s">
        <v>242</v>
      </c>
      <c r="R96" s="82" t="s">
        <v>252</v>
      </c>
      <c r="S96" s="79" t="s">
        <v>256</v>
      </c>
      <c r="T96" s="79"/>
      <c r="U96" s="79"/>
      <c r="V96" s="82" t="s">
        <v>268</v>
      </c>
      <c r="W96" s="81">
        <v>43676.83497685185</v>
      </c>
      <c r="X96" s="82" t="s">
        <v>277</v>
      </c>
      <c r="Y96" s="79"/>
      <c r="Z96" s="79"/>
      <c r="AA96" s="85" t="s">
        <v>291</v>
      </c>
      <c r="AB96" s="85" t="s">
        <v>293</v>
      </c>
      <c r="AC96" s="79" t="b">
        <v>0</v>
      </c>
      <c r="AD96" s="79">
        <v>4</v>
      </c>
      <c r="AE96" s="85" t="s">
        <v>303</v>
      </c>
      <c r="AF96" s="79" t="b">
        <v>0</v>
      </c>
      <c r="AG96" s="79" t="s">
        <v>305</v>
      </c>
      <c r="AH96" s="79"/>
      <c r="AI96" s="85" t="s">
        <v>302</v>
      </c>
      <c r="AJ96" s="79" t="b">
        <v>0</v>
      </c>
      <c r="AK96" s="79">
        <v>3</v>
      </c>
      <c r="AL96" s="85" t="s">
        <v>302</v>
      </c>
      <c r="AM96" s="79" t="s">
        <v>308</v>
      </c>
      <c r="AN96" s="79" t="b">
        <v>0</v>
      </c>
      <c r="AO96" s="85" t="s">
        <v>293</v>
      </c>
      <c r="AP96" s="79" t="s">
        <v>311</v>
      </c>
      <c r="AQ96" s="79">
        <v>0</v>
      </c>
      <c r="AR96" s="79">
        <v>0</v>
      </c>
      <c r="AS96" s="79"/>
      <c r="AT96" s="79"/>
      <c r="AU96" s="79"/>
      <c r="AV96" s="79"/>
      <c r="AW96" s="79"/>
      <c r="AX96" s="79"/>
      <c r="AY96" s="79"/>
      <c r="AZ96" s="79"/>
      <c r="BA96">
        <v>2</v>
      </c>
      <c r="BB96" s="78" t="str">
        <f>REPLACE(INDEX(GroupVertices[Group],MATCH(Edges[[#This Row],[Vertex 1]],GroupVertices[Vertex],0)),1,1,"")</f>
        <v>2</v>
      </c>
      <c r="BC96" s="78" t="str">
        <f>REPLACE(INDEX(GroupVertices[Group],MATCH(Edges[[#This Row],[Vertex 2]],GroupVertices[Vertex],0)),1,1,"")</f>
        <v>1</v>
      </c>
      <c r="BD96" s="48"/>
      <c r="BE96" s="49"/>
      <c r="BF96" s="48"/>
      <c r="BG96" s="49"/>
      <c r="BH96" s="48"/>
      <c r="BI96" s="49"/>
      <c r="BJ96" s="48"/>
      <c r="BK96" s="49"/>
      <c r="BL96" s="48"/>
    </row>
    <row r="97" spans="1:64" ht="15">
      <c r="A97" s="64" t="s">
        <v>215</v>
      </c>
      <c r="B97" s="64" t="s">
        <v>227</v>
      </c>
      <c r="C97" s="65" t="s">
        <v>772</v>
      </c>
      <c r="D97" s="66">
        <v>10</v>
      </c>
      <c r="E97" s="67" t="s">
        <v>136</v>
      </c>
      <c r="F97" s="68">
        <v>12</v>
      </c>
      <c r="G97" s="65"/>
      <c r="H97" s="69"/>
      <c r="I97" s="70"/>
      <c r="J97" s="70"/>
      <c r="K97" s="34" t="s">
        <v>65</v>
      </c>
      <c r="L97" s="77">
        <v>97</v>
      </c>
      <c r="M97" s="77"/>
      <c r="N97" s="72"/>
      <c r="O97" s="79" t="s">
        <v>238</v>
      </c>
      <c r="P97" s="81">
        <v>43676.83453703704</v>
      </c>
      <c r="Q97" s="79" t="s">
        <v>244</v>
      </c>
      <c r="R97" s="82" t="s">
        <v>252</v>
      </c>
      <c r="S97" s="79" t="s">
        <v>256</v>
      </c>
      <c r="T97" s="79"/>
      <c r="U97" s="79"/>
      <c r="V97" s="82" t="s">
        <v>268</v>
      </c>
      <c r="W97" s="81">
        <v>43676.83453703704</v>
      </c>
      <c r="X97" s="82" t="s">
        <v>279</v>
      </c>
      <c r="Y97" s="79"/>
      <c r="Z97" s="79"/>
      <c r="AA97" s="85" t="s">
        <v>293</v>
      </c>
      <c r="AB97" s="85" t="s">
        <v>301</v>
      </c>
      <c r="AC97" s="79" t="b">
        <v>0</v>
      </c>
      <c r="AD97" s="79">
        <v>4</v>
      </c>
      <c r="AE97" s="85" t="s">
        <v>303</v>
      </c>
      <c r="AF97" s="79" t="b">
        <v>0</v>
      </c>
      <c r="AG97" s="79" t="s">
        <v>304</v>
      </c>
      <c r="AH97" s="79"/>
      <c r="AI97" s="85" t="s">
        <v>302</v>
      </c>
      <c r="AJ97" s="79" t="b">
        <v>0</v>
      </c>
      <c r="AK97" s="79">
        <v>3</v>
      </c>
      <c r="AL97" s="85" t="s">
        <v>302</v>
      </c>
      <c r="AM97" s="79" t="s">
        <v>308</v>
      </c>
      <c r="AN97" s="79" t="b">
        <v>0</v>
      </c>
      <c r="AO97" s="85" t="s">
        <v>301</v>
      </c>
      <c r="AP97" s="79" t="s">
        <v>311</v>
      </c>
      <c r="AQ97" s="79">
        <v>0</v>
      </c>
      <c r="AR97" s="79">
        <v>0</v>
      </c>
      <c r="AS97" s="79"/>
      <c r="AT97" s="79"/>
      <c r="AU97" s="79"/>
      <c r="AV97" s="79"/>
      <c r="AW97" s="79"/>
      <c r="AX97" s="79"/>
      <c r="AY97" s="79"/>
      <c r="AZ97" s="79"/>
      <c r="BA97">
        <v>2</v>
      </c>
      <c r="BB97" s="78" t="str">
        <f>REPLACE(INDEX(GroupVertices[Group],MATCH(Edges[[#This Row],[Vertex 1]],GroupVertices[Vertex],0)),1,1,"")</f>
        <v>2</v>
      </c>
      <c r="BC97" s="78" t="str">
        <f>REPLACE(INDEX(GroupVertices[Group],MATCH(Edges[[#This Row],[Vertex 2]],GroupVertices[Vertex],0)),1,1,"")</f>
        <v>1</v>
      </c>
      <c r="BD97" s="48"/>
      <c r="BE97" s="49"/>
      <c r="BF97" s="48"/>
      <c r="BG97" s="49"/>
      <c r="BH97" s="48"/>
      <c r="BI97" s="49"/>
      <c r="BJ97" s="48"/>
      <c r="BK97" s="49"/>
      <c r="BL97" s="48"/>
    </row>
    <row r="98" spans="1:64" ht="15">
      <c r="A98" s="64" t="s">
        <v>213</v>
      </c>
      <c r="B98" s="64" t="s">
        <v>227</v>
      </c>
      <c r="C98" s="65" t="s">
        <v>772</v>
      </c>
      <c r="D98" s="66">
        <v>10</v>
      </c>
      <c r="E98" s="67" t="s">
        <v>136</v>
      </c>
      <c r="F98" s="68">
        <v>12</v>
      </c>
      <c r="G98" s="65"/>
      <c r="H98" s="69"/>
      <c r="I98" s="70"/>
      <c r="J98" s="70"/>
      <c r="K98" s="34" t="s">
        <v>65</v>
      </c>
      <c r="L98" s="77">
        <v>98</v>
      </c>
      <c r="M98" s="77"/>
      <c r="N98" s="72"/>
      <c r="O98" s="79" t="s">
        <v>238</v>
      </c>
      <c r="P98" s="81">
        <v>43677.505625</v>
      </c>
      <c r="Q98" s="79" t="s">
        <v>241</v>
      </c>
      <c r="R98" s="79"/>
      <c r="S98" s="79"/>
      <c r="T98" s="79"/>
      <c r="U98" s="79"/>
      <c r="V98" s="82" t="s">
        <v>266</v>
      </c>
      <c r="W98" s="81">
        <v>43677.505625</v>
      </c>
      <c r="X98" s="82" t="s">
        <v>275</v>
      </c>
      <c r="Y98" s="79"/>
      <c r="Z98" s="79"/>
      <c r="AA98" s="85" t="s">
        <v>289</v>
      </c>
      <c r="AB98" s="79"/>
      <c r="AC98" s="79" t="b">
        <v>0</v>
      </c>
      <c r="AD98" s="79">
        <v>0</v>
      </c>
      <c r="AE98" s="85" t="s">
        <v>302</v>
      </c>
      <c r="AF98" s="79" t="b">
        <v>0</v>
      </c>
      <c r="AG98" s="79" t="s">
        <v>305</v>
      </c>
      <c r="AH98" s="79"/>
      <c r="AI98" s="85" t="s">
        <v>302</v>
      </c>
      <c r="AJ98" s="79" t="b">
        <v>0</v>
      </c>
      <c r="AK98" s="79">
        <v>3</v>
      </c>
      <c r="AL98" s="85" t="s">
        <v>291</v>
      </c>
      <c r="AM98" s="79" t="s">
        <v>307</v>
      </c>
      <c r="AN98" s="79" t="b">
        <v>0</v>
      </c>
      <c r="AO98" s="85" t="s">
        <v>291</v>
      </c>
      <c r="AP98" s="79" t="s">
        <v>176</v>
      </c>
      <c r="AQ98" s="79">
        <v>0</v>
      </c>
      <c r="AR98" s="79">
        <v>0</v>
      </c>
      <c r="AS98" s="79"/>
      <c r="AT98" s="79"/>
      <c r="AU98" s="79"/>
      <c r="AV98" s="79"/>
      <c r="AW98" s="79"/>
      <c r="AX98" s="79"/>
      <c r="AY98" s="79"/>
      <c r="AZ98" s="79"/>
      <c r="BA98">
        <v>2</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213</v>
      </c>
      <c r="B99" s="64" t="s">
        <v>227</v>
      </c>
      <c r="C99" s="65" t="s">
        <v>772</v>
      </c>
      <c r="D99" s="66">
        <v>10</v>
      </c>
      <c r="E99" s="67" t="s">
        <v>136</v>
      </c>
      <c r="F99" s="68">
        <v>12</v>
      </c>
      <c r="G99" s="65"/>
      <c r="H99" s="69"/>
      <c r="I99" s="70"/>
      <c r="J99" s="70"/>
      <c r="K99" s="34" t="s">
        <v>65</v>
      </c>
      <c r="L99" s="77">
        <v>99</v>
      </c>
      <c r="M99" s="77"/>
      <c r="N99" s="72"/>
      <c r="O99" s="79" t="s">
        <v>238</v>
      </c>
      <c r="P99" s="81">
        <v>43677.50577546296</v>
      </c>
      <c r="Q99" s="79" t="s">
        <v>240</v>
      </c>
      <c r="R99" s="79"/>
      <c r="S99" s="79"/>
      <c r="T99" s="79"/>
      <c r="U99" s="79"/>
      <c r="V99" s="82" t="s">
        <v>266</v>
      </c>
      <c r="W99" s="81">
        <v>43677.50577546296</v>
      </c>
      <c r="X99" s="82" t="s">
        <v>274</v>
      </c>
      <c r="Y99" s="79"/>
      <c r="Z99" s="79"/>
      <c r="AA99" s="85" t="s">
        <v>288</v>
      </c>
      <c r="AB99" s="79"/>
      <c r="AC99" s="79" t="b">
        <v>0</v>
      </c>
      <c r="AD99" s="79">
        <v>0</v>
      </c>
      <c r="AE99" s="85" t="s">
        <v>302</v>
      </c>
      <c r="AF99" s="79" t="b">
        <v>0</v>
      </c>
      <c r="AG99" s="79" t="s">
        <v>304</v>
      </c>
      <c r="AH99" s="79"/>
      <c r="AI99" s="85" t="s">
        <v>302</v>
      </c>
      <c r="AJ99" s="79" t="b">
        <v>0</v>
      </c>
      <c r="AK99" s="79">
        <v>0</v>
      </c>
      <c r="AL99" s="85" t="s">
        <v>293</v>
      </c>
      <c r="AM99" s="79" t="s">
        <v>307</v>
      </c>
      <c r="AN99" s="79" t="b">
        <v>0</v>
      </c>
      <c r="AO99" s="85" t="s">
        <v>293</v>
      </c>
      <c r="AP99" s="79" t="s">
        <v>176</v>
      </c>
      <c r="AQ99" s="79">
        <v>0</v>
      </c>
      <c r="AR99" s="79">
        <v>0</v>
      </c>
      <c r="AS99" s="79"/>
      <c r="AT99" s="79"/>
      <c r="AU99" s="79"/>
      <c r="AV99" s="79"/>
      <c r="AW99" s="79"/>
      <c r="AX99" s="79"/>
      <c r="AY99" s="79"/>
      <c r="AZ99" s="79"/>
      <c r="BA99">
        <v>2</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217</v>
      </c>
      <c r="B100" s="64" t="s">
        <v>227</v>
      </c>
      <c r="C100" s="65" t="s">
        <v>771</v>
      </c>
      <c r="D100" s="66">
        <v>3</v>
      </c>
      <c r="E100" s="67" t="s">
        <v>132</v>
      </c>
      <c r="F100" s="68">
        <v>35</v>
      </c>
      <c r="G100" s="65"/>
      <c r="H100" s="69"/>
      <c r="I100" s="70"/>
      <c r="J100" s="70"/>
      <c r="K100" s="34" t="s">
        <v>65</v>
      </c>
      <c r="L100" s="77">
        <v>100</v>
      </c>
      <c r="M100" s="77"/>
      <c r="N100" s="72"/>
      <c r="O100" s="79" t="s">
        <v>238</v>
      </c>
      <c r="P100" s="81">
        <v>43680.03925925926</v>
      </c>
      <c r="Q100" s="79" t="s">
        <v>245</v>
      </c>
      <c r="R100" s="79"/>
      <c r="S100" s="79"/>
      <c r="T100" s="79"/>
      <c r="U100" s="79"/>
      <c r="V100" s="82" t="s">
        <v>270</v>
      </c>
      <c r="W100" s="81">
        <v>43680.03925925926</v>
      </c>
      <c r="X100" s="82" t="s">
        <v>280</v>
      </c>
      <c r="Y100" s="79"/>
      <c r="Z100" s="79"/>
      <c r="AA100" s="85" t="s">
        <v>294</v>
      </c>
      <c r="AB100" s="79"/>
      <c r="AC100" s="79" t="b">
        <v>0</v>
      </c>
      <c r="AD100" s="79">
        <v>0</v>
      </c>
      <c r="AE100" s="85" t="s">
        <v>302</v>
      </c>
      <c r="AF100" s="79" t="b">
        <v>0</v>
      </c>
      <c r="AG100" s="79" t="s">
        <v>305</v>
      </c>
      <c r="AH100" s="79"/>
      <c r="AI100" s="85" t="s">
        <v>302</v>
      </c>
      <c r="AJ100" s="79" t="b">
        <v>0</v>
      </c>
      <c r="AK100" s="79">
        <v>3</v>
      </c>
      <c r="AL100" s="85" t="s">
        <v>291</v>
      </c>
      <c r="AM100" s="79" t="s">
        <v>309</v>
      </c>
      <c r="AN100" s="79" t="b">
        <v>0</v>
      </c>
      <c r="AO100" s="85" t="s">
        <v>291</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219</v>
      </c>
      <c r="B101" s="64" t="s">
        <v>227</v>
      </c>
      <c r="C101" s="65" t="s">
        <v>771</v>
      </c>
      <c r="D101" s="66">
        <v>3</v>
      </c>
      <c r="E101" s="67" t="s">
        <v>132</v>
      </c>
      <c r="F101" s="68">
        <v>35</v>
      </c>
      <c r="G101" s="65"/>
      <c r="H101" s="69"/>
      <c r="I101" s="70"/>
      <c r="J101" s="70"/>
      <c r="K101" s="34" t="s">
        <v>65</v>
      </c>
      <c r="L101" s="77">
        <v>101</v>
      </c>
      <c r="M101" s="77"/>
      <c r="N101" s="72"/>
      <c r="O101" s="79" t="s">
        <v>238</v>
      </c>
      <c r="P101" s="81">
        <v>43680.53377314815</v>
      </c>
      <c r="Q101" s="79" t="s">
        <v>247</v>
      </c>
      <c r="R101" s="79"/>
      <c r="S101" s="79"/>
      <c r="T101" s="79"/>
      <c r="U101" s="79"/>
      <c r="V101" s="82" t="s">
        <v>272</v>
      </c>
      <c r="W101" s="81">
        <v>43680.53377314815</v>
      </c>
      <c r="X101" s="82" t="s">
        <v>282</v>
      </c>
      <c r="Y101" s="79"/>
      <c r="Z101" s="79"/>
      <c r="AA101" s="85" t="s">
        <v>296</v>
      </c>
      <c r="AB101" s="79"/>
      <c r="AC101" s="79" t="b">
        <v>0</v>
      </c>
      <c r="AD101" s="79">
        <v>0</v>
      </c>
      <c r="AE101" s="85" t="s">
        <v>302</v>
      </c>
      <c r="AF101" s="79" t="b">
        <v>0</v>
      </c>
      <c r="AG101" s="79" t="s">
        <v>304</v>
      </c>
      <c r="AH101" s="79"/>
      <c r="AI101" s="85" t="s">
        <v>302</v>
      </c>
      <c r="AJ101" s="79" t="b">
        <v>0</v>
      </c>
      <c r="AK101" s="79">
        <v>3</v>
      </c>
      <c r="AL101" s="85" t="s">
        <v>293</v>
      </c>
      <c r="AM101" s="79" t="s">
        <v>309</v>
      </c>
      <c r="AN101" s="79" t="b">
        <v>0</v>
      </c>
      <c r="AO101" s="85" t="s">
        <v>293</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c r="BE101" s="49"/>
      <c r="BF101" s="48"/>
      <c r="BG101" s="49"/>
      <c r="BH101" s="48"/>
      <c r="BI101" s="49"/>
      <c r="BJ101" s="48"/>
      <c r="BK101" s="49"/>
      <c r="BL101" s="48"/>
    </row>
    <row r="102" spans="1:64" ht="15">
      <c r="A102" s="64" t="s">
        <v>215</v>
      </c>
      <c r="B102" s="64" t="s">
        <v>217</v>
      </c>
      <c r="C102" s="65" t="s">
        <v>772</v>
      </c>
      <c r="D102" s="66">
        <v>10</v>
      </c>
      <c r="E102" s="67" t="s">
        <v>136</v>
      </c>
      <c r="F102" s="68">
        <v>12</v>
      </c>
      <c r="G102" s="65"/>
      <c r="H102" s="69"/>
      <c r="I102" s="70"/>
      <c r="J102" s="70"/>
      <c r="K102" s="34" t="s">
        <v>66</v>
      </c>
      <c r="L102" s="77">
        <v>102</v>
      </c>
      <c r="M102" s="77"/>
      <c r="N102" s="72"/>
      <c r="O102" s="79" t="s">
        <v>238</v>
      </c>
      <c r="P102" s="81">
        <v>43676.83497685185</v>
      </c>
      <c r="Q102" s="79" t="s">
        <v>242</v>
      </c>
      <c r="R102" s="82" t="s">
        <v>252</v>
      </c>
      <c r="S102" s="79" t="s">
        <v>256</v>
      </c>
      <c r="T102" s="79"/>
      <c r="U102" s="79"/>
      <c r="V102" s="82" t="s">
        <v>268</v>
      </c>
      <c r="W102" s="81">
        <v>43676.83497685185</v>
      </c>
      <c r="X102" s="82" t="s">
        <v>277</v>
      </c>
      <c r="Y102" s="79"/>
      <c r="Z102" s="79"/>
      <c r="AA102" s="85" t="s">
        <v>291</v>
      </c>
      <c r="AB102" s="85" t="s">
        <v>293</v>
      </c>
      <c r="AC102" s="79" t="b">
        <v>0</v>
      </c>
      <c r="AD102" s="79">
        <v>4</v>
      </c>
      <c r="AE102" s="85" t="s">
        <v>303</v>
      </c>
      <c r="AF102" s="79" t="b">
        <v>0</v>
      </c>
      <c r="AG102" s="79" t="s">
        <v>305</v>
      </c>
      <c r="AH102" s="79"/>
      <c r="AI102" s="85" t="s">
        <v>302</v>
      </c>
      <c r="AJ102" s="79" t="b">
        <v>0</v>
      </c>
      <c r="AK102" s="79">
        <v>3</v>
      </c>
      <c r="AL102" s="85" t="s">
        <v>302</v>
      </c>
      <c r="AM102" s="79" t="s">
        <v>308</v>
      </c>
      <c r="AN102" s="79" t="b">
        <v>0</v>
      </c>
      <c r="AO102" s="85" t="s">
        <v>293</v>
      </c>
      <c r="AP102" s="79" t="s">
        <v>311</v>
      </c>
      <c r="AQ102" s="79">
        <v>0</v>
      </c>
      <c r="AR102" s="79">
        <v>0</v>
      </c>
      <c r="AS102" s="79"/>
      <c r="AT102" s="79"/>
      <c r="AU102" s="79"/>
      <c r="AV102" s="79"/>
      <c r="AW102" s="79"/>
      <c r="AX102" s="79"/>
      <c r="AY102" s="79"/>
      <c r="AZ102" s="79"/>
      <c r="BA102">
        <v>2</v>
      </c>
      <c r="BB102" s="78" t="str">
        <f>REPLACE(INDEX(GroupVertices[Group],MATCH(Edges[[#This Row],[Vertex 1]],GroupVertices[Vertex],0)),1,1,"")</f>
        <v>2</v>
      </c>
      <c r="BC102" s="78" t="str">
        <f>REPLACE(INDEX(GroupVertices[Group],MATCH(Edges[[#This Row],[Vertex 2]],GroupVertices[Vertex],0)),1,1,"")</f>
        <v>1</v>
      </c>
      <c r="BD102" s="48"/>
      <c r="BE102" s="49"/>
      <c r="BF102" s="48"/>
      <c r="BG102" s="49"/>
      <c r="BH102" s="48"/>
      <c r="BI102" s="49"/>
      <c r="BJ102" s="48"/>
      <c r="BK102" s="49"/>
      <c r="BL102" s="48"/>
    </row>
    <row r="103" spans="1:64" ht="15">
      <c r="A103" s="64" t="s">
        <v>215</v>
      </c>
      <c r="B103" s="64" t="s">
        <v>217</v>
      </c>
      <c r="C103" s="65" t="s">
        <v>772</v>
      </c>
      <c r="D103" s="66">
        <v>10</v>
      </c>
      <c r="E103" s="67" t="s">
        <v>136</v>
      </c>
      <c r="F103" s="68">
        <v>12</v>
      </c>
      <c r="G103" s="65"/>
      <c r="H103" s="69"/>
      <c r="I103" s="70"/>
      <c r="J103" s="70"/>
      <c r="K103" s="34" t="s">
        <v>66</v>
      </c>
      <c r="L103" s="77">
        <v>103</v>
      </c>
      <c r="M103" s="77"/>
      <c r="N103" s="72"/>
      <c r="O103" s="79" t="s">
        <v>238</v>
      </c>
      <c r="P103" s="81">
        <v>43676.83453703704</v>
      </c>
      <c r="Q103" s="79" t="s">
        <v>244</v>
      </c>
      <c r="R103" s="82" t="s">
        <v>252</v>
      </c>
      <c r="S103" s="79" t="s">
        <v>256</v>
      </c>
      <c r="T103" s="79"/>
      <c r="U103" s="79"/>
      <c r="V103" s="82" t="s">
        <v>268</v>
      </c>
      <c r="W103" s="81">
        <v>43676.83453703704</v>
      </c>
      <c r="X103" s="82" t="s">
        <v>279</v>
      </c>
      <c r="Y103" s="79"/>
      <c r="Z103" s="79"/>
      <c r="AA103" s="85" t="s">
        <v>293</v>
      </c>
      <c r="AB103" s="85" t="s">
        <v>301</v>
      </c>
      <c r="AC103" s="79" t="b">
        <v>0</v>
      </c>
      <c r="AD103" s="79">
        <v>4</v>
      </c>
      <c r="AE103" s="85" t="s">
        <v>303</v>
      </c>
      <c r="AF103" s="79" t="b">
        <v>0</v>
      </c>
      <c r="AG103" s="79" t="s">
        <v>304</v>
      </c>
      <c r="AH103" s="79"/>
      <c r="AI103" s="85" t="s">
        <v>302</v>
      </c>
      <c r="AJ103" s="79" t="b">
        <v>0</v>
      </c>
      <c r="AK103" s="79">
        <v>3</v>
      </c>
      <c r="AL103" s="85" t="s">
        <v>302</v>
      </c>
      <c r="AM103" s="79" t="s">
        <v>308</v>
      </c>
      <c r="AN103" s="79" t="b">
        <v>0</v>
      </c>
      <c r="AO103" s="85" t="s">
        <v>301</v>
      </c>
      <c r="AP103" s="79" t="s">
        <v>311</v>
      </c>
      <c r="AQ103" s="79">
        <v>0</v>
      </c>
      <c r="AR103" s="79">
        <v>0</v>
      </c>
      <c r="AS103" s="79"/>
      <c r="AT103" s="79"/>
      <c r="AU103" s="79"/>
      <c r="AV103" s="79"/>
      <c r="AW103" s="79"/>
      <c r="AX103" s="79"/>
      <c r="AY103" s="79"/>
      <c r="AZ103" s="79"/>
      <c r="BA103">
        <v>2</v>
      </c>
      <c r="BB103" s="78" t="str">
        <f>REPLACE(INDEX(GroupVertices[Group],MATCH(Edges[[#This Row],[Vertex 1]],GroupVertices[Vertex],0)),1,1,"")</f>
        <v>2</v>
      </c>
      <c r="BC103" s="78" t="str">
        <f>REPLACE(INDEX(GroupVertices[Group],MATCH(Edges[[#This Row],[Vertex 2]],GroupVertices[Vertex],0)),1,1,"")</f>
        <v>1</v>
      </c>
      <c r="BD103" s="48"/>
      <c r="BE103" s="49"/>
      <c r="BF103" s="48"/>
      <c r="BG103" s="49"/>
      <c r="BH103" s="48"/>
      <c r="BI103" s="49"/>
      <c r="BJ103" s="48"/>
      <c r="BK103" s="49"/>
      <c r="BL103" s="48"/>
    </row>
    <row r="104" spans="1:64" ht="15">
      <c r="A104" s="64" t="s">
        <v>213</v>
      </c>
      <c r="B104" s="64" t="s">
        <v>217</v>
      </c>
      <c r="C104" s="65" t="s">
        <v>772</v>
      </c>
      <c r="D104" s="66">
        <v>10</v>
      </c>
      <c r="E104" s="67" t="s">
        <v>136</v>
      </c>
      <c r="F104" s="68">
        <v>12</v>
      </c>
      <c r="G104" s="65"/>
      <c r="H104" s="69"/>
      <c r="I104" s="70"/>
      <c r="J104" s="70"/>
      <c r="K104" s="34" t="s">
        <v>66</v>
      </c>
      <c r="L104" s="77">
        <v>104</v>
      </c>
      <c r="M104" s="77"/>
      <c r="N104" s="72"/>
      <c r="O104" s="79" t="s">
        <v>238</v>
      </c>
      <c r="P104" s="81">
        <v>43677.505625</v>
      </c>
      <c r="Q104" s="79" t="s">
        <v>241</v>
      </c>
      <c r="R104" s="79"/>
      <c r="S104" s="79"/>
      <c r="T104" s="79"/>
      <c r="U104" s="79"/>
      <c r="V104" s="82" t="s">
        <v>266</v>
      </c>
      <c r="W104" s="81">
        <v>43677.505625</v>
      </c>
      <c r="X104" s="82" t="s">
        <v>275</v>
      </c>
      <c r="Y104" s="79"/>
      <c r="Z104" s="79"/>
      <c r="AA104" s="85" t="s">
        <v>289</v>
      </c>
      <c r="AB104" s="79"/>
      <c r="AC104" s="79" t="b">
        <v>0</v>
      </c>
      <c r="AD104" s="79">
        <v>0</v>
      </c>
      <c r="AE104" s="85" t="s">
        <v>302</v>
      </c>
      <c r="AF104" s="79" t="b">
        <v>0</v>
      </c>
      <c r="AG104" s="79" t="s">
        <v>305</v>
      </c>
      <c r="AH104" s="79"/>
      <c r="AI104" s="85" t="s">
        <v>302</v>
      </c>
      <c r="AJ104" s="79" t="b">
        <v>0</v>
      </c>
      <c r="AK104" s="79">
        <v>3</v>
      </c>
      <c r="AL104" s="85" t="s">
        <v>291</v>
      </c>
      <c r="AM104" s="79" t="s">
        <v>307</v>
      </c>
      <c r="AN104" s="79" t="b">
        <v>0</v>
      </c>
      <c r="AO104" s="85" t="s">
        <v>291</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213</v>
      </c>
      <c r="B105" s="64" t="s">
        <v>217</v>
      </c>
      <c r="C105" s="65" t="s">
        <v>772</v>
      </c>
      <c r="D105" s="66">
        <v>10</v>
      </c>
      <c r="E105" s="67" t="s">
        <v>136</v>
      </c>
      <c r="F105" s="68">
        <v>12</v>
      </c>
      <c r="G105" s="65"/>
      <c r="H105" s="69"/>
      <c r="I105" s="70"/>
      <c r="J105" s="70"/>
      <c r="K105" s="34" t="s">
        <v>66</v>
      </c>
      <c r="L105" s="77">
        <v>105</v>
      </c>
      <c r="M105" s="77"/>
      <c r="N105" s="72"/>
      <c r="O105" s="79" t="s">
        <v>238</v>
      </c>
      <c r="P105" s="81">
        <v>43677.50577546296</v>
      </c>
      <c r="Q105" s="79" t="s">
        <v>240</v>
      </c>
      <c r="R105" s="79"/>
      <c r="S105" s="79"/>
      <c r="T105" s="79"/>
      <c r="U105" s="79"/>
      <c r="V105" s="82" t="s">
        <v>266</v>
      </c>
      <c r="W105" s="81">
        <v>43677.50577546296</v>
      </c>
      <c r="X105" s="82" t="s">
        <v>274</v>
      </c>
      <c r="Y105" s="79"/>
      <c r="Z105" s="79"/>
      <c r="AA105" s="85" t="s">
        <v>288</v>
      </c>
      <c r="AB105" s="79"/>
      <c r="AC105" s="79" t="b">
        <v>0</v>
      </c>
      <c r="AD105" s="79">
        <v>0</v>
      </c>
      <c r="AE105" s="85" t="s">
        <v>302</v>
      </c>
      <c r="AF105" s="79" t="b">
        <v>0</v>
      </c>
      <c r="AG105" s="79" t="s">
        <v>304</v>
      </c>
      <c r="AH105" s="79"/>
      <c r="AI105" s="85" t="s">
        <v>302</v>
      </c>
      <c r="AJ105" s="79" t="b">
        <v>0</v>
      </c>
      <c r="AK105" s="79">
        <v>0</v>
      </c>
      <c r="AL105" s="85" t="s">
        <v>293</v>
      </c>
      <c r="AM105" s="79" t="s">
        <v>307</v>
      </c>
      <c r="AN105" s="79" t="b">
        <v>0</v>
      </c>
      <c r="AO105" s="85" t="s">
        <v>293</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217</v>
      </c>
      <c r="B106" s="64" t="s">
        <v>228</v>
      </c>
      <c r="C106" s="65" t="s">
        <v>771</v>
      </c>
      <c r="D106" s="66">
        <v>3</v>
      </c>
      <c r="E106" s="67" t="s">
        <v>132</v>
      </c>
      <c r="F106" s="68">
        <v>35</v>
      </c>
      <c r="G106" s="65"/>
      <c r="H106" s="69"/>
      <c r="I106" s="70"/>
      <c r="J106" s="70"/>
      <c r="K106" s="34" t="s">
        <v>65</v>
      </c>
      <c r="L106" s="77">
        <v>106</v>
      </c>
      <c r="M106" s="77"/>
      <c r="N106" s="72"/>
      <c r="O106" s="79" t="s">
        <v>238</v>
      </c>
      <c r="P106" s="81">
        <v>43680.03925925926</v>
      </c>
      <c r="Q106" s="79" t="s">
        <v>245</v>
      </c>
      <c r="R106" s="79"/>
      <c r="S106" s="79"/>
      <c r="T106" s="79"/>
      <c r="U106" s="79"/>
      <c r="V106" s="82" t="s">
        <v>270</v>
      </c>
      <c r="W106" s="81">
        <v>43680.03925925926</v>
      </c>
      <c r="X106" s="82" t="s">
        <v>280</v>
      </c>
      <c r="Y106" s="79"/>
      <c r="Z106" s="79"/>
      <c r="AA106" s="85" t="s">
        <v>294</v>
      </c>
      <c r="AB106" s="79"/>
      <c r="AC106" s="79" t="b">
        <v>0</v>
      </c>
      <c r="AD106" s="79">
        <v>0</v>
      </c>
      <c r="AE106" s="85" t="s">
        <v>302</v>
      </c>
      <c r="AF106" s="79" t="b">
        <v>0</v>
      </c>
      <c r="AG106" s="79" t="s">
        <v>305</v>
      </c>
      <c r="AH106" s="79"/>
      <c r="AI106" s="85" t="s">
        <v>302</v>
      </c>
      <c r="AJ106" s="79" t="b">
        <v>0</v>
      </c>
      <c r="AK106" s="79">
        <v>3</v>
      </c>
      <c r="AL106" s="85" t="s">
        <v>291</v>
      </c>
      <c r="AM106" s="79" t="s">
        <v>309</v>
      </c>
      <c r="AN106" s="79" t="b">
        <v>0</v>
      </c>
      <c r="AO106" s="85" t="s">
        <v>291</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217</v>
      </c>
      <c r="B107" s="64" t="s">
        <v>213</v>
      </c>
      <c r="C107" s="65" t="s">
        <v>771</v>
      </c>
      <c r="D107" s="66">
        <v>3</v>
      </c>
      <c r="E107" s="67" t="s">
        <v>132</v>
      </c>
      <c r="F107" s="68">
        <v>35</v>
      </c>
      <c r="G107" s="65"/>
      <c r="H107" s="69"/>
      <c r="I107" s="70"/>
      <c r="J107" s="70"/>
      <c r="K107" s="34" t="s">
        <v>66</v>
      </c>
      <c r="L107" s="77">
        <v>107</v>
      </c>
      <c r="M107" s="77"/>
      <c r="N107" s="72"/>
      <c r="O107" s="79" t="s">
        <v>238</v>
      </c>
      <c r="P107" s="81">
        <v>43680.03925925926</v>
      </c>
      <c r="Q107" s="79" t="s">
        <v>245</v>
      </c>
      <c r="R107" s="79"/>
      <c r="S107" s="79"/>
      <c r="T107" s="79"/>
      <c r="U107" s="79"/>
      <c r="V107" s="82" t="s">
        <v>270</v>
      </c>
      <c r="W107" s="81">
        <v>43680.03925925926</v>
      </c>
      <c r="X107" s="82" t="s">
        <v>280</v>
      </c>
      <c r="Y107" s="79"/>
      <c r="Z107" s="79"/>
      <c r="AA107" s="85" t="s">
        <v>294</v>
      </c>
      <c r="AB107" s="79"/>
      <c r="AC107" s="79" t="b">
        <v>0</v>
      </c>
      <c r="AD107" s="79">
        <v>0</v>
      </c>
      <c r="AE107" s="85" t="s">
        <v>302</v>
      </c>
      <c r="AF107" s="79" t="b">
        <v>0</v>
      </c>
      <c r="AG107" s="79" t="s">
        <v>305</v>
      </c>
      <c r="AH107" s="79"/>
      <c r="AI107" s="85" t="s">
        <v>302</v>
      </c>
      <c r="AJ107" s="79" t="b">
        <v>0</v>
      </c>
      <c r="AK107" s="79">
        <v>3</v>
      </c>
      <c r="AL107" s="85" t="s">
        <v>291</v>
      </c>
      <c r="AM107" s="79" t="s">
        <v>309</v>
      </c>
      <c r="AN107" s="79" t="b">
        <v>0</v>
      </c>
      <c r="AO107" s="85" t="s">
        <v>291</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217</v>
      </c>
      <c r="B108" s="64" t="s">
        <v>215</v>
      </c>
      <c r="C108" s="65" t="s">
        <v>771</v>
      </c>
      <c r="D108" s="66">
        <v>3</v>
      </c>
      <c r="E108" s="67" t="s">
        <v>132</v>
      </c>
      <c r="F108" s="68">
        <v>35</v>
      </c>
      <c r="G108" s="65"/>
      <c r="H108" s="69"/>
      <c r="I108" s="70"/>
      <c r="J108" s="70"/>
      <c r="K108" s="34" t="s">
        <v>66</v>
      </c>
      <c r="L108" s="77">
        <v>108</v>
      </c>
      <c r="M108" s="77"/>
      <c r="N108" s="72"/>
      <c r="O108" s="79" t="s">
        <v>238</v>
      </c>
      <c r="P108" s="81">
        <v>43680.03925925926</v>
      </c>
      <c r="Q108" s="79" t="s">
        <v>245</v>
      </c>
      <c r="R108" s="79"/>
      <c r="S108" s="79"/>
      <c r="T108" s="79"/>
      <c r="U108" s="79"/>
      <c r="V108" s="82" t="s">
        <v>270</v>
      </c>
      <c r="W108" s="81">
        <v>43680.03925925926</v>
      </c>
      <c r="X108" s="82" t="s">
        <v>280</v>
      </c>
      <c r="Y108" s="79"/>
      <c r="Z108" s="79"/>
      <c r="AA108" s="85" t="s">
        <v>294</v>
      </c>
      <c r="AB108" s="79"/>
      <c r="AC108" s="79" t="b">
        <v>0</v>
      </c>
      <c r="AD108" s="79">
        <v>0</v>
      </c>
      <c r="AE108" s="85" t="s">
        <v>302</v>
      </c>
      <c r="AF108" s="79" t="b">
        <v>0</v>
      </c>
      <c r="AG108" s="79" t="s">
        <v>305</v>
      </c>
      <c r="AH108" s="79"/>
      <c r="AI108" s="85" t="s">
        <v>302</v>
      </c>
      <c r="AJ108" s="79" t="b">
        <v>0</v>
      </c>
      <c r="AK108" s="79">
        <v>3</v>
      </c>
      <c r="AL108" s="85" t="s">
        <v>291</v>
      </c>
      <c r="AM108" s="79" t="s">
        <v>309</v>
      </c>
      <c r="AN108" s="79" t="b">
        <v>0</v>
      </c>
      <c r="AO108" s="85" t="s">
        <v>291</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2</v>
      </c>
      <c r="BD108" s="48">
        <v>0</v>
      </c>
      <c r="BE108" s="49">
        <v>0</v>
      </c>
      <c r="BF108" s="48">
        <v>0</v>
      </c>
      <c r="BG108" s="49">
        <v>0</v>
      </c>
      <c r="BH108" s="48">
        <v>0</v>
      </c>
      <c r="BI108" s="49">
        <v>0</v>
      </c>
      <c r="BJ108" s="48">
        <v>12</v>
      </c>
      <c r="BK108" s="49">
        <v>100</v>
      </c>
      <c r="BL108" s="48">
        <v>12</v>
      </c>
    </row>
    <row r="109" spans="1:64" ht="15">
      <c r="A109" s="64" t="s">
        <v>219</v>
      </c>
      <c r="B109" s="64" t="s">
        <v>217</v>
      </c>
      <c r="C109" s="65" t="s">
        <v>771</v>
      </c>
      <c r="D109" s="66">
        <v>3</v>
      </c>
      <c r="E109" s="67" t="s">
        <v>132</v>
      </c>
      <c r="F109" s="68">
        <v>35</v>
      </c>
      <c r="G109" s="65"/>
      <c r="H109" s="69"/>
      <c r="I109" s="70"/>
      <c r="J109" s="70"/>
      <c r="K109" s="34" t="s">
        <v>65</v>
      </c>
      <c r="L109" s="77">
        <v>109</v>
      </c>
      <c r="M109" s="77"/>
      <c r="N109" s="72"/>
      <c r="O109" s="79" t="s">
        <v>238</v>
      </c>
      <c r="P109" s="81">
        <v>43680.53377314815</v>
      </c>
      <c r="Q109" s="79" t="s">
        <v>247</v>
      </c>
      <c r="R109" s="79"/>
      <c r="S109" s="79"/>
      <c r="T109" s="79"/>
      <c r="U109" s="79"/>
      <c r="V109" s="82" t="s">
        <v>272</v>
      </c>
      <c r="W109" s="81">
        <v>43680.53377314815</v>
      </c>
      <c r="X109" s="82" t="s">
        <v>282</v>
      </c>
      <c r="Y109" s="79"/>
      <c r="Z109" s="79"/>
      <c r="AA109" s="85" t="s">
        <v>296</v>
      </c>
      <c r="AB109" s="79"/>
      <c r="AC109" s="79" t="b">
        <v>0</v>
      </c>
      <c r="AD109" s="79">
        <v>0</v>
      </c>
      <c r="AE109" s="85" t="s">
        <v>302</v>
      </c>
      <c r="AF109" s="79" t="b">
        <v>0</v>
      </c>
      <c r="AG109" s="79" t="s">
        <v>304</v>
      </c>
      <c r="AH109" s="79"/>
      <c r="AI109" s="85" t="s">
        <v>302</v>
      </c>
      <c r="AJ109" s="79" t="b">
        <v>0</v>
      </c>
      <c r="AK109" s="79">
        <v>3</v>
      </c>
      <c r="AL109" s="85" t="s">
        <v>293</v>
      </c>
      <c r="AM109" s="79" t="s">
        <v>309</v>
      </c>
      <c r="AN109" s="79" t="b">
        <v>0</v>
      </c>
      <c r="AO109" s="85" t="s">
        <v>293</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215</v>
      </c>
      <c r="B110" s="64" t="s">
        <v>213</v>
      </c>
      <c r="C110" s="65" t="s">
        <v>771</v>
      </c>
      <c r="D110" s="66">
        <v>3</v>
      </c>
      <c r="E110" s="67" t="s">
        <v>132</v>
      </c>
      <c r="F110" s="68">
        <v>35</v>
      </c>
      <c r="G110" s="65"/>
      <c r="H110" s="69"/>
      <c r="I110" s="70"/>
      <c r="J110" s="70"/>
      <c r="K110" s="34" t="s">
        <v>66</v>
      </c>
      <c r="L110" s="77">
        <v>110</v>
      </c>
      <c r="M110" s="77"/>
      <c r="N110" s="72"/>
      <c r="O110" s="79" t="s">
        <v>239</v>
      </c>
      <c r="P110" s="81">
        <v>43676.83497685185</v>
      </c>
      <c r="Q110" s="79" t="s">
        <v>242</v>
      </c>
      <c r="R110" s="82" t="s">
        <v>252</v>
      </c>
      <c r="S110" s="79" t="s">
        <v>256</v>
      </c>
      <c r="T110" s="79"/>
      <c r="U110" s="79"/>
      <c r="V110" s="82" t="s">
        <v>268</v>
      </c>
      <c r="W110" s="81">
        <v>43676.83497685185</v>
      </c>
      <c r="X110" s="82" t="s">
        <v>277</v>
      </c>
      <c r="Y110" s="79"/>
      <c r="Z110" s="79"/>
      <c r="AA110" s="85" t="s">
        <v>291</v>
      </c>
      <c r="AB110" s="85" t="s">
        <v>293</v>
      </c>
      <c r="AC110" s="79" t="b">
        <v>0</v>
      </c>
      <c r="AD110" s="79">
        <v>4</v>
      </c>
      <c r="AE110" s="85" t="s">
        <v>303</v>
      </c>
      <c r="AF110" s="79" t="b">
        <v>0</v>
      </c>
      <c r="AG110" s="79" t="s">
        <v>305</v>
      </c>
      <c r="AH110" s="79"/>
      <c r="AI110" s="85" t="s">
        <v>302</v>
      </c>
      <c r="AJ110" s="79" t="b">
        <v>0</v>
      </c>
      <c r="AK110" s="79">
        <v>3</v>
      </c>
      <c r="AL110" s="85" t="s">
        <v>302</v>
      </c>
      <c r="AM110" s="79" t="s">
        <v>308</v>
      </c>
      <c r="AN110" s="79" t="b">
        <v>0</v>
      </c>
      <c r="AO110" s="85" t="s">
        <v>293</v>
      </c>
      <c r="AP110" s="79" t="s">
        <v>311</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1</v>
      </c>
      <c r="BD110" s="48"/>
      <c r="BE110" s="49"/>
      <c r="BF110" s="48"/>
      <c r="BG110" s="49"/>
      <c r="BH110" s="48"/>
      <c r="BI110" s="49"/>
      <c r="BJ110" s="48"/>
      <c r="BK110" s="49"/>
      <c r="BL110" s="48"/>
    </row>
    <row r="111" spans="1:64" ht="15">
      <c r="A111" s="64" t="s">
        <v>215</v>
      </c>
      <c r="B111" s="64" t="s">
        <v>213</v>
      </c>
      <c r="C111" s="65" t="s">
        <v>771</v>
      </c>
      <c r="D111" s="66">
        <v>3</v>
      </c>
      <c r="E111" s="67" t="s">
        <v>132</v>
      </c>
      <c r="F111" s="68">
        <v>35</v>
      </c>
      <c r="G111" s="65"/>
      <c r="H111" s="69"/>
      <c r="I111" s="70"/>
      <c r="J111" s="70"/>
      <c r="K111" s="34" t="s">
        <v>66</v>
      </c>
      <c r="L111" s="77">
        <v>111</v>
      </c>
      <c r="M111" s="77"/>
      <c r="N111" s="72"/>
      <c r="O111" s="79" t="s">
        <v>238</v>
      </c>
      <c r="P111" s="81">
        <v>43676.83453703704</v>
      </c>
      <c r="Q111" s="79" t="s">
        <v>244</v>
      </c>
      <c r="R111" s="82" t="s">
        <v>252</v>
      </c>
      <c r="S111" s="79" t="s">
        <v>256</v>
      </c>
      <c r="T111" s="79"/>
      <c r="U111" s="79"/>
      <c r="V111" s="82" t="s">
        <v>268</v>
      </c>
      <c r="W111" s="81">
        <v>43676.83453703704</v>
      </c>
      <c r="X111" s="82" t="s">
        <v>279</v>
      </c>
      <c r="Y111" s="79"/>
      <c r="Z111" s="79"/>
      <c r="AA111" s="85" t="s">
        <v>293</v>
      </c>
      <c r="AB111" s="85" t="s">
        <v>301</v>
      </c>
      <c r="AC111" s="79" t="b">
        <v>0</v>
      </c>
      <c r="AD111" s="79">
        <v>4</v>
      </c>
      <c r="AE111" s="85" t="s">
        <v>303</v>
      </c>
      <c r="AF111" s="79" t="b">
        <v>0</v>
      </c>
      <c r="AG111" s="79" t="s">
        <v>304</v>
      </c>
      <c r="AH111" s="79"/>
      <c r="AI111" s="85" t="s">
        <v>302</v>
      </c>
      <c r="AJ111" s="79" t="b">
        <v>0</v>
      </c>
      <c r="AK111" s="79">
        <v>3</v>
      </c>
      <c r="AL111" s="85" t="s">
        <v>302</v>
      </c>
      <c r="AM111" s="79" t="s">
        <v>308</v>
      </c>
      <c r="AN111" s="79" t="b">
        <v>0</v>
      </c>
      <c r="AO111" s="85" t="s">
        <v>301</v>
      </c>
      <c r="AP111" s="79" t="s">
        <v>311</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1</v>
      </c>
      <c r="BD111" s="48"/>
      <c r="BE111" s="49"/>
      <c r="BF111" s="48"/>
      <c r="BG111" s="49"/>
      <c r="BH111" s="48"/>
      <c r="BI111" s="49"/>
      <c r="BJ111" s="48"/>
      <c r="BK111" s="49"/>
      <c r="BL111" s="48"/>
    </row>
    <row r="112" spans="1:64" ht="15">
      <c r="A112" s="64" t="s">
        <v>213</v>
      </c>
      <c r="B112" s="64" t="s">
        <v>228</v>
      </c>
      <c r="C112" s="65" t="s">
        <v>772</v>
      </c>
      <c r="D112" s="66">
        <v>10</v>
      </c>
      <c r="E112" s="67" t="s">
        <v>136</v>
      </c>
      <c r="F112" s="68">
        <v>12</v>
      </c>
      <c r="G112" s="65"/>
      <c r="H112" s="69"/>
      <c r="I112" s="70"/>
      <c r="J112" s="70"/>
      <c r="K112" s="34" t="s">
        <v>65</v>
      </c>
      <c r="L112" s="77">
        <v>112</v>
      </c>
      <c r="M112" s="77"/>
      <c r="N112" s="72"/>
      <c r="O112" s="79" t="s">
        <v>238</v>
      </c>
      <c r="P112" s="81">
        <v>43677.505625</v>
      </c>
      <c r="Q112" s="79" t="s">
        <v>241</v>
      </c>
      <c r="R112" s="79"/>
      <c r="S112" s="79"/>
      <c r="T112" s="79"/>
      <c r="U112" s="79"/>
      <c r="V112" s="82" t="s">
        <v>266</v>
      </c>
      <c r="W112" s="81">
        <v>43677.505625</v>
      </c>
      <c r="X112" s="82" t="s">
        <v>275</v>
      </c>
      <c r="Y112" s="79"/>
      <c r="Z112" s="79"/>
      <c r="AA112" s="85" t="s">
        <v>289</v>
      </c>
      <c r="AB112" s="79"/>
      <c r="AC112" s="79" t="b">
        <v>0</v>
      </c>
      <c r="AD112" s="79">
        <v>0</v>
      </c>
      <c r="AE112" s="85" t="s">
        <v>302</v>
      </c>
      <c r="AF112" s="79" t="b">
        <v>0</v>
      </c>
      <c r="AG112" s="79" t="s">
        <v>305</v>
      </c>
      <c r="AH112" s="79"/>
      <c r="AI112" s="85" t="s">
        <v>302</v>
      </c>
      <c r="AJ112" s="79" t="b">
        <v>0</v>
      </c>
      <c r="AK112" s="79">
        <v>3</v>
      </c>
      <c r="AL112" s="85" t="s">
        <v>291</v>
      </c>
      <c r="AM112" s="79" t="s">
        <v>307</v>
      </c>
      <c r="AN112" s="79" t="b">
        <v>0</v>
      </c>
      <c r="AO112" s="85" t="s">
        <v>291</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213</v>
      </c>
      <c r="B113" s="64" t="s">
        <v>215</v>
      </c>
      <c r="C113" s="65" t="s">
        <v>772</v>
      </c>
      <c r="D113" s="66">
        <v>10</v>
      </c>
      <c r="E113" s="67" t="s">
        <v>136</v>
      </c>
      <c r="F113" s="68">
        <v>12</v>
      </c>
      <c r="G113" s="65"/>
      <c r="H113" s="69"/>
      <c r="I113" s="70"/>
      <c r="J113" s="70"/>
      <c r="K113" s="34" t="s">
        <v>66</v>
      </c>
      <c r="L113" s="77">
        <v>113</v>
      </c>
      <c r="M113" s="77"/>
      <c r="N113" s="72"/>
      <c r="O113" s="79" t="s">
        <v>238</v>
      </c>
      <c r="P113" s="81">
        <v>43677.505625</v>
      </c>
      <c r="Q113" s="79" t="s">
        <v>241</v>
      </c>
      <c r="R113" s="79"/>
      <c r="S113" s="79"/>
      <c r="T113" s="79"/>
      <c r="U113" s="79"/>
      <c r="V113" s="82" t="s">
        <v>266</v>
      </c>
      <c r="W113" s="81">
        <v>43677.505625</v>
      </c>
      <c r="X113" s="82" t="s">
        <v>275</v>
      </c>
      <c r="Y113" s="79"/>
      <c r="Z113" s="79"/>
      <c r="AA113" s="85" t="s">
        <v>289</v>
      </c>
      <c r="AB113" s="79"/>
      <c r="AC113" s="79" t="b">
        <v>0</v>
      </c>
      <c r="AD113" s="79">
        <v>0</v>
      </c>
      <c r="AE113" s="85" t="s">
        <v>302</v>
      </c>
      <c r="AF113" s="79" t="b">
        <v>0</v>
      </c>
      <c r="AG113" s="79" t="s">
        <v>305</v>
      </c>
      <c r="AH113" s="79"/>
      <c r="AI113" s="85" t="s">
        <v>302</v>
      </c>
      <c r="AJ113" s="79" t="b">
        <v>0</v>
      </c>
      <c r="AK113" s="79">
        <v>3</v>
      </c>
      <c r="AL113" s="85" t="s">
        <v>291</v>
      </c>
      <c r="AM113" s="79" t="s">
        <v>307</v>
      </c>
      <c r="AN113" s="79" t="b">
        <v>0</v>
      </c>
      <c r="AO113" s="85" t="s">
        <v>291</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1</v>
      </c>
      <c r="BC113" s="78" t="str">
        <f>REPLACE(INDEX(GroupVertices[Group],MATCH(Edges[[#This Row],[Vertex 2]],GroupVertices[Vertex],0)),1,1,"")</f>
        <v>2</v>
      </c>
      <c r="BD113" s="48">
        <v>0</v>
      </c>
      <c r="BE113" s="49">
        <v>0</v>
      </c>
      <c r="BF113" s="48">
        <v>0</v>
      </c>
      <c r="BG113" s="49">
        <v>0</v>
      </c>
      <c r="BH113" s="48">
        <v>0</v>
      </c>
      <c r="BI113" s="49">
        <v>0</v>
      </c>
      <c r="BJ113" s="48">
        <v>12</v>
      </c>
      <c r="BK113" s="49">
        <v>100</v>
      </c>
      <c r="BL113" s="48">
        <v>12</v>
      </c>
    </row>
    <row r="114" spans="1:64" ht="15">
      <c r="A114" s="64" t="s">
        <v>213</v>
      </c>
      <c r="B114" s="64" t="s">
        <v>228</v>
      </c>
      <c r="C114" s="65" t="s">
        <v>772</v>
      </c>
      <c r="D114" s="66">
        <v>10</v>
      </c>
      <c r="E114" s="67" t="s">
        <v>136</v>
      </c>
      <c r="F114" s="68">
        <v>12</v>
      </c>
      <c r="G114" s="65"/>
      <c r="H114" s="69"/>
      <c r="I114" s="70"/>
      <c r="J114" s="70"/>
      <c r="K114" s="34" t="s">
        <v>65</v>
      </c>
      <c r="L114" s="77">
        <v>114</v>
      </c>
      <c r="M114" s="77"/>
      <c r="N114" s="72"/>
      <c r="O114" s="79" t="s">
        <v>238</v>
      </c>
      <c r="P114" s="81">
        <v>43677.50577546296</v>
      </c>
      <c r="Q114" s="79" t="s">
        <v>240</v>
      </c>
      <c r="R114" s="79"/>
      <c r="S114" s="79"/>
      <c r="T114" s="79"/>
      <c r="U114" s="79"/>
      <c r="V114" s="82" t="s">
        <v>266</v>
      </c>
      <c r="W114" s="81">
        <v>43677.50577546296</v>
      </c>
      <c r="X114" s="82" t="s">
        <v>274</v>
      </c>
      <c r="Y114" s="79"/>
      <c r="Z114" s="79"/>
      <c r="AA114" s="85" t="s">
        <v>288</v>
      </c>
      <c r="AB114" s="79"/>
      <c r="AC114" s="79" t="b">
        <v>0</v>
      </c>
      <c r="AD114" s="79">
        <v>0</v>
      </c>
      <c r="AE114" s="85" t="s">
        <v>302</v>
      </c>
      <c r="AF114" s="79" t="b">
        <v>0</v>
      </c>
      <c r="AG114" s="79" t="s">
        <v>304</v>
      </c>
      <c r="AH114" s="79"/>
      <c r="AI114" s="85" t="s">
        <v>302</v>
      </c>
      <c r="AJ114" s="79" t="b">
        <v>0</v>
      </c>
      <c r="AK114" s="79">
        <v>0</v>
      </c>
      <c r="AL114" s="85" t="s">
        <v>293</v>
      </c>
      <c r="AM114" s="79" t="s">
        <v>307</v>
      </c>
      <c r="AN114" s="79" t="b">
        <v>0</v>
      </c>
      <c r="AO114" s="85" t="s">
        <v>293</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213</v>
      </c>
      <c r="B115" s="64" t="s">
        <v>215</v>
      </c>
      <c r="C115" s="65" t="s">
        <v>772</v>
      </c>
      <c r="D115" s="66">
        <v>10</v>
      </c>
      <c r="E115" s="67" t="s">
        <v>136</v>
      </c>
      <c r="F115" s="68">
        <v>12</v>
      </c>
      <c r="G115" s="65"/>
      <c r="H115" s="69"/>
      <c r="I115" s="70"/>
      <c r="J115" s="70"/>
      <c r="K115" s="34" t="s">
        <v>66</v>
      </c>
      <c r="L115" s="77">
        <v>115</v>
      </c>
      <c r="M115" s="77"/>
      <c r="N115" s="72"/>
      <c r="O115" s="79" t="s">
        <v>238</v>
      </c>
      <c r="P115" s="81">
        <v>43677.50577546296</v>
      </c>
      <c r="Q115" s="79" t="s">
        <v>240</v>
      </c>
      <c r="R115" s="79"/>
      <c r="S115" s="79"/>
      <c r="T115" s="79"/>
      <c r="U115" s="79"/>
      <c r="V115" s="82" t="s">
        <v>266</v>
      </c>
      <c r="W115" s="81">
        <v>43677.50577546296</v>
      </c>
      <c r="X115" s="82" t="s">
        <v>274</v>
      </c>
      <c r="Y115" s="79"/>
      <c r="Z115" s="79"/>
      <c r="AA115" s="85" t="s">
        <v>288</v>
      </c>
      <c r="AB115" s="79"/>
      <c r="AC115" s="79" t="b">
        <v>0</v>
      </c>
      <c r="AD115" s="79">
        <v>0</v>
      </c>
      <c r="AE115" s="85" t="s">
        <v>302</v>
      </c>
      <c r="AF115" s="79" t="b">
        <v>0</v>
      </c>
      <c r="AG115" s="79" t="s">
        <v>304</v>
      </c>
      <c r="AH115" s="79"/>
      <c r="AI115" s="85" t="s">
        <v>302</v>
      </c>
      <c r="AJ115" s="79" t="b">
        <v>0</v>
      </c>
      <c r="AK115" s="79">
        <v>0</v>
      </c>
      <c r="AL115" s="85" t="s">
        <v>293</v>
      </c>
      <c r="AM115" s="79" t="s">
        <v>307</v>
      </c>
      <c r="AN115" s="79" t="b">
        <v>0</v>
      </c>
      <c r="AO115" s="85" t="s">
        <v>293</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1</v>
      </c>
      <c r="BC115" s="78" t="str">
        <f>REPLACE(INDEX(GroupVertices[Group],MATCH(Edges[[#This Row],[Vertex 2]],GroupVertices[Vertex],0)),1,1,"")</f>
        <v>2</v>
      </c>
      <c r="BD115" s="48">
        <v>0</v>
      </c>
      <c r="BE115" s="49">
        <v>0</v>
      </c>
      <c r="BF115" s="48">
        <v>0</v>
      </c>
      <c r="BG115" s="49">
        <v>0</v>
      </c>
      <c r="BH115" s="48">
        <v>0</v>
      </c>
      <c r="BI115" s="49">
        <v>0</v>
      </c>
      <c r="BJ115" s="48">
        <v>11</v>
      </c>
      <c r="BK115" s="49">
        <v>100</v>
      </c>
      <c r="BL115" s="48">
        <v>11</v>
      </c>
    </row>
    <row r="116" spans="1:64" ht="15">
      <c r="A116" s="64" t="s">
        <v>219</v>
      </c>
      <c r="B116" s="64" t="s">
        <v>213</v>
      </c>
      <c r="C116" s="65" t="s">
        <v>771</v>
      </c>
      <c r="D116" s="66">
        <v>3</v>
      </c>
      <c r="E116" s="67" t="s">
        <v>132</v>
      </c>
      <c r="F116" s="68">
        <v>35</v>
      </c>
      <c r="G116" s="65"/>
      <c r="H116" s="69"/>
      <c r="I116" s="70"/>
      <c r="J116" s="70"/>
      <c r="K116" s="34" t="s">
        <v>65</v>
      </c>
      <c r="L116" s="77">
        <v>116</v>
      </c>
      <c r="M116" s="77"/>
      <c r="N116" s="72"/>
      <c r="O116" s="79" t="s">
        <v>238</v>
      </c>
      <c r="P116" s="81">
        <v>43680.53377314815</v>
      </c>
      <c r="Q116" s="79" t="s">
        <v>247</v>
      </c>
      <c r="R116" s="79"/>
      <c r="S116" s="79"/>
      <c r="T116" s="79"/>
      <c r="U116" s="79"/>
      <c r="V116" s="82" t="s">
        <v>272</v>
      </c>
      <c r="W116" s="81">
        <v>43680.53377314815</v>
      </c>
      <c r="X116" s="82" t="s">
        <v>282</v>
      </c>
      <c r="Y116" s="79"/>
      <c r="Z116" s="79"/>
      <c r="AA116" s="85" t="s">
        <v>296</v>
      </c>
      <c r="AB116" s="79"/>
      <c r="AC116" s="79" t="b">
        <v>0</v>
      </c>
      <c r="AD116" s="79">
        <v>0</v>
      </c>
      <c r="AE116" s="85" t="s">
        <v>302</v>
      </c>
      <c r="AF116" s="79" t="b">
        <v>0</v>
      </c>
      <c r="AG116" s="79" t="s">
        <v>304</v>
      </c>
      <c r="AH116" s="79"/>
      <c r="AI116" s="85" t="s">
        <v>302</v>
      </c>
      <c r="AJ116" s="79" t="b">
        <v>0</v>
      </c>
      <c r="AK116" s="79">
        <v>3</v>
      </c>
      <c r="AL116" s="85" t="s">
        <v>293</v>
      </c>
      <c r="AM116" s="79" t="s">
        <v>309</v>
      </c>
      <c r="AN116" s="79" t="b">
        <v>0</v>
      </c>
      <c r="AO116" s="85" t="s">
        <v>293</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215</v>
      </c>
      <c r="B117" s="64" t="s">
        <v>228</v>
      </c>
      <c r="C117" s="65" t="s">
        <v>772</v>
      </c>
      <c r="D117" s="66">
        <v>10</v>
      </c>
      <c r="E117" s="67" t="s">
        <v>136</v>
      </c>
      <c r="F117" s="68">
        <v>12</v>
      </c>
      <c r="G117" s="65"/>
      <c r="H117" s="69"/>
      <c r="I117" s="70"/>
      <c r="J117" s="70"/>
      <c r="K117" s="34" t="s">
        <v>65</v>
      </c>
      <c r="L117" s="77">
        <v>117</v>
      </c>
      <c r="M117" s="77"/>
      <c r="N117" s="72"/>
      <c r="O117" s="79" t="s">
        <v>238</v>
      </c>
      <c r="P117" s="81">
        <v>43676.83497685185</v>
      </c>
      <c r="Q117" s="79" t="s">
        <v>242</v>
      </c>
      <c r="R117" s="82" t="s">
        <v>252</v>
      </c>
      <c r="S117" s="79" t="s">
        <v>256</v>
      </c>
      <c r="T117" s="79"/>
      <c r="U117" s="79"/>
      <c r="V117" s="82" t="s">
        <v>268</v>
      </c>
      <c r="W117" s="81">
        <v>43676.83497685185</v>
      </c>
      <c r="X117" s="82" t="s">
        <v>277</v>
      </c>
      <c r="Y117" s="79"/>
      <c r="Z117" s="79"/>
      <c r="AA117" s="85" t="s">
        <v>291</v>
      </c>
      <c r="AB117" s="85" t="s">
        <v>293</v>
      </c>
      <c r="AC117" s="79" t="b">
        <v>0</v>
      </c>
      <c r="AD117" s="79">
        <v>4</v>
      </c>
      <c r="AE117" s="85" t="s">
        <v>303</v>
      </c>
      <c r="AF117" s="79" t="b">
        <v>0</v>
      </c>
      <c r="AG117" s="79" t="s">
        <v>305</v>
      </c>
      <c r="AH117" s="79"/>
      <c r="AI117" s="85" t="s">
        <v>302</v>
      </c>
      <c r="AJ117" s="79" t="b">
        <v>0</v>
      </c>
      <c r="AK117" s="79">
        <v>3</v>
      </c>
      <c r="AL117" s="85" t="s">
        <v>302</v>
      </c>
      <c r="AM117" s="79" t="s">
        <v>308</v>
      </c>
      <c r="AN117" s="79" t="b">
        <v>0</v>
      </c>
      <c r="AO117" s="85" t="s">
        <v>293</v>
      </c>
      <c r="AP117" s="79" t="s">
        <v>311</v>
      </c>
      <c r="AQ117" s="79">
        <v>0</v>
      </c>
      <c r="AR117" s="79">
        <v>0</v>
      </c>
      <c r="AS117" s="79"/>
      <c r="AT117" s="79"/>
      <c r="AU117" s="79"/>
      <c r="AV117" s="79"/>
      <c r="AW117" s="79"/>
      <c r="AX117" s="79"/>
      <c r="AY117" s="79"/>
      <c r="AZ117" s="79"/>
      <c r="BA117">
        <v>2</v>
      </c>
      <c r="BB117" s="78" t="str">
        <f>REPLACE(INDEX(GroupVertices[Group],MATCH(Edges[[#This Row],[Vertex 1]],GroupVertices[Vertex],0)),1,1,"")</f>
        <v>2</v>
      </c>
      <c r="BC117" s="78" t="str">
        <f>REPLACE(INDEX(GroupVertices[Group],MATCH(Edges[[#This Row],[Vertex 2]],GroupVertices[Vertex],0)),1,1,"")</f>
        <v>1</v>
      </c>
      <c r="BD117" s="48"/>
      <c r="BE117" s="49"/>
      <c r="BF117" s="48"/>
      <c r="BG117" s="49"/>
      <c r="BH117" s="48"/>
      <c r="BI117" s="49"/>
      <c r="BJ117" s="48"/>
      <c r="BK117" s="49"/>
      <c r="BL117" s="48"/>
    </row>
    <row r="118" spans="1:64" ht="15">
      <c r="A118" s="64" t="s">
        <v>215</v>
      </c>
      <c r="B118" s="64" t="s">
        <v>228</v>
      </c>
      <c r="C118" s="65" t="s">
        <v>772</v>
      </c>
      <c r="D118" s="66">
        <v>10</v>
      </c>
      <c r="E118" s="67" t="s">
        <v>136</v>
      </c>
      <c r="F118" s="68">
        <v>12</v>
      </c>
      <c r="G118" s="65"/>
      <c r="H118" s="69"/>
      <c r="I118" s="70"/>
      <c r="J118" s="70"/>
      <c r="K118" s="34" t="s">
        <v>65</v>
      </c>
      <c r="L118" s="77">
        <v>118</v>
      </c>
      <c r="M118" s="77"/>
      <c r="N118" s="72"/>
      <c r="O118" s="79" t="s">
        <v>238</v>
      </c>
      <c r="P118" s="81">
        <v>43676.83453703704</v>
      </c>
      <c r="Q118" s="79" t="s">
        <v>244</v>
      </c>
      <c r="R118" s="82" t="s">
        <v>252</v>
      </c>
      <c r="S118" s="79" t="s">
        <v>256</v>
      </c>
      <c r="T118" s="79"/>
      <c r="U118" s="79"/>
      <c r="V118" s="82" t="s">
        <v>268</v>
      </c>
      <c r="W118" s="81">
        <v>43676.83453703704</v>
      </c>
      <c r="X118" s="82" t="s">
        <v>279</v>
      </c>
      <c r="Y118" s="79"/>
      <c r="Z118" s="79"/>
      <c r="AA118" s="85" t="s">
        <v>293</v>
      </c>
      <c r="AB118" s="85" t="s">
        <v>301</v>
      </c>
      <c r="AC118" s="79" t="b">
        <v>0</v>
      </c>
      <c r="AD118" s="79">
        <v>4</v>
      </c>
      <c r="AE118" s="85" t="s">
        <v>303</v>
      </c>
      <c r="AF118" s="79" t="b">
        <v>0</v>
      </c>
      <c r="AG118" s="79" t="s">
        <v>304</v>
      </c>
      <c r="AH118" s="79"/>
      <c r="AI118" s="85" t="s">
        <v>302</v>
      </c>
      <c r="AJ118" s="79" t="b">
        <v>0</v>
      </c>
      <c r="AK118" s="79">
        <v>3</v>
      </c>
      <c r="AL118" s="85" t="s">
        <v>302</v>
      </c>
      <c r="AM118" s="79" t="s">
        <v>308</v>
      </c>
      <c r="AN118" s="79" t="b">
        <v>0</v>
      </c>
      <c r="AO118" s="85" t="s">
        <v>301</v>
      </c>
      <c r="AP118" s="79" t="s">
        <v>311</v>
      </c>
      <c r="AQ118" s="79">
        <v>0</v>
      </c>
      <c r="AR118" s="79">
        <v>0</v>
      </c>
      <c r="AS118" s="79"/>
      <c r="AT118" s="79"/>
      <c r="AU118" s="79"/>
      <c r="AV118" s="79"/>
      <c r="AW118" s="79"/>
      <c r="AX118" s="79"/>
      <c r="AY118" s="79"/>
      <c r="AZ118" s="79"/>
      <c r="BA118">
        <v>2</v>
      </c>
      <c r="BB118" s="78" t="str">
        <f>REPLACE(INDEX(GroupVertices[Group],MATCH(Edges[[#This Row],[Vertex 1]],GroupVertices[Vertex],0)),1,1,"")</f>
        <v>2</v>
      </c>
      <c r="BC118" s="78" t="str">
        <f>REPLACE(INDEX(GroupVertices[Group],MATCH(Edges[[#This Row],[Vertex 2]],GroupVertices[Vertex],0)),1,1,"")</f>
        <v>1</v>
      </c>
      <c r="BD118" s="48"/>
      <c r="BE118" s="49"/>
      <c r="BF118" s="48"/>
      <c r="BG118" s="49"/>
      <c r="BH118" s="48"/>
      <c r="BI118" s="49"/>
      <c r="BJ118" s="48"/>
      <c r="BK118" s="49"/>
      <c r="BL118" s="48"/>
    </row>
    <row r="119" spans="1:64" ht="15">
      <c r="A119" s="64" t="s">
        <v>219</v>
      </c>
      <c r="B119" s="64" t="s">
        <v>215</v>
      </c>
      <c r="C119" s="65" t="s">
        <v>771</v>
      </c>
      <c r="D119" s="66">
        <v>3</v>
      </c>
      <c r="E119" s="67" t="s">
        <v>132</v>
      </c>
      <c r="F119" s="68">
        <v>35</v>
      </c>
      <c r="G119" s="65"/>
      <c r="H119" s="69"/>
      <c r="I119" s="70"/>
      <c r="J119" s="70"/>
      <c r="K119" s="34" t="s">
        <v>65</v>
      </c>
      <c r="L119" s="77">
        <v>119</v>
      </c>
      <c r="M119" s="77"/>
      <c r="N119" s="72"/>
      <c r="O119" s="79" t="s">
        <v>238</v>
      </c>
      <c r="P119" s="81">
        <v>43680.53377314815</v>
      </c>
      <c r="Q119" s="79" t="s">
        <v>247</v>
      </c>
      <c r="R119" s="79"/>
      <c r="S119" s="79"/>
      <c r="T119" s="79"/>
      <c r="U119" s="79"/>
      <c r="V119" s="82" t="s">
        <v>272</v>
      </c>
      <c r="W119" s="81">
        <v>43680.53377314815</v>
      </c>
      <c r="X119" s="82" t="s">
        <v>282</v>
      </c>
      <c r="Y119" s="79"/>
      <c r="Z119" s="79"/>
      <c r="AA119" s="85" t="s">
        <v>296</v>
      </c>
      <c r="AB119" s="79"/>
      <c r="AC119" s="79" t="b">
        <v>0</v>
      </c>
      <c r="AD119" s="79">
        <v>0</v>
      </c>
      <c r="AE119" s="85" t="s">
        <v>302</v>
      </c>
      <c r="AF119" s="79" t="b">
        <v>0</v>
      </c>
      <c r="AG119" s="79" t="s">
        <v>304</v>
      </c>
      <c r="AH119" s="79"/>
      <c r="AI119" s="85" t="s">
        <v>302</v>
      </c>
      <c r="AJ119" s="79" t="b">
        <v>0</v>
      </c>
      <c r="AK119" s="79">
        <v>3</v>
      </c>
      <c r="AL119" s="85" t="s">
        <v>293</v>
      </c>
      <c r="AM119" s="79" t="s">
        <v>309</v>
      </c>
      <c r="AN119" s="79" t="b">
        <v>0</v>
      </c>
      <c r="AO119" s="85" t="s">
        <v>293</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2</v>
      </c>
      <c r="BD119" s="48"/>
      <c r="BE119" s="49"/>
      <c r="BF119" s="48"/>
      <c r="BG119" s="49"/>
      <c r="BH119" s="48"/>
      <c r="BI119" s="49"/>
      <c r="BJ119" s="48"/>
      <c r="BK119" s="49"/>
      <c r="BL119" s="48"/>
    </row>
    <row r="120" spans="1:64" ht="15">
      <c r="A120" s="64" t="s">
        <v>219</v>
      </c>
      <c r="B120" s="64" t="s">
        <v>228</v>
      </c>
      <c r="C120" s="65" t="s">
        <v>771</v>
      </c>
      <c r="D120" s="66">
        <v>3</v>
      </c>
      <c r="E120" s="67" t="s">
        <v>132</v>
      </c>
      <c r="F120" s="68">
        <v>35</v>
      </c>
      <c r="G120" s="65"/>
      <c r="H120" s="69"/>
      <c r="I120" s="70"/>
      <c r="J120" s="70"/>
      <c r="K120" s="34" t="s">
        <v>65</v>
      </c>
      <c r="L120" s="77">
        <v>120</v>
      </c>
      <c r="M120" s="77"/>
      <c r="N120" s="72"/>
      <c r="O120" s="79" t="s">
        <v>238</v>
      </c>
      <c r="P120" s="81">
        <v>43680.53377314815</v>
      </c>
      <c r="Q120" s="79" t="s">
        <v>247</v>
      </c>
      <c r="R120" s="79"/>
      <c r="S120" s="79"/>
      <c r="T120" s="79"/>
      <c r="U120" s="79"/>
      <c r="V120" s="82" t="s">
        <v>272</v>
      </c>
      <c r="W120" s="81">
        <v>43680.53377314815</v>
      </c>
      <c r="X120" s="82" t="s">
        <v>282</v>
      </c>
      <c r="Y120" s="79"/>
      <c r="Z120" s="79"/>
      <c r="AA120" s="85" t="s">
        <v>296</v>
      </c>
      <c r="AB120" s="79"/>
      <c r="AC120" s="79" t="b">
        <v>0</v>
      </c>
      <c r="AD120" s="79">
        <v>0</v>
      </c>
      <c r="AE120" s="85" t="s">
        <v>302</v>
      </c>
      <c r="AF120" s="79" t="b">
        <v>0</v>
      </c>
      <c r="AG120" s="79" t="s">
        <v>304</v>
      </c>
      <c r="AH120" s="79"/>
      <c r="AI120" s="85" t="s">
        <v>302</v>
      </c>
      <c r="AJ120" s="79" t="b">
        <v>0</v>
      </c>
      <c r="AK120" s="79">
        <v>3</v>
      </c>
      <c r="AL120" s="85" t="s">
        <v>293</v>
      </c>
      <c r="AM120" s="79" t="s">
        <v>309</v>
      </c>
      <c r="AN120" s="79" t="b">
        <v>0</v>
      </c>
      <c r="AO120" s="85" t="s">
        <v>293</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11</v>
      </c>
      <c r="BK120" s="49">
        <v>100</v>
      </c>
      <c r="BL120" s="48">
        <v>11</v>
      </c>
    </row>
    <row r="121" spans="1:64" ht="15">
      <c r="A121" s="64" t="s">
        <v>220</v>
      </c>
      <c r="B121" s="64" t="s">
        <v>228</v>
      </c>
      <c r="C121" s="65" t="s">
        <v>772</v>
      </c>
      <c r="D121" s="66">
        <v>10</v>
      </c>
      <c r="E121" s="67" t="s">
        <v>136</v>
      </c>
      <c r="F121" s="68">
        <v>12</v>
      </c>
      <c r="G121" s="65"/>
      <c r="H121" s="69"/>
      <c r="I121" s="70"/>
      <c r="J121" s="70"/>
      <c r="K121" s="34" t="s">
        <v>65</v>
      </c>
      <c r="L121" s="77">
        <v>121</v>
      </c>
      <c r="M121" s="77"/>
      <c r="N121" s="72"/>
      <c r="O121" s="79" t="s">
        <v>238</v>
      </c>
      <c r="P121" s="81">
        <v>43673.65841435185</v>
      </c>
      <c r="Q121" s="79" t="s">
        <v>248</v>
      </c>
      <c r="R121" s="82" t="s">
        <v>254</v>
      </c>
      <c r="S121" s="79" t="s">
        <v>258</v>
      </c>
      <c r="T121" s="79" t="s">
        <v>259</v>
      </c>
      <c r="U121" s="82" t="s">
        <v>261</v>
      </c>
      <c r="V121" s="82" t="s">
        <v>261</v>
      </c>
      <c r="W121" s="81">
        <v>43673.65841435185</v>
      </c>
      <c r="X121" s="82" t="s">
        <v>283</v>
      </c>
      <c r="Y121" s="79"/>
      <c r="Z121" s="79"/>
      <c r="AA121" s="85" t="s">
        <v>297</v>
      </c>
      <c r="AB121" s="79"/>
      <c r="AC121" s="79" t="b">
        <v>0</v>
      </c>
      <c r="AD121" s="79">
        <v>5</v>
      </c>
      <c r="AE121" s="85" t="s">
        <v>302</v>
      </c>
      <c r="AF121" s="79" t="b">
        <v>0</v>
      </c>
      <c r="AG121" s="79" t="s">
        <v>304</v>
      </c>
      <c r="AH121" s="79"/>
      <c r="AI121" s="85" t="s">
        <v>302</v>
      </c>
      <c r="AJ121" s="79" t="b">
        <v>0</v>
      </c>
      <c r="AK121" s="79">
        <v>0</v>
      </c>
      <c r="AL121" s="85" t="s">
        <v>302</v>
      </c>
      <c r="AM121" s="79" t="s">
        <v>310</v>
      </c>
      <c r="AN121" s="79" t="b">
        <v>0</v>
      </c>
      <c r="AO121" s="85" t="s">
        <v>297</v>
      </c>
      <c r="AP121" s="79" t="s">
        <v>176</v>
      </c>
      <c r="AQ121" s="79">
        <v>0</v>
      </c>
      <c r="AR121" s="79">
        <v>0</v>
      </c>
      <c r="AS121" s="79"/>
      <c r="AT121" s="79"/>
      <c r="AU121" s="79"/>
      <c r="AV121" s="79"/>
      <c r="AW121" s="79"/>
      <c r="AX121" s="79"/>
      <c r="AY121" s="79"/>
      <c r="AZ121" s="79"/>
      <c r="BA121">
        <v>4</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13</v>
      </c>
      <c r="BK121" s="49">
        <v>100</v>
      </c>
      <c r="BL121" s="48">
        <v>13</v>
      </c>
    </row>
    <row r="122" spans="1:64" ht="15">
      <c r="A122" s="64" t="s">
        <v>220</v>
      </c>
      <c r="B122" s="64" t="s">
        <v>228</v>
      </c>
      <c r="C122" s="65" t="s">
        <v>772</v>
      </c>
      <c r="D122" s="66">
        <v>10</v>
      </c>
      <c r="E122" s="67" t="s">
        <v>136</v>
      </c>
      <c r="F122" s="68">
        <v>12</v>
      </c>
      <c r="G122" s="65"/>
      <c r="H122" s="69"/>
      <c r="I122" s="70"/>
      <c r="J122" s="70"/>
      <c r="K122" s="34" t="s">
        <v>65</v>
      </c>
      <c r="L122" s="77">
        <v>122</v>
      </c>
      <c r="M122" s="77"/>
      <c r="N122" s="72"/>
      <c r="O122" s="79" t="s">
        <v>238</v>
      </c>
      <c r="P122" s="81">
        <v>43674.18337962963</v>
      </c>
      <c r="Q122" s="79" t="s">
        <v>249</v>
      </c>
      <c r="R122" s="82" t="s">
        <v>255</v>
      </c>
      <c r="S122" s="79" t="s">
        <v>258</v>
      </c>
      <c r="T122" s="79" t="s">
        <v>259</v>
      </c>
      <c r="U122" s="82" t="s">
        <v>262</v>
      </c>
      <c r="V122" s="82" t="s">
        <v>262</v>
      </c>
      <c r="W122" s="81">
        <v>43674.18337962963</v>
      </c>
      <c r="X122" s="82" t="s">
        <v>284</v>
      </c>
      <c r="Y122" s="79"/>
      <c r="Z122" s="79"/>
      <c r="AA122" s="85" t="s">
        <v>298</v>
      </c>
      <c r="AB122" s="79"/>
      <c r="AC122" s="79" t="b">
        <v>0</v>
      </c>
      <c r="AD122" s="79">
        <v>0</v>
      </c>
      <c r="AE122" s="85" t="s">
        <v>302</v>
      </c>
      <c r="AF122" s="79" t="b">
        <v>0</v>
      </c>
      <c r="AG122" s="79" t="s">
        <v>304</v>
      </c>
      <c r="AH122" s="79"/>
      <c r="AI122" s="85" t="s">
        <v>302</v>
      </c>
      <c r="AJ122" s="79" t="b">
        <v>0</v>
      </c>
      <c r="AK122" s="79">
        <v>0</v>
      </c>
      <c r="AL122" s="85" t="s">
        <v>302</v>
      </c>
      <c r="AM122" s="79" t="s">
        <v>310</v>
      </c>
      <c r="AN122" s="79" t="b">
        <v>0</v>
      </c>
      <c r="AO122" s="85" t="s">
        <v>298</v>
      </c>
      <c r="AP122" s="79" t="s">
        <v>176</v>
      </c>
      <c r="AQ122" s="79">
        <v>0</v>
      </c>
      <c r="AR122" s="79">
        <v>0</v>
      </c>
      <c r="AS122" s="79"/>
      <c r="AT122" s="79"/>
      <c r="AU122" s="79"/>
      <c r="AV122" s="79"/>
      <c r="AW122" s="79"/>
      <c r="AX122" s="79"/>
      <c r="AY122" s="79"/>
      <c r="AZ122" s="79"/>
      <c r="BA122">
        <v>4</v>
      </c>
      <c r="BB122" s="78" t="str">
        <f>REPLACE(INDEX(GroupVertices[Group],MATCH(Edges[[#This Row],[Vertex 1]],GroupVertices[Vertex],0)),1,1,"")</f>
        <v>1</v>
      </c>
      <c r="BC122" s="78" t="str">
        <f>REPLACE(INDEX(GroupVertices[Group],MATCH(Edges[[#This Row],[Vertex 2]],GroupVertices[Vertex],0)),1,1,"")</f>
        <v>1</v>
      </c>
      <c r="BD122" s="48">
        <v>1</v>
      </c>
      <c r="BE122" s="49">
        <v>7.6923076923076925</v>
      </c>
      <c r="BF122" s="48">
        <v>0</v>
      </c>
      <c r="BG122" s="49">
        <v>0</v>
      </c>
      <c r="BH122" s="48">
        <v>0</v>
      </c>
      <c r="BI122" s="49">
        <v>0</v>
      </c>
      <c r="BJ122" s="48">
        <v>12</v>
      </c>
      <c r="BK122" s="49">
        <v>92.3076923076923</v>
      </c>
      <c r="BL122" s="48">
        <v>13</v>
      </c>
    </row>
    <row r="123" spans="1:64" ht="15">
      <c r="A123" s="64" t="s">
        <v>220</v>
      </c>
      <c r="B123" s="64" t="s">
        <v>228</v>
      </c>
      <c r="C123" s="65" t="s">
        <v>772</v>
      </c>
      <c r="D123" s="66">
        <v>10</v>
      </c>
      <c r="E123" s="67" t="s">
        <v>136</v>
      </c>
      <c r="F123" s="68">
        <v>12</v>
      </c>
      <c r="G123" s="65"/>
      <c r="H123" s="69"/>
      <c r="I123" s="70"/>
      <c r="J123" s="70"/>
      <c r="K123" s="34" t="s">
        <v>65</v>
      </c>
      <c r="L123" s="77">
        <v>123</v>
      </c>
      <c r="M123" s="77"/>
      <c r="N123" s="72"/>
      <c r="O123" s="79" t="s">
        <v>238</v>
      </c>
      <c r="P123" s="81">
        <v>43685.70885416667</v>
      </c>
      <c r="Q123" s="79" t="s">
        <v>250</v>
      </c>
      <c r="R123" s="82" t="s">
        <v>254</v>
      </c>
      <c r="S123" s="79" t="s">
        <v>258</v>
      </c>
      <c r="T123" s="79" t="s">
        <v>259</v>
      </c>
      <c r="U123" s="82" t="s">
        <v>263</v>
      </c>
      <c r="V123" s="82" t="s">
        <v>263</v>
      </c>
      <c r="W123" s="81">
        <v>43685.70885416667</v>
      </c>
      <c r="X123" s="82" t="s">
        <v>285</v>
      </c>
      <c r="Y123" s="79"/>
      <c r="Z123" s="79"/>
      <c r="AA123" s="85" t="s">
        <v>299</v>
      </c>
      <c r="AB123" s="79"/>
      <c r="AC123" s="79" t="b">
        <v>0</v>
      </c>
      <c r="AD123" s="79">
        <v>1</v>
      </c>
      <c r="AE123" s="85" t="s">
        <v>302</v>
      </c>
      <c r="AF123" s="79" t="b">
        <v>0</v>
      </c>
      <c r="AG123" s="79" t="s">
        <v>304</v>
      </c>
      <c r="AH123" s="79"/>
      <c r="AI123" s="85" t="s">
        <v>302</v>
      </c>
      <c r="AJ123" s="79" t="b">
        <v>0</v>
      </c>
      <c r="AK123" s="79">
        <v>0</v>
      </c>
      <c r="AL123" s="85" t="s">
        <v>302</v>
      </c>
      <c r="AM123" s="79" t="s">
        <v>310</v>
      </c>
      <c r="AN123" s="79" t="b">
        <v>0</v>
      </c>
      <c r="AO123" s="85" t="s">
        <v>299</v>
      </c>
      <c r="AP123" s="79" t="s">
        <v>176</v>
      </c>
      <c r="AQ123" s="79">
        <v>0</v>
      </c>
      <c r="AR123" s="79">
        <v>0</v>
      </c>
      <c r="AS123" s="79"/>
      <c r="AT123" s="79"/>
      <c r="AU123" s="79"/>
      <c r="AV123" s="79"/>
      <c r="AW123" s="79"/>
      <c r="AX123" s="79"/>
      <c r="AY123" s="79"/>
      <c r="AZ123" s="79"/>
      <c r="BA123">
        <v>4</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13</v>
      </c>
      <c r="BK123" s="49">
        <v>100</v>
      </c>
      <c r="BL123" s="48">
        <v>13</v>
      </c>
    </row>
    <row r="124" spans="1:64" ht="15">
      <c r="A124" s="64" t="s">
        <v>220</v>
      </c>
      <c r="B124" s="64" t="s">
        <v>228</v>
      </c>
      <c r="C124" s="65" t="s">
        <v>772</v>
      </c>
      <c r="D124" s="66">
        <v>10</v>
      </c>
      <c r="E124" s="67" t="s">
        <v>136</v>
      </c>
      <c r="F124" s="68">
        <v>12</v>
      </c>
      <c r="G124" s="65"/>
      <c r="H124" s="69"/>
      <c r="I124" s="70"/>
      <c r="J124" s="70"/>
      <c r="K124" s="34" t="s">
        <v>65</v>
      </c>
      <c r="L124" s="77">
        <v>124</v>
      </c>
      <c r="M124" s="77"/>
      <c r="N124" s="72"/>
      <c r="O124" s="79" t="s">
        <v>238</v>
      </c>
      <c r="P124" s="81">
        <v>43686.23339120371</v>
      </c>
      <c r="Q124" s="79" t="s">
        <v>251</v>
      </c>
      <c r="R124" s="82" t="s">
        <v>255</v>
      </c>
      <c r="S124" s="79" t="s">
        <v>258</v>
      </c>
      <c r="T124" s="79" t="s">
        <v>260</v>
      </c>
      <c r="U124" s="82" t="s">
        <v>264</v>
      </c>
      <c r="V124" s="82" t="s">
        <v>264</v>
      </c>
      <c r="W124" s="81">
        <v>43686.23339120371</v>
      </c>
      <c r="X124" s="82" t="s">
        <v>286</v>
      </c>
      <c r="Y124" s="79"/>
      <c r="Z124" s="79"/>
      <c r="AA124" s="85" t="s">
        <v>300</v>
      </c>
      <c r="AB124" s="79"/>
      <c r="AC124" s="79" t="b">
        <v>0</v>
      </c>
      <c r="AD124" s="79">
        <v>0</v>
      </c>
      <c r="AE124" s="85" t="s">
        <v>302</v>
      </c>
      <c r="AF124" s="79" t="b">
        <v>0</v>
      </c>
      <c r="AG124" s="79" t="s">
        <v>304</v>
      </c>
      <c r="AH124" s="79"/>
      <c r="AI124" s="85" t="s">
        <v>302</v>
      </c>
      <c r="AJ124" s="79" t="b">
        <v>0</v>
      </c>
      <c r="AK124" s="79">
        <v>0</v>
      </c>
      <c r="AL124" s="85" t="s">
        <v>302</v>
      </c>
      <c r="AM124" s="79" t="s">
        <v>310</v>
      </c>
      <c r="AN124" s="79" t="b">
        <v>0</v>
      </c>
      <c r="AO124" s="85" t="s">
        <v>300</v>
      </c>
      <c r="AP124" s="79" t="s">
        <v>176</v>
      </c>
      <c r="AQ124" s="79">
        <v>0</v>
      </c>
      <c r="AR124" s="79">
        <v>0</v>
      </c>
      <c r="AS124" s="79"/>
      <c r="AT124" s="79"/>
      <c r="AU124" s="79"/>
      <c r="AV124" s="79"/>
      <c r="AW124" s="79"/>
      <c r="AX124" s="79"/>
      <c r="AY124" s="79"/>
      <c r="AZ124" s="79"/>
      <c r="BA124">
        <v>4</v>
      </c>
      <c r="BB124" s="78" t="str">
        <f>REPLACE(INDEX(GroupVertices[Group],MATCH(Edges[[#This Row],[Vertex 1]],GroupVertices[Vertex],0)),1,1,"")</f>
        <v>1</v>
      </c>
      <c r="BC124" s="78" t="str">
        <f>REPLACE(INDEX(GroupVertices[Group],MATCH(Edges[[#This Row],[Vertex 2]],GroupVertices[Vertex],0)),1,1,"")</f>
        <v>1</v>
      </c>
      <c r="BD124" s="48">
        <v>1</v>
      </c>
      <c r="BE124" s="49">
        <v>10</v>
      </c>
      <c r="BF124" s="48">
        <v>0</v>
      </c>
      <c r="BG124" s="49">
        <v>0</v>
      </c>
      <c r="BH124" s="48">
        <v>0</v>
      </c>
      <c r="BI124" s="49">
        <v>0</v>
      </c>
      <c r="BJ124" s="48">
        <v>9</v>
      </c>
      <c r="BK124" s="49">
        <v>90</v>
      </c>
      <c r="BL124" s="48">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4"/>
    <dataValidation allowBlank="1" showErrorMessage="1" sqref="N2:N1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4"/>
    <dataValidation allowBlank="1" showInputMessage="1" promptTitle="Edge Color" prompt="To select an optional edge color, right-click and select Select Color on the right-click menu." sqref="C3:C124"/>
    <dataValidation allowBlank="1" showInputMessage="1" promptTitle="Edge Width" prompt="Enter an optional edge width between 1 and 10." errorTitle="Invalid Edge Width" error="The optional edge width must be a whole number between 1 and 10." sqref="D3:D124"/>
    <dataValidation allowBlank="1" showInputMessage="1" promptTitle="Edge Opacity" prompt="Enter an optional edge opacity between 0 (transparent) and 100 (opaque)." errorTitle="Invalid Edge Opacity" error="The optional edge opacity must be a whole number between 0 and 10." sqref="F3:F1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4">
      <formula1>ValidEdgeVisibilities</formula1>
    </dataValidation>
    <dataValidation allowBlank="1" showInputMessage="1" showErrorMessage="1" promptTitle="Vertex 1 Name" prompt="Enter the name of the edge's first vertex." sqref="A3:A124"/>
    <dataValidation allowBlank="1" showInputMessage="1" showErrorMessage="1" promptTitle="Vertex 2 Name" prompt="Enter the name of the edge's second vertex." sqref="B3:B124"/>
    <dataValidation allowBlank="1" showInputMessage="1" showErrorMessage="1" promptTitle="Edge Label" prompt="Enter an optional edge label." errorTitle="Invalid Edge Visibility" error="You have entered an unrecognized edge visibility.  Try selecting from the drop-down list instead." sqref="H3:H1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4"/>
  </dataValidations>
  <hyperlinks>
    <hyperlink ref="R17" r:id="rId1" display="https://www.10best.com/awards/travel/best-destination-for-fall-foliage-2019/"/>
    <hyperlink ref="R19" r:id="rId2" display="https://www.10best.com/awards/travel/best-destination-for-fall-foliage-2019/"/>
    <hyperlink ref="R21" r:id="rId3" display="https://www.10best.com/awards/travel/best-destination-for-fall-foliage-2019/"/>
    <hyperlink ref="R23" r:id="rId4" display="https://www.10best.com/awards/travel/best-destination-for-fall-foliage-2019/"/>
    <hyperlink ref="R25" r:id="rId5" display="https://www.10best.com/awards/travel/best-destination-for-fall-foliage-2019/"/>
    <hyperlink ref="R27" r:id="rId6" display="https://www.10best.com/awards/travel/best-destination-for-fall-foliage-2019/"/>
    <hyperlink ref="R28" r:id="rId7" display="https://www.10best.com/awards/travel/best-destination-for-fall-foliage-2019/"/>
    <hyperlink ref="R30" r:id="rId8" display="https://www.10best.com/awards/travel/best-destination-for-fall-foliage-2019/"/>
    <hyperlink ref="R31" r:id="rId9" display="https://www.10best.com/awards/travel/best-destination-for-fall-foliage-2019/"/>
    <hyperlink ref="R33" r:id="rId10" display="https://www.10best.com/awards/travel/best-destination-for-fall-foliage-2019/"/>
    <hyperlink ref="R34" r:id="rId11" display="https://www.10best.com/awards/travel/best-destination-for-fall-foliage-2019/"/>
    <hyperlink ref="R44" r:id="rId12" display="https://www.10best.com/awards/travel/best-destination-for-fall-foliage-2019/"/>
    <hyperlink ref="R45" r:id="rId13" display="https://www.10best.com/awards/travel/best-destination-for-fall-foliage-2019/"/>
    <hyperlink ref="R47" r:id="rId14" display="https://www.10best.com/awards/travel/best-destination-for-fall-foliage-2019/"/>
    <hyperlink ref="R48" r:id="rId15" display="https://www.10best.com/awards/travel/best-destination-for-fall-foliage-2019/"/>
    <hyperlink ref="R50" r:id="rId16" display="https://www.10best.com/awards/travel/best-destination-for-fall-foliage-2019/"/>
    <hyperlink ref="R51" r:id="rId17" display="https://www.10best.com/awards/travel/best-destination-for-fall-foliage-2019/"/>
    <hyperlink ref="R62" r:id="rId18" display="https://www.10best.com/awards/travel/best-destination-for-fall-foliage-2019/"/>
    <hyperlink ref="R63" r:id="rId19" display="https://www.10best.com/awards/travel/best-destination-for-fall-foliage-2019/"/>
    <hyperlink ref="R66" r:id="rId20" display="https://www.10best.com/awards/travel/best-destination-for-fall-foliage-2019/"/>
    <hyperlink ref="R67" r:id="rId21" display="https://www.10best.com/awards/travel/best-destination-for-fall-foliage-2019/"/>
    <hyperlink ref="R69" r:id="rId22" display="https://twitter.com/i/web/status/1156642815381782530"/>
    <hyperlink ref="R71" r:id="rId23" display="https://www.10best.com/awards/travel/best-destination-for-fall-foliage-2019/"/>
    <hyperlink ref="R72" r:id="rId24" display="https://www.10best.com/awards/travel/best-destination-for-fall-foliage-2019/"/>
    <hyperlink ref="R75" r:id="rId25" display="https://twitter.com/i/web/status/1156642815381782530"/>
    <hyperlink ref="R78" r:id="rId26" display="https://www.10best.com/awards/travel/best-destination-for-fall-foliage-2019/"/>
    <hyperlink ref="R79" r:id="rId27" display="https://www.10best.com/awards/travel/best-destination-for-fall-foliage-2019/"/>
    <hyperlink ref="R82" r:id="rId28" display="https://twitter.com/i/web/status/1156642815381782530"/>
    <hyperlink ref="R85" r:id="rId29" display="https://www.10best.com/awards/travel/best-destination-for-fall-foliage-2019/"/>
    <hyperlink ref="R86" r:id="rId30" display="https://www.10best.com/awards/travel/best-destination-for-fall-foliage-2019/"/>
    <hyperlink ref="R89" r:id="rId31" display="https://twitter.com/i/web/status/1156642815381782530"/>
    <hyperlink ref="R90" r:id="rId32" display="https://twitter.com/i/web/status/1156642815381782530"/>
    <hyperlink ref="R91" r:id="rId33" display="https://twitter.com/i/web/status/1156642815381782530"/>
    <hyperlink ref="R92" r:id="rId34" display="https://twitter.com/i/web/status/1156642815381782530"/>
    <hyperlink ref="R93" r:id="rId35" display="https://twitter.com/i/web/status/1156642815381782530"/>
    <hyperlink ref="R96" r:id="rId36" display="https://www.10best.com/awards/travel/best-destination-for-fall-foliage-2019/"/>
    <hyperlink ref="R97" r:id="rId37" display="https://www.10best.com/awards/travel/best-destination-for-fall-foliage-2019/"/>
    <hyperlink ref="R102" r:id="rId38" display="https://www.10best.com/awards/travel/best-destination-for-fall-foliage-2019/"/>
    <hyperlink ref="R103" r:id="rId39" display="https://www.10best.com/awards/travel/best-destination-for-fall-foliage-2019/"/>
    <hyperlink ref="R110" r:id="rId40" display="https://www.10best.com/awards/travel/best-destination-for-fall-foliage-2019/"/>
    <hyperlink ref="R111" r:id="rId41" display="https://www.10best.com/awards/travel/best-destination-for-fall-foliage-2019/"/>
    <hyperlink ref="R117" r:id="rId42" display="https://www.10best.com/awards/travel/best-destination-for-fall-foliage-2019/"/>
    <hyperlink ref="R118" r:id="rId43" display="https://www.10best.com/awards/travel/best-destination-for-fall-foliage-2019/"/>
    <hyperlink ref="R121" r:id="rId44" display="https://mel365.com/boston-one-day-photography-journey/"/>
    <hyperlink ref="R122" r:id="rId45" display="https://mel365.com/boston-freedom-trail/"/>
    <hyperlink ref="R123" r:id="rId46" display="https://mel365.com/boston-one-day-photography-journey/"/>
    <hyperlink ref="R124" r:id="rId47" display="https://mel365.com/boston-freedom-trail/"/>
    <hyperlink ref="U121" r:id="rId48" display="https://pbs.twimg.com/media/EAfkSPdXYAAkLtG.jpg"/>
    <hyperlink ref="U122" r:id="rId49" display="https://pbs.twimg.com/media/EAiRTrmXoAAp47w.jpg"/>
    <hyperlink ref="U123" r:id="rId50" display="https://pbs.twimg.com/media/EBdn_NhXsAIsmd1.jpg"/>
    <hyperlink ref="U124" r:id="rId51" display="https://pbs.twimg.com/media/EBgU3l7WkAAnqtg.jpg"/>
    <hyperlink ref="V3" r:id="rId52" display="http://pbs.twimg.com/profile_images/1087426415559995403/XL2UaROC_normal.jpg"/>
    <hyperlink ref="V4" r:id="rId53" display="http://pbs.twimg.com/profile_images/710811027244519424/t92Jy_tk_normal.jpg"/>
    <hyperlink ref="V5" r:id="rId54" display="http://pbs.twimg.com/profile_images/710811027244519424/t92Jy_tk_normal.jpg"/>
    <hyperlink ref="V6" r:id="rId55" display="http://pbs.twimg.com/profile_images/2680721569/ba4f239f27fb2bcea89cef2dfe198266_normal.jpeg"/>
    <hyperlink ref="V7" r:id="rId56" display="http://pbs.twimg.com/profile_images/2680721569/ba4f239f27fb2bcea89cef2dfe198266_normal.jpeg"/>
    <hyperlink ref="V8" r:id="rId57" display="http://pbs.twimg.com/profile_images/2680721569/ba4f239f27fb2bcea89cef2dfe198266_normal.jpeg"/>
    <hyperlink ref="V9" r:id="rId58" display="http://pbs.twimg.com/profile_images/2680721569/ba4f239f27fb2bcea89cef2dfe198266_normal.jpeg"/>
    <hyperlink ref="V10" r:id="rId59" display="http://pbs.twimg.com/profile_images/2680721569/ba4f239f27fb2bcea89cef2dfe198266_normal.jpeg"/>
    <hyperlink ref="V11" r:id="rId60" display="http://pbs.twimg.com/profile_images/2680721569/ba4f239f27fb2bcea89cef2dfe198266_normal.jpeg"/>
    <hyperlink ref="V12" r:id="rId61" display="http://pbs.twimg.com/profile_images/2680721569/ba4f239f27fb2bcea89cef2dfe198266_normal.jpeg"/>
    <hyperlink ref="V13" r:id="rId62" display="http://pbs.twimg.com/profile_images/2680721569/ba4f239f27fb2bcea89cef2dfe198266_normal.jpeg"/>
    <hyperlink ref="V14" r:id="rId63" display="http://pbs.twimg.com/profile_images/2680721569/ba4f239f27fb2bcea89cef2dfe198266_normal.jpeg"/>
    <hyperlink ref="V15" r:id="rId64" display="http://pbs.twimg.com/profile_images/2680721569/ba4f239f27fb2bcea89cef2dfe198266_normal.jpeg"/>
    <hyperlink ref="V16" r:id="rId65" display="http://pbs.twimg.com/profile_images/2680721569/ba4f239f27fb2bcea89cef2dfe198266_normal.jpeg"/>
    <hyperlink ref="V17" r:id="rId66" display="http://pbs.twimg.com/profile_images/534358166134222849/tRDEw_6V_normal.jpeg"/>
    <hyperlink ref="V18" r:id="rId67" display="http://pbs.twimg.com/profile_images/1087425524232802309/heYmWuC5_normal.jpg"/>
    <hyperlink ref="V19" r:id="rId68" display="http://pbs.twimg.com/profile_images/534358166134222849/tRDEw_6V_normal.jpeg"/>
    <hyperlink ref="V20" r:id="rId69" display="http://pbs.twimg.com/profile_images/1087425524232802309/heYmWuC5_normal.jpg"/>
    <hyperlink ref="V21" r:id="rId70" display="http://pbs.twimg.com/profile_images/534358166134222849/tRDEw_6V_normal.jpeg"/>
    <hyperlink ref="V22" r:id="rId71" display="http://pbs.twimg.com/profile_images/1087425524232802309/heYmWuC5_normal.jpg"/>
    <hyperlink ref="V23" r:id="rId72" display="http://pbs.twimg.com/profile_images/534358166134222849/tRDEw_6V_normal.jpeg"/>
    <hyperlink ref="V24" r:id="rId73" display="http://pbs.twimg.com/profile_images/1087425524232802309/heYmWuC5_normal.jpg"/>
    <hyperlink ref="V25" r:id="rId74" display="http://pbs.twimg.com/profile_images/534358166134222849/tRDEw_6V_normal.jpeg"/>
    <hyperlink ref="V26" r:id="rId75" display="http://pbs.twimg.com/profile_images/1087425524232802309/heYmWuC5_normal.jpg"/>
    <hyperlink ref="V27" r:id="rId76" display="http://pbs.twimg.com/profile_images/534358166134222849/tRDEw_6V_normal.jpeg"/>
    <hyperlink ref="V28" r:id="rId77" display="http://pbs.twimg.com/profile_images/534358166134222849/tRDEw_6V_normal.jpeg"/>
    <hyperlink ref="V29" r:id="rId78" display="http://pbs.twimg.com/profile_images/1087425524232802309/heYmWuC5_normal.jpg"/>
    <hyperlink ref="V30" r:id="rId79" display="http://pbs.twimg.com/profile_images/534358166134222849/tRDEw_6V_normal.jpeg"/>
    <hyperlink ref="V31" r:id="rId80" display="http://pbs.twimg.com/profile_images/534358166134222849/tRDEw_6V_normal.jpeg"/>
    <hyperlink ref="V32" r:id="rId81" display="http://pbs.twimg.com/profile_images/1087425524232802309/heYmWuC5_normal.jpg"/>
    <hyperlink ref="V33" r:id="rId82" display="http://pbs.twimg.com/profile_images/534358166134222849/tRDEw_6V_normal.jpeg"/>
    <hyperlink ref="V34" r:id="rId83" display="http://pbs.twimg.com/profile_images/534358166134222849/tRDEw_6V_normal.jpeg"/>
    <hyperlink ref="V35" r:id="rId84" display="http://pbs.twimg.com/profile_images/1087426415559995403/XL2UaROC_normal.jpg"/>
    <hyperlink ref="V36" r:id="rId85" display="http://pbs.twimg.com/profile_images/1087426415559995403/XL2UaROC_normal.jpg"/>
    <hyperlink ref="V37" r:id="rId86" display="http://pbs.twimg.com/profile_images/1087426415559995403/XL2UaROC_normal.jpg"/>
    <hyperlink ref="V38" r:id="rId87" display="http://pbs.twimg.com/profile_images/1087426415559995403/XL2UaROC_normal.jpg"/>
    <hyperlink ref="V39" r:id="rId88" display="http://pbs.twimg.com/profile_images/1087426415559995403/XL2UaROC_normal.jpg"/>
    <hyperlink ref="V40" r:id="rId89" display="http://pbs.twimg.com/profile_images/1087426415559995403/XL2UaROC_normal.jpg"/>
    <hyperlink ref="V41" r:id="rId90" display="http://pbs.twimg.com/profile_images/1087426415559995403/XL2UaROC_normal.jpg"/>
    <hyperlink ref="V42" r:id="rId91" display="http://pbs.twimg.com/profile_images/1087426415559995403/XL2UaROC_normal.jpg"/>
    <hyperlink ref="V43" r:id="rId92" display="http://pbs.twimg.com/profile_images/1087425524232802309/heYmWuC5_normal.jpg"/>
    <hyperlink ref="V44" r:id="rId93" display="http://pbs.twimg.com/profile_images/534358166134222849/tRDEw_6V_normal.jpeg"/>
    <hyperlink ref="V45" r:id="rId94" display="http://pbs.twimg.com/profile_images/534358166134222849/tRDEw_6V_normal.jpeg"/>
    <hyperlink ref="V46" r:id="rId95" display="http://pbs.twimg.com/profile_images/1087425524232802309/heYmWuC5_normal.jpg"/>
    <hyperlink ref="V47" r:id="rId96" display="http://pbs.twimg.com/profile_images/534358166134222849/tRDEw_6V_normal.jpeg"/>
    <hyperlink ref="V48" r:id="rId97" display="http://pbs.twimg.com/profile_images/534358166134222849/tRDEw_6V_normal.jpeg"/>
    <hyperlink ref="V49" r:id="rId98" display="http://pbs.twimg.com/profile_images/1087425524232802309/heYmWuC5_normal.jpg"/>
    <hyperlink ref="V50" r:id="rId99" display="http://pbs.twimg.com/profile_images/534358166134222849/tRDEw_6V_normal.jpeg"/>
    <hyperlink ref="V51" r:id="rId100" display="http://pbs.twimg.com/profile_images/534358166134222849/tRDEw_6V_normal.jpeg"/>
    <hyperlink ref="V52" r:id="rId101" display="http://pbs.twimg.com/profile_images/1087425524232802309/heYmWuC5_normal.jpg"/>
    <hyperlink ref="V53" r:id="rId102" display="http://pbs.twimg.com/profile_images/1087425524232802309/heYmWuC5_normal.jpg"/>
    <hyperlink ref="V54" r:id="rId103" display="http://pbs.twimg.com/profile_images/1087425524232802309/heYmWuC5_normal.jpg"/>
    <hyperlink ref="V55" r:id="rId104" display="http://pbs.twimg.com/profile_images/1087425524232802309/heYmWuC5_normal.jpg"/>
    <hyperlink ref="V56" r:id="rId105" display="http://pbs.twimg.com/profile_images/1087425524232802309/heYmWuC5_normal.jpg"/>
    <hyperlink ref="V57" r:id="rId106" display="http://pbs.twimg.com/profile_images/1087425524232802309/heYmWuC5_normal.jpg"/>
    <hyperlink ref="V58" r:id="rId107" display="http://pbs.twimg.com/profile_images/1087425524232802309/heYmWuC5_normal.jpg"/>
    <hyperlink ref="V59" r:id="rId108" display="http://pbs.twimg.com/profile_images/1087425524232802309/heYmWuC5_normal.jpg"/>
    <hyperlink ref="V60" r:id="rId109" display="http://pbs.twimg.com/profile_images/1087425524232802309/heYmWuC5_normal.jpg"/>
    <hyperlink ref="V61" r:id="rId110" display="http://pbs.twimg.com/profile_images/1087425524232802309/heYmWuC5_normal.jpg"/>
    <hyperlink ref="V62" r:id="rId111" display="http://pbs.twimg.com/profile_images/534358166134222849/tRDEw_6V_normal.jpeg"/>
    <hyperlink ref="V63" r:id="rId112" display="http://pbs.twimg.com/profile_images/534358166134222849/tRDEw_6V_normal.jpeg"/>
    <hyperlink ref="V64" r:id="rId113" display="http://pbs.twimg.com/profile_images/710811027244519424/t92Jy_tk_normal.jpg"/>
    <hyperlink ref="V65" r:id="rId114" display="http://pbs.twimg.com/profile_images/870275561599385600/pqIICtcv_normal.jpg"/>
    <hyperlink ref="V66" r:id="rId115" display="http://pbs.twimg.com/profile_images/534358166134222849/tRDEw_6V_normal.jpeg"/>
    <hyperlink ref="V67" r:id="rId116" display="http://pbs.twimg.com/profile_images/534358166134222849/tRDEw_6V_normal.jpeg"/>
    <hyperlink ref="V68" r:id="rId117" display="http://pbs.twimg.com/profile_images/710811027244519424/t92Jy_tk_normal.jpg"/>
    <hyperlink ref="V69" r:id="rId118" display="http://pbs.twimg.com/profile_images/854857730435174400/ig1uiUDU_normal.jpg"/>
    <hyperlink ref="V70" r:id="rId119" display="http://pbs.twimg.com/profile_images/870275561599385600/pqIICtcv_normal.jpg"/>
    <hyperlink ref="V71" r:id="rId120" display="http://pbs.twimg.com/profile_images/534358166134222849/tRDEw_6V_normal.jpeg"/>
    <hyperlink ref="V72" r:id="rId121" display="http://pbs.twimg.com/profile_images/534358166134222849/tRDEw_6V_normal.jpeg"/>
    <hyperlink ref="V73" r:id="rId122" display="http://pbs.twimg.com/profile_images/710811027244519424/t92Jy_tk_normal.jpg"/>
    <hyperlink ref="V74" r:id="rId123" display="http://pbs.twimg.com/profile_images/710811027244519424/t92Jy_tk_normal.jpg"/>
    <hyperlink ref="V75" r:id="rId124" display="http://pbs.twimg.com/profile_images/854857730435174400/ig1uiUDU_normal.jpg"/>
    <hyperlink ref="V76" r:id="rId125" display="http://pbs.twimg.com/profile_images/870275561599385600/pqIICtcv_normal.jpg"/>
    <hyperlink ref="V77" r:id="rId126" display="http://pbs.twimg.com/profile_images/586230017572634624/KzoSXS9x_normal.jpg"/>
    <hyperlink ref="V78" r:id="rId127" display="http://pbs.twimg.com/profile_images/534358166134222849/tRDEw_6V_normal.jpeg"/>
    <hyperlink ref="V79" r:id="rId128" display="http://pbs.twimg.com/profile_images/534358166134222849/tRDEw_6V_normal.jpeg"/>
    <hyperlink ref="V80" r:id="rId129" display="http://pbs.twimg.com/profile_images/710811027244519424/t92Jy_tk_normal.jpg"/>
    <hyperlink ref="V81" r:id="rId130" display="http://pbs.twimg.com/profile_images/710811027244519424/t92Jy_tk_normal.jpg"/>
    <hyperlink ref="V82" r:id="rId131" display="http://pbs.twimg.com/profile_images/854857730435174400/ig1uiUDU_normal.jpg"/>
    <hyperlink ref="V83" r:id="rId132" display="http://pbs.twimg.com/profile_images/870275561599385600/pqIICtcv_normal.jpg"/>
    <hyperlink ref="V84" r:id="rId133" display="http://pbs.twimg.com/profile_images/586230017572634624/KzoSXS9x_normal.jpg"/>
    <hyperlink ref="V85" r:id="rId134" display="http://pbs.twimg.com/profile_images/534358166134222849/tRDEw_6V_normal.jpeg"/>
    <hyperlink ref="V86" r:id="rId135" display="http://pbs.twimg.com/profile_images/534358166134222849/tRDEw_6V_normal.jpeg"/>
    <hyperlink ref="V87" r:id="rId136" display="http://pbs.twimg.com/profile_images/710811027244519424/t92Jy_tk_normal.jpg"/>
    <hyperlink ref="V88" r:id="rId137" display="http://pbs.twimg.com/profile_images/710811027244519424/t92Jy_tk_normal.jpg"/>
    <hyperlink ref="V89" r:id="rId138" display="http://pbs.twimg.com/profile_images/854857730435174400/ig1uiUDU_normal.jpg"/>
    <hyperlink ref="V90" r:id="rId139" display="http://pbs.twimg.com/profile_images/854857730435174400/ig1uiUDU_normal.jpg"/>
    <hyperlink ref="V91" r:id="rId140" display="http://pbs.twimg.com/profile_images/854857730435174400/ig1uiUDU_normal.jpg"/>
    <hyperlink ref="V92" r:id="rId141" display="http://pbs.twimg.com/profile_images/854857730435174400/ig1uiUDU_normal.jpg"/>
    <hyperlink ref="V93" r:id="rId142" display="http://pbs.twimg.com/profile_images/854857730435174400/ig1uiUDU_normal.jpg"/>
    <hyperlink ref="V94" r:id="rId143" display="http://pbs.twimg.com/profile_images/870275561599385600/pqIICtcv_normal.jpg"/>
    <hyperlink ref="V95" r:id="rId144" display="http://pbs.twimg.com/profile_images/586230017572634624/KzoSXS9x_normal.jpg"/>
    <hyperlink ref="V96" r:id="rId145" display="http://pbs.twimg.com/profile_images/534358166134222849/tRDEw_6V_normal.jpeg"/>
    <hyperlink ref="V97" r:id="rId146" display="http://pbs.twimg.com/profile_images/534358166134222849/tRDEw_6V_normal.jpeg"/>
    <hyperlink ref="V98" r:id="rId147" display="http://pbs.twimg.com/profile_images/710811027244519424/t92Jy_tk_normal.jpg"/>
    <hyperlink ref="V99" r:id="rId148" display="http://pbs.twimg.com/profile_images/710811027244519424/t92Jy_tk_normal.jpg"/>
    <hyperlink ref="V100" r:id="rId149" display="http://pbs.twimg.com/profile_images/870275561599385600/pqIICtcv_normal.jpg"/>
    <hyperlink ref="V101" r:id="rId150" display="http://pbs.twimg.com/profile_images/586230017572634624/KzoSXS9x_normal.jpg"/>
    <hyperlink ref="V102" r:id="rId151" display="http://pbs.twimg.com/profile_images/534358166134222849/tRDEw_6V_normal.jpeg"/>
    <hyperlink ref="V103" r:id="rId152" display="http://pbs.twimg.com/profile_images/534358166134222849/tRDEw_6V_normal.jpeg"/>
    <hyperlink ref="V104" r:id="rId153" display="http://pbs.twimg.com/profile_images/710811027244519424/t92Jy_tk_normal.jpg"/>
    <hyperlink ref="V105" r:id="rId154" display="http://pbs.twimg.com/profile_images/710811027244519424/t92Jy_tk_normal.jpg"/>
    <hyperlink ref="V106" r:id="rId155" display="http://pbs.twimg.com/profile_images/870275561599385600/pqIICtcv_normal.jpg"/>
    <hyperlink ref="V107" r:id="rId156" display="http://pbs.twimg.com/profile_images/870275561599385600/pqIICtcv_normal.jpg"/>
    <hyperlink ref="V108" r:id="rId157" display="http://pbs.twimg.com/profile_images/870275561599385600/pqIICtcv_normal.jpg"/>
    <hyperlink ref="V109" r:id="rId158" display="http://pbs.twimg.com/profile_images/586230017572634624/KzoSXS9x_normal.jpg"/>
    <hyperlink ref="V110" r:id="rId159" display="http://pbs.twimg.com/profile_images/534358166134222849/tRDEw_6V_normal.jpeg"/>
    <hyperlink ref="V111" r:id="rId160" display="http://pbs.twimg.com/profile_images/534358166134222849/tRDEw_6V_normal.jpeg"/>
    <hyperlink ref="V112" r:id="rId161" display="http://pbs.twimg.com/profile_images/710811027244519424/t92Jy_tk_normal.jpg"/>
    <hyperlink ref="V113" r:id="rId162" display="http://pbs.twimg.com/profile_images/710811027244519424/t92Jy_tk_normal.jpg"/>
    <hyperlink ref="V114" r:id="rId163" display="http://pbs.twimg.com/profile_images/710811027244519424/t92Jy_tk_normal.jpg"/>
    <hyperlink ref="V115" r:id="rId164" display="http://pbs.twimg.com/profile_images/710811027244519424/t92Jy_tk_normal.jpg"/>
    <hyperlink ref="V116" r:id="rId165" display="http://pbs.twimg.com/profile_images/586230017572634624/KzoSXS9x_normal.jpg"/>
    <hyperlink ref="V117" r:id="rId166" display="http://pbs.twimg.com/profile_images/534358166134222849/tRDEw_6V_normal.jpeg"/>
    <hyperlink ref="V118" r:id="rId167" display="http://pbs.twimg.com/profile_images/534358166134222849/tRDEw_6V_normal.jpeg"/>
    <hyperlink ref="V119" r:id="rId168" display="http://pbs.twimg.com/profile_images/586230017572634624/KzoSXS9x_normal.jpg"/>
    <hyperlink ref="V120" r:id="rId169" display="http://pbs.twimg.com/profile_images/586230017572634624/KzoSXS9x_normal.jpg"/>
    <hyperlink ref="V121" r:id="rId170" display="https://pbs.twimg.com/media/EAfkSPdXYAAkLtG.jpg"/>
    <hyperlink ref="V122" r:id="rId171" display="https://pbs.twimg.com/media/EAiRTrmXoAAp47w.jpg"/>
    <hyperlink ref="V123" r:id="rId172" display="https://pbs.twimg.com/media/EBdn_NhXsAIsmd1.jpg"/>
    <hyperlink ref="V124" r:id="rId173" display="https://pbs.twimg.com/media/EBgU3l7WkAAnqtg.jpg"/>
    <hyperlink ref="X3" r:id="rId174" display="https://twitter.com/#!/totabcnews/status/1156465270430453761"/>
    <hyperlink ref="X4" r:id="rId175" display="https://twitter.com/#!/visitbarharbor/status/1156537071344979968"/>
    <hyperlink ref="X5" r:id="rId176" display="https://twitter.com/#!/visitbarharbor/status/1156537015669874689"/>
    <hyperlink ref="X6" r:id="rId177" display="https://twitter.com/#!/themomconnectio/status/1156555411803316224"/>
    <hyperlink ref="X7" r:id="rId178" display="https://twitter.com/#!/themomconnectio/status/1156555411803316224"/>
    <hyperlink ref="X8" r:id="rId179" display="https://twitter.com/#!/themomconnectio/status/1156555411803316224"/>
    <hyperlink ref="X9" r:id="rId180" display="https://twitter.com/#!/themomconnectio/status/1156555411803316224"/>
    <hyperlink ref="X10" r:id="rId181" display="https://twitter.com/#!/themomconnectio/status/1156555411803316224"/>
    <hyperlink ref="X11" r:id="rId182" display="https://twitter.com/#!/themomconnectio/status/1156555411803316224"/>
    <hyperlink ref="X12" r:id="rId183" display="https://twitter.com/#!/themomconnectio/status/1156555411803316224"/>
    <hyperlink ref="X13" r:id="rId184" display="https://twitter.com/#!/themomconnectio/status/1156555411803316224"/>
    <hyperlink ref="X14" r:id="rId185" display="https://twitter.com/#!/themomconnectio/status/1156555411803316224"/>
    <hyperlink ref="X15" r:id="rId186" display="https://twitter.com/#!/themomconnectio/status/1156555411803316224"/>
    <hyperlink ref="X16" r:id="rId187" display="https://twitter.com/#!/themomconnectio/status/1156555411803316224"/>
    <hyperlink ref="X17" r:id="rId188" display="https://twitter.com/#!/10best/status/1156293982533693440"/>
    <hyperlink ref="X18" r:id="rId189" display="https://twitter.com/#!/poconotourism/status/1156561299096121345"/>
    <hyperlink ref="X19" r:id="rId190" display="https://twitter.com/#!/10best/status/1156293982533693440"/>
    <hyperlink ref="X20" r:id="rId191" display="https://twitter.com/#!/poconotourism/status/1156561299096121345"/>
    <hyperlink ref="X21" r:id="rId192" display="https://twitter.com/#!/10best/status/1156293982533693440"/>
    <hyperlink ref="X22" r:id="rId193" display="https://twitter.com/#!/poconotourism/status/1156561299096121345"/>
    <hyperlink ref="X23" r:id="rId194" display="https://twitter.com/#!/10best/status/1156293982533693440"/>
    <hyperlink ref="X24" r:id="rId195" display="https://twitter.com/#!/poconotourism/status/1156561299096121345"/>
    <hyperlink ref="X25" r:id="rId196" display="https://twitter.com/#!/10best/status/1156293982533693440"/>
    <hyperlink ref="X26" r:id="rId197" display="https://twitter.com/#!/poconotourism/status/1156561299096121345"/>
    <hyperlink ref="X27" r:id="rId198" display="https://twitter.com/#!/10best/status/1156293982533693440"/>
    <hyperlink ref="X28" r:id="rId199" display="https://twitter.com/#!/10best/status/1156293820813852673"/>
    <hyperlink ref="X29" r:id="rId200" display="https://twitter.com/#!/poconotourism/status/1156561299096121345"/>
    <hyperlink ref="X30" r:id="rId201" display="https://twitter.com/#!/10best/status/1156293982533693440"/>
    <hyperlink ref="X31" r:id="rId202" display="https://twitter.com/#!/10best/status/1156293820813852673"/>
    <hyperlink ref="X32" r:id="rId203" display="https://twitter.com/#!/poconotourism/status/1156561299096121345"/>
    <hyperlink ref="X33" r:id="rId204" display="https://twitter.com/#!/10best/status/1156293982533693440"/>
    <hyperlink ref="X34" r:id="rId205" display="https://twitter.com/#!/10best/status/1156293820813852673"/>
    <hyperlink ref="X35" r:id="rId206" display="https://twitter.com/#!/totabcnews/status/1156465270430453761"/>
    <hyperlink ref="X36" r:id="rId207" display="https://twitter.com/#!/totabcnews/status/1156465270430453761"/>
    <hyperlink ref="X37" r:id="rId208" display="https://twitter.com/#!/totabcnews/status/1156465270430453761"/>
    <hyperlink ref="X38" r:id="rId209" display="https://twitter.com/#!/totabcnews/status/1156465270430453761"/>
    <hyperlink ref="X39" r:id="rId210" display="https://twitter.com/#!/totabcnews/status/1156465270430453761"/>
    <hyperlink ref="X40" r:id="rId211" display="https://twitter.com/#!/totabcnews/status/1156465270430453761"/>
    <hyperlink ref="X41" r:id="rId212" display="https://twitter.com/#!/totabcnews/status/1156465270430453761"/>
    <hyperlink ref="X42" r:id="rId213" display="https://twitter.com/#!/totabcnews/status/1156465270430453761"/>
    <hyperlink ref="X43" r:id="rId214" display="https://twitter.com/#!/poconotourism/status/1156561299096121345"/>
    <hyperlink ref="X44" r:id="rId215" display="https://twitter.com/#!/10best/status/1156293982533693440"/>
    <hyperlink ref="X45" r:id="rId216" display="https://twitter.com/#!/10best/status/1156293820813852673"/>
    <hyperlink ref="X46" r:id="rId217" display="https://twitter.com/#!/poconotourism/status/1156561299096121345"/>
    <hyperlink ref="X47" r:id="rId218" display="https://twitter.com/#!/10best/status/1156293982533693440"/>
    <hyperlink ref="X48" r:id="rId219" display="https://twitter.com/#!/10best/status/1156293820813852673"/>
    <hyperlink ref="X49" r:id="rId220" display="https://twitter.com/#!/poconotourism/status/1156561299096121345"/>
    <hyperlink ref="X50" r:id="rId221" display="https://twitter.com/#!/10best/status/1156293982533693440"/>
    <hyperlink ref="X51" r:id="rId222" display="https://twitter.com/#!/10best/status/1156293820813852673"/>
    <hyperlink ref="X52" r:id="rId223" display="https://twitter.com/#!/poconotourism/status/1156561299096121345"/>
    <hyperlink ref="X53" r:id="rId224" display="https://twitter.com/#!/poconotourism/status/1156561299096121345"/>
    <hyperlink ref="X54" r:id="rId225" display="https://twitter.com/#!/poconotourism/status/1156561299096121345"/>
    <hyperlink ref="X55" r:id="rId226" display="https://twitter.com/#!/poconotourism/status/1156561299096121345"/>
    <hyperlink ref="X56" r:id="rId227" display="https://twitter.com/#!/poconotourism/status/1156561299096121345"/>
    <hyperlink ref="X57" r:id="rId228" display="https://twitter.com/#!/poconotourism/status/1156561299096121345"/>
    <hyperlink ref="X58" r:id="rId229" display="https://twitter.com/#!/poconotourism/status/1156561299096121345"/>
    <hyperlink ref="X59" r:id="rId230" display="https://twitter.com/#!/poconotourism/status/1156561299096121345"/>
    <hyperlink ref="X60" r:id="rId231" display="https://twitter.com/#!/poconotourism/status/1156561299096121345"/>
    <hyperlink ref="X61" r:id="rId232" display="https://twitter.com/#!/poconotourism/status/1156561299096121345"/>
    <hyperlink ref="X62" r:id="rId233" display="https://twitter.com/#!/10best/status/1156293982533693440"/>
    <hyperlink ref="X63" r:id="rId234" display="https://twitter.com/#!/10best/status/1156293820813852673"/>
    <hyperlink ref="X64" r:id="rId235" display="https://twitter.com/#!/visitbarharbor/status/1156537015669874689"/>
    <hyperlink ref="X65" r:id="rId236" display="https://twitter.com/#!/mydoorcounty/status/1157455174740434944"/>
    <hyperlink ref="X66" r:id="rId237" display="https://twitter.com/#!/10best/status/1156293982533693440"/>
    <hyperlink ref="X67" r:id="rId238" display="https://twitter.com/#!/10best/status/1156293820813852673"/>
    <hyperlink ref="X68" r:id="rId239" display="https://twitter.com/#!/visitbarharbor/status/1156537015669874689"/>
    <hyperlink ref="X69" r:id="rId240" display="https://twitter.com/#!/gostowe/status/1156642815381782530"/>
    <hyperlink ref="X70" r:id="rId241" display="https://twitter.com/#!/mydoorcounty/status/1157455174740434944"/>
    <hyperlink ref="X71" r:id="rId242" display="https://twitter.com/#!/10best/status/1156293982533693440"/>
    <hyperlink ref="X72" r:id="rId243" display="https://twitter.com/#!/10best/status/1156293820813852673"/>
    <hyperlink ref="X73" r:id="rId244" display="https://twitter.com/#!/visitbarharbor/status/1156537015669874689"/>
    <hyperlink ref="X74" r:id="rId245" display="https://twitter.com/#!/visitbarharbor/status/1156537071344979968"/>
    <hyperlink ref="X75" r:id="rId246" display="https://twitter.com/#!/gostowe/status/1156642815381782530"/>
    <hyperlink ref="X76" r:id="rId247" display="https://twitter.com/#!/mydoorcounty/status/1157455174740434944"/>
    <hyperlink ref="X77" r:id="rId248" display="https://twitter.com/#!/ourroamingheart/status/1157634379029581826"/>
    <hyperlink ref="X78" r:id="rId249" display="https://twitter.com/#!/10best/status/1156293982533693440"/>
    <hyperlink ref="X79" r:id="rId250" display="https://twitter.com/#!/10best/status/1156293820813852673"/>
    <hyperlink ref="X80" r:id="rId251" display="https://twitter.com/#!/visitbarharbor/status/1156537015669874689"/>
    <hyperlink ref="X81" r:id="rId252" display="https://twitter.com/#!/visitbarharbor/status/1156537071344979968"/>
    <hyperlink ref="X82" r:id="rId253" display="https://twitter.com/#!/gostowe/status/1156642815381782530"/>
    <hyperlink ref="X83" r:id="rId254" display="https://twitter.com/#!/mydoorcounty/status/1157455174740434944"/>
    <hyperlink ref="X84" r:id="rId255" display="https://twitter.com/#!/ourroamingheart/status/1157634379029581826"/>
    <hyperlink ref="X85" r:id="rId256" display="https://twitter.com/#!/10best/status/1156293982533693440"/>
    <hyperlink ref="X86" r:id="rId257" display="https://twitter.com/#!/10best/status/1156293820813852673"/>
    <hyperlink ref="X87" r:id="rId258" display="https://twitter.com/#!/visitbarharbor/status/1156537015669874689"/>
    <hyperlink ref="X88" r:id="rId259" display="https://twitter.com/#!/visitbarharbor/status/1156537071344979968"/>
    <hyperlink ref="X89" r:id="rId260" display="https://twitter.com/#!/gostowe/status/1156642815381782530"/>
    <hyperlink ref="X90" r:id="rId261" display="https://twitter.com/#!/gostowe/status/1156642815381782530"/>
    <hyperlink ref="X91" r:id="rId262" display="https://twitter.com/#!/gostowe/status/1156642815381782530"/>
    <hyperlink ref="X92" r:id="rId263" display="https://twitter.com/#!/gostowe/status/1156642815381782530"/>
    <hyperlink ref="X93" r:id="rId264" display="https://twitter.com/#!/gostowe/status/1156642815381782530"/>
    <hyperlink ref="X94" r:id="rId265" display="https://twitter.com/#!/mydoorcounty/status/1157455174740434944"/>
    <hyperlink ref="X95" r:id="rId266" display="https://twitter.com/#!/ourroamingheart/status/1157634379029581826"/>
    <hyperlink ref="X96" r:id="rId267" display="https://twitter.com/#!/10best/status/1156293982533693440"/>
    <hyperlink ref="X97" r:id="rId268" display="https://twitter.com/#!/10best/status/1156293820813852673"/>
    <hyperlink ref="X98" r:id="rId269" display="https://twitter.com/#!/visitbarharbor/status/1156537015669874689"/>
    <hyperlink ref="X99" r:id="rId270" display="https://twitter.com/#!/visitbarharbor/status/1156537071344979968"/>
    <hyperlink ref="X100" r:id="rId271" display="https://twitter.com/#!/mydoorcounty/status/1157455174740434944"/>
    <hyperlink ref="X101" r:id="rId272" display="https://twitter.com/#!/ourroamingheart/status/1157634379029581826"/>
    <hyperlink ref="X102" r:id="rId273" display="https://twitter.com/#!/10best/status/1156293982533693440"/>
    <hyperlink ref="X103" r:id="rId274" display="https://twitter.com/#!/10best/status/1156293820813852673"/>
    <hyperlink ref="X104" r:id="rId275" display="https://twitter.com/#!/visitbarharbor/status/1156537015669874689"/>
    <hyperlink ref="X105" r:id="rId276" display="https://twitter.com/#!/visitbarharbor/status/1156537071344979968"/>
    <hyperlink ref="X106" r:id="rId277" display="https://twitter.com/#!/mydoorcounty/status/1157455174740434944"/>
    <hyperlink ref="X107" r:id="rId278" display="https://twitter.com/#!/mydoorcounty/status/1157455174740434944"/>
    <hyperlink ref="X108" r:id="rId279" display="https://twitter.com/#!/mydoorcounty/status/1157455174740434944"/>
    <hyperlink ref="X109" r:id="rId280" display="https://twitter.com/#!/ourroamingheart/status/1157634379029581826"/>
    <hyperlink ref="X110" r:id="rId281" display="https://twitter.com/#!/10best/status/1156293982533693440"/>
    <hyperlink ref="X111" r:id="rId282" display="https://twitter.com/#!/10best/status/1156293820813852673"/>
    <hyperlink ref="X112" r:id="rId283" display="https://twitter.com/#!/visitbarharbor/status/1156537015669874689"/>
    <hyperlink ref="X113" r:id="rId284" display="https://twitter.com/#!/visitbarharbor/status/1156537015669874689"/>
    <hyperlink ref="X114" r:id="rId285" display="https://twitter.com/#!/visitbarharbor/status/1156537071344979968"/>
    <hyperlink ref="X115" r:id="rId286" display="https://twitter.com/#!/visitbarharbor/status/1156537071344979968"/>
    <hyperlink ref="X116" r:id="rId287" display="https://twitter.com/#!/ourroamingheart/status/1157634379029581826"/>
    <hyperlink ref="X117" r:id="rId288" display="https://twitter.com/#!/10best/status/1156293982533693440"/>
    <hyperlink ref="X118" r:id="rId289" display="https://twitter.com/#!/10best/status/1156293820813852673"/>
    <hyperlink ref="X119" r:id="rId290" display="https://twitter.com/#!/ourroamingheart/status/1157634379029581826"/>
    <hyperlink ref="X120" r:id="rId291" display="https://twitter.com/#!/ourroamingheart/status/1157634379029581826"/>
    <hyperlink ref="X121" r:id="rId292" display="https://twitter.com/#!/mel365dotcom/status/1155142834179203072"/>
    <hyperlink ref="X122" r:id="rId293" display="https://twitter.com/#!/mel365dotcom/status/1155333073405382656"/>
    <hyperlink ref="X123" r:id="rId294" display="https://twitter.com/#!/mel365dotcom/status/1159509766873505793"/>
    <hyperlink ref="X124" r:id="rId295" display="https://twitter.com/#!/mel365dotcom/status/1159699851061465088"/>
  </hyperlinks>
  <printOptions/>
  <pageMargins left="0.7" right="0.7" top="0.75" bottom="0.75" header="0.3" footer="0.3"/>
  <pageSetup horizontalDpi="600" verticalDpi="600" orientation="portrait" r:id="rId299"/>
  <legacyDrawing r:id="rId297"/>
  <tableParts>
    <tablePart r:id="rId29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727</v>
      </c>
      <c r="B1" s="13" t="s">
        <v>728</v>
      </c>
      <c r="C1" s="13" t="s">
        <v>721</v>
      </c>
      <c r="D1" s="13" t="s">
        <v>722</v>
      </c>
      <c r="E1" s="13" t="s">
        <v>729</v>
      </c>
      <c r="F1" s="13" t="s">
        <v>144</v>
      </c>
      <c r="G1" s="13" t="s">
        <v>730</v>
      </c>
      <c r="H1" s="13" t="s">
        <v>731</v>
      </c>
      <c r="I1" s="13" t="s">
        <v>732</v>
      </c>
      <c r="J1" s="13" t="s">
        <v>733</v>
      </c>
      <c r="K1" s="13" t="s">
        <v>734</v>
      </c>
      <c r="L1" s="13" t="s">
        <v>735</v>
      </c>
    </row>
    <row r="2" spans="1:12" ht="15">
      <c r="A2" s="84" t="s">
        <v>213</v>
      </c>
      <c r="B2" s="84" t="s">
        <v>228</v>
      </c>
      <c r="C2" s="84">
        <v>10</v>
      </c>
      <c r="D2" s="118">
        <v>0.008802893715556507</v>
      </c>
      <c r="E2" s="118">
        <v>1.0357155522665344</v>
      </c>
      <c r="F2" s="84" t="s">
        <v>723</v>
      </c>
      <c r="G2" s="84" t="b">
        <v>0</v>
      </c>
      <c r="H2" s="84" t="b">
        <v>0</v>
      </c>
      <c r="I2" s="84" t="b">
        <v>0</v>
      </c>
      <c r="J2" s="84" t="b">
        <v>0</v>
      </c>
      <c r="K2" s="84" t="b">
        <v>0</v>
      </c>
      <c r="L2" s="84" t="b">
        <v>0</v>
      </c>
    </row>
    <row r="3" spans="1:12" ht="15">
      <c r="A3" s="84" t="s">
        <v>217</v>
      </c>
      <c r="B3" s="84" t="s">
        <v>227</v>
      </c>
      <c r="C3" s="84">
        <v>10</v>
      </c>
      <c r="D3" s="118">
        <v>0.008802893715556507</v>
      </c>
      <c r="E3" s="118">
        <v>1.1818435879447726</v>
      </c>
      <c r="F3" s="84" t="s">
        <v>723</v>
      </c>
      <c r="G3" s="84" t="b">
        <v>0</v>
      </c>
      <c r="H3" s="84" t="b">
        <v>0</v>
      </c>
      <c r="I3" s="84" t="b">
        <v>0</v>
      </c>
      <c r="J3" s="84" t="b">
        <v>0</v>
      </c>
      <c r="K3" s="84" t="b">
        <v>0</v>
      </c>
      <c r="L3" s="84" t="b">
        <v>0</v>
      </c>
    </row>
    <row r="4" spans="1:12" ht="15">
      <c r="A4" s="84" t="s">
        <v>226</v>
      </c>
      <c r="B4" s="84" t="s">
        <v>225</v>
      </c>
      <c r="C4" s="84">
        <v>10</v>
      </c>
      <c r="D4" s="118">
        <v>0.008802893715556507</v>
      </c>
      <c r="E4" s="118">
        <v>1.1818435879447726</v>
      </c>
      <c r="F4" s="84" t="s">
        <v>723</v>
      </c>
      <c r="G4" s="84" t="b">
        <v>0</v>
      </c>
      <c r="H4" s="84" t="b">
        <v>0</v>
      </c>
      <c r="I4" s="84" t="b">
        <v>0</v>
      </c>
      <c r="J4" s="84" t="b">
        <v>0</v>
      </c>
      <c r="K4" s="84" t="b">
        <v>0</v>
      </c>
      <c r="L4" s="84" t="b">
        <v>0</v>
      </c>
    </row>
    <row r="5" spans="1:12" ht="15">
      <c r="A5" s="84" t="s">
        <v>227</v>
      </c>
      <c r="B5" s="84" t="s">
        <v>218</v>
      </c>
      <c r="C5" s="84">
        <v>9</v>
      </c>
      <c r="D5" s="118">
        <v>0.010403432145483244</v>
      </c>
      <c r="E5" s="118">
        <v>1.1818435879447726</v>
      </c>
      <c r="F5" s="84" t="s">
        <v>723</v>
      </c>
      <c r="G5" s="84" t="b">
        <v>0</v>
      </c>
      <c r="H5" s="84" t="b">
        <v>0</v>
      </c>
      <c r="I5" s="84" t="b">
        <v>0</v>
      </c>
      <c r="J5" s="84" t="b">
        <v>0</v>
      </c>
      <c r="K5" s="84" t="b">
        <v>0</v>
      </c>
      <c r="L5" s="84" t="b">
        <v>0</v>
      </c>
    </row>
    <row r="6" spans="1:12" ht="15">
      <c r="A6" s="84" t="s">
        <v>218</v>
      </c>
      <c r="B6" s="84" t="s">
        <v>226</v>
      </c>
      <c r="C6" s="84">
        <v>9</v>
      </c>
      <c r="D6" s="118">
        <v>0.010403432145483244</v>
      </c>
      <c r="E6" s="118">
        <v>1.1818435879447726</v>
      </c>
      <c r="F6" s="84" t="s">
        <v>723</v>
      </c>
      <c r="G6" s="84" t="b">
        <v>0</v>
      </c>
      <c r="H6" s="84" t="b">
        <v>0</v>
      </c>
      <c r="I6" s="84" t="b">
        <v>0</v>
      </c>
      <c r="J6" s="84" t="b">
        <v>0</v>
      </c>
      <c r="K6" s="84" t="b">
        <v>0</v>
      </c>
      <c r="L6" s="84" t="b">
        <v>0</v>
      </c>
    </row>
    <row r="7" spans="1:12" ht="15">
      <c r="A7" s="84" t="s">
        <v>215</v>
      </c>
      <c r="B7" s="84" t="s">
        <v>213</v>
      </c>
      <c r="C7" s="84">
        <v>8</v>
      </c>
      <c r="D7" s="118">
        <v>0.011712677045122624</v>
      </c>
      <c r="E7" s="118">
        <v>1.278753600952829</v>
      </c>
      <c r="F7" s="84" t="s">
        <v>723</v>
      </c>
      <c r="G7" s="84" t="b">
        <v>0</v>
      </c>
      <c r="H7" s="84" t="b">
        <v>0</v>
      </c>
      <c r="I7" s="84" t="b">
        <v>0</v>
      </c>
      <c r="J7" s="84" t="b">
        <v>0</v>
      </c>
      <c r="K7" s="84" t="b">
        <v>0</v>
      </c>
      <c r="L7" s="84" t="b">
        <v>0</v>
      </c>
    </row>
    <row r="8" spans="1:12" ht="15">
      <c r="A8" s="84" t="s">
        <v>225</v>
      </c>
      <c r="B8" s="84" t="s">
        <v>224</v>
      </c>
      <c r="C8" s="84">
        <v>7</v>
      </c>
      <c r="D8" s="118">
        <v>0.012694035961734147</v>
      </c>
      <c r="E8" s="118">
        <v>1.1818435879447726</v>
      </c>
      <c r="F8" s="84" t="s">
        <v>723</v>
      </c>
      <c r="G8" s="84" t="b">
        <v>0</v>
      </c>
      <c r="H8" s="84" t="b">
        <v>0</v>
      </c>
      <c r="I8" s="84" t="b">
        <v>0</v>
      </c>
      <c r="J8" s="84" t="b">
        <v>0</v>
      </c>
      <c r="K8" s="84" t="b">
        <v>0</v>
      </c>
      <c r="L8" s="84" t="b">
        <v>0</v>
      </c>
    </row>
    <row r="9" spans="1:12" ht="15">
      <c r="A9" s="84" t="s">
        <v>228</v>
      </c>
      <c r="B9" s="84" t="s">
        <v>217</v>
      </c>
      <c r="C9" s="84">
        <v>6</v>
      </c>
      <c r="D9" s="118">
        <v>0.013300365733539557</v>
      </c>
      <c r="E9" s="118">
        <v>0.8138668026501782</v>
      </c>
      <c r="F9" s="84" t="s">
        <v>723</v>
      </c>
      <c r="G9" s="84" t="b">
        <v>0</v>
      </c>
      <c r="H9" s="84" t="b">
        <v>0</v>
      </c>
      <c r="I9" s="84" t="b">
        <v>0</v>
      </c>
      <c r="J9" s="84" t="b">
        <v>0</v>
      </c>
      <c r="K9" s="84" t="b">
        <v>0</v>
      </c>
      <c r="L9" s="84" t="b">
        <v>0</v>
      </c>
    </row>
    <row r="10" spans="1:12" ht="15">
      <c r="A10" s="84" t="s">
        <v>224</v>
      </c>
      <c r="B10" s="84" t="s">
        <v>223</v>
      </c>
      <c r="C10" s="84">
        <v>6</v>
      </c>
      <c r="D10" s="118">
        <v>0.013300365733539557</v>
      </c>
      <c r="E10" s="118">
        <v>1.403692337561129</v>
      </c>
      <c r="F10" s="84" t="s">
        <v>723</v>
      </c>
      <c r="G10" s="84" t="b">
        <v>0</v>
      </c>
      <c r="H10" s="84" t="b">
        <v>0</v>
      </c>
      <c r="I10" s="84" t="b">
        <v>0</v>
      </c>
      <c r="J10" s="84" t="b">
        <v>0</v>
      </c>
      <c r="K10" s="84" t="b">
        <v>0</v>
      </c>
      <c r="L10" s="84" t="b">
        <v>0</v>
      </c>
    </row>
    <row r="11" spans="1:12" ht="15">
      <c r="A11" s="84" t="s">
        <v>228</v>
      </c>
      <c r="B11" s="84" t="s">
        <v>628</v>
      </c>
      <c r="C11" s="84">
        <v>4</v>
      </c>
      <c r="D11" s="118">
        <v>0.01311007335783797</v>
      </c>
      <c r="E11" s="118">
        <v>1.0357155522665344</v>
      </c>
      <c r="F11" s="84" t="s">
        <v>723</v>
      </c>
      <c r="G11" s="84" t="b">
        <v>0</v>
      </c>
      <c r="H11" s="84" t="b">
        <v>0</v>
      </c>
      <c r="I11" s="84" t="b">
        <v>0</v>
      </c>
      <c r="J11" s="84" t="b">
        <v>0</v>
      </c>
      <c r="K11" s="84" t="b">
        <v>0</v>
      </c>
      <c r="L11" s="84" t="b">
        <v>0</v>
      </c>
    </row>
    <row r="12" spans="1:12" ht="15">
      <c r="A12" s="84" t="s">
        <v>628</v>
      </c>
      <c r="B12" s="84" t="s">
        <v>627</v>
      </c>
      <c r="C12" s="84">
        <v>4</v>
      </c>
      <c r="D12" s="118">
        <v>0.01311007335783797</v>
      </c>
      <c r="E12" s="118">
        <v>1.5797835966168103</v>
      </c>
      <c r="F12" s="84" t="s">
        <v>723</v>
      </c>
      <c r="G12" s="84" t="b">
        <v>0</v>
      </c>
      <c r="H12" s="84" t="b">
        <v>0</v>
      </c>
      <c r="I12" s="84" t="b">
        <v>0</v>
      </c>
      <c r="J12" s="84" t="b">
        <v>0</v>
      </c>
      <c r="K12" s="84" t="b">
        <v>0</v>
      </c>
      <c r="L12" s="84" t="b">
        <v>0</v>
      </c>
    </row>
    <row r="13" spans="1:12" ht="15">
      <c r="A13" s="84" t="s">
        <v>228</v>
      </c>
      <c r="B13" s="84" t="s">
        <v>711</v>
      </c>
      <c r="C13" s="84">
        <v>4</v>
      </c>
      <c r="D13" s="118">
        <v>0.01311007335783797</v>
      </c>
      <c r="E13" s="118">
        <v>1.0357155522665344</v>
      </c>
      <c r="F13" s="84" t="s">
        <v>723</v>
      </c>
      <c r="G13" s="84" t="b">
        <v>0</v>
      </c>
      <c r="H13" s="84" t="b">
        <v>0</v>
      </c>
      <c r="I13" s="84" t="b">
        <v>0</v>
      </c>
      <c r="J13" s="84" t="b">
        <v>0</v>
      </c>
      <c r="K13" s="84" t="b">
        <v>0</v>
      </c>
      <c r="L13" s="84" t="b">
        <v>0</v>
      </c>
    </row>
    <row r="14" spans="1:12" ht="15">
      <c r="A14" s="84" t="s">
        <v>711</v>
      </c>
      <c r="B14" s="84" t="s">
        <v>217</v>
      </c>
      <c r="C14" s="84">
        <v>4</v>
      </c>
      <c r="D14" s="118">
        <v>0.01311007335783797</v>
      </c>
      <c r="E14" s="118">
        <v>1.1818435879447726</v>
      </c>
      <c r="F14" s="84" t="s">
        <v>723</v>
      </c>
      <c r="G14" s="84" t="b">
        <v>0</v>
      </c>
      <c r="H14" s="84" t="b">
        <v>0</v>
      </c>
      <c r="I14" s="84" t="b">
        <v>0</v>
      </c>
      <c r="J14" s="84" t="b">
        <v>0</v>
      </c>
      <c r="K14" s="84" t="b">
        <v>0</v>
      </c>
      <c r="L14" s="84" t="b">
        <v>0</v>
      </c>
    </row>
    <row r="15" spans="1:12" ht="15">
      <c r="A15" s="84" t="s">
        <v>223</v>
      </c>
      <c r="B15" s="84" t="s">
        <v>237</v>
      </c>
      <c r="C15" s="84">
        <v>3</v>
      </c>
      <c r="D15" s="118">
        <v>0.012090483993227269</v>
      </c>
      <c r="E15" s="118">
        <v>1.403692337561129</v>
      </c>
      <c r="F15" s="84" t="s">
        <v>723</v>
      </c>
      <c r="G15" s="84" t="b">
        <v>0</v>
      </c>
      <c r="H15" s="84" t="b">
        <v>0</v>
      </c>
      <c r="I15" s="84" t="b">
        <v>0</v>
      </c>
      <c r="J15" s="84" t="b">
        <v>0</v>
      </c>
      <c r="K15" s="84" t="b">
        <v>0</v>
      </c>
      <c r="L15" s="84" t="b">
        <v>0</v>
      </c>
    </row>
    <row r="16" spans="1:12" ht="15">
      <c r="A16" s="84" t="s">
        <v>237</v>
      </c>
      <c r="B16" s="84" t="s">
        <v>236</v>
      </c>
      <c r="C16" s="84">
        <v>3</v>
      </c>
      <c r="D16" s="118">
        <v>0.012090483993227269</v>
      </c>
      <c r="E16" s="118">
        <v>1.7047223332251102</v>
      </c>
      <c r="F16" s="84" t="s">
        <v>723</v>
      </c>
      <c r="G16" s="84" t="b">
        <v>0</v>
      </c>
      <c r="H16" s="84" t="b">
        <v>0</v>
      </c>
      <c r="I16" s="84" t="b">
        <v>0</v>
      </c>
      <c r="J16" s="84" t="b">
        <v>0</v>
      </c>
      <c r="K16" s="84" t="b">
        <v>0</v>
      </c>
      <c r="L16" s="84" t="b">
        <v>0</v>
      </c>
    </row>
    <row r="17" spans="1:12" ht="15">
      <c r="A17" s="84" t="s">
        <v>236</v>
      </c>
      <c r="B17" s="84" t="s">
        <v>212</v>
      </c>
      <c r="C17" s="84">
        <v>3</v>
      </c>
      <c r="D17" s="118">
        <v>0.012090483993227269</v>
      </c>
      <c r="E17" s="118">
        <v>1.7047223332251102</v>
      </c>
      <c r="F17" s="84" t="s">
        <v>723</v>
      </c>
      <c r="G17" s="84" t="b">
        <v>0</v>
      </c>
      <c r="H17" s="84" t="b">
        <v>0</v>
      </c>
      <c r="I17" s="84" t="b">
        <v>0</v>
      </c>
      <c r="J17" s="84" t="b">
        <v>0</v>
      </c>
      <c r="K17" s="84" t="b">
        <v>0</v>
      </c>
      <c r="L17" s="84" t="b">
        <v>0</v>
      </c>
    </row>
    <row r="18" spans="1:12" ht="15">
      <c r="A18" s="84" t="s">
        <v>212</v>
      </c>
      <c r="B18" s="84" t="s">
        <v>235</v>
      </c>
      <c r="C18" s="84">
        <v>3</v>
      </c>
      <c r="D18" s="118">
        <v>0.012090483993227269</v>
      </c>
      <c r="E18" s="118">
        <v>1.7047223332251102</v>
      </c>
      <c r="F18" s="84" t="s">
        <v>723</v>
      </c>
      <c r="G18" s="84" t="b">
        <v>0</v>
      </c>
      <c r="H18" s="84" t="b">
        <v>0</v>
      </c>
      <c r="I18" s="84" t="b">
        <v>0</v>
      </c>
      <c r="J18" s="84" t="b">
        <v>0</v>
      </c>
      <c r="K18" s="84" t="b">
        <v>0</v>
      </c>
      <c r="L18" s="84" t="b">
        <v>0</v>
      </c>
    </row>
    <row r="19" spans="1:12" ht="15">
      <c r="A19" s="84" t="s">
        <v>235</v>
      </c>
      <c r="B19" s="84" t="s">
        <v>234</v>
      </c>
      <c r="C19" s="84">
        <v>3</v>
      </c>
      <c r="D19" s="118">
        <v>0.012090483993227269</v>
      </c>
      <c r="E19" s="118">
        <v>1.7047223332251102</v>
      </c>
      <c r="F19" s="84" t="s">
        <v>723</v>
      </c>
      <c r="G19" s="84" t="b">
        <v>0</v>
      </c>
      <c r="H19" s="84" t="b">
        <v>0</v>
      </c>
      <c r="I19" s="84" t="b">
        <v>0</v>
      </c>
      <c r="J19" s="84" t="b">
        <v>0</v>
      </c>
      <c r="K19" s="84" t="b">
        <v>0</v>
      </c>
      <c r="L19" s="84" t="b">
        <v>0</v>
      </c>
    </row>
    <row r="20" spans="1:12" ht="15">
      <c r="A20" s="84" t="s">
        <v>712</v>
      </c>
      <c r="B20" s="84" t="s">
        <v>713</v>
      </c>
      <c r="C20" s="84">
        <v>2</v>
      </c>
      <c r="D20" s="118">
        <v>0.010181904096557311</v>
      </c>
      <c r="E20" s="118">
        <v>1.8808135922807914</v>
      </c>
      <c r="F20" s="84" t="s">
        <v>723</v>
      </c>
      <c r="G20" s="84" t="b">
        <v>1</v>
      </c>
      <c r="H20" s="84" t="b">
        <v>0</v>
      </c>
      <c r="I20" s="84" t="b">
        <v>0</v>
      </c>
      <c r="J20" s="84" t="b">
        <v>0</v>
      </c>
      <c r="K20" s="84" t="b">
        <v>0</v>
      </c>
      <c r="L20" s="84" t="b">
        <v>0</v>
      </c>
    </row>
    <row r="21" spans="1:12" ht="15">
      <c r="A21" s="84" t="s">
        <v>714</v>
      </c>
      <c r="B21" s="84" t="s">
        <v>715</v>
      </c>
      <c r="C21" s="84">
        <v>2</v>
      </c>
      <c r="D21" s="118">
        <v>0.010181904096557311</v>
      </c>
      <c r="E21" s="118">
        <v>1.8808135922807914</v>
      </c>
      <c r="F21" s="84" t="s">
        <v>723</v>
      </c>
      <c r="G21" s="84" t="b">
        <v>0</v>
      </c>
      <c r="H21" s="84" t="b">
        <v>0</v>
      </c>
      <c r="I21" s="84" t="b">
        <v>0</v>
      </c>
      <c r="J21" s="84" t="b">
        <v>0</v>
      </c>
      <c r="K21" s="84" t="b">
        <v>0</v>
      </c>
      <c r="L21" s="84" t="b">
        <v>0</v>
      </c>
    </row>
    <row r="22" spans="1:12" ht="15">
      <c r="A22" s="84" t="s">
        <v>715</v>
      </c>
      <c r="B22" s="84" t="s">
        <v>716</v>
      </c>
      <c r="C22" s="84">
        <v>2</v>
      </c>
      <c r="D22" s="118">
        <v>0.010181904096557311</v>
      </c>
      <c r="E22" s="118">
        <v>1.8808135922807914</v>
      </c>
      <c r="F22" s="84" t="s">
        <v>723</v>
      </c>
      <c r="G22" s="84" t="b">
        <v>0</v>
      </c>
      <c r="H22" s="84" t="b">
        <v>0</v>
      </c>
      <c r="I22" s="84" t="b">
        <v>0</v>
      </c>
      <c r="J22" s="84" t="b">
        <v>0</v>
      </c>
      <c r="K22" s="84" t="b">
        <v>0</v>
      </c>
      <c r="L22" s="84" t="b">
        <v>0</v>
      </c>
    </row>
    <row r="23" spans="1:12" ht="15">
      <c r="A23" s="84" t="s">
        <v>716</v>
      </c>
      <c r="B23" s="84" t="s">
        <v>717</v>
      </c>
      <c r="C23" s="84">
        <v>2</v>
      </c>
      <c r="D23" s="118">
        <v>0.010181904096557311</v>
      </c>
      <c r="E23" s="118">
        <v>1.8808135922807914</v>
      </c>
      <c r="F23" s="84" t="s">
        <v>723</v>
      </c>
      <c r="G23" s="84" t="b">
        <v>0</v>
      </c>
      <c r="H23" s="84" t="b">
        <v>0</v>
      </c>
      <c r="I23" s="84" t="b">
        <v>0</v>
      </c>
      <c r="J23" s="84" t="b">
        <v>0</v>
      </c>
      <c r="K23" s="84" t="b">
        <v>0</v>
      </c>
      <c r="L23" s="84" t="b">
        <v>0</v>
      </c>
    </row>
    <row r="24" spans="1:12" ht="15">
      <c r="A24" s="84" t="s">
        <v>717</v>
      </c>
      <c r="B24" s="84" t="s">
        <v>718</v>
      </c>
      <c r="C24" s="84">
        <v>2</v>
      </c>
      <c r="D24" s="118">
        <v>0.010181904096557311</v>
      </c>
      <c r="E24" s="118">
        <v>1.8808135922807914</v>
      </c>
      <c r="F24" s="84" t="s">
        <v>723</v>
      </c>
      <c r="G24" s="84" t="b">
        <v>0</v>
      </c>
      <c r="H24" s="84" t="b">
        <v>0</v>
      </c>
      <c r="I24" s="84" t="b">
        <v>0</v>
      </c>
      <c r="J24" s="84" t="b">
        <v>0</v>
      </c>
      <c r="K24" s="84" t="b">
        <v>0</v>
      </c>
      <c r="L24" s="84" t="b">
        <v>0</v>
      </c>
    </row>
    <row r="25" spans="1:12" ht="15">
      <c r="A25" s="84" t="s">
        <v>718</v>
      </c>
      <c r="B25" s="84" t="s">
        <v>719</v>
      </c>
      <c r="C25" s="84">
        <v>2</v>
      </c>
      <c r="D25" s="118">
        <v>0.010181904096557311</v>
      </c>
      <c r="E25" s="118">
        <v>1.8808135922807914</v>
      </c>
      <c r="F25" s="84" t="s">
        <v>723</v>
      </c>
      <c r="G25" s="84" t="b">
        <v>0</v>
      </c>
      <c r="H25" s="84" t="b">
        <v>0</v>
      </c>
      <c r="I25" s="84" t="b">
        <v>0</v>
      </c>
      <c r="J25" s="84" t="b">
        <v>0</v>
      </c>
      <c r="K25" s="84" t="b">
        <v>0</v>
      </c>
      <c r="L25" s="84" t="b">
        <v>0</v>
      </c>
    </row>
    <row r="26" spans="1:12" ht="15">
      <c r="A26" s="84" t="s">
        <v>719</v>
      </c>
      <c r="B26" s="84" t="s">
        <v>720</v>
      </c>
      <c r="C26" s="84">
        <v>2</v>
      </c>
      <c r="D26" s="118">
        <v>0.010181904096557311</v>
      </c>
      <c r="E26" s="118">
        <v>1.8808135922807914</v>
      </c>
      <c r="F26" s="84" t="s">
        <v>723</v>
      </c>
      <c r="G26" s="84" t="b">
        <v>0</v>
      </c>
      <c r="H26" s="84" t="b">
        <v>0</v>
      </c>
      <c r="I26" s="84" t="b">
        <v>0</v>
      </c>
      <c r="J26" s="84" t="b">
        <v>0</v>
      </c>
      <c r="K26" s="84" t="b">
        <v>0</v>
      </c>
      <c r="L26" s="84" t="b">
        <v>0</v>
      </c>
    </row>
    <row r="27" spans="1:12" ht="15">
      <c r="A27" s="84" t="s">
        <v>720</v>
      </c>
      <c r="B27" s="84" t="s">
        <v>228</v>
      </c>
      <c r="C27" s="84">
        <v>2</v>
      </c>
      <c r="D27" s="118">
        <v>0.010181904096557311</v>
      </c>
      <c r="E27" s="118">
        <v>1.0357155522665344</v>
      </c>
      <c r="F27" s="84" t="s">
        <v>723</v>
      </c>
      <c r="G27" s="84" t="b">
        <v>0</v>
      </c>
      <c r="H27" s="84" t="b">
        <v>0</v>
      </c>
      <c r="I27" s="84" t="b">
        <v>0</v>
      </c>
      <c r="J27" s="84" t="b">
        <v>0</v>
      </c>
      <c r="K27" s="84" t="b">
        <v>0</v>
      </c>
      <c r="L27" s="84" t="b">
        <v>0</v>
      </c>
    </row>
    <row r="28" spans="1:12" ht="15">
      <c r="A28" s="84" t="s">
        <v>233</v>
      </c>
      <c r="B28" s="84" t="s">
        <v>232</v>
      </c>
      <c r="C28" s="84">
        <v>2</v>
      </c>
      <c r="D28" s="118">
        <v>0.010181904096557311</v>
      </c>
      <c r="E28" s="118">
        <v>1.8808135922807914</v>
      </c>
      <c r="F28" s="84" t="s">
        <v>723</v>
      </c>
      <c r="G28" s="84" t="b">
        <v>0</v>
      </c>
      <c r="H28" s="84" t="b">
        <v>0</v>
      </c>
      <c r="I28" s="84" t="b">
        <v>0</v>
      </c>
      <c r="J28" s="84" t="b">
        <v>0</v>
      </c>
      <c r="K28" s="84" t="b">
        <v>0</v>
      </c>
      <c r="L28" s="84" t="b">
        <v>0</v>
      </c>
    </row>
    <row r="29" spans="1:12" ht="15">
      <c r="A29" s="84" t="s">
        <v>232</v>
      </c>
      <c r="B29" s="84" t="s">
        <v>231</v>
      </c>
      <c r="C29" s="84">
        <v>2</v>
      </c>
      <c r="D29" s="118">
        <v>0.010181904096557311</v>
      </c>
      <c r="E29" s="118">
        <v>1.8808135922807914</v>
      </c>
      <c r="F29" s="84" t="s">
        <v>723</v>
      </c>
      <c r="G29" s="84" t="b">
        <v>0</v>
      </c>
      <c r="H29" s="84" t="b">
        <v>0</v>
      </c>
      <c r="I29" s="84" t="b">
        <v>0</v>
      </c>
      <c r="J29" s="84" t="b">
        <v>0</v>
      </c>
      <c r="K29" s="84" t="b">
        <v>0</v>
      </c>
      <c r="L29" s="84" t="b">
        <v>0</v>
      </c>
    </row>
    <row r="30" spans="1:12" ht="15">
      <c r="A30" s="84" t="s">
        <v>231</v>
      </c>
      <c r="B30" s="84" t="s">
        <v>230</v>
      </c>
      <c r="C30" s="84">
        <v>2</v>
      </c>
      <c r="D30" s="118">
        <v>0.010181904096557311</v>
      </c>
      <c r="E30" s="118">
        <v>1.8808135922807914</v>
      </c>
      <c r="F30" s="84" t="s">
        <v>723</v>
      </c>
      <c r="G30" s="84" t="b">
        <v>0</v>
      </c>
      <c r="H30" s="84" t="b">
        <v>0</v>
      </c>
      <c r="I30" s="84" t="b">
        <v>0</v>
      </c>
      <c r="J30" s="84" t="b">
        <v>0</v>
      </c>
      <c r="K30" s="84" t="b">
        <v>0</v>
      </c>
      <c r="L30" s="84" t="b">
        <v>0</v>
      </c>
    </row>
    <row r="31" spans="1:12" ht="15">
      <c r="A31" s="84" t="s">
        <v>230</v>
      </c>
      <c r="B31" s="84" t="s">
        <v>229</v>
      </c>
      <c r="C31" s="84">
        <v>2</v>
      </c>
      <c r="D31" s="118">
        <v>0.010181904096557311</v>
      </c>
      <c r="E31" s="118">
        <v>1.8808135922807914</v>
      </c>
      <c r="F31" s="84" t="s">
        <v>723</v>
      </c>
      <c r="G31" s="84" t="b">
        <v>0</v>
      </c>
      <c r="H31" s="84" t="b">
        <v>0</v>
      </c>
      <c r="I31" s="84" t="b">
        <v>0</v>
      </c>
      <c r="J31" s="84" t="b">
        <v>0</v>
      </c>
      <c r="K31" s="84" t="b">
        <v>0</v>
      </c>
      <c r="L31" s="84" t="b">
        <v>0</v>
      </c>
    </row>
    <row r="32" spans="1:12" ht="15">
      <c r="A32" s="84" t="s">
        <v>234</v>
      </c>
      <c r="B32" s="84" t="s">
        <v>216</v>
      </c>
      <c r="C32" s="84">
        <v>2</v>
      </c>
      <c r="D32" s="118">
        <v>0.010181904096557311</v>
      </c>
      <c r="E32" s="118">
        <v>1.7047223332251102</v>
      </c>
      <c r="F32" s="84" t="s">
        <v>723</v>
      </c>
      <c r="G32" s="84" t="b">
        <v>0</v>
      </c>
      <c r="H32" s="84" t="b">
        <v>0</v>
      </c>
      <c r="I32" s="84" t="b">
        <v>0</v>
      </c>
      <c r="J32" s="84" t="b">
        <v>0</v>
      </c>
      <c r="K32" s="84" t="b">
        <v>0</v>
      </c>
      <c r="L32" s="84" t="b">
        <v>0</v>
      </c>
    </row>
    <row r="33" spans="1:12" ht="15">
      <c r="A33" s="84" t="s">
        <v>225</v>
      </c>
      <c r="B33" s="84" t="s">
        <v>221</v>
      </c>
      <c r="C33" s="84">
        <v>2</v>
      </c>
      <c r="D33" s="118">
        <v>0.010181904096557311</v>
      </c>
      <c r="E33" s="118">
        <v>1.1818435879447726</v>
      </c>
      <c r="F33" s="84" t="s">
        <v>723</v>
      </c>
      <c r="G33" s="84" t="b">
        <v>0</v>
      </c>
      <c r="H33" s="84" t="b">
        <v>0</v>
      </c>
      <c r="I33" s="84" t="b">
        <v>0</v>
      </c>
      <c r="J33" s="84" t="b">
        <v>0</v>
      </c>
      <c r="K33" s="84" t="b">
        <v>0</v>
      </c>
      <c r="L33" s="84" t="b">
        <v>0</v>
      </c>
    </row>
    <row r="34" spans="1:12" ht="15">
      <c r="A34" s="84" t="s">
        <v>223</v>
      </c>
      <c r="B34" s="84" t="s">
        <v>222</v>
      </c>
      <c r="C34" s="84">
        <v>2</v>
      </c>
      <c r="D34" s="118">
        <v>0.010181904096557311</v>
      </c>
      <c r="E34" s="118">
        <v>1.403692337561129</v>
      </c>
      <c r="F34" s="84" t="s">
        <v>723</v>
      </c>
      <c r="G34" s="84" t="b">
        <v>0</v>
      </c>
      <c r="H34" s="84" t="b">
        <v>0</v>
      </c>
      <c r="I34" s="84" t="b">
        <v>0</v>
      </c>
      <c r="J34" s="84" t="b">
        <v>0</v>
      </c>
      <c r="K34" s="84" t="b">
        <v>0</v>
      </c>
      <c r="L34" s="84" t="b">
        <v>0</v>
      </c>
    </row>
    <row r="35" spans="1:12" ht="15">
      <c r="A35" s="84" t="s">
        <v>215</v>
      </c>
      <c r="B35" s="84" t="s">
        <v>213</v>
      </c>
      <c r="C35" s="84">
        <v>7</v>
      </c>
      <c r="D35" s="118">
        <v>0.012962853924601673</v>
      </c>
      <c r="E35" s="118">
        <v>1.132625565274591</v>
      </c>
      <c r="F35" s="84" t="s">
        <v>586</v>
      </c>
      <c r="G35" s="84" t="b">
        <v>0</v>
      </c>
      <c r="H35" s="84" t="b">
        <v>0</v>
      </c>
      <c r="I35" s="84" t="b">
        <v>0</v>
      </c>
      <c r="J35" s="84" t="b">
        <v>0</v>
      </c>
      <c r="K35" s="84" t="b">
        <v>0</v>
      </c>
      <c r="L35" s="84" t="b">
        <v>0</v>
      </c>
    </row>
    <row r="36" spans="1:12" ht="15">
      <c r="A36" s="84" t="s">
        <v>213</v>
      </c>
      <c r="B36" s="84" t="s">
        <v>228</v>
      </c>
      <c r="C36" s="84">
        <v>7</v>
      </c>
      <c r="D36" s="118">
        <v>0.012962853924601673</v>
      </c>
      <c r="E36" s="118">
        <v>0.9363309201306227</v>
      </c>
      <c r="F36" s="84" t="s">
        <v>586</v>
      </c>
      <c r="G36" s="84" t="b">
        <v>0</v>
      </c>
      <c r="H36" s="84" t="b">
        <v>0</v>
      </c>
      <c r="I36" s="84" t="b">
        <v>0</v>
      </c>
      <c r="J36" s="84" t="b">
        <v>0</v>
      </c>
      <c r="K36" s="84" t="b">
        <v>0</v>
      </c>
      <c r="L36" s="84" t="b">
        <v>0</v>
      </c>
    </row>
    <row r="37" spans="1:12" ht="15">
      <c r="A37" s="84" t="s">
        <v>217</v>
      </c>
      <c r="B37" s="84" t="s">
        <v>227</v>
      </c>
      <c r="C37" s="84">
        <v>7</v>
      </c>
      <c r="D37" s="118">
        <v>0.012962853924601673</v>
      </c>
      <c r="E37" s="118">
        <v>1.132625565274591</v>
      </c>
      <c r="F37" s="84" t="s">
        <v>586</v>
      </c>
      <c r="G37" s="84" t="b">
        <v>0</v>
      </c>
      <c r="H37" s="84" t="b">
        <v>0</v>
      </c>
      <c r="I37" s="84" t="b">
        <v>0</v>
      </c>
      <c r="J37" s="84" t="b">
        <v>0</v>
      </c>
      <c r="K37" s="84" t="b">
        <v>0</v>
      </c>
      <c r="L37" s="84" t="b">
        <v>0</v>
      </c>
    </row>
    <row r="38" spans="1:12" ht="15">
      <c r="A38" s="84" t="s">
        <v>226</v>
      </c>
      <c r="B38" s="84" t="s">
        <v>225</v>
      </c>
      <c r="C38" s="84">
        <v>7</v>
      </c>
      <c r="D38" s="118">
        <v>0.012962853924601673</v>
      </c>
      <c r="E38" s="118">
        <v>1.132625565274591</v>
      </c>
      <c r="F38" s="84" t="s">
        <v>586</v>
      </c>
      <c r="G38" s="84" t="b">
        <v>0</v>
      </c>
      <c r="H38" s="84" t="b">
        <v>0</v>
      </c>
      <c r="I38" s="84" t="b">
        <v>0</v>
      </c>
      <c r="J38" s="84" t="b">
        <v>0</v>
      </c>
      <c r="K38" s="84" t="b">
        <v>0</v>
      </c>
      <c r="L38" s="84" t="b">
        <v>0</v>
      </c>
    </row>
    <row r="39" spans="1:12" ht="15">
      <c r="A39" s="84" t="s">
        <v>227</v>
      </c>
      <c r="B39" s="84" t="s">
        <v>218</v>
      </c>
      <c r="C39" s="84">
        <v>6</v>
      </c>
      <c r="D39" s="118">
        <v>0.014900458572146117</v>
      </c>
      <c r="E39" s="118">
        <v>1.132625565274591</v>
      </c>
      <c r="F39" s="84" t="s">
        <v>586</v>
      </c>
      <c r="G39" s="84" t="b">
        <v>0</v>
      </c>
      <c r="H39" s="84" t="b">
        <v>0</v>
      </c>
      <c r="I39" s="84" t="b">
        <v>0</v>
      </c>
      <c r="J39" s="84" t="b">
        <v>0</v>
      </c>
      <c r="K39" s="84" t="b">
        <v>0</v>
      </c>
      <c r="L39" s="84" t="b">
        <v>0</v>
      </c>
    </row>
    <row r="40" spans="1:12" ht="15">
      <c r="A40" s="84" t="s">
        <v>218</v>
      </c>
      <c r="B40" s="84" t="s">
        <v>226</v>
      </c>
      <c r="C40" s="84">
        <v>6</v>
      </c>
      <c r="D40" s="118">
        <v>0.014900458572146117</v>
      </c>
      <c r="E40" s="118">
        <v>1.132625565274591</v>
      </c>
      <c r="F40" s="84" t="s">
        <v>586</v>
      </c>
      <c r="G40" s="84" t="b">
        <v>0</v>
      </c>
      <c r="H40" s="84" t="b">
        <v>0</v>
      </c>
      <c r="I40" s="84" t="b">
        <v>0</v>
      </c>
      <c r="J40" s="84" t="b">
        <v>0</v>
      </c>
      <c r="K40" s="84" t="b">
        <v>0</v>
      </c>
      <c r="L40" s="84" t="b">
        <v>0</v>
      </c>
    </row>
    <row r="41" spans="1:12" ht="15">
      <c r="A41" s="84" t="s">
        <v>228</v>
      </c>
      <c r="B41" s="84" t="s">
        <v>628</v>
      </c>
      <c r="C41" s="84">
        <v>4</v>
      </c>
      <c r="D41" s="118">
        <v>0.01657859222000991</v>
      </c>
      <c r="E41" s="118">
        <v>0.9363309201306227</v>
      </c>
      <c r="F41" s="84" t="s">
        <v>586</v>
      </c>
      <c r="G41" s="84" t="b">
        <v>0</v>
      </c>
      <c r="H41" s="84" t="b">
        <v>0</v>
      </c>
      <c r="I41" s="84" t="b">
        <v>0</v>
      </c>
      <c r="J41" s="84" t="b">
        <v>0</v>
      </c>
      <c r="K41" s="84" t="b">
        <v>0</v>
      </c>
      <c r="L41" s="84" t="b">
        <v>0</v>
      </c>
    </row>
    <row r="42" spans="1:12" ht="15">
      <c r="A42" s="84" t="s">
        <v>628</v>
      </c>
      <c r="B42" s="84" t="s">
        <v>627</v>
      </c>
      <c r="C42" s="84">
        <v>4</v>
      </c>
      <c r="D42" s="118">
        <v>0.01657859222000991</v>
      </c>
      <c r="E42" s="118">
        <v>1.3756636139608853</v>
      </c>
      <c r="F42" s="84" t="s">
        <v>586</v>
      </c>
      <c r="G42" s="84" t="b">
        <v>0</v>
      </c>
      <c r="H42" s="84" t="b">
        <v>0</v>
      </c>
      <c r="I42" s="84" t="b">
        <v>0</v>
      </c>
      <c r="J42" s="84" t="b">
        <v>0</v>
      </c>
      <c r="K42" s="84" t="b">
        <v>0</v>
      </c>
      <c r="L42" s="84" t="b">
        <v>0</v>
      </c>
    </row>
    <row r="43" spans="1:12" ht="15">
      <c r="A43" s="84" t="s">
        <v>228</v>
      </c>
      <c r="B43" s="84" t="s">
        <v>217</v>
      </c>
      <c r="C43" s="84">
        <v>4</v>
      </c>
      <c r="D43" s="118">
        <v>0.01657859222000991</v>
      </c>
      <c r="E43" s="118">
        <v>0.6932928714443283</v>
      </c>
      <c r="F43" s="84" t="s">
        <v>586</v>
      </c>
      <c r="G43" s="84" t="b">
        <v>0</v>
      </c>
      <c r="H43" s="84" t="b">
        <v>0</v>
      </c>
      <c r="I43" s="84" t="b">
        <v>0</v>
      </c>
      <c r="J43" s="84" t="b">
        <v>0</v>
      </c>
      <c r="K43" s="84" t="b">
        <v>0</v>
      </c>
      <c r="L43" s="84" t="b">
        <v>0</v>
      </c>
    </row>
    <row r="44" spans="1:12" ht="15">
      <c r="A44" s="84" t="s">
        <v>225</v>
      </c>
      <c r="B44" s="84" t="s">
        <v>224</v>
      </c>
      <c r="C44" s="84">
        <v>4</v>
      </c>
      <c r="D44" s="118">
        <v>0.01657859222000991</v>
      </c>
      <c r="E44" s="118">
        <v>1.132625565274591</v>
      </c>
      <c r="F44" s="84" t="s">
        <v>586</v>
      </c>
      <c r="G44" s="84" t="b">
        <v>0</v>
      </c>
      <c r="H44" s="84" t="b">
        <v>0</v>
      </c>
      <c r="I44" s="84" t="b">
        <v>0</v>
      </c>
      <c r="J44" s="84" t="b">
        <v>0</v>
      </c>
      <c r="K44" s="84" t="b">
        <v>0</v>
      </c>
      <c r="L44" s="84" t="b">
        <v>0</v>
      </c>
    </row>
    <row r="45" spans="1:12" ht="15">
      <c r="A45" s="84" t="s">
        <v>228</v>
      </c>
      <c r="B45" s="84" t="s">
        <v>711</v>
      </c>
      <c r="C45" s="84">
        <v>3</v>
      </c>
      <c r="D45" s="118">
        <v>0.01596994614448762</v>
      </c>
      <c r="E45" s="118">
        <v>0.9363309201306227</v>
      </c>
      <c r="F45" s="84" t="s">
        <v>586</v>
      </c>
      <c r="G45" s="84" t="b">
        <v>0</v>
      </c>
      <c r="H45" s="84" t="b">
        <v>0</v>
      </c>
      <c r="I45" s="84" t="b">
        <v>0</v>
      </c>
      <c r="J45" s="84" t="b">
        <v>0</v>
      </c>
      <c r="K45" s="84" t="b">
        <v>0</v>
      </c>
      <c r="L45" s="84" t="b">
        <v>0</v>
      </c>
    </row>
    <row r="46" spans="1:12" ht="15">
      <c r="A46" s="84" t="s">
        <v>711</v>
      </c>
      <c r="B46" s="84" t="s">
        <v>217</v>
      </c>
      <c r="C46" s="84">
        <v>3</v>
      </c>
      <c r="D46" s="118">
        <v>0.01596994614448762</v>
      </c>
      <c r="E46" s="118">
        <v>1.132625565274591</v>
      </c>
      <c r="F46" s="84" t="s">
        <v>586</v>
      </c>
      <c r="G46" s="84" t="b">
        <v>0</v>
      </c>
      <c r="H46" s="84" t="b">
        <v>0</v>
      </c>
      <c r="I46" s="84" t="b">
        <v>0</v>
      </c>
      <c r="J46" s="84" t="b">
        <v>0</v>
      </c>
      <c r="K46" s="84" t="b">
        <v>0</v>
      </c>
      <c r="L46" s="84" t="b">
        <v>0</v>
      </c>
    </row>
    <row r="47" spans="1:12" ht="15">
      <c r="A47" s="84" t="s">
        <v>224</v>
      </c>
      <c r="B47" s="84" t="s">
        <v>223</v>
      </c>
      <c r="C47" s="84">
        <v>3</v>
      </c>
      <c r="D47" s="118">
        <v>0.01596994614448762</v>
      </c>
      <c r="E47" s="118">
        <v>1.5006023505691852</v>
      </c>
      <c r="F47" s="84" t="s">
        <v>586</v>
      </c>
      <c r="G47" s="84" t="b">
        <v>0</v>
      </c>
      <c r="H47" s="84" t="b">
        <v>0</v>
      </c>
      <c r="I47" s="84" t="b">
        <v>0</v>
      </c>
      <c r="J47" s="84" t="b">
        <v>0</v>
      </c>
      <c r="K47" s="84" t="b">
        <v>0</v>
      </c>
      <c r="L47" s="84" t="b">
        <v>0</v>
      </c>
    </row>
    <row r="48" spans="1:12" ht="15">
      <c r="A48" s="84" t="s">
        <v>712</v>
      </c>
      <c r="B48" s="84" t="s">
        <v>713</v>
      </c>
      <c r="C48" s="84">
        <v>2</v>
      </c>
      <c r="D48" s="118">
        <v>0.013969107348947997</v>
      </c>
      <c r="E48" s="118">
        <v>1.6766936096248666</v>
      </c>
      <c r="F48" s="84" t="s">
        <v>586</v>
      </c>
      <c r="G48" s="84" t="b">
        <v>1</v>
      </c>
      <c r="H48" s="84" t="b">
        <v>0</v>
      </c>
      <c r="I48" s="84" t="b">
        <v>0</v>
      </c>
      <c r="J48" s="84" t="b">
        <v>0</v>
      </c>
      <c r="K48" s="84" t="b">
        <v>0</v>
      </c>
      <c r="L48" s="84" t="b">
        <v>0</v>
      </c>
    </row>
    <row r="49" spans="1:12" ht="15">
      <c r="A49" s="84" t="s">
        <v>714</v>
      </c>
      <c r="B49" s="84" t="s">
        <v>715</v>
      </c>
      <c r="C49" s="84">
        <v>2</v>
      </c>
      <c r="D49" s="118">
        <v>0.013969107348947997</v>
      </c>
      <c r="E49" s="118">
        <v>1.6766936096248666</v>
      </c>
      <c r="F49" s="84" t="s">
        <v>586</v>
      </c>
      <c r="G49" s="84" t="b">
        <v>0</v>
      </c>
      <c r="H49" s="84" t="b">
        <v>0</v>
      </c>
      <c r="I49" s="84" t="b">
        <v>0</v>
      </c>
      <c r="J49" s="84" t="b">
        <v>0</v>
      </c>
      <c r="K49" s="84" t="b">
        <v>0</v>
      </c>
      <c r="L49" s="84" t="b">
        <v>0</v>
      </c>
    </row>
    <row r="50" spans="1:12" ht="15">
      <c r="A50" s="84" t="s">
        <v>715</v>
      </c>
      <c r="B50" s="84" t="s">
        <v>716</v>
      </c>
      <c r="C50" s="84">
        <v>2</v>
      </c>
      <c r="D50" s="118">
        <v>0.013969107348947997</v>
      </c>
      <c r="E50" s="118">
        <v>1.6766936096248666</v>
      </c>
      <c r="F50" s="84" t="s">
        <v>586</v>
      </c>
      <c r="G50" s="84" t="b">
        <v>0</v>
      </c>
      <c r="H50" s="84" t="b">
        <v>0</v>
      </c>
      <c r="I50" s="84" t="b">
        <v>0</v>
      </c>
      <c r="J50" s="84" t="b">
        <v>0</v>
      </c>
      <c r="K50" s="84" t="b">
        <v>0</v>
      </c>
      <c r="L50" s="84" t="b">
        <v>0</v>
      </c>
    </row>
    <row r="51" spans="1:12" ht="15">
      <c r="A51" s="84" t="s">
        <v>716</v>
      </c>
      <c r="B51" s="84" t="s">
        <v>717</v>
      </c>
      <c r="C51" s="84">
        <v>2</v>
      </c>
      <c r="D51" s="118">
        <v>0.013969107348947997</v>
      </c>
      <c r="E51" s="118">
        <v>1.6766936096248666</v>
      </c>
      <c r="F51" s="84" t="s">
        <v>586</v>
      </c>
      <c r="G51" s="84" t="b">
        <v>0</v>
      </c>
      <c r="H51" s="84" t="b">
        <v>0</v>
      </c>
      <c r="I51" s="84" t="b">
        <v>0</v>
      </c>
      <c r="J51" s="84" t="b">
        <v>0</v>
      </c>
      <c r="K51" s="84" t="b">
        <v>0</v>
      </c>
      <c r="L51" s="84" t="b">
        <v>0</v>
      </c>
    </row>
    <row r="52" spans="1:12" ht="15">
      <c r="A52" s="84" t="s">
        <v>717</v>
      </c>
      <c r="B52" s="84" t="s">
        <v>718</v>
      </c>
      <c r="C52" s="84">
        <v>2</v>
      </c>
      <c r="D52" s="118">
        <v>0.013969107348947997</v>
      </c>
      <c r="E52" s="118">
        <v>1.6766936096248666</v>
      </c>
      <c r="F52" s="84" t="s">
        <v>586</v>
      </c>
      <c r="G52" s="84" t="b">
        <v>0</v>
      </c>
      <c r="H52" s="84" t="b">
        <v>0</v>
      </c>
      <c r="I52" s="84" t="b">
        <v>0</v>
      </c>
      <c r="J52" s="84" t="b">
        <v>0</v>
      </c>
      <c r="K52" s="84" t="b">
        <v>0</v>
      </c>
      <c r="L52" s="84" t="b">
        <v>0</v>
      </c>
    </row>
    <row r="53" spans="1:12" ht="15">
      <c r="A53" s="84" t="s">
        <v>718</v>
      </c>
      <c r="B53" s="84" t="s">
        <v>719</v>
      </c>
      <c r="C53" s="84">
        <v>2</v>
      </c>
      <c r="D53" s="118">
        <v>0.013969107348947997</v>
      </c>
      <c r="E53" s="118">
        <v>1.6766936096248666</v>
      </c>
      <c r="F53" s="84" t="s">
        <v>586</v>
      </c>
      <c r="G53" s="84" t="b">
        <v>0</v>
      </c>
      <c r="H53" s="84" t="b">
        <v>0</v>
      </c>
      <c r="I53" s="84" t="b">
        <v>0</v>
      </c>
      <c r="J53" s="84" t="b">
        <v>0</v>
      </c>
      <c r="K53" s="84" t="b">
        <v>0</v>
      </c>
      <c r="L53" s="84" t="b">
        <v>0</v>
      </c>
    </row>
    <row r="54" spans="1:12" ht="15">
      <c r="A54" s="84" t="s">
        <v>719</v>
      </c>
      <c r="B54" s="84" t="s">
        <v>720</v>
      </c>
      <c r="C54" s="84">
        <v>2</v>
      </c>
      <c r="D54" s="118">
        <v>0.013969107348947997</v>
      </c>
      <c r="E54" s="118">
        <v>1.6766936096248666</v>
      </c>
      <c r="F54" s="84" t="s">
        <v>586</v>
      </c>
      <c r="G54" s="84" t="b">
        <v>0</v>
      </c>
      <c r="H54" s="84" t="b">
        <v>0</v>
      </c>
      <c r="I54" s="84" t="b">
        <v>0</v>
      </c>
      <c r="J54" s="84" t="b">
        <v>0</v>
      </c>
      <c r="K54" s="84" t="b">
        <v>0</v>
      </c>
      <c r="L54" s="84" t="b">
        <v>0</v>
      </c>
    </row>
    <row r="55" spans="1:12" ht="15">
      <c r="A55" s="84" t="s">
        <v>720</v>
      </c>
      <c r="B55" s="84" t="s">
        <v>228</v>
      </c>
      <c r="C55" s="84">
        <v>2</v>
      </c>
      <c r="D55" s="118">
        <v>0.013969107348947997</v>
      </c>
      <c r="E55" s="118">
        <v>0.9363309201306227</v>
      </c>
      <c r="F55" s="84" t="s">
        <v>586</v>
      </c>
      <c r="G55" s="84" t="b">
        <v>0</v>
      </c>
      <c r="H55" s="84" t="b">
        <v>0</v>
      </c>
      <c r="I55" s="84" t="b">
        <v>0</v>
      </c>
      <c r="J55" s="84" t="b">
        <v>0</v>
      </c>
      <c r="K55" s="84" t="b">
        <v>0</v>
      </c>
      <c r="L55" s="84" t="b">
        <v>0</v>
      </c>
    </row>
    <row r="56" spans="1:12" ht="15">
      <c r="A56" s="84" t="s">
        <v>225</v>
      </c>
      <c r="B56" s="84" t="s">
        <v>221</v>
      </c>
      <c r="C56" s="84">
        <v>2</v>
      </c>
      <c r="D56" s="118">
        <v>0.013969107348947997</v>
      </c>
      <c r="E56" s="118">
        <v>1.132625565274591</v>
      </c>
      <c r="F56" s="84" t="s">
        <v>586</v>
      </c>
      <c r="G56" s="84" t="b">
        <v>0</v>
      </c>
      <c r="H56" s="84" t="b">
        <v>0</v>
      </c>
      <c r="I56" s="84" t="b">
        <v>0</v>
      </c>
      <c r="J56" s="84" t="b">
        <v>0</v>
      </c>
      <c r="K56" s="84" t="b">
        <v>0</v>
      </c>
      <c r="L56" s="84" t="b">
        <v>0</v>
      </c>
    </row>
    <row r="57" spans="1:12" ht="15">
      <c r="A57" s="84" t="s">
        <v>223</v>
      </c>
      <c r="B57" s="84" t="s">
        <v>222</v>
      </c>
      <c r="C57" s="84">
        <v>2</v>
      </c>
      <c r="D57" s="118">
        <v>0.013969107348947997</v>
      </c>
      <c r="E57" s="118">
        <v>1.5006023505691852</v>
      </c>
      <c r="F57" s="84" t="s">
        <v>586</v>
      </c>
      <c r="G57" s="84" t="b">
        <v>0</v>
      </c>
      <c r="H57" s="84" t="b">
        <v>0</v>
      </c>
      <c r="I57" s="84" t="b">
        <v>0</v>
      </c>
      <c r="J57" s="84" t="b">
        <v>0</v>
      </c>
      <c r="K57" s="84" t="b">
        <v>0</v>
      </c>
      <c r="L57" s="84" t="b">
        <v>0</v>
      </c>
    </row>
    <row r="58" spans="1:12" ht="15">
      <c r="A58" s="84" t="s">
        <v>213</v>
      </c>
      <c r="B58" s="84" t="s">
        <v>228</v>
      </c>
      <c r="C58" s="84">
        <v>3</v>
      </c>
      <c r="D58" s="118">
        <v>0</v>
      </c>
      <c r="E58" s="118">
        <v>1.278753600952829</v>
      </c>
      <c r="F58" s="84" t="s">
        <v>587</v>
      </c>
      <c r="G58" s="84" t="b">
        <v>0</v>
      </c>
      <c r="H58" s="84" t="b">
        <v>0</v>
      </c>
      <c r="I58" s="84" t="b">
        <v>0</v>
      </c>
      <c r="J58" s="84" t="b">
        <v>0</v>
      </c>
      <c r="K58" s="84" t="b">
        <v>0</v>
      </c>
      <c r="L58" s="84" t="b">
        <v>0</v>
      </c>
    </row>
    <row r="59" spans="1:12" ht="15">
      <c r="A59" s="84" t="s">
        <v>217</v>
      </c>
      <c r="B59" s="84" t="s">
        <v>227</v>
      </c>
      <c r="C59" s="84">
        <v>3</v>
      </c>
      <c r="D59" s="118">
        <v>0</v>
      </c>
      <c r="E59" s="118">
        <v>1.278753600952829</v>
      </c>
      <c r="F59" s="84" t="s">
        <v>587</v>
      </c>
      <c r="G59" s="84" t="b">
        <v>0</v>
      </c>
      <c r="H59" s="84" t="b">
        <v>0</v>
      </c>
      <c r="I59" s="84" t="b">
        <v>0</v>
      </c>
      <c r="J59" s="84" t="b">
        <v>0</v>
      </c>
      <c r="K59" s="84" t="b">
        <v>0</v>
      </c>
      <c r="L59" s="84" t="b">
        <v>0</v>
      </c>
    </row>
    <row r="60" spans="1:12" ht="15">
      <c r="A60" s="84" t="s">
        <v>227</v>
      </c>
      <c r="B60" s="84" t="s">
        <v>218</v>
      </c>
      <c r="C60" s="84">
        <v>3</v>
      </c>
      <c r="D60" s="118">
        <v>0</v>
      </c>
      <c r="E60" s="118">
        <v>1.278753600952829</v>
      </c>
      <c r="F60" s="84" t="s">
        <v>587</v>
      </c>
      <c r="G60" s="84" t="b">
        <v>0</v>
      </c>
      <c r="H60" s="84" t="b">
        <v>0</v>
      </c>
      <c r="I60" s="84" t="b">
        <v>0</v>
      </c>
      <c r="J60" s="84" t="b">
        <v>0</v>
      </c>
      <c r="K60" s="84" t="b">
        <v>0</v>
      </c>
      <c r="L60" s="84" t="b">
        <v>0</v>
      </c>
    </row>
    <row r="61" spans="1:12" ht="15">
      <c r="A61" s="84" t="s">
        <v>218</v>
      </c>
      <c r="B61" s="84" t="s">
        <v>226</v>
      </c>
      <c r="C61" s="84">
        <v>3</v>
      </c>
      <c r="D61" s="118">
        <v>0</v>
      </c>
      <c r="E61" s="118">
        <v>1.278753600952829</v>
      </c>
      <c r="F61" s="84" t="s">
        <v>587</v>
      </c>
      <c r="G61" s="84" t="b">
        <v>0</v>
      </c>
      <c r="H61" s="84" t="b">
        <v>0</v>
      </c>
      <c r="I61" s="84" t="b">
        <v>0</v>
      </c>
      <c r="J61" s="84" t="b">
        <v>0</v>
      </c>
      <c r="K61" s="84" t="b">
        <v>0</v>
      </c>
      <c r="L61" s="84" t="b">
        <v>0</v>
      </c>
    </row>
    <row r="62" spans="1:12" ht="15">
      <c r="A62" s="84" t="s">
        <v>226</v>
      </c>
      <c r="B62" s="84" t="s">
        <v>225</v>
      </c>
      <c r="C62" s="84">
        <v>3</v>
      </c>
      <c r="D62" s="118">
        <v>0</v>
      </c>
      <c r="E62" s="118">
        <v>1.278753600952829</v>
      </c>
      <c r="F62" s="84" t="s">
        <v>587</v>
      </c>
      <c r="G62" s="84" t="b">
        <v>0</v>
      </c>
      <c r="H62" s="84" t="b">
        <v>0</v>
      </c>
      <c r="I62" s="84" t="b">
        <v>0</v>
      </c>
      <c r="J62" s="84" t="b">
        <v>0</v>
      </c>
      <c r="K62" s="84" t="b">
        <v>0</v>
      </c>
      <c r="L62" s="84" t="b">
        <v>0</v>
      </c>
    </row>
    <row r="63" spans="1:12" ht="15">
      <c r="A63" s="84" t="s">
        <v>225</v>
      </c>
      <c r="B63" s="84" t="s">
        <v>224</v>
      </c>
      <c r="C63" s="84">
        <v>3</v>
      </c>
      <c r="D63" s="118">
        <v>0</v>
      </c>
      <c r="E63" s="118">
        <v>1.278753600952829</v>
      </c>
      <c r="F63" s="84" t="s">
        <v>587</v>
      </c>
      <c r="G63" s="84" t="b">
        <v>0</v>
      </c>
      <c r="H63" s="84" t="b">
        <v>0</v>
      </c>
      <c r="I63" s="84" t="b">
        <v>0</v>
      </c>
      <c r="J63" s="84" t="b">
        <v>0</v>
      </c>
      <c r="K63" s="84" t="b">
        <v>0</v>
      </c>
      <c r="L63" s="84" t="b">
        <v>0</v>
      </c>
    </row>
    <row r="64" spans="1:12" ht="15">
      <c r="A64" s="84" t="s">
        <v>224</v>
      </c>
      <c r="B64" s="84" t="s">
        <v>223</v>
      </c>
      <c r="C64" s="84">
        <v>3</v>
      </c>
      <c r="D64" s="118">
        <v>0</v>
      </c>
      <c r="E64" s="118">
        <v>1.278753600952829</v>
      </c>
      <c r="F64" s="84" t="s">
        <v>587</v>
      </c>
      <c r="G64" s="84" t="b">
        <v>0</v>
      </c>
      <c r="H64" s="84" t="b">
        <v>0</v>
      </c>
      <c r="I64" s="84" t="b">
        <v>0</v>
      </c>
      <c r="J64" s="84" t="b">
        <v>0</v>
      </c>
      <c r="K64" s="84" t="b">
        <v>0</v>
      </c>
      <c r="L64" s="84" t="b">
        <v>0</v>
      </c>
    </row>
    <row r="65" spans="1:12" ht="15">
      <c r="A65" s="84" t="s">
        <v>223</v>
      </c>
      <c r="B65" s="84" t="s">
        <v>237</v>
      </c>
      <c r="C65" s="84">
        <v>3</v>
      </c>
      <c r="D65" s="118">
        <v>0</v>
      </c>
      <c r="E65" s="118">
        <v>1.278753600952829</v>
      </c>
      <c r="F65" s="84" t="s">
        <v>587</v>
      </c>
      <c r="G65" s="84" t="b">
        <v>0</v>
      </c>
      <c r="H65" s="84" t="b">
        <v>0</v>
      </c>
      <c r="I65" s="84" t="b">
        <v>0</v>
      </c>
      <c r="J65" s="84" t="b">
        <v>0</v>
      </c>
      <c r="K65" s="84" t="b">
        <v>0</v>
      </c>
      <c r="L65" s="84" t="b">
        <v>0</v>
      </c>
    </row>
    <row r="66" spans="1:12" ht="15">
      <c r="A66" s="84" t="s">
        <v>237</v>
      </c>
      <c r="B66" s="84" t="s">
        <v>236</v>
      </c>
      <c r="C66" s="84">
        <v>3</v>
      </c>
      <c r="D66" s="118">
        <v>0</v>
      </c>
      <c r="E66" s="118">
        <v>1.278753600952829</v>
      </c>
      <c r="F66" s="84" t="s">
        <v>587</v>
      </c>
      <c r="G66" s="84" t="b">
        <v>0</v>
      </c>
      <c r="H66" s="84" t="b">
        <v>0</v>
      </c>
      <c r="I66" s="84" t="b">
        <v>0</v>
      </c>
      <c r="J66" s="84" t="b">
        <v>0</v>
      </c>
      <c r="K66" s="84" t="b">
        <v>0</v>
      </c>
      <c r="L66" s="84" t="b">
        <v>0</v>
      </c>
    </row>
    <row r="67" spans="1:12" ht="15">
      <c r="A67" s="84" t="s">
        <v>236</v>
      </c>
      <c r="B67" s="84" t="s">
        <v>212</v>
      </c>
      <c r="C67" s="84">
        <v>3</v>
      </c>
      <c r="D67" s="118">
        <v>0</v>
      </c>
      <c r="E67" s="118">
        <v>1.278753600952829</v>
      </c>
      <c r="F67" s="84" t="s">
        <v>587</v>
      </c>
      <c r="G67" s="84" t="b">
        <v>0</v>
      </c>
      <c r="H67" s="84" t="b">
        <v>0</v>
      </c>
      <c r="I67" s="84" t="b">
        <v>0</v>
      </c>
      <c r="J67" s="84" t="b">
        <v>0</v>
      </c>
      <c r="K67" s="84" t="b">
        <v>0</v>
      </c>
      <c r="L67" s="84" t="b">
        <v>0</v>
      </c>
    </row>
    <row r="68" spans="1:12" ht="15">
      <c r="A68" s="84" t="s">
        <v>212</v>
      </c>
      <c r="B68" s="84" t="s">
        <v>235</v>
      </c>
      <c r="C68" s="84">
        <v>3</v>
      </c>
      <c r="D68" s="118">
        <v>0</v>
      </c>
      <c r="E68" s="118">
        <v>1.278753600952829</v>
      </c>
      <c r="F68" s="84" t="s">
        <v>587</v>
      </c>
      <c r="G68" s="84" t="b">
        <v>0</v>
      </c>
      <c r="H68" s="84" t="b">
        <v>0</v>
      </c>
      <c r="I68" s="84" t="b">
        <v>0</v>
      </c>
      <c r="J68" s="84" t="b">
        <v>0</v>
      </c>
      <c r="K68" s="84" t="b">
        <v>0</v>
      </c>
      <c r="L68" s="84" t="b">
        <v>0</v>
      </c>
    </row>
    <row r="69" spans="1:12" ht="15">
      <c r="A69" s="84" t="s">
        <v>235</v>
      </c>
      <c r="B69" s="84" t="s">
        <v>234</v>
      </c>
      <c r="C69" s="84">
        <v>3</v>
      </c>
      <c r="D69" s="118">
        <v>0</v>
      </c>
      <c r="E69" s="118">
        <v>1.278753600952829</v>
      </c>
      <c r="F69" s="84" t="s">
        <v>587</v>
      </c>
      <c r="G69" s="84" t="b">
        <v>0</v>
      </c>
      <c r="H69" s="84" t="b">
        <v>0</v>
      </c>
      <c r="I69" s="84" t="b">
        <v>0</v>
      </c>
      <c r="J69" s="84" t="b">
        <v>0</v>
      </c>
      <c r="K69" s="84" t="b">
        <v>0</v>
      </c>
      <c r="L69" s="84" t="b">
        <v>0</v>
      </c>
    </row>
    <row r="70" spans="1:12" ht="15">
      <c r="A70" s="84" t="s">
        <v>234</v>
      </c>
      <c r="B70" s="84" t="s">
        <v>216</v>
      </c>
      <c r="C70" s="84">
        <v>2</v>
      </c>
      <c r="D70" s="118">
        <v>0.005869708635189375</v>
      </c>
      <c r="E70" s="118">
        <v>1.278753600952829</v>
      </c>
      <c r="F70" s="84" t="s">
        <v>587</v>
      </c>
      <c r="G70" s="84" t="b">
        <v>0</v>
      </c>
      <c r="H70" s="84" t="b">
        <v>0</v>
      </c>
      <c r="I70" s="84" t="b">
        <v>0</v>
      </c>
      <c r="J70" s="84" t="b">
        <v>0</v>
      </c>
      <c r="K70" s="84" t="b">
        <v>0</v>
      </c>
      <c r="L70" s="84" t="b">
        <v>0</v>
      </c>
    </row>
    <row r="71" spans="1:12" ht="15">
      <c r="A71" s="84" t="s">
        <v>228</v>
      </c>
      <c r="B71" s="84" t="s">
        <v>217</v>
      </c>
      <c r="C71" s="84">
        <v>2</v>
      </c>
      <c r="D71" s="118">
        <v>0.005869708635189375</v>
      </c>
      <c r="E71" s="118">
        <v>1.1026623418971477</v>
      </c>
      <c r="F71" s="84" t="s">
        <v>587</v>
      </c>
      <c r="G71" s="84" t="b">
        <v>0</v>
      </c>
      <c r="H71" s="84" t="b">
        <v>0</v>
      </c>
      <c r="I71" s="84" t="b">
        <v>0</v>
      </c>
      <c r="J71" s="84" t="b">
        <v>0</v>
      </c>
      <c r="K71" s="84" t="b">
        <v>0</v>
      </c>
      <c r="L71" s="84" t="b">
        <v>0</v>
      </c>
    </row>
    <row r="72" spans="1:12" ht="15">
      <c r="A72" s="84" t="s">
        <v>233</v>
      </c>
      <c r="B72" s="84" t="s">
        <v>232</v>
      </c>
      <c r="C72" s="84">
        <v>2</v>
      </c>
      <c r="D72" s="118">
        <v>0.005869708635189375</v>
      </c>
      <c r="E72" s="118">
        <v>1.4548448600085102</v>
      </c>
      <c r="F72" s="84" t="s">
        <v>587</v>
      </c>
      <c r="G72" s="84" t="b">
        <v>0</v>
      </c>
      <c r="H72" s="84" t="b">
        <v>0</v>
      </c>
      <c r="I72" s="84" t="b">
        <v>0</v>
      </c>
      <c r="J72" s="84" t="b">
        <v>0</v>
      </c>
      <c r="K72" s="84" t="b">
        <v>0</v>
      </c>
      <c r="L72" s="84" t="b">
        <v>0</v>
      </c>
    </row>
    <row r="73" spans="1:12" ht="15">
      <c r="A73" s="84" t="s">
        <v>232</v>
      </c>
      <c r="B73" s="84" t="s">
        <v>231</v>
      </c>
      <c r="C73" s="84">
        <v>2</v>
      </c>
      <c r="D73" s="118">
        <v>0.005869708635189375</v>
      </c>
      <c r="E73" s="118">
        <v>1.4548448600085102</v>
      </c>
      <c r="F73" s="84" t="s">
        <v>587</v>
      </c>
      <c r="G73" s="84" t="b">
        <v>0</v>
      </c>
      <c r="H73" s="84" t="b">
        <v>0</v>
      </c>
      <c r="I73" s="84" t="b">
        <v>0</v>
      </c>
      <c r="J73" s="84" t="b">
        <v>0</v>
      </c>
      <c r="K73" s="84" t="b">
        <v>0</v>
      </c>
      <c r="L73" s="84" t="b">
        <v>0</v>
      </c>
    </row>
    <row r="74" spans="1:12" ht="15">
      <c r="A74" s="84" t="s">
        <v>231</v>
      </c>
      <c r="B74" s="84" t="s">
        <v>230</v>
      </c>
      <c r="C74" s="84">
        <v>2</v>
      </c>
      <c r="D74" s="118">
        <v>0.005869708635189375</v>
      </c>
      <c r="E74" s="118">
        <v>1.4548448600085102</v>
      </c>
      <c r="F74" s="84" t="s">
        <v>587</v>
      </c>
      <c r="G74" s="84" t="b">
        <v>0</v>
      </c>
      <c r="H74" s="84" t="b">
        <v>0</v>
      </c>
      <c r="I74" s="84" t="b">
        <v>0</v>
      </c>
      <c r="J74" s="84" t="b">
        <v>0</v>
      </c>
      <c r="K74" s="84" t="b">
        <v>0</v>
      </c>
      <c r="L74" s="84" t="b">
        <v>0</v>
      </c>
    </row>
    <row r="75" spans="1:12" ht="15">
      <c r="A75" s="84" t="s">
        <v>230</v>
      </c>
      <c r="B75" s="84" t="s">
        <v>229</v>
      </c>
      <c r="C75" s="84">
        <v>2</v>
      </c>
      <c r="D75" s="118">
        <v>0.005869708635189375</v>
      </c>
      <c r="E75" s="118">
        <v>1.4548448600085102</v>
      </c>
      <c r="F75" s="84" t="s">
        <v>587</v>
      </c>
      <c r="G75" s="84" t="b">
        <v>0</v>
      </c>
      <c r="H75" s="84" t="b">
        <v>0</v>
      </c>
      <c r="I75" s="84" t="b">
        <v>0</v>
      </c>
      <c r="J75" s="84" t="b">
        <v>0</v>
      </c>
      <c r="K75" s="84" t="b">
        <v>0</v>
      </c>
      <c r="L75"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747</v>
      </c>
      <c r="B2" s="122" t="s">
        <v>748</v>
      </c>
      <c r="C2" s="119" t="s">
        <v>749</v>
      </c>
    </row>
    <row r="3" spans="1:3" ht="15">
      <c r="A3" s="121" t="s">
        <v>586</v>
      </c>
      <c r="B3" s="121" t="s">
        <v>586</v>
      </c>
      <c r="C3" s="34">
        <v>57</v>
      </c>
    </row>
    <row r="4" spans="1:3" ht="15">
      <c r="A4" s="121" t="s">
        <v>586</v>
      </c>
      <c r="B4" s="121" t="s">
        <v>587</v>
      </c>
      <c r="C4" s="34">
        <v>10</v>
      </c>
    </row>
    <row r="5" spans="1:3" ht="15">
      <c r="A5" s="121" t="s">
        <v>587</v>
      </c>
      <c r="B5" s="121" t="s">
        <v>586</v>
      </c>
      <c r="C5" s="34">
        <v>27</v>
      </c>
    </row>
    <row r="6" spans="1:3" ht="15">
      <c r="A6" s="121" t="s">
        <v>587</v>
      </c>
      <c r="B6" s="121" t="s">
        <v>587</v>
      </c>
      <c r="C6" s="34">
        <v>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755</v>
      </c>
      <c r="B1" s="13" t="s">
        <v>17</v>
      </c>
    </row>
    <row r="2" spans="1:2" ht="15">
      <c r="A2" s="78" t="s">
        <v>756</v>
      </c>
      <c r="B2" s="78" t="s">
        <v>762</v>
      </c>
    </row>
    <row r="3" spans="1:2" ht="15">
      <c r="A3" s="78" t="s">
        <v>757</v>
      </c>
      <c r="B3" s="78" t="s">
        <v>763</v>
      </c>
    </row>
    <row r="4" spans="1:2" ht="15">
      <c r="A4" s="78" t="s">
        <v>758</v>
      </c>
      <c r="B4" s="78" t="s">
        <v>764</v>
      </c>
    </row>
    <row r="5" spans="1:2" ht="15">
      <c r="A5" s="78" t="s">
        <v>759</v>
      </c>
      <c r="B5" s="78" t="s">
        <v>765</v>
      </c>
    </row>
    <row r="6" spans="1:2" ht="15">
      <c r="A6" s="78" t="s">
        <v>760</v>
      </c>
      <c r="B6" s="78" t="s">
        <v>766</v>
      </c>
    </row>
    <row r="7" spans="1:2" ht="15">
      <c r="A7" s="78" t="s">
        <v>761</v>
      </c>
      <c r="B7" s="78" t="s">
        <v>763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585</v>
      </c>
      <c r="BB2" s="13" t="s">
        <v>593</v>
      </c>
      <c r="BC2" s="13" t="s">
        <v>594</v>
      </c>
      <c r="BD2" s="119" t="s">
        <v>736</v>
      </c>
      <c r="BE2" s="119" t="s">
        <v>737</v>
      </c>
      <c r="BF2" s="119" t="s">
        <v>738</v>
      </c>
      <c r="BG2" s="119" t="s">
        <v>739</v>
      </c>
      <c r="BH2" s="119" t="s">
        <v>740</v>
      </c>
      <c r="BI2" s="119" t="s">
        <v>741</v>
      </c>
      <c r="BJ2" s="119" t="s">
        <v>742</v>
      </c>
      <c r="BK2" s="119" t="s">
        <v>743</v>
      </c>
      <c r="BL2" s="119" t="s">
        <v>744</v>
      </c>
    </row>
    <row r="3" spans="1:64" ht="15" customHeight="1">
      <c r="A3" s="64" t="s">
        <v>212</v>
      </c>
      <c r="B3" s="64" t="s">
        <v>221</v>
      </c>
      <c r="C3" s="65"/>
      <c r="D3" s="66"/>
      <c r="E3" s="67"/>
      <c r="F3" s="68"/>
      <c r="G3" s="65"/>
      <c r="H3" s="69"/>
      <c r="I3" s="70"/>
      <c r="J3" s="70"/>
      <c r="K3" s="34" t="s">
        <v>65</v>
      </c>
      <c r="L3" s="71">
        <v>3</v>
      </c>
      <c r="M3" s="71"/>
      <c r="N3" s="72"/>
      <c r="O3" s="78" t="s">
        <v>238</v>
      </c>
      <c r="P3" s="80">
        <v>43677.307650462964</v>
      </c>
      <c r="Q3" s="78" t="s">
        <v>240</v>
      </c>
      <c r="R3" s="78"/>
      <c r="S3" s="78"/>
      <c r="T3" s="78"/>
      <c r="U3" s="78"/>
      <c r="V3" s="83" t="s">
        <v>265</v>
      </c>
      <c r="W3" s="80">
        <v>43677.307650462964</v>
      </c>
      <c r="X3" s="83" t="s">
        <v>273</v>
      </c>
      <c r="Y3" s="78"/>
      <c r="Z3" s="78"/>
      <c r="AA3" s="84" t="s">
        <v>287</v>
      </c>
      <c r="AB3" s="78"/>
      <c r="AC3" s="78" t="b">
        <v>0</v>
      </c>
      <c r="AD3" s="78">
        <v>0</v>
      </c>
      <c r="AE3" s="84" t="s">
        <v>302</v>
      </c>
      <c r="AF3" s="78" t="b">
        <v>0</v>
      </c>
      <c r="AG3" s="78" t="s">
        <v>304</v>
      </c>
      <c r="AH3" s="78"/>
      <c r="AI3" s="84" t="s">
        <v>302</v>
      </c>
      <c r="AJ3" s="78" t="b">
        <v>0</v>
      </c>
      <c r="AK3" s="78">
        <v>0</v>
      </c>
      <c r="AL3" s="84" t="s">
        <v>293</v>
      </c>
      <c r="AM3" s="78" t="s">
        <v>306</v>
      </c>
      <c r="AN3" s="78" t="b">
        <v>0</v>
      </c>
      <c r="AO3" s="84" t="s">
        <v>293</v>
      </c>
      <c r="AP3" s="78" t="s">
        <v>176</v>
      </c>
      <c r="AQ3" s="78">
        <v>0</v>
      </c>
      <c r="AR3" s="78">
        <v>0</v>
      </c>
      <c r="AS3" s="78"/>
      <c r="AT3" s="78"/>
      <c r="AU3" s="78"/>
      <c r="AV3" s="78"/>
      <c r="AW3" s="78"/>
      <c r="AX3" s="78"/>
      <c r="AY3" s="78"/>
      <c r="AZ3" s="78"/>
      <c r="BA3">
        <v>1</v>
      </c>
      <c r="BB3" s="78" t="str">
        <f>REPLACE(INDEX(GroupVertices[Group],MATCH(Edges25[[#This Row],[Vertex 1]],GroupVertices[Vertex],0)),1,1,"")</f>
        <v>1</v>
      </c>
      <c r="BC3" s="78" t="str">
        <f>REPLACE(INDEX(GroupVertices[Group],MATCH(Edges25[[#This Row],[Vertex 2]],GroupVertices[Vertex],0)),1,1,"")</f>
        <v>1</v>
      </c>
      <c r="BD3" s="48"/>
      <c r="BE3" s="49"/>
      <c r="BF3" s="48"/>
      <c r="BG3" s="49"/>
      <c r="BH3" s="48"/>
      <c r="BI3" s="49"/>
      <c r="BJ3" s="48"/>
      <c r="BK3" s="49"/>
      <c r="BL3" s="48"/>
    </row>
    <row r="4" spans="1:64" ht="15" customHeight="1">
      <c r="A4" s="64" t="s">
        <v>213</v>
      </c>
      <c r="B4" s="64" t="s">
        <v>221</v>
      </c>
      <c r="C4" s="65"/>
      <c r="D4" s="66"/>
      <c r="E4" s="67"/>
      <c r="F4" s="68"/>
      <c r="G4" s="65"/>
      <c r="H4" s="69"/>
      <c r="I4" s="70"/>
      <c r="J4" s="70"/>
      <c r="K4" s="34" t="s">
        <v>65</v>
      </c>
      <c r="L4" s="77">
        <v>4</v>
      </c>
      <c r="M4" s="77"/>
      <c r="N4" s="72"/>
      <c r="O4" s="79" t="s">
        <v>238</v>
      </c>
      <c r="P4" s="81">
        <v>43677.50577546296</v>
      </c>
      <c r="Q4" s="79" t="s">
        <v>240</v>
      </c>
      <c r="R4" s="79"/>
      <c r="S4" s="79"/>
      <c r="T4" s="79"/>
      <c r="U4" s="79"/>
      <c r="V4" s="82" t="s">
        <v>266</v>
      </c>
      <c r="W4" s="81">
        <v>43677.50577546296</v>
      </c>
      <c r="X4" s="82" t="s">
        <v>274</v>
      </c>
      <c r="Y4" s="79"/>
      <c r="Z4" s="79"/>
      <c r="AA4" s="85" t="s">
        <v>288</v>
      </c>
      <c r="AB4" s="79"/>
      <c r="AC4" s="79" t="b">
        <v>0</v>
      </c>
      <c r="AD4" s="79">
        <v>0</v>
      </c>
      <c r="AE4" s="85" t="s">
        <v>302</v>
      </c>
      <c r="AF4" s="79" t="b">
        <v>0</v>
      </c>
      <c r="AG4" s="79" t="s">
        <v>304</v>
      </c>
      <c r="AH4" s="79"/>
      <c r="AI4" s="85" t="s">
        <v>302</v>
      </c>
      <c r="AJ4" s="79" t="b">
        <v>0</v>
      </c>
      <c r="AK4" s="79">
        <v>0</v>
      </c>
      <c r="AL4" s="85" t="s">
        <v>293</v>
      </c>
      <c r="AM4" s="79" t="s">
        <v>307</v>
      </c>
      <c r="AN4" s="79" t="b">
        <v>0</v>
      </c>
      <c r="AO4" s="85" t="s">
        <v>293</v>
      </c>
      <c r="AP4" s="79" t="s">
        <v>176</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c r="BE4" s="49"/>
      <c r="BF4" s="48"/>
      <c r="BG4" s="49"/>
      <c r="BH4" s="48"/>
      <c r="BI4" s="49"/>
      <c r="BJ4" s="48"/>
      <c r="BK4" s="49"/>
      <c r="BL4" s="48"/>
    </row>
    <row r="5" spans="1:64" ht="15">
      <c r="A5" s="64" t="s">
        <v>213</v>
      </c>
      <c r="B5" s="64" t="s">
        <v>222</v>
      </c>
      <c r="C5" s="65"/>
      <c r="D5" s="66"/>
      <c r="E5" s="67"/>
      <c r="F5" s="68"/>
      <c r="G5" s="65"/>
      <c r="H5" s="69"/>
      <c r="I5" s="70"/>
      <c r="J5" s="70"/>
      <c r="K5" s="34" t="s">
        <v>65</v>
      </c>
      <c r="L5" s="77">
        <v>5</v>
      </c>
      <c r="M5" s="77"/>
      <c r="N5" s="72"/>
      <c r="O5" s="79" t="s">
        <v>238</v>
      </c>
      <c r="P5" s="81">
        <v>43677.505625</v>
      </c>
      <c r="Q5" s="79" t="s">
        <v>241</v>
      </c>
      <c r="R5" s="79"/>
      <c r="S5" s="79"/>
      <c r="T5" s="79"/>
      <c r="U5" s="79"/>
      <c r="V5" s="82" t="s">
        <v>266</v>
      </c>
      <c r="W5" s="81">
        <v>43677.505625</v>
      </c>
      <c r="X5" s="82" t="s">
        <v>275</v>
      </c>
      <c r="Y5" s="79"/>
      <c r="Z5" s="79"/>
      <c r="AA5" s="85" t="s">
        <v>289</v>
      </c>
      <c r="AB5" s="79"/>
      <c r="AC5" s="79" t="b">
        <v>0</v>
      </c>
      <c r="AD5" s="79">
        <v>0</v>
      </c>
      <c r="AE5" s="85" t="s">
        <v>302</v>
      </c>
      <c r="AF5" s="79" t="b">
        <v>0</v>
      </c>
      <c r="AG5" s="79" t="s">
        <v>305</v>
      </c>
      <c r="AH5" s="79"/>
      <c r="AI5" s="85" t="s">
        <v>302</v>
      </c>
      <c r="AJ5" s="79" t="b">
        <v>0</v>
      </c>
      <c r="AK5" s="79">
        <v>3</v>
      </c>
      <c r="AL5" s="85" t="s">
        <v>291</v>
      </c>
      <c r="AM5" s="79" t="s">
        <v>307</v>
      </c>
      <c r="AN5" s="79" t="b">
        <v>0</v>
      </c>
      <c r="AO5" s="85" t="s">
        <v>291</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c r="BE5" s="49"/>
      <c r="BF5" s="48"/>
      <c r="BG5" s="49"/>
      <c r="BH5" s="48"/>
      <c r="BI5" s="49"/>
      <c r="BJ5" s="48"/>
      <c r="BK5" s="49"/>
      <c r="BL5" s="48"/>
    </row>
    <row r="6" spans="1:64" ht="15">
      <c r="A6" s="64" t="s">
        <v>214</v>
      </c>
      <c r="B6" s="64" t="s">
        <v>222</v>
      </c>
      <c r="C6" s="65"/>
      <c r="D6" s="66"/>
      <c r="E6" s="67"/>
      <c r="F6" s="68"/>
      <c r="G6" s="65"/>
      <c r="H6" s="69"/>
      <c r="I6" s="70"/>
      <c r="J6" s="70"/>
      <c r="K6" s="34" t="s">
        <v>65</v>
      </c>
      <c r="L6" s="77">
        <v>6</v>
      </c>
      <c r="M6" s="77"/>
      <c r="N6" s="72"/>
      <c r="O6" s="79" t="s">
        <v>238</v>
      </c>
      <c r="P6" s="81">
        <v>43677.55638888889</v>
      </c>
      <c r="Q6" s="79" t="s">
        <v>241</v>
      </c>
      <c r="R6" s="79"/>
      <c r="S6" s="79"/>
      <c r="T6" s="79"/>
      <c r="U6" s="79"/>
      <c r="V6" s="82" t="s">
        <v>267</v>
      </c>
      <c r="W6" s="81">
        <v>43677.55638888889</v>
      </c>
      <c r="X6" s="82" t="s">
        <v>276</v>
      </c>
      <c r="Y6" s="79"/>
      <c r="Z6" s="79"/>
      <c r="AA6" s="85" t="s">
        <v>290</v>
      </c>
      <c r="AB6" s="79"/>
      <c r="AC6" s="79" t="b">
        <v>0</v>
      </c>
      <c r="AD6" s="79">
        <v>0</v>
      </c>
      <c r="AE6" s="85" t="s">
        <v>302</v>
      </c>
      <c r="AF6" s="79" t="b">
        <v>0</v>
      </c>
      <c r="AG6" s="79" t="s">
        <v>305</v>
      </c>
      <c r="AH6" s="79"/>
      <c r="AI6" s="85" t="s">
        <v>302</v>
      </c>
      <c r="AJ6" s="79" t="b">
        <v>0</v>
      </c>
      <c r="AK6" s="79">
        <v>0</v>
      </c>
      <c r="AL6" s="85" t="s">
        <v>291</v>
      </c>
      <c r="AM6" s="79" t="s">
        <v>307</v>
      </c>
      <c r="AN6" s="79" t="b">
        <v>0</v>
      </c>
      <c r="AO6" s="85" t="s">
        <v>291</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c r="BE6" s="49"/>
      <c r="BF6" s="48"/>
      <c r="BG6" s="49"/>
      <c r="BH6" s="48"/>
      <c r="BI6" s="49"/>
      <c r="BJ6" s="48"/>
      <c r="BK6" s="49"/>
      <c r="BL6" s="48"/>
    </row>
    <row r="7" spans="1:64" ht="15">
      <c r="A7" s="64" t="s">
        <v>215</v>
      </c>
      <c r="B7" s="64" t="s">
        <v>229</v>
      </c>
      <c r="C7" s="65"/>
      <c r="D7" s="66"/>
      <c r="E7" s="67"/>
      <c r="F7" s="68"/>
      <c r="G7" s="65"/>
      <c r="H7" s="69"/>
      <c r="I7" s="70"/>
      <c r="J7" s="70"/>
      <c r="K7" s="34" t="s">
        <v>65</v>
      </c>
      <c r="L7" s="77">
        <v>17</v>
      </c>
      <c r="M7" s="77"/>
      <c r="N7" s="72"/>
      <c r="O7" s="79" t="s">
        <v>238</v>
      </c>
      <c r="P7" s="81">
        <v>43676.83497685185</v>
      </c>
      <c r="Q7" s="79" t="s">
        <v>242</v>
      </c>
      <c r="R7" s="82" t="s">
        <v>252</v>
      </c>
      <c r="S7" s="79" t="s">
        <v>256</v>
      </c>
      <c r="T7" s="79"/>
      <c r="U7" s="79"/>
      <c r="V7" s="82" t="s">
        <v>268</v>
      </c>
      <c r="W7" s="81">
        <v>43676.83497685185</v>
      </c>
      <c r="X7" s="82" t="s">
        <v>277</v>
      </c>
      <c r="Y7" s="79"/>
      <c r="Z7" s="79"/>
      <c r="AA7" s="85" t="s">
        <v>291</v>
      </c>
      <c r="AB7" s="85" t="s">
        <v>293</v>
      </c>
      <c r="AC7" s="79" t="b">
        <v>0</v>
      </c>
      <c r="AD7" s="79">
        <v>4</v>
      </c>
      <c r="AE7" s="85" t="s">
        <v>303</v>
      </c>
      <c r="AF7" s="79" t="b">
        <v>0</v>
      </c>
      <c r="AG7" s="79" t="s">
        <v>305</v>
      </c>
      <c r="AH7" s="79"/>
      <c r="AI7" s="85" t="s">
        <v>302</v>
      </c>
      <c r="AJ7" s="79" t="b">
        <v>0</v>
      </c>
      <c r="AK7" s="79">
        <v>3</v>
      </c>
      <c r="AL7" s="85" t="s">
        <v>302</v>
      </c>
      <c r="AM7" s="79" t="s">
        <v>308</v>
      </c>
      <c r="AN7" s="79" t="b">
        <v>0</v>
      </c>
      <c r="AO7" s="85" t="s">
        <v>293</v>
      </c>
      <c r="AP7" s="79" t="s">
        <v>311</v>
      </c>
      <c r="AQ7" s="79">
        <v>0</v>
      </c>
      <c r="AR7" s="79">
        <v>0</v>
      </c>
      <c r="AS7" s="79"/>
      <c r="AT7" s="79"/>
      <c r="AU7" s="79"/>
      <c r="AV7" s="79"/>
      <c r="AW7" s="79"/>
      <c r="AX7" s="79"/>
      <c r="AY7" s="79"/>
      <c r="AZ7" s="79"/>
      <c r="BA7">
        <v>1</v>
      </c>
      <c r="BB7" s="78" t="str">
        <f>REPLACE(INDEX(GroupVertices[Group],MATCH(Edges25[[#This Row],[Vertex 1]],GroupVertices[Vertex],0)),1,1,"")</f>
        <v>2</v>
      </c>
      <c r="BC7" s="78" t="str">
        <f>REPLACE(INDEX(GroupVertices[Group],MATCH(Edges25[[#This Row],[Vertex 2]],GroupVertices[Vertex],0)),1,1,"")</f>
        <v>2</v>
      </c>
      <c r="BD7" s="48"/>
      <c r="BE7" s="49"/>
      <c r="BF7" s="48"/>
      <c r="BG7" s="49"/>
      <c r="BH7" s="48"/>
      <c r="BI7" s="49"/>
      <c r="BJ7" s="48"/>
      <c r="BK7" s="49"/>
      <c r="BL7" s="48"/>
    </row>
    <row r="8" spans="1:64" ht="15">
      <c r="A8" s="64" t="s">
        <v>216</v>
      </c>
      <c r="B8" s="64" t="s">
        <v>229</v>
      </c>
      <c r="C8" s="65"/>
      <c r="D8" s="66"/>
      <c r="E8" s="67"/>
      <c r="F8" s="68"/>
      <c r="G8" s="65"/>
      <c r="H8" s="69"/>
      <c r="I8" s="70"/>
      <c r="J8" s="70"/>
      <c r="K8" s="34" t="s">
        <v>65</v>
      </c>
      <c r="L8" s="77">
        <v>18</v>
      </c>
      <c r="M8" s="77"/>
      <c r="N8" s="72"/>
      <c r="O8" s="79" t="s">
        <v>238</v>
      </c>
      <c r="P8" s="81">
        <v>43677.57263888889</v>
      </c>
      <c r="Q8" s="79" t="s">
        <v>243</v>
      </c>
      <c r="R8" s="79"/>
      <c r="S8" s="79"/>
      <c r="T8" s="79"/>
      <c r="U8" s="79"/>
      <c r="V8" s="82" t="s">
        <v>269</v>
      </c>
      <c r="W8" s="81">
        <v>43677.57263888889</v>
      </c>
      <c r="X8" s="82" t="s">
        <v>278</v>
      </c>
      <c r="Y8" s="79"/>
      <c r="Z8" s="79"/>
      <c r="AA8" s="85" t="s">
        <v>292</v>
      </c>
      <c r="AB8" s="85" t="s">
        <v>291</v>
      </c>
      <c r="AC8" s="79" t="b">
        <v>0</v>
      </c>
      <c r="AD8" s="79">
        <v>3</v>
      </c>
      <c r="AE8" s="85" t="s">
        <v>303</v>
      </c>
      <c r="AF8" s="79" t="b">
        <v>0</v>
      </c>
      <c r="AG8" s="79" t="s">
        <v>304</v>
      </c>
      <c r="AH8" s="79"/>
      <c r="AI8" s="85" t="s">
        <v>302</v>
      </c>
      <c r="AJ8" s="79" t="b">
        <v>0</v>
      </c>
      <c r="AK8" s="79">
        <v>0</v>
      </c>
      <c r="AL8" s="85" t="s">
        <v>302</v>
      </c>
      <c r="AM8" s="79" t="s">
        <v>307</v>
      </c>
      <c r="AN8" s="79" t="b">
        <v>0</v>
      </c>
      <c r="AO8" s="85" t="s">
        <v>291</v>
      </c>
      <c r="AP8" s="79" t="s">
        <v>176</v>
      </c>
      <c r="AQ8" s="79">
        <v>0</v>
      </c>
      <c r="AR8" s="79">
        <v>0</v>
      </c>
      <c r="AS8" s="79"/>
      <c r="AT8" s="79"/>
      <c r="AU8" s="79"/>
      <c r="AV8" s="79"/>
      <c r="AW8" s="79"/>
      <c r="AX8" s="79"/>
      <c r="AY8" s="79"/>
      <c r="AZ8" s="79"/>
      <c r="BA8">
        <v>1</v>
      </c>
      <c r="BB8" s="78" t="str">
        <f>REPLACE(INDEX(GroupVertices[Group],MATCH(Edges25[[#This Row],[Vertex 1]],GroupVertices[Vertex],0)),1,1,"")</f>
        <v>2</v>
      </c>
      <c r="BC8" s="78" t="str">
        <f>REPLACE(INDEX(GroupVertices[Group],MATCH(Edges25[[#This Row],[Vertex 2]],GroupVertices[Vertex],0)),1,1,"")</f>
        <v>2</v>
      </c>
      <c r="BD8" s="48"/>
      <c r="BE8" s="49"/>
      <c r="BF8" s="48"/>
      <c r="BG8" s="49"/>
      <c r="BH8" s="48"/>
      <c r="BI8" s="49"/>
      <c r="BJ8" s="48"/>
      <c r="BK8" s="49"/>
      <c r="BL8" s="48"/>
    </row>
    <row r="9" spans="1:64" ht="15">
      <c r="A9" s="64" t="s">
        <v>215</v>
      </c>
      <c r="B9" s="64" t="s">
        <v>234</v>
      </c>
      <c r="C9" s="65"/>
      <c r="D9" s="66"/>
      <c r="E9" s="67"/>
      <c r="F9" s="68"/>
      <c r="G9" s="65"/>
      <c r="H9" s="69"/>
      <c r="I9" s="70"/>
      <c r="J9" s="70"/>
      <c r="K9" s="34" t="s">
        <v>65</v>
      </c>
      <c r="L9" s="77">
        <v>28</v>
      </c>
      <c r="M9" s="77"/>
      <c r="N9" s="72"/>
      <c r="O9" s="79" t="s">
        <v>238</v>
      </c>
      <c r="P9" s="81">
        <v>43676.83453703704</v>
      </c>
      <c r="Q9" s="79" t="s">
        <v>244</v>
      </c>
      <c r="R9" s="82" t="s">
        <v>252</v>
      </c>
      <c r="S9" s="79" t="s">
        <v>256</v>
      </c>
      <c r="T9" s="79"/>
      <c r="U9" s="79"/>
      <c r="V9" s="82" t="s">
        <v>268</v>
      </c>
      <c r="W9" s="81">
        <v>43676.83453703704</v>
      </c>
      <c r="X9" s="82" t="s">
        <v>279</v>
      </c>
      <c r="Y9" s="79"/>
      <c r="Z9" s="79"/>
      <c r="AA9" s="85" t="s">
        <v>293</v>
      </c>
      <c r="AB9" s="85" t="s">
        <v>301</v>
      </c>
      <c r="AC9" s="79" t="b">
        <v>0</v>
      </c>
      <c r="AD9" s="79">
        <v>4</v>
      </c>
      <c r="AE9" s="85" t="s">
        <v>303</v>
      </c>
      <c r="AF9" s="79" t="b">
        <v>0</v>
      </c>
      <c r="AG9" s="79" t="s">
        <v>304</v>
      </c>
      <c r="AH9" s="79"/>
      <c r="AI9" s="85" t="s">
        <v>302</v>
      </c>
      <c r="AJ9" s="79" t="b">
        <v>0</v>
      </c>
      <c r="AK9" s="79">
        <v>3</v>
      </c>
      <c r="AL9" s="85" t="s">
        <v>302</v>
      </c>
      <c r="AM9" s="79" t="s">
        <v>308</v>
      </c>
      <c r="AN9" s="79" t="b">
        <v>0</v>
      </c>
      <c r="AO9" s="85" t="s">
        <v>301</v>
      </c>
      <c r="AP9" s="79" t="s">
        <v>311</v>
      </c>
      <c r="AQ9" s="79">
        <v>0</v>
      </c>
      <c r="AR9" s="79">
        <v>0</v>
      </c>
      <c r="AS9" s="79"/>
      <c r="AT9" s="79"/>
      <c r="AU9" s="79"/>
      <c r="AV9" s="79"/>
      <c r="AW9" s="79"/>
      <c r="AX9" s="79"/>
      <c r="AY9" s="79"/>
      <c r="AZ9" s="79"/>
      <c r="BA9">
        <v>2</v>
      </c>
      <c r="BB9" s="78" t="str">
        <f>REPLACE(INDEX(GroupVertices[Group],MATCH(Edges25[[#This Row],[Vertex 1]],GroupVertices[Vertex],0)),1,1,"")</f>
        <v>2</v>
      </c>
      <c r="BC9" s="78" t="str">
        <f>REPLACE(INDEX(GroupVertices[Group],MATCH(Edges25[[#This Row],[Vertex 2]],GroupVertices[Vertex],0)),1,1,"")</f>
        <v>2</v>
      </c>
      <c r="BD9" s="48"/>
      <c r="BE9" s="49"/>
      <c r="BF9" s="48"/>
      <c r="BG9" s="49"/>
      <c r="BH9" s="48"/>
      <c r="BI9" s="49"/>
      <c r="BJ9" s="48"/>
      <c r="BK9" s="49"/>
      <c r="BL9" s="48"/>
    </row>
    <row r="10" spans="1:64" ht="15">
      <c r="A10" s="64" t="s">
        <v>217</v>
      </c>
      <c r="B10" s="64" t="s">
        <v>223</v>
      </c>
      <c r="C10" s="65"/>
      <c r="D10" s="66"/>
      <c r="E10" s="67"/>
      <c r="F10" s="68"/>
      <c r="G10" s="65"/>
      <c r="H10" s="69"/>
      <c r="I10" s="70"/>
      <c r="J10" s="70"/>
      <c r="K10" s="34" t="s">
        <v>65</v>
      </c>
      <c r="L10" s="77">
        <v>65</v>
      </c>
      <c r="M10" s="77"/>
      <c r="N10" s="72"/>
      <c r="O10" s="79" t="s">
        <v>238</v>
      </c>
      <c r="P10" s="81">
        <v>43680.03925925926</v>
      </c>
      <c r="Q10" s="79" t="s">
        <v>245</v>
      </c>
      <c r="R10" s="79"/>
      <c r="S10" s="79"/>
      <c r="T10" s="79"/>
      <c r="U10" s="79"/>
      <c r="V10" s="82" t="s">
        <v>270</v>
      </c>
      <c r="W10" s="81">
        <v>43680.03925925926</v>
      </c>
      <c r="X10" s="82" t="s">
        <v>280</v>
      </c>
      <c r="Y10" s="79"/>
      <c r="Z10" s="79"/>
      <c r="AA10" s="85" t="s">
        <v>294</v>
      </c>
      <c r="AB10" s="79"/>
      <c r="AC10" s="79" t="b">
        <v>0</v>
      </c>
      <c r="AD10" s="79">
        <v>0</v>
      </c>
      <c r="AE10" s="85" t="s">
        <v>302</v>
      </c>
      <c r="AF10" s="79" t="b">
        <v>0</v>
      </c>
      <c r="AG10" s="79" t="s">
        <v>305</v>
      </c>
      <c r="AH10" s="79"/>
      <c r="AI10" s="85" t="s">
        <v>302</v>
      </c>
      <c r="AJ10" s="79" t="b">
        <v>0</v>
      </c>
      <c r="AK10" s="79">
        <v>3</v>
      </c>
      <c r="AL10" s="85" t="s">
        <v>291</v>
      </c>
      <c r="AM10" s="79" t="s">
        <v>309</v>
      </c>
      <c r="AN10" s="79" t="b">
        <v>0</v>
      </c>
      <c r="AO10" s="85" t="s">
        <v>291</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2</v>
      </c>
      <c r="BD10" s="48"/>
      <c r="BE10" s="49"/>
      <c r="BF10" s="48"/>
      <c r="BG10" s="49"/>
      <c r="BH10" s="48"/>
      <c r="BI10" s="49"/>
      <c r="BJ10" s="48"/>
      <c r="BK10" s="49"/>
      <c r="BL10" s="48"/>
    </row>
    <row r="11" spans="1:64" ht="15">
      <c r="A11" s="64" t="s">
        <v>218</v>
      </c>
      <c r="B11" s="64" t="s">
        <v>224</v>
      </c>
      <c r="C11" s="65"/>
      <c r="D11" s="66"/>
      <c r="E11" s="67"/>
      <c r="F11" s="68"/>
      <c r="G11" s="65"/>
      <c r="H11" s="69"/>
      <c r="I11" s="70"/>
      <c r="J11" s="70"/>
      <c r="K11" s="34" t="s">
        <v>65</v>
      </c>
      <c r="L11" s="77">
        <v>69</v>
      </c>
      <c r="M11" s="77"/>
      <c r="N11" s="72"/>
      <c r="O11" s="79" t="s">
        <v>238</v>
      </c>
      <c r="P11" s="81">
        <v>43677.797581018516</v>
      </c>
      <c r="Q11" s="79" t="s">
        <v>246</v>
      </c>
      <c r="R11" s="82" t="s">
        <v>253</v>
      </c>
      <c r="S11" s="79" t="s">
        <v>257</v>
      </c>
      <c r="T11" s="79"/>
      <c r="U11" s="79"/>
      <c r="V11" s="82" t="s">
        <v>271</v>
      </c>
      <c r="W11" s="81">
        <v>43677.797581018516</v>
      </c>
      <c r="X11" s="82" t="s">
        <v>281</v>
      </c>
      <c r="Y11" s="79"/>
      <c r="Z11" s="79"/>
      <c r="AA11" s="85" t="s">
        <v>295</v>
      </c>
      <c r="AB11" s="85" t="s">
        <v>293</v>
      </c>
      <c r="AC11" s="79" t="b">
        <v>0</v>
      </c>
      <c r="AD11" s="79">
        <v>0</v>
      </c>
      <c r="AE11" s="85" t="s">
        <v>303</v>
      </c>
      <c r="AF11" s="79" t="b">
        <v>0</v>
      </c>
      <c r="AG11" s="79" t="s">
        <v>304</v>
      </c>
      <c r="AH11" s="79"/>
      <c r="AI11" s="85" t="s">
        <v>302</v>
      </c>
      <c r="AJ11" s="79" t="b">
        <v>0</v>
      </c>
      <c r="AK11" s="79">
        <v>0</v>
      </c>
      <c r="AL11" s="85" t="s">
        <v>302</v>
      </c>
      <c r="AM11" s="79" t="s">
        <v>307</v>
      </c>
      <c r="AN11" s="79" t="b">
        <v>1</v>
      </c>
      <c r="AO11" s="85" t="s">
        <v>293</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c r="BE11" s="49"/>
      <c r="BF11" s="48"/>
      <c r="BG11" s="49"/>
      <c r="BH11" s="48"/>
      <c r="BI11" s="49"/>
      <c r="BJ11" s="48"/>
      <c r="BK11" s="49"/>
      <c r="BL11" s="48"/>
    </row>
    <row r="12" spans="1:64" ht="15">
      <c r="A12" s="64" t="s">
        <v>219</v>
      </c>
      <c r="B12" s="64" t="s">
        <v>225</v>
      </c>
      <c r="C12" s="65"/>
      <c r="D12" s="66"/>
      <c r="E12" s="67"/>
      <c r="F12" s="68"/>
      <c r="G12" s="65"/>
      <c r="H12" s="69"/>
      <c r="I12" s="70"/>
      <c r="J12" s="70"/>
      <c r="K12" s="34" t="s">
        <v>65</v>
      </c>
      <c r="L12" s="77">
        <v>77</v>
      </c>
      <c r="M12" s="77"/>
      <c r="N12" s="72"/>
      <c r="O12" s="79" t="s">
        <v>238</v>
      </c>
      <c r="P12" s="81">
        <v>43680.53377314815</v>
      </c>
      <c r="Q12" s="79" t="s">
        <v>247</v>
      </c>
      <c r="R12" s="79"/>
      <c r="S12" s="79"/>
      <c r="T12" s="79"/>
      <c r="U12" s="79"/>
      <c r="V12" s="82" t="s">
        <v>272</v>
      </c>
      <c r="W12" s="81">
        <v>43680.53377314815</v>
      </c>
      <c r="X12" s="82" t="s">
        <v>282</v>
      </c>
      <c r="Y12" s="79"/>
      <c r="Z12" s="79"/>
      <c r="AA12" s="85" t="s">
        <v>296</v>
      </c>
      <c r="AB12" s="79"/>
      <c r="AC12" s="79" t="b">
        <v>0</v>
      </c>
      <c r="AD12" s="79">
        <v>0</v>
      </c>
      <c r="AE12" s="85" t="s">
        <v>302</v>
      </c>
      <c r="AF12" s="79" t="b">
        <v>0</v>
      </c>
      <c r="AG12" s="79" t="s">
        <v>304</v>
      </c>
      <c r="AH12" s="79"/>
      <c r="AI12" s="85" t="s">
        <v>302</v>
      </c>
      <c r="AJ12" s="79" t="b">
        <v>0</v>
      </c>
      <c r="AK12" s="79">
        <v>3</v>
      </c>
      <c r="AL12" s="85" t="s">
        <v>293</v>
      </c>
      <c r="AM12" s="79" t="s">
        <v>309</v>
      </c>
      <c r="AN12" s="79" t="b">
        <v>0</v>
      </c>
      <c r="AO12" s="85" t="s">
        <v>293</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c r="BE12" s="49"/>
      <c r="BF12" s="48"/>
      <c r="BG12" s="49"/>
      <c r="BH12" s="48"/>
      <c r="BI12" s="49"/>
      <c r="BJ12" s="48"/>
      <c r="BK12" s="49"/>
      <c r="BL12" s="48"/>
    </row>
    <row r="13" spans="1:64" ht="15">
      <c r="A13" s="64" t="s">
        <v>220</v>
      </c>
      <c r="B13" s="64" t="s">
        <v>228</v>
      </c>
      <c r="C13" s="65"/>
      <c r="D13" s="66"/>
      <c r="E13" s="67"/>
      <c r="F13" s="68"/>
      <c r="G13" s="65"/>
      <c r="H13" s="69"/>
      <c r="I13" s="70"/>
      <c r="J13" s="70"/>
      <c r="K13" s="34" t="s">
        <v>65</v>
      </c>
      <c r="L13" s="77">
        <v>121</v>
      </c>
      <c r="M13" s="77"/>
      <c r="N13" s="72"/>
      <c r="O13" s="79" t="s">
        <v>238</v>
      </c>
      <c r="P13" s="81">
        <v>43673.65841435185</v>
      </c>
      <c r="Q13" s="79" t="s">
        <v>248</v>
      </c>
      <c r="R13" s="82" t="s">
        <v>254</v>
      </c>
      <c r="S13" s="79" t="s">
        <v>258</v>
      </c>
      <c r="T13" s="79" t="s">
        <v>259</v>
      </c>
      <c r="U13" s="82" t="s">
        <v>261</v>
      </c>
      <c r="V13" s="82" t="s">
        <v>261</v>
      </c>
      <c r="W13" s="81">
        <v>43673.65841435185</v>
      </c>
      <c r="X13" s="82" t="s">
        <v>283</v>
      </c>
      <c r="Y13" s="79"/>
      <c r="Z13" s="79"/>
      <c r="AA13" s="85" t="s">
        <v>297</v>
      </c>
      <c r="AB13" s="79"/>
      <c r="AC13" s="79" t="b">
        <v>0</v>
      </c>
      <c r="AD13" s="79">
        <v>5</v>
      </c>
      <c r="AE13" s="85" t="s">
        <v>302</v>
      </c>
      <c r="AF13" s="79" t="b">
        <v>0</v>
      </c>
      <c r="AG13" s="79" t="s">
        <v>304</v>
      </c>
      <c r="AH13" s="79"/>
      <c r="AI13" s="85" t="s">
        <v>302</v>
      </c>
      <c r="AJ13" s="79" t="b">
        <v>0</v>
      </c>
      <c r="AK13" s="79">
        <v>0</v>
      </c>
      <c r="AL13" s="85" t="s">
        <v>302</v>
      </c>
      <c r="AM13" s="79" t="s">
        <v>310</v>
      </c>
      <c r="AN13" s="79" t="b">
        <v>0</v>
      </c>
      <c r="AO13" s="85" t="s">
        <v>297</v>
      </c>
      <c r="AP13" s="79" t="s">
        <v>176</v>
      </c>
      <c r="AQ13" s="79">
        <v>0</v>
      </c>
      <c r="AR13" s="79">
        <v>0</v>
      </c>
      <c r="AS13" s="79"/>
      <c r="AT13" s="79"/>
      <c r="AU13" s="79"/>
      <c r="AV13" s="79"/>
      <c r="AW13" s="79"/>
      <c r="AX13" s="79"/>
      <c r="AY13" s="79"/>
      <c r="AZ13" s="79"/>
      <c r="BA13">
        <v>4</v>
      </c>
      <c r="BB13" s="78" t="str">
        <f>REPLACE(INDEX(GroupVertices[Group],MATCH(Edges25[[#This Row],[Vertex 1]],GroupVertices[Vertex],0)),1,1,"")</f>
        <v>1</v>
      </c>
      <c r="BC13" s="78" t="str">
        <f>REPLACE(INDEX(GroupVertices[Group],MATCH(Edges25[[#This Row],[Vertex 2]],GroupVertices[Vertex],0)),1,1,"")</f>
        <v>1</v>
      </c>
      <c r="BD13" s="48">
        <v>0</v>
      </c>
      <c r="BE13" s="49">
        <v>0</v>
      </c>
      <c r="BF13" s="48">
        <v>0</v>
      </c>
      <c r="BG13" s="49">
        <v>0</v>
      </c>
      <c r="BH13" s="48">
        <v>0</v>
      </c>
      <c r="BI13" s="49">
        <v>0</v>
      </c>
      <c r="BJ13" s="48">
        <v>13</v>
      </c>
      <c r="BK13" s="49">
        <v>100</v>
      </c>
      <c r="BL13" s="48">
        <v>13</v>
      </c>
    </row>
    <row r="14" spans="1:64" ht="15">
      <c r="A14" s="64" t="s">
        <v>220</v>
      </c>
      <c r="B14" s="64" t="s">
        <v>228</v>
      </c>
      <c r="C14" s="65"/>
      <c r="D14" s="66"/>
      <c r="E14" s="67"/>
      <c r="F14" s="68"/>
      <c r="G14" s="65"/>
      <c r="H14" s="69"/>
      <c r="I14" s="70"/>
      <c r="J14" s="70"/>
      <c r="K14" s="34" t="s">
        <v>65</v>
      </c>
      <c r="L14" s="77">
        <v>122</v>
      </c>
      <c r="M14" s="77"/>
      <c r="N14" s="72"/>
      <c r="O14" s="79" t="s">
        <v>238</v>
      </c>
      <c r="P14" s="81">
        <v>43674.18337962963</v>
      </c>
      <c r="Q14" s="79" t="s">
        <v>249</v>
      </c>
      <c r="R14" s="82" t="s">
        <v>255</v>
      </c>
      <c r="S14" s="79" t="s">
        <v>258</v>
      </c>
      <c r="T14" s="79" t="s">
        <v>259</v>
      </c>
      <c r="U14" s="82" t="s">
        <v>262</v>
      </c>
      <c r="V14" s="82" t="s">
        <v>262</v>
      </c>
      <c r="W14" s="81">
        <v>43674.18337962963</v>
      </c>
      <c r="X14" s="82" t="s">
        <v>284</v>
      </c>
      <c r="Y14" s="79"/>
      <c r="Z14" s="79"/>
      <c r="AA14" s="85" t="s">
        <v>298</v>
      </c>
      <c r="AB14" s="79"/>
      <c r="AC14" s="79" t="b">
        <v>0</v>
      </c>
      <c r="AD14" s="79">
        <v>0</v>
      </c>
      <c r="AE14" s="85" t="s">
        <v>302</v>
      </c>
      <c r="AF14" s="79" t="b">
        <v>0</v>
      </c>
      <c r="AG14" s="79" t="s">
        <v>304</v>
      </c>
      <c r="AH14" s="79"/>
      <c r="AI14" s="85" t="s">
        <v>302</v>
      </c>
      <c r="AJ14" s="79" t="b">
        <v>0</v>
      </c>
      <c r="AK14" s="79">
        <v>0</v>
      </c>
      <c r="AL14" s="85" t="s">
        <v>302</v>
      </c>
      <c r="AM14" s="79" t="s">
        <v>310</v>
      </c>
      <c r="AN14" s="79" t="b">
        <v>0</v>
      </c>
      <c r="AO14" s="85" t="s">
        <v>298</v>
      </c>
      <c r="AP14" s="79" t="s">
        <v>176</v>
      </c>
      <c r="AQ14" s="79">
        <v>0</v>
      </c>
      <c r="AR14" s="79">
        <v>0</v>
      </c>
      <c r="AS14" s="79"/>
      <c r="AT14" s="79"/>
      <c r="AU14" s="79"/>
      <c r="AV14" s="79"/>
      <c r="AW14" s="79"/>
      <c r="AX14" s="79"/>
      <c r="AY14" s="79"/>
      <c r="AZ14" s="79"/>
      <c r="BA14">
        <v>4</v>
      </c>
      <c r="BB14" s="78" t="str">
        <f>REPLACE(INDEX(GroupVertices[Group],MATCH(Edges25[[#This Row],[Vertex 1]],GroupVertices[Vertex],0)),1,1,"")</f>
        <v>1</v>
      </c>
      <c r="BC14" s="78" t="str">
        <f>REPLACE(INDEX(GroupVertices[Group],MATCH(Edges25[[#This Row],[Vertex 2]],GroupVertices[Vertex],0)),1,1,"")</f>
        <v>1</v>
      </c>
      <c r="BD14" s="48">
        <v>1</v>
      </c>
      <c r="BE14" s="49">
        <v>7.6923076923076925</v>
      </c>
      <c r="BF14" s="48">
        <v>0</v>
      </c>
      <c r="BG14" s="49">
        <v>0</v>
      </c>
      <c r="BH14" s="48">
        <v>0</v>
      </c>
      <c r="BI14" s="49">
        <v>0</v>
      </c>
      <c r="BJ14" s="48">
        <v>12</v>
      </c>
      <c r="BK14" s="49">
        <v>92.3076923076923</v>
      </c>
      <c r="BL14" s="48">
        <v>13</v>
      </c>
    </row>
    <row r="15" spans="1:64" ht="15">
      <c r="A15" s="64" t="s">
        <v>220</v>
      </c>
      <c r="B15" s="64" t="s">
        <v>228</v>
      </c>
      <c r="C15" s="65"/>
      <c r="D15" s="66"/>
      <c r="E15" s="67"/>
      <c r="F15" s="68"/>
      <c r="G15" s="65"/>
      <c r="H15" s="69"/>
      <c r="I15" s="70"/>
      <c r="J15" s="70"/>
      <c r="K15" s="34" t="s">
        <v>65</v>
      </c>
      <c r="L15" s="77">
        <v>123</v>
      </c>
      <c r="M15" s="77"/>
      <c r="N15" s="72"/>
      <c r="O15" s="79" t="s">
        <v>238</v>
      </c>
      <c r="P15" s="81">
        <v>43685.70885416667</v>
      </c>
      <c r="Q15" s="79" t="s">
        <v>250</v>
      </c>
      <c r="R15" s="82" t="s">
        <v>254</v>
      </c>
      <c r="S15" s="79" t="s">
        <v>258</v>
      </c>
      <c r="T15" s="79" t="s">
        <v>259</v>
      </c>
      <c r="U15" s="82" t="s">
        <v>263</v>
      </c>
      <c r="V15" s="82" t="s">
        <v>263</v>
      </c>
      <c r="W15" s="81">
        <v>43685.70885416667</v>
      </c>
      <c r="X15" s="82" t="s">
        <v>285</v>
      </c>
      <c r="Y15" s="79"/>
      <c r="Z15" s="79"/>
      <c r="AA15" s="85" t="s">
        <v>299</v>
      </c>
      <c r="AB15" s="79"/>
      <c r="AC15" s="79" t="b">
        <v>0</v>
      </c>
      <c r="AD15" s="79">
        <v>1</v>
      </c>
      <c r="AE15" s="85" t="s">
        <v>302</v>
      </c>
      <c r="AF15" s="79" t="b">
        <v>0</v>
      </c>
      <c r="AG15" s="79" t="s">
        <v>304</v>
      </c>
      <c r="AH15" s="79"/>
      <c r="AI15" s="85" t="s">
        <v>302</v>
      </c>
      <c r="AJ15" s="79" t="b">
        <v>0</v>
      </c>
      <c r="AK15" s="79">
        <v>0</v>
      </c>
      <c r="AL15" s="85" t="s">
        <v>302</v>
      </c>
      <c r="AM15" s="79" t="s">
        <v>310</v>
      </c>
      <c r="AN15" s="79" t="b">
        <v>0</v>
      </c>
      <c r="AO15" s="85" t="s">
        <v>299</v>
      </c>
      <c r="AP15" s="79" t="s">
        <v>176</v>
      </c>
      <c r="AQ15" s="79">
        <v>0</v>
      </c>
      <c r="AR15" s="79">
        <v>0</v>
      </c>
      <c r="AS15" s="79"/>
      <c r="AT15" s="79"/>
      <c r="AU15" s="79"/>
      <c r="AV15" s="79"/>
      <c r="AW15" s="79"/>
      <c r="AX15" s="79"/>
      <c r="AY15" s="79"/>
      <c r="AZ15" s="79"/>
      <c r="BA15">
        <v>4</v>
      </c>
      <c r="BB15" s="78" t="str">
        <f>REPLACE(INDEX(GroupVertices[Group],MATCH(Edges25[[#This Row],[Vertex 1]],GroupVertices[Vertex],0)),1,1,"")</f>
        <v>1</v>
      </c>
      <c r="BC15" s="78" t="str">
        <f>REPLACE(INDEX(GroupVertices[Group],MATCH(Edges25[[#This Row],[Vertex 2]],GroupVertices[Vertex],0)),1,1,"")</f>
        <v>1</v>
      </c>
      <c r="BD15" s="48">
        <v>0</v>
      </c>
      <c r="BE15" s="49">
        <v>0</v>
      </c>
      <c r="BF15" s="48">
        <v>0</v>
      </c>
      <c r="BG15" s="49">
        <v>0</v>
      </c>
      <c r="BH15" s="48">
        <v>0</v>
      </c>
      <c r="BI15" s="49">
        <v>0</v>
      </c>
      <c r="BJ15" s="48">
        <v>13</v>
      </c>
      <c r="BK15" s="49">
        <v>100</v>
      </c>
      <c r="BL15" s="48">
        <v>13</v>
      </c>
    </row>
    <row r="16" spans="1:64" ht="15">
      <c r="A16" s="64" t="s">
        <v>220</v>
      </c>
      <c r="B16" s="64" t="s">
        <v>228</v>
      </c>
      <c r="C16" s="65"/>
      <c r="D16" s="66"/>
      <c r="E16" s="67"/>
      <c r="F16" s="68"/>
      <c r="G16" s="65"/>
      <c r="H16" s="69"/>
      <c r="I16" s="70"/>
      <c r="J16" s="70"/>
      <c r="K16" s="34" t="s">
        <v>65</v>
      </c>
      <c r="L16" s="77">
        <v>124</v>
      </c>
      <c r="M16" s="77"/>
      <c r="N16" s="72"/>
      <c r="O16" s="79" t="s">
        <v>238</v>
      </c>
      <c r="P16" s="81">
        <v>43686.23339120371</v>
      </c>
      <c r="Q16" s="79" t="s">
        <v>251</v>
      </c>
      <c r="R16" s="82" t="s">
        <v>255</v>
      </c>
      <c r="S16" s="79" t="s">
        <v>258</v>
      </c>
      <c r="T16" s="79" t="s">
        <v>260</v>
      </c>
      <c r="U16" s="82" t="s">
        <v>264</v>
      </c>
      <c r="V16" s="82" t="s">
        <v>264</v>
      </c>
      <c r="W16" s="81">
        <v>43686.23339120371</v>
      </c>
      <c r="X16" s="82" t="s">
        <v>286</v>
      </c>
      <c r="Y16" s="79"/>
      <c r="Z16" s="79"/>
      <c r="AA16" s="85" t="s">
        <v>300</v>
      </c>
      <c r="AB16" s="79"/>
      <c r="AC16" s="79" t="b">
        <v>0</v>
      </c>
      <c r="AD16" s="79">
        <v>0</v>
      </c>
      <c r="AE16" s="85" t="s">
        <v>302</v>
      </c>
      <c r="AF16" s="79" t="b">
        <v>0</v>
      </c>
      <c r="AG16" s="79" t="s">
        <v>304</v>
      </c>
      <c r="AH16" s="79"/>
      <c r="AI16" s="85" t="s">
        <v>302</v>
      </c>
      <c r="AJ16" s="79" t="b">
        <v>0</v>
      </c>
      <c r="AK16" s="79">
        <v>0</v>
      </c>
      <c r="AL16" s="85" t="s">
        <v>302</v>
      </c>
      <c r="AM16" s="79" t="s">
        <v>310</v>
      </c>
      <c r="AN16" s="79" t="b">
        <v>0</v>
      </c>
      <c r="AO16" s="85" t="s">
        <v>300</v>
      </c>
      <c r="AP16" s="79" t="s">
        <v>176</v>
      </c>
      <c r="AQ16" s="79">
        <v>0</v>
      </c>
      <c r="AR16" s="79">
        <v>0</v>
      </c>
      <c r="AS16" s="79"/>
      <c r="AT16" s="79"/>
      <c r="AU16" s="79"/>
      <c r="AV16" s="79"/>
      <c r="AW16" s="79"/>
      <c r="AX16" s="79"/>
      <c r="AY16" s="79"/>
      <c r="AZ16" s="79"/>
      <c r="BA16">
        <v>4</v>
      </c>
      <c r="BB16" s="78" t="str">
        <f>REPLACE(INDEX(GroupVertices[Group],MATCH(Edges25[[#This Row],[Vertex 1]],GroupVertices[Vertex],0)),1,1,"")</f>
        <v>1</v>
      </c>
      <c r="BC16" s="78" t="str">
        <f>REPLACE(INDEX(GroupVertices[Group],MATCH(Edges25[[#This Row],[Vertex 2]],GroupVertices[Vertex],0)),1,1,"")</f>
        <v>1</v>
      </c>
      <c r="BD16" s="48">
        <v>1</v>
      </c>
      <c r="BE16" s="49">
        <v>10</v>
      </c>
      <c r="BF16" s="48">
        <v>0</v>
      </c>
      <c r="BG16" s="49">
        <v>0</v>
      </c>
      <c r="BH16" s="48">
        <v>0</v>
      </c>
      <c r="BI16" s="49">
        <v>0</v>
      </c>
      <c r="BJ16" s="48">
        <v>9</v>
      </c>
      <c r="BK16" s="49">
        <v>90</v>
      </c>
      <c r="BL16" s="48">
        <v>10</v>
      </c>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hyperlinks>
    <hyperlink ref="R7" r:id="rId1" display="https://www.10best.com/awards/travel/best-destination-for-fall-foliage-2019/"/>
    <hyperlink ref="R9" r:id="rId2" display="https://www.10best.com/awards/travel/best-destination-for-fall-foliage-2019/"/>
    <hyperlink ref="R11" r:id="rId3" display="https://twitter.com/i/web/status/1156642815381782530"/>
    <hyperlink ref="R13" r:id="rId4" display="https://mel365.com/boston-one-day-photography-journey/"/>
    <hyperlink ref="R14" r:id="rId5" display="https://mel365.com/boston-freedom-trail/"/>
    <hyperlink ref="R15" r:id="rId6" display="https://mel365.com/boston-one-day-photography-journey/"/>
    <hyperlink ref="R16" r:id="rId7" display="https://mel365.com/boston-freedom-trail/"/>
    <hyperlink ref="U13" r:id="rId8" display="https://pbs.twimg.com/media/EAfkSPdXYAAkLtG.jpg"/>
    <hyperlink ref="U14" r:id="rId9" display="https://pbs.twimg.com/media/EAiRTrmXoAAp47w.jpg"/>
    <hyperlink ref="U15" r:id="rId10" display="https://pbs.twimg.com/media/EBdn_NhXsAIsmd1.jpg"/>
    <hyperlink ref="U16" r:id="rId11" display="https://pbs.twimg.com/media/EBgU3l7WkAAnqtg.jpg"/>
    <hyperlink ref="V3" r:id="rId12" display="http://pbs.twimg.com/profile_images/1087426415559995403/XL2UaROC_normal.jpg"/>
    <hyperlink ref="V4" r:id="rId13" display="http://pbs.twimg.com/profile_images/710811027244519424/t92Jy_tk_normal.jpg"/>
    <hyperlink ref="V5" r:id="rId14" display="http://pbs.twimg.com/profile_images/710811027244519424/t92Jy_tk_normal.jpg"/>
    <hyperlink ref="V6" r:id="rId15" display="http://pbs.twimg.com/profile_images/2680721569/ba4f239f27fb2bcea89cef2dfe198266_normal.jpeg"/>
    <hyperlink ref="V7" r:id="rId16" display="http://pbs.twimg.com/profile_images/534358166134222849/tRDEw_6V_normal.jpeg"/>
    <hyperlink ref="V8" r:id="rId17" display="http://pbs.twimg.com/profile_images/1087425524232802309/heYmWuC5_normal.jpg"/>
    <hyperlink ref="V9" r:id="rId18" display="http://pbs.twimg.com/profile_images/534358166134222849/tRDEw_6V_normal.jpeg"/>
    <hyperlink ref="V10" r:id="rId19" display="http://pbs.twimg.com/profile_images/870275561599385600/pqIICtcv_normal.jpg"/>
    <hyperlink ref="V11" r:id="rId20" display="http://pbs.twimg.com/profile_images/854857730435174400/ig1uiUDU_normal.jpg"/>
    <hyperlink ref="V12" r:id="rId21" display="http://pbs.twimg.com/profile_images/586230017572634624/KzoSXS9x_normal.jpg"/>
    <hyperlink ref="V13" r:id="rId22" display="https://pbs.twimg.com/media/EAfkSPdXYAAkLtG.jpg"/>
    <hyperlink ref="V14" r:id="rId23" display="https://pbs.twimg.com/media/EAiRTrmXoAAp47w.jpg"/>
    <hyperlink ref="V15" r:id="rId24" display="https://pbs.twimg.com/media/EBdn_NhXsAIsmd1.jpg"/>
    <hyperlink ref="V16" r:id="rId25" display="https://pbs.twimg.com/media/EBgU3l7WkAAnqtg.jpg"/>
    <hyperlink ref="X3" r:id="rId26" display="https://twitter.com/#!/totabcnews/status/1156465270430453761"/>
    <hyperlink ref="X4" r:id="rId27" display="https://twitter.com/#!/visitbarharbor/status/1156537071344979968"/>
    <hyperlink ref="X5" r:id="rId28" display="https://twitter.com/#!/visitbarharbor/status/1156537015669874689"/>
    <hyperlink ref="X6" r:id="rId29" display="https://twitter.com/#!/themomconnectio/status/1156555411803316224"/>
    <hyperlink ref="X7" r:id="rId30" display="https://twitter.com/#!/10best/status/1156293982533693440"/>
    <hyperlink ref="X8" r:id="rId31" display="https://twitter.com/#!/poconotourism/status/1156561299096121345"/>
    <hyperlink ref="X9" r:id="rId32" display="https://twitter.com/#!/10best/status/1156293820813852673"/>
    <hyperlink ref="X10" r:id="rId33" display="https://twitter.com/#!/mydoorcounty/status/1157455174740434944"/>
    <hyperlink ref="X11" r:id="rId34" display="https://twitter.com/#!/gostowe/status/1156642815381782530"/>
    <hyperlink ref="X12" r:id="rId35" display="https://twitter.com/#!/ourroamingheart/status/1157634379029581826"/>
    <hyperlink ref="X13" r:id="rId36" display="https://twitter.com/#!/mel365dotcom/status/1155142834179203072"/>
    <hyperlink ref="X14" r:id="rId37" display="https://twitter.com/#!/mel365dotcom/status/1155333073405382656"/>
    <hyperlink ref="X15" r:id="rId38" display="https://twitter.com/#!/mel365dotcom/status/1159509766873505793"/>
    <hyperlink ref="X16" r:id="rId39" display="https://twitter.com/#!/mel365dotcom/status/1159699851061465088"/>
  </hyperlinks>
  <printOptions/>
  <pageMargins left="0.7" right="0.7" top="0.75" bottom="0.75" header="0.3" footer="0.3"/>
  <pageSetup horizontalDpi="600" verticalDpi="600" orientation="portrait" r:id="rId43"/>
  <legacyDrawing r:id="rId41"/>
  <tableParts>
    <tablePart r:id="rId4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767</v>
      </c>
      <c r="B1" s="13" t="s">
        <v>34</v>
      </c>
    </row>
    <row r="2" spans="1:2" ht="15">
      <c r="A2" s="114" t="s">
        <v>215</v>
      </c>
      <c r="B2" s="78">
        <v>201.983333</v>
      </c>
    </row>
    <row r="3" spans="1:2" ht="15">
      <c r="A3" s="114" t="s">
        <v>216</v>
      </c>
      <c r="B3" s="78">
        <v>157.616667</v>
      </c>
    </row>
    <row r="4" spans="1:2" ht="15">
      <c r="A4" s="114" t="s">
        <v>213</v>
      </c>
      <c r="B4" s="78">
        <v>65.983333</v>
      </c>
    </row>
    <row r="5" spans="1:2" ht="15">
      <c r="A5" s="114" t="s">
        <v>228</v>
      </c>
      <c r="B5" s="78">
        <v>49.2</v>
      </c>
    </row>
    <row r="6" spans="1:2" ht="15">
      <c r="A6" s="114" t="s">
        <v>214</v>
      </c>
      <c r="B6" s="78">
        <v>22.716667</v>
      </c>
    </row>
    <row r="7" spans="1:2" ht="15">
      <c r="A7" s="114" t="s">
        <v>212</v>
      </c>
      <c r="B7" s="78">
        <v>20.25</v>
      </c>
    </row>
    <row r="8" spans="1:2" ht="15">
      <c r="A8" s="114" t="s">
        <v>217</v>
      </c>
      <c r="B8" s="78">
        <v>9.983333</v>
      </c>
    </row>
    <row r="9" spans="1:2" ht="15">
      <c r="A9" s="114" t="s">
        <v>218</v>
      </c>
      <c r="B9" s="78">
        <v>6.016667</v>
      </c>
    </row>
    <row r="10" spans="1:2" ht="15">
      <c r="A10" s="114" t="s">
        <v>219</v>
      </c>
      <c r="B10" s="78">
        <v>2.25</v>
      </c>
    </row>
    <row r="11" spans="1:2" ht="15">
      <c r="A11" s="114" t="s">
        <v>226</v>
      </c>
      <c r="B11" s="78">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4" t="s">
        <v>769</v>
      </c>
      <c r="B25" t="s">
        <v>768</v>
      </c>
    </row>
    <row r="26" spans="1:2" ht="15">
      <c r="A26" s="125">
        <v>43673.65841435185</v>
      </c>
      <c r="B26" s="3">
        <v>1</v>
      </c>
    </row>
    <row r="27" spans="1:2" ht="15">
      <c r="A27" s="125">
        <v>43674.18337962963</v>
      </c>
      <c r="B27" s="3">
        <v>1</v>
      </c>
    </row>
    <row r="28" spans="1:2" ht="15">
      <c r="A28" s="125">
        <v>43676.83453703704</v>
      </c>
      <c r="B28" s="3">
        <v>1</v>
      </c>
    </row>
    <row r="29" spans="1:2" ht="15">
      <c r="A29" s="125">
        <v>43676.83497685185</v>
      </c>
      <c r="B29" s="3">
        <v>1</v>
      </c>
    </row>
    <row r="30" spans="1:2" ht="15">
      <c r="A30" s="125">
        <v>43677.307650462964</v>
      </c>
      <c r="B30" s="3">
        <v>1</v>
      </c>
    </row>
    <row r="31" spans="1:2" ht="15">
      <c r="A31" s="125">
        <v>43677.505625</v>
      </c>
      <c r="B31" s="3">
        <v>1</v>
      </c>
    </row>
    <row r="32" spans="1:2" ht="15">
      <c r="A32" s="125">
        <v>43677.50577546296</v>
      </c>
      <c r="B32" s="3">
        <v>1</v>
      </c>
    </row>
    <row r="33" spans="1:2" ht="15">
      <c r="A33" s="125">
        <v>43677.55638888889</v>
      </c>
      <c r="B33" s="3">
        <v>1</v>
      </c>
    </row>
    <row r="34" spans="1:2" ht="15">
      <c r="A34" s="125">
        <v>43677.57263888889</v>
      </c>
      <c r="B34" s="3">
        <v>1</v>
      </c>
    </row>
    <row r="35" spans="1:2" ht="15">
      <c r="A35" s="125">
        <v>43677.797581018516</v>
      </c>
      <c r="B35" s="3">
        <v>1</v>
      </c>
    </row>
    <row r="36" spans="1:2" ht="15">
      <c r="A36" s="125">
        <v>43680.03925925926</v>
      </c>
      <c r="B36" s="3">
        <v>1</v>
      </c>
    </row>
    <row r="37" spans="1:2" ht="15">
      <c r="A37" s="125">
        <v>43680.53377314815</v>
      </c>
      <c r="B37" s="3">
        <v>1</v>
      </c>
    </row>
    <row r="38" spans="1:2" ht="15">
      <c r="A38" s="125">
        <v>43685.70885416667</v>
      </c>
      <c r="B38" s="3">
        <v>1</v>
      </c>
    </row>
    <row r="39" spans="1:2" ht="15">
      <c r="A39" s="125">
        <v>43686.23339120371</v>
      </c>
      <c r="B39" s="3">
        <v>1</v>
      </c>
    </row>
    <row r="40" spans="1:2" ht="15">
      <c r="A40" s="125" t="s">
        <v>770</v>
      </c>
      <c r="B4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314</v>
      </c>
      <c r="AE2" s="13" t="s">
        <v>315</v>
      </c>
      <c r="AF2" s="13" t="s">
        <v>316</v>
      </c>
      <c r="AG2" s="13" t="s">
        <v>317</v>
      </c>
      <c r="AH2" s="13" t="s">
        <v>318</v>
      </c>
      <c r="AI2" s="13" t="s">
        <v>319</v>
      </c>
      <c r="AJ2" s="13" t="s">
        <v>320</v>
      </c>
      <c r="AK2" s="13" t="s">
        <v>321</v>
      </c>
      <c r="AL2" s="13" t="s">
        <v>322</v>
      </c>
      <c r="AM2" s="13" t="s">
        <v>323</v>
      </c>
      <c r="AN2" s="13" t="s">
        <v>324</v>
      </c>
      <c r="AO2" s="13" t="s">
        <v>325</v>
      </c>
      <c r="AP2" s="13" t="s">
        <v>326</v>
      </c>
      <c r="AQ2" s="13" t="s">
        <v>327</v>
      </c>
      <c r="AR2" s="13" t="s">
        <v>328</v>
      </c>
      <c r="AS2" s="13" t="s">
        <v>192</v>
      </c>
      <c r="AT2" s="13" t="s">
        <v>329</v>
      </c>
      <c r="AU2" s="13" t="s">
        <v>330</v>
      </c>
      <c r="AV2" s="13" t="s">
        <v>331</v>
      </c>
      <c r="AW2" s="13" t="s">
        <v>332</v>
      </c>
      <c r="AX2" s="13" t="s">
        <v>333</v>
      </c>
      <c r="AY2" s="13" t="s">
        <v>334</v>
      </c>
      <c r="AZ2" s="13" t="s">
        <v>592</v>
      </c>
      <c r="BA2" s="115" t="s">
        <v>676</v>
      </c>
      <c r="BB2" s="115" t="s">
        <v>678</v>
      </c>
      <c r="BC2" s="115" t="s">
        <v>679</v>
      </c>
      <c r="BD2" s="115" t="s">
        <v>680</v>
      </c>
      <c r="BE2" s="115" t="s">
        <v>681</v>
      </c>
      <c r="BF2" s="115" t="s">
        <v>682</v>
      </c>
      <c r="BG2" s="115" t="s">
        <v>683</v>
      </c>
      <c r="BH2" s="115" t="s">
        <v>693</v>
      </c>
      <c r="BI2" s="115" t="s">
        <v>697</v>
      </c>
      <c r="BJ2" s="115" t="s">
        <v>706</v>
      </c>
      <c r="BK2" s="115" t="s">
        <v>736</v>
      </c>
      <c r="BL2" s="115" t="s">
        <v>737</v>
      </c>
      <c r="BM2" s="115" t="s">
        <v>738</v>
      </c>
      <c r="BN2" s="115" t="s">
        <v>739</v>
      </c>
      <c r="BO2" s="115" t="s">
        <v>740</v>
      </c>
      <c r="BP2" s="115" t="s">
        <v>741</v>
      </c>
      <c r="BQ2" s="115" t="s">
        <v>742</v>
      </c>
      <c r="BR2" s="115" t="s">
        <v>743</v>
      </c>
      <c r="BS2" s="115" t="s">
        <v>745</v>
      </c>
      <c r="BT2" s="3"/>
      <c r="BU2" s="3"/>
    </row>
    <row r="3" spans="1:73" ht="15" customHeight="1">
      <c r="A3" s="64" t="s">
        <v>212</v>
      </c>
      <c r="B3" s="65"/>
      <c r="C3" s="65" t="s">
        <v>64</v>
      </c>
      <c r="D3" s="66">
        <v>352.90577729178057</v>
      </c>
      <c r="E3" s="68"/>
      <c r="F3" s="100" t="s">
        <v>265</v>
      </c>
      <c r="G3" s="65"/>
      <c r="H3" s="69" t="s">
        <v>212</v>
      </c>
      <c r="I3" s="70"/>
      <c r="J3" s="70"/>
      <c r="K3" s="69" t="s">
        <v>519</v>
      </c>
      <c r="L3" s="73">
        <v>1003.3574568897723</v>
      </c>
      <c r="M3" s="74">
        <v>1914.7423095703125</v>
      </c>
      <c r="N3" s="74">
        <v>2659.550048828125</v>
      </c>
      <c r="O3" s="75"/>
      <c r="P3" s="76"/>
      <c r="Q3" s="76"/>
      <c r="R3" s="48"/>
      <c r="S3" s="48">
        <v>2</v>
      </c>
      <c r="T3" s="48">
        <v>9</v>
      </c>
      <c r="U3" s="49">
        <v>20.25</v>
      </c>
      <c r="V3" s="49">
        <v>0.025</v>
      </c>
      <c r="W3" s="49">
        <v>0.057787</v>
      </c>
      <c r="X3" s="49">
        <v>1.357913</v>
      </c>
      <c r="Y3" s="49">
        <v>0.4222222222222222</v>
      </c>
      <c r="Z3" s="49">
        <v>0.1</v>
      </c>
      <c r="AA3" s="71">
        <v>3</v>
      </c>
      <c r="AB3" s="71"/>
      <c r="AC3" s="72"/>
      <c r="AD3" s="78" t="s">
        <v>335</v>
      </c>
      <c r="AE3" s="78">
        <v>1672</v>
      </c>
      <c r="AF3" s="78">
        <v>6253</v>
      </c>
      <c r="AG3" s="78">
        <v>7100</v>
      </c>
      <c r="AH3" s="78">
        <v>2956</v>
      </c>
      <c r="AI3" s="78"/>
      <c r="AJ3" s="78" t="s">
        <v>362</v>
      </c>
      <c r="AK3" s="78" t="s">
        <v>388</v>
      </c>
      <c r="AL3" s="83" t="s">
        <v>411</v>
      </c>
      <c r="AM3" s="78"/>
      <c r="AN3" s="80">
        <v>39864.753171296295</v>
      </c>
      <c r="AO3" s="83" t="s">
        <v>439</v>
      </c>
      <c r="AP3" s="78" t="b">
        <v>0</v>
      </c>
      <c r="AQ3" s="78" t="b">
        <v>0</v>
      </c>
      <c r="AR3" s="78" t="b">
        <v>1</v>
      </c>
      <c r="AS3" s="78"/>
      <c r="AT3" s="78">
        <v>243</v>
      </c>
      <c r="AU3" s="83" t="s">
        <v>463</v>
      </c>
      <c r="AV3" s="78" t="b">
        <v>0</v>
      </c>
      <c r="AW3" s="78" t="s">
        <v>490</v>
      </c>
      <c r="AX3" s="83" t="s">
        <v>491</v>
      </c>
      <c r="AY3" s="78" t="s">
        <v>66</v>
      </c>
      <c r="AZ3" s="78" t="str">
        <f>REPLACE(INDEX(GroupVertices[Group],MATCH(Vertices[[#This Row],[Vertex]],GroupVertices[Vertex],0)),1,1,"")</f>
        <v>1</v>
      </c>
      <c r="BA3" s="48"/>
      <c r="BB3" s="48"/>
      <c r="BC3" s="48"/>
      <c r="BD3" s="48"/>
      <c r="BE3" s="48"/>
      <c r="BF3" s="48"/>
      <c r="BG3" s="116" t="s">
        <v>684</v>
      </c>
      <c r="BH3" s="116" t="s">
        <v>684</v>
      </c>
      <c r="BI3" s="116" t="s">
        <v>698</v>
      </c>
      <c r="BJ3" s="116" t="s">
        <v>698</v>
      </c>
      <c r="BK3" s="116">
        <v>0</v>
      </c>
      <c r="BL3" s="120">
        <v>0</v>
      </c>
      <c r="BM3" s="116">
        <v>0</v>
      </c>
      <c r="BN3" s="120">
        <v>0</v>
      </c>
      <c r="BO3" s="116">
        <v>0</v>
      </c>
      <c r="BP3" s="120">
        <v>0</v>
      </c>
      <c r="BQ3" s="116">
        <v>11</v>
      </c>
      <c r="BR3" s="120">
        <v>100</v>
      </c>
      <c r="BS3" s="116">
        <v>11</v>
      </c>
      <c r="BT3" s="3"/>
      <c r="BU3" s="3"/>
    </row>
    <row r="4" spans="1:76" ht="15">
      <c r="A4" s="64" t="s">
        <v>221</v>
      </c>
      <c r="B4" s="65"/>
      <c r="C4" s="65" t="s">
        <v>64</v>
      </c>
      <c r="D4" s="66">
        <v>163.0385274284673</v>
      </c>
      <c r="E4" s="68"/>
      <c r="F4" s="100" t="s">
        <v>471</v>
      </c>
      <c r="G4" s="65"/>
      <c r="H4" s="69" t="s">
        <v>221</v>
      </c>
      <c r="I4" s="70"/>
      <c r="J4" s="70"/>
      <c r="K4" s="69" t="s">
        <v>520</v>
      </c>
      <c r="L4" s="73">
        <v>1</v>
      </c>
      <c r="M4" s="74">
        <v>894.9489135742188</v>
      </c>
      <c r="N4" s="74">
        <v>417.3109130859375</v>
      </c>
      <c r="O4" s="75"/>
      <c r="P4" s="76"/>
      <c r="Q4" s="76"/>
      <c r="R4" s="86"/>
      <c r="S4" s="48">
        <v>2</v>
      </c>
      <c r="T4" s="48">
        <v>0</v>
      </c>
      <c r="U4" s="49">
        <v>0</v>
      </c>
      <c r="V4" s="49">
        <v>0.017241</v>
      </c>
      <c r="W4" s="49">
        <v>0.012782</v>
      </c>
      <c r="X4" s="49">
        <v>0.378376</v>
      </c>
      <c r="Y4" s="49">
        <v>0.5</v>
      </c>
      <c r="Z4" s="49">
        <v>0</v>
      </c>
      <c r="AA4" s="71">
        <v>4</v>
      </c>
      <c r="AB4" s="71"/>
      <c r="AC4" s="72"/>
      <c r="AD4" s="78" t="s">
        <v>336</v>
      </c>
      <c r="AE4" s="78">
        <v>9</v>
      </c>
      <c r="AF4" s="78">
        <v>37</v>
      </c>
      <c r="AG4" s="78">
        <v>3</v>
      </c>
      <c r="AH4" s="78">
        <v>0</v>
      </c>
      <c r="AI4" s="78">
        <v>-21600</v>
      </c>
      <c r="AJ4" s="78" t="s">
        <v>363</v>
      </c>
      <c r="AK4" s="78"/>
      <c r="AL4" s="83" t="s">
        <v>412</v>
      </c>
      <c r="AM4" s="78" t="s">
        <v>435</v>
      </c>
      <c r="AN4" s="80">
        <v>39281.35849537037</v>
      </c>
      <c r="AO4" s="78"/>
      <c r="AP4" s="78" t="b">
        <v>0</v>
      </c>
      <c r="AQ4" s="78" t="b">
        <v>1</v>
      </c>
      <c r="AR4" s="78" t="b">
        <v>0</v>
      </c>
      <c r="AS4" s="78" t="s">
        <v>304</v>
      </c>
      <c r="AT4" s="78">
        <v>1</v>
      </c>
      <c r="AU4" s="83" t="s">
        <v>464</v>
      </c>
      <c r="AV4" s="78" t="b">
        <v>0</v>
      </c>
      <c r="AW4" s="78" t="s">
        <v>490</v>
      </c>
      <c r="AX4" s="83" t="s">
        <v>492</v>
      </c>
      <c r="AY4" s="78" t="s">
        <v>65</v>
      </c>
      <c r="AZ4" s="78" t="str">
        <f>REPLACE(INDEX(GroupVertices[Group],MATCH(Vertices[[#This Row],[Vertex]],GroupVertices[Vertex],0)),1,1,"")</f>
        <v>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278.5899763076362</v>
      </c>
      <c r="E5" s="68"/>
      <c r="F5" s="100" t="s">
        <v>266</v>
      </c>
      <c r="G5" s="65"/>
      <c r="H5" s="69" t="s">
        <v>213</v>
      </c>
      <c r="I5" s="70"/>
      <c r="J5" s="70"/>
      <c r="K5" s="69" t="s">
        <v>521</v>
      </c>
      <c r="L5" s="73">
        <v>3267.1178203946165</v>
      </c>
      <c r="M5" s="74">
        <v>1450.8438720703125</v>
      </c>
      <c r="N5" s="74">
        <v>5001.72119140625</v>
      </c>
      <c r="O5" s="75"/>
      <c r="P5" s="76"/>
      <c r="Q5" s="76"/>
      <c r="R5" s="86"/>
      <c r="S5" s="48">
        <v>7</v>
      </c>
      <c r="T5" s="48">
        <v>11</v>
      </c>
      <c r="U5" s="49">
        <v>65.983333</v>
      </c>
      <c r="V5" s="49">
        <v>0.028571</v>
      </c>
      <c r="W5" s="49">
        <v>0.075095</v>
      </c>
      <c r="X5" s="49">
        <v>1.993318</v>
      </c>
      <c r="Y5" s="49">
        <v>0.2857142857142857</v>
      </c>
      <c r="Z5" s="49">
        <v>0.2</v>
      </c>
      <c r="AA5" s="71">
        <v>5</v>
      </c>
      <c r="AB5" s="71"/>
      <c r="AC5" s="72"/>
      <c r="AD5" s="78" t="s">
        <v>337</v>
      </c>
      <c r="AE5" s="78">
        <v>797</v>
      </c>
      <c r="AF5" s="78">
        <v>3820</v>
      </c>
      <c r="AG5" s="78">
        <v>2922</v>
      </c>
      <c r="AH5" s="78">
        <v>5125</v>
      </c>
      <c r="AI5" s="78"/>
      <c r="AJ5" s="78" t="s">
        <v>364</v>
      </c>
      <c r="AK5" s="78" t="s">
        <v>337</v>
      </c>
      <c r="AL5" s="83" t="s">
        <v>413</v>
      </c>
      <c r="AM5" s="78"/>
      <c r="AN5" s="80">
        <v>39778.72537037037</v>
      </c>
      <c r="AO5" s="83" t="s">
        <v>440</v>
      </c>
      <c r="AP5" s="78" t="b">
        <v>1</v>
      </c>
      <c r="AQ5" s="78" t="b">
        <v>0</v>
      </c>
      <c r="AR5" s="78" t="b">
        <v>1</v>
      </c>
      <c r="AS5" s="78"/>
      <c r="AT5" s="78">
        <v>123</v>
      </c>
      <c r="AU5" s="83" t="s">
        <v>463</v>
      </c>
      <c r="AV5" s="78" t="b">
        <v>0</v>
      </c>
      <c r="AW5" s="78" t="s">
        <v>490</v>
      </c>
      <c r="AX5" s="83" t="s">
        <v>493</v>
      </c>
      <c r="AY5" s="78" t="s">
        <v>66</v>
      </c>
      <c r="AZ5" s="78" t="str">
        <f>REPLACE(INDEX(GroupVertices[Group],MATCH(Vertices[[#This Row],[Vertex]],GroupVertices[Vertex],0)),1,1,"")</f>
        <v>1</v>
      </c>
      <c r="BA5" s="48"/>
      <c r="BB5" s="48"/>
      <c r="BC5" s="48"/>
      <c r="BD5" s="48"/>
      <c r="BE5" s="48"/>
      <c r="BF5" s="48"/>
      <c r="BG5" s="116" t="s">
        <v>685</v>
      </c>
      <c r="BH5" s="116" t="s">
        <v>694</v>
      </c>
      <c r="BI5" s="116" t="s">
        <v>699</v>
      </c>
      <c r="BJ5" s="116" t="s">
        <v>707</v>
      </c>
      <c r="BK5" s="116">
        <v>0</v>
      </c>
      <c r="BL5" s="120">
        <v>0</v>
      </c>
      <c r="BM5" s="116">
        <v>0</v>
      </c>
      <c r="BN5" s="120">
        <v>0</v>
      </c>
      <c r="BO5" s="116">
        <v>0</v>
      </c>
      <c r="BP5" s="120">
        <v>0</v>
      </c>
      <c r="BQ5" s="116">
        <v>23</v>
      </c>
      <c r="BR5" s="120">
        <v>100</v>
      </c>
      <c r="BS5" s="116">
        <v>23</v>
      </c>
      <c r="BT5" s="2"/>
      <c r="BU5" s="3"/>
      <c r="BV5" s="3"/>
      <c r="BW5" s="3"/>
      <c r="BX5" s="3"/>
    </row>
    <row r="6" spans="1:76" ht="15">
      <c r="A6" s="64" t="s">
        <v>222</v>
      </c>
      <c r="B6" s="65"/>
      <c r="C6" s="65" t="s">
        <v>64</v>
      </c>
      <c r="D6" s="66">
        <v>162.0305449243667</v>
      </c>
      <c r="E6" s="68"/>
      <c r="F6" s="100" t="s">
        <v>471</v>
      </c>
      <c r="G6" s="65"/>
      <c r="H6" s="69" t="s">
        <v>222</v>
      </c>
      <c r="I6" s="70"/>
      <c r="J6" s="70"/>
      <c r="K6" s="69" t="s">
        <v>522</v>
      </c>
      <c r="L6" s="73">
        <v>1</v>
      </c>
      <c r="M6" s="74">
        <v>261.3291320800781</v>
      </c>
      <c r="N6" s="74">
        <v>9581.6884765625</v>
      </c>
      <c r="O6" s="75"/>
      <c r="P6" s="76"/>
      <c r="Q6" s="76"/>
      <c r="R6" s="86"/>
      <c r="S6" s="48">
        <v>2</v>
      </c>
      <c r="T6" s="48">
        <v>0</v>
      </c>
      <c r="U6" s="49">
        <v>0</v>
      </c>
      <c r="V6" s="49">
        <v>0.017241</v>
      </c>
      <c r="W6" s="49">
        <v>0.012796</v>
      </c>
      <c r="X6" s="49">
        <v>0.377042</v>
      </c>
      <c r="Y6" s="49">
        <v>0.5</v>
      </c>
      <c r="Z6" s="49">
        <v>0</v>
      </c>
      <c r="AA6" s="71">
        <v>6</v>
      </c>
      <c r="AB6" s="71"/>
      <c r="AC6" s="72"/>
      <c r="AD6" s="78" t="s">
        <v>338</v>
      </c>
      <c r="AE6" s="78">
        <v>4</v>
      </c>
      <c r="AF6" s="78">
        <v>4</v>
      </c>
      <c r="AG6" s="78">
        <v>6</v>
      </c>
      <c r="AH6" s="78">
        <v>0</v>
      </c>
      <c r="AI6" s="78"/>
      <c r="AJ6" s="78"/>
      <c r="AK6" s="78"/>
      <c r="AL6" s="78"/>
      <c r="AM6" s="78"/>
      <c r="AN6" s="80">
        <v>41038.0112037037</v>
      </c>
      <c r="AO6" s="78"/>
      <c r="AP6" s="78" t="b">
        <v>1</v>
      </c>
      <c r="AQ6" s="78" t="b">
        <v>1</v>
      </c>
      <c r="AR6" s="78" t="b">
        <v>0</v>
      </c>
      <c r="AS6" s="78" t="s">
        <v>304</v>
      </c>
      <c r="AT6" s="78">
        <v>0</v>
      </c>
      <c r="AU6" s="83" t="s">
        <v>463</v>
      </c>
      <c r="AV6" s="78" t="b">
        <v>0</v>
      </c>
      <c r="AW6" s="78" t="s">
        <v>490</v>
      </c>
      <c r="AX6" s="83" t="s">
        <v>494</v>
      </c>
      <c r="AY6" s="78" t="s">
        <v>65</v>
      </c>
      <c r="AZ6" s="78" t="str">
        <f>REPLACE(INDEX(GroupVertices[Group],MATCH(Vertices[[#This Row],[Vertex]],GroupVertices[Vertex],0)),1,1,"")</f>
        <v>1</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214</v>
      </c>
      <c r="B7" s="65"/>
      <c r="C7" s="65" t="s">
        <v>64</v>
      </c>
      <c r="D7" s="66">
        <v>296.0311281210133</v>
      </c>
      <c r="E7" s="68"/>
      <c r="F7" s="100" t="s">
        <v>267</v>
      </c>
      <c r="G7" s="65"/>
      <c r="H7" s="69" t="s">
        <v>214</v>
      </c>
      <c r="I7" s="70"/>
      <c r="J7" s="70"/>
      <c r="K7" s="69" t="s">
        <v>523</v>
      </c>
      <c r="L7" s="73">
        <v>1125.4553364509538</v>
      </c>
      <c r="M7" s="74">
        <v>1440.444580078125</v>
      </c>
      <c r="N7" s="74">
        <v>7828.28369140625</v>
      </c>
      <c r="O7" s="75"/>
      <c r="P7" s="76"/>
      <c r="Q7" s="76"/>
      <c r="R7" s="86"/>
      <c r="S7" s="48">
        <v>0</v>
      </c>
      <c r="T7" s="48">
        <v>11</v>
      </c>
      <c r="U7" s="49">
        <v>22.716667</v>
      </c>
      <c r="V7" s="49">
        <v>0.025641</v>
      </c>
      <c r="W7" s="49">
        <v>0.05794</v>
      </c>
      <c r="X7" s="49">
        <v>1.476436</v>
      </c>
      <c r="Y7" s="49">
        <v>0.32727272727272727</v>
      </c>
      <c r="Z7" s="49">
        <v>0</v>
      </c>
      <c r="AA7" s="71">
        <v>7</v>
      </c>
      <c r="AB7" s="71"/>
      <c r="AC7" s="72"/>
      <c r="AD7" s="78" t="s">
        <v>339</v>
      </c>
      <c r="AE7" s="78">
        <v>5000</v>
      </c>
      <c r="AF7" s="78">
        <v>4391</v>
      </c>
      <c r="AG7" s="78">
        <v>63259</v>
      </c>
      <c r="AH7" s="78">
        <v>4074</v>
      </c>
      <c r="AI7" s="78"/>
      <c r="AJ7" s="78" t="s">
        <v>365</v>
      </c>
      <c r="AK7" s="78"/>
      <c r="AL7" s="83" t="s">
        <v>414</v>
      </c>
      <c r="AM7" s="78"/>
      <c r="AN7" s="80">
        <v>41162.68653935185</v>
      </c>
      <c r="AO7" s="83" t="s">
        <v>441</v>
      </c>
      <c r="AP7" s="78" t="b">
        <v>0</v>
      </c>
      <c r="AQ7" s="78" t="b">
        <v>0</v>
      </c>
      <c r="AR7" s="78" t="b">
        <v>1</v>
      </c>
      <c r="AS7" s="78"/>
      <c r="AT7" s="78">
        <v>166</v>
      </c>
      <c r="AU7" s="83" t="s">
        <v>463</v>
      </c>
      <c r="AV7" s="78" t="b">
        <v>0</v>
      </c>
      <c r="AW7" s="78" t="s">
        <v>490</v>
      </c>
      <c r="AX7" s="83" t="s">
        <v>495</v>
      </c>
      <c r="AY7" s="78" t="s">
        <v>66</v>
      </c>
      <c r="AZ7" s="78" t="str">
        <f>REPLACE(INDEX(GroupVertices[Group],MATCH(Vertices[[#This Row],[Vertex]],GroupVertices[Vertex],0)),1,1,"")</f>
        <v>1</v>
      </c>
      <c r="BA7" s="48"/>
      <c r="BB7" s="48"/>
      <c r="BC7" s="48"/>
      <c r="BD7" s="48"/>
      <c r="BE7" s="48"/>
      <c r="BF7" s="48"/>
      <c r="BG7" s="116" t="s">
        <v>686</v>
      </c>
      <c r="BH7" s="116" t="s">
        <v>686</v>
      </c>
      <c r="BI7" s="116" t="s">
        <v>700</v>
      </c>
      <c r="BJ7" s="116" t="s">
        <v>700</v>
      </c>
      <c r="BK7" s="116">
        <v>0</v>
      </c>
      <c r="BL7" s="120">
        <v>0</v>
      </c>
      <c r="BM7" s="116">
        <v>0</v>
      </c>
      <c r="BN7" s="120">
        <v>0</v>
      </c>
      <c r="BO7" s="116">
        <v>0</v>
      </c>
      <c r="BP7" s="120">
        <v>0</v>
      </c>
      <c r="BQ7" s="116">
        <v>12</v>
      </c>
      <c r="BR7" s="120">
        <v>100</v>
      </c>
      <c r="BS7" s="116">
        <v>12</v>
      </c>
      <c r="BT7" s="2"/>
      <c r="BU7" s="3"/>
      <c r="BV7" s="3"/>
      <c r="BW7" s="3"/>
      <c r="BX7" s="3"/>
    </row>
    <row r="8" spans="1:76" ht="15">
      <c r="A8" s="64" t="s">
        <v>223</v>
      </c>
      <c r="B8" s="65"/>
      <c r="C8" s="65" t="s">
        <v>64</v>
      </c>
      <c r="D8" s="66">
        <v>267.22726444322944</v>
      </c>
      <c r="E8" s="68"/>
      <c r="F8" s="100" t="s">
        <v>472</v>
      </c>
      <c r="G8" s="65"/>
      <c r="H8" s="69" t="s">
        <v>223</v>
      </c>
      <c r="I8" s="70"/>
      <c r="J8" s="70"/>
      <c r="K8" s="69" t="s">
        <v>524</v>
      </c>
      <c r="L8" s="73">
        <v>10.8998267347138</v>
      </c>
      <c r="M8" s="74">
        <v>7379.5341796875</v>
      </c>
      <c r="N8" s="74">
        <v>9512.8720703125</v>
      </c>
      <c r="O8" s="75"/>
      <c r="P8" s="76"/>
      <c r="Q8" s="76"/>
      <c r="R8" s="86"/>
      <c r="S8" s="48">
        <v>5</v>
      </c>
      <c r="T8" s="48">
        <v>0</v>
      </c>
      <c r="U8" s="49">
        <v>0.2</v>
      </c>
      <c r="V8" s="49">
        <v>0.021739</v>
      </c>
      <c r="W8" s="49">
        <v>0.035262</v>
      </c>
      <c r="X8" s="49">
        <v>0.73544</v>
      </c>
      <c r="Y8" s="49">
        <v>0.65</v>
      </c>
      <c r="Z8" s="49">
        <v>0</v>
      </c>
      <c r="AA8" s="71">
        <v>8</v>
      </c>
      <c r="AB8" s="71"/>
      <c r="AC8" s="72"/>
      <c r="AD8" s="78" t="s">
        <v>340</v>
      </c>
      <c r="AE8" s="78">
        <v>727</v>
      </c>
      <c r="AF8" s="78">
        <v>3448</v>
      </c>
      <c r="AG8" s="78">
        <v>1730</v>
      </c>
      <c r="AH8" s="78">
        <v>1876</v>
      </c>
      <c r="AI8" s="78">
        <v>-21600</v>
      </c>
      <c r="AJ8" s="78" t="s">
        <v>366</v>
      </c>
      <c r="AK8" s="78" t="s">
        <v>389</v>
      </c>
      <c r="AL8" s="83" t="s">
        <v>415</v>
      </c>
      <c r="AM8" s="78" t="s">
        <v>436</v>
      </c>
      <c r="AN8" s="80">
        <v>39874.76773148148</v>
      </c>
      <c r="AO8" s="83" t="s">
        <v>442</v>
      </c>
      <c r="AP8" s="78" t="b">
        <v>0</v>
      </c>
      <c r="AQ8" s="78" t="b">
        <v>0</v>
      </c>
      <c r="AR8" s="78" t="b">
        <v>1</v>
      </c>
      <c r="AS8" s="78" t="s">
        <v>304</v>
      </c>
      <c r="AT8" s="78">
        <v>74</v>
      </c>
      <c r="AU8" s="83" t="s">
        <v>465</v>
      </c>
      <c r="AV8" s="78" t="b">
        <v>0</v>
      </c>
      <c r="AW8" s="78" t="s">
        <v>490</v>
      </c>
      <c r="AX8" s="83" t="s">
        <v>496</v>
      </c>
      <c r="AY8" s="78" t="s">
        <v>65</v>
      </c>
      <c r="AZ8" s="78" t="str">
        <f>REPLACE(INDEX(GroupVertices[Group],MATCH(Vertices[[#This Row],[Vertex]],GroupVertices[Vertex],0)),1,1,"")</f>
        <v>2</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224</v>
      </c>
      <c r="B9" s="65"/>
      <c r="C9" s="65" t="s">
        <v>64</v>
      </c>
      <c r="D9" s="66">
        <v>218.1721159103335</v>
      </c>
      <c r="E9" s="68"/>
      <c r="F9" s="100" t="s">
        <v>473</v>
      </c>
      <c r="G9" s="65"/>
      <c r="H9" s="69" t="s">
        <v>224</v>
      </c>
      <c r="I9" s="70"/>
      <c r="J9" s="70"/>
      <c r="K9" s="69" t="s">
        <v>525</v>
      </c>
      <c r="L9" s="73">
        <v>10.8998267347138</v>
      </c>
      <c r="M9" s="74">
        <v>251.59925842285156</v>
      </c>
      <c r="N9" s="74">
        <v>4615.37109375</v>
      </c>
      <c r="O9" s="75"/>
      <c r="P9" s="76"/>
      <c r="Q9" s="76"/>
      <c r="R9" s="86"/>
      <c r="S9" s="48">
        <v>6</v>
      </c>
      <c r="T9" s="48">
        <v>0</v>
      </c>
      <c r="U9" s="49">
        <v>0.2</v>
      </c>
      <c r="V9" s="49">
        <v>0.022222</v>
      </c>
      <c r="W9" s="49">
        <v>0.041972</v>
      </c>
      <c r="X9" s="49">
        <v>0.845258</v>
      </c>
      <c r="Y9" s="49">
        <v>0.7</v>
      </c>
      <c r="Z9" s="49">
        <v>0</v>
      </c>
      <c r="AA9" s="71">
        <v>9</v>
      </c>
      <c r="AB9" s="71"/>
      <c r="AC9" s="72"/>
      <c r="AD9" s="78" t="s">
        <v>341</v>
      </c>
      <c r="AE9" s="78">
        <v>623</v>
      </c>
      <c r="AF9" s="78">
        <v>1842</v>
      </c>
      <c r="AG9" s="78">
        <v>2682</v>
      </c>
      <c r="AH9" s="78">
        <v>664</v>
      </c>
      <c r="AI9" s="78"/>
      <c r="AJ9" s="78" t="s">
        <v>367</v>
      </c>
      <c r="AK9" s="78" t="s">
        <v>390</v>
      </c>
      <c r="AL9" s="83" t="s">
        <v>416</v>
      </c>
      <c r="AM9" s="78"/>
      <c r="AN9" s="80">
        <v>41656.97429398148</v>
      </c>
      <c r="AO9" s="83" t="s">
        <v>443</v>
      </c>
      <c r="AP9" s="78" t="b">
        <v>0</v>
      </c>
      <c r="AQ9" s="78" t="b">
        <v>0</v>
      </c>
      <c r="AR9" s="78" t="b">
        <v>0</v>
      </c>
      <c r="AS9" s="78" t="s">
        <v>304</v>
      </c>
      <c r="AT9" s="78">
        <v>43</v>
      </c>
      <c r="AU9" s="83" t="s">
        <v>463</v>
      </c>
      <c r="AV9" s="78" t="b">
        <v>0</v>
      </c>
      <c r="AW9" s="78" t="s">
        <v>490</v>
      </c>
      <c r="AX9" s="83" t="s">
        <v>497</v>
      </c>
      <c r="AY9" s="78" t="s">
        <v>65</v>
      </c>
      <c r="AZ9" s="78" t="str">
        <f>REPLACE(INDEX(GroupVertices[Group],MATCH(Vertices[[#This Row],[Vertex]],GroupVertices[Vertex],0)),1,1,"")</f>
        <v>1</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225</v>
      </c>
      <c r="B10" s="65"/>
      <c r="C10" s="65" t="s">
        <v>64</v>
      </c>
      <c r="D10" s="66">
        <v>326.5455075633315</v>
      </c>
      <c r="E10" s="68"/>
      <c r="F10" s="100" t="s">
        <v>474</v>
      </c>
      <c r="G10" s="65"/>
      <c r="H10" s="69" t="s">
        <v>225</v>
      </c>
      <c r="I10" s="70"/>
      <c r="J10" s="70"/>
      <c r="K10" s="69" t="s">
        <v>526</v>
      </c>
      <c r="L10" s="73">
        <v>60.398960408282804</v>
      </c>
      <c r="M10" s="74">
        <v>2638.89306640625</v>
      </c>
      <c r="N10" s="74">
        <v>2754.628173828125</v>
      </c>
      <c r="O10" s="75"/>
      <c r="P10" s="76"/>
      <c r="Q10" s="76"/>
      <c r="R10" s="86"/>
      <c r="S10" s="48">
        <v>8</v>
      </c>
      <c r="T10" s="48">
        <v>0</v>
      </c>
      <c r="U10" s="49">
        <v>1.2</v>
      </c>
      <c r="V10" s="49">
        <v>0.023256</v>
      </c>
      <c r="W10" s="49">
        <v>0.052271</v>
      </c>
      <c r="X10" s="49">
        <v>1.074518</v>
      </c>
      <c r="Y10" s="49">
        <v>0.5535714285714286</v>
      </c>
      <c r="Z10" s="49">
        <v>0</v>
      </c>
      <c r="AA10" s="71">
        <v>10</v>
      </c>
      <c r="AB10" s="71"/>
      <c r="AC10" s="72"/>
      <c r="AD10" s="78" t="s">
        <v>342</v>
      </c>
      <c r="AE10" s="78">
        <v>739</v>
      </c>
      <c r="AF10" s="78">
        <v>5390</v>
      </c>
      <c r="AG10" s="78">
        <v>6877</v>
      </c>
      <c r="AH10" s="78">
        <v>1140</v>
      </c>
      <c r="AI10" s="78">
        <v>-18000</v>
      </c>
      <c r="AJ10" s="78" t="s">
        <v>368</v>
      </c>
      <c r="AK10" s="78" t="s">
        <v>391</v>
      </c>
      <c r="AL10" s="83" t="s">
        <v>417</v>
      </c>
      <c r="AM10" s="78" t="s">
        <v>437</v>
      </c>
      <c r="AN10" s="80">
        <v>39922.60138888889</v>
      </c>
      <c r="AO10" s="83" t="s">
        <v>444</v>
      </c>
      <c r="AP10" s="78" t="b">
        <v>0</v>
      </c>
      <c r="AQ10" s="78" t="b">
        <v>0</v>
      </c>
      <c r="AR10" s="78" t="b">
        <v>1</v>
      </c>
      <c r="AS10" s="78" t="s">
        <v>304</v>
      </c>
      <c r="AT10" s="78">
        <v>185</v>
      </c>
      <c r="AU10" s="83" t="s">
        <v>466</v>
      </c>
      <c r="AV10" s="78" t="b">
        <v>1</v>
      </c>
      <c r="AW10" s="78" t="s">
        <v>490</v>
      </c>
      <c r="AX10" s="83" t="s">
        <v>498</v>
      </c>
      <c r="AY10" s="78" t="s">
        <v>65</v>
      </c>
      <c r="AZ10" s="78" t="str">
        <f>REPLACE(INDEX(GroupVertices[Group],MATCH(Vertices[[#This Row],[Vertex]],GroupVertices[Vertex],0)),1,1,"")</f>
        <v>1</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226</v>
      </c>
      <c r="B11" s="65"/>
      <c r="C11" s="65" t="s">
        <v>64</v>
      </c>
      <c r="D11" s="66">
        <v>167.40645161290323</v>
      </c>
      <c r="E11" s="68"/>
      <c r="F11" s="100" t="s">
        <v>475</v>
      </c>
      <c r="G11" s="65"/>
      <c r="H11" s="69" t="s">
        <v>226</v>
      </c>
      <c r="I11" s="70"/>
      <c r="J11" s="70"/>
      <c r="K11" s="69" t="s">
        <v>527</v>
      </c>
      <c r="L11" s="73">
        <v>60.398960408282804</v>
      </c>
      <c r="M11" s="74">
        <v>2184.392822265625</v>
      </c>
      <c r="N11" s="74">
        <v>9374.1328125</v>
      </c>
      <c r="O11" s="75"/>
      <c r="P11" s="76"/>
      <c r="Q11" s="76"/>
      <c r="R11" s="86"/>
      <c r="S11" s="48">
        <v>8</v>
      </c>
      <c r="T11" s="48">
        <v>0</v>
      </c>
      <c r="U11" s="49">
        <v>1.2</v>
      </c>
      <c r="V11" s="49">
        <v>0.023256</v>
      </c>
      <c r="W11" s="49">
        <v>0.052271</v>
      </c>
      <c r="X11" s="49">
        <v>1.074518</v>
      </c>
      <c r="Y11" s="49">
        <v>0.5535714285714286</v>
      </c>
      <c r="Z11" s="49">
        <v>0</v>
      </c>
      <c r="AA11" s="71">
        <v>11</v>
      </c>
      <c r="AB11" s="71"/>
      <c r="AC11" s="72"/>
      <c r="AD11" s="78" t="s">
        <v>343</v>
      </c>
      <c r="AE11" s="78">
        <v>101</v>
      </c>
      <c r="AF11" s="78">
        <v>180</v>
      </c>
      <c r="AG11" s="78">
        <v>73</v>
      </c>
      <c r="AH11" s="78">
        <v>3</v>
      </c>
      <c r="AI11" s="78"/>
      <c r="AJ11" s="78" t="s">
        <v>369</v>
      </c>
      <c r="AK11" s="78" t="s">
        <v>392</v>
      </c>
      <c r="AL11" s="83" t="s">
        <v>418</v>
      </c>
      <c r="AM11" s="78"/>
      <c r="AN11" s="80">
        <v>39968.0096875</v>
      </c>
      <c r="AO11" s="83" t="s">
        <v>445</v>
      </c>
      <c r="AP11" s="78" t="b">
        <v>1</v>
      </c>
      <c r="AQ11" s="78" t="b">
        <v>0</v>
      </c>
      <c r="AR11" s="78" t="b">
        <v>1</v>
      </c>
      <c r="AS11" s="78"/>
      <c r="AT11" s="78">
        <v>3</v>
      </c>
      <c r="AU11" s="83" t="s">
        <v>463</v>
      </c>
      <c r="AV11" s="78" t="b">
        <v>0</v>
      </c>
      <c r="AW11" s="78" t="s">
        <v>490</v>
      </c>
      <c r="AX11" s="83" t="s">
        <v>499</v>
      </c>
      <c r="AY11" s="78" t="s">
        <v>65</v>
      </c>
      <c r="AZ11" s="78" t="str">
        <f>REPLACE(INDEX(GroupVertices[Group],MATCH(Vertices[[#This Row],[Vertex]],GroupVertices[Vertex],0)),1,1,"")</f>
        <v>1</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218</v>
      </c>
      <c r="B12" s="65"/>
      <c r="C12" s="65" t="s">
        <v>64</v>
      </c>
      <c r="D12" s="66">
        <v>302.44556223801715</v>
      </c>
      <c r="E12" s="68"/>
      <c r="F12" s="100" t="s">
        <v>271</v>
      </c>
      <c r="G12" s="65"/>
      <c r="H12" s="69" t="s">
        <v>218</v>
      </c>
      <c r="I12" s="70"/>
      <c r="J12" s="70"/>
      <c r="K12" s="69" t="s">
        <v>528</v>
      </c>
      <c r="L12" s="73">
        <v>298.8198041023514</v>
      </c>
      <c r="M12" s="74">
        <v>2182.595458984375</v>
      </c>
      <c r="N12" s="74">
        <v>5075.98291015625</v>
      </c>
      <c r="O12" s="75"/>
      <c r="P12" s="76"/>
      <c r="Q12" s="76"/>
      <c r="R12" s="86"/>
      <c r="S12" s="48">
        <v>7</v>
      </c>
      <c r="T12" s="48">
        <v>8</v>
      </c>
      <c r="U12" s="49">
        <v>6.016667</v>
      </c>
      <c r="V12" s="49">
        <v>0.026316</v>
      </c>
      <c r="W12" s="49">
        <v>0.069756</v>
      </c>
      <c r="X12" s="49">
        <v>1.550378</v>
      </c>
      <c r="Y12" s="49">
        <v>0.4090909090909091</v>
      </c>
      <c r="Z12" s="49">
        <v>0.25</v>
      </c>
      <c r="AA12" s="71">
        <v>12</v>
      </c>
      <c r="AB12" s="71"/>
      <c r="AC12" s="72"/>
      <c r="AD12" s="78" t="s">
        <v>344</v>
      </c>
      <c r="AE12" s="78">
        <v>1173</v>
      </c>
      <c r="AF12" s="78">
        <v>4601</v>
      </c>
      <c r="AG12" s="78">
        <v>2504</v>
      </c>
      <c r="AH12" s="78">
        <v>810</v>
      </c>
      <c r="AI12" s="78"/>
      <c r="AJ12" s="78" t="s">
        <v>370</v>
      </c>
      <c r="AK12" s="78" t="s">
        <v>393</v>
      </c>
      <c r="AL12" s="83" t="s">
        <v>419</v>
      </c>
      <c r="AM12" s="78"/>
      <c r="AN12" s="80">
        <v>39612.7853125</v>
      </c>
      <c r="AO12" s="83" t="s">
        <v>446</v>
      </c>
      <c r="AP12" s="78" t="b">
        <v>0</v>
      </c>
      <c r="AQ12" s="78" t="b">
        <v>0</v>
      </c>
      <c r="AR12" s="78" t="b">
        <v>1</v>
      </c>
      <c r="AS12" s="78"/>
      <c r="AT12" s="78">
        <v>190</v>
      </c>
      <c r="AU12" s="83" t="s">
        <v>467</v>
      </c>
      <c r="AV12" s="78" t="b">
        <v>0</v>
      </c>
      <c r="AW12" s="78" t="s">
        <v>490</v>
      </c>
      <c r="AX12" s="83" t="s">
        <v>500</v>
      </c>
      <c r="AY12" s="78" t="s">
        <v>66</v>
      </c>
      <c r="AZ12" s="78" t="str">
        <f>REPLACE(INDEX(GroupVertices[Group],MATCH(Vertices[[#This Row],[Vertex]],GroupVertices[Vertex],0)),1,1,"")</f>
        <v>1</v>
      </c>
      <c r="BA12" s="48" t="s">
        <v>253</v>
      </c>
      <c r="BB12" s="48" t="s">
        <v>253</v>
      </c>
      <c r="BC12" s="48" t="s">
        <v>257</v>
      </c>
      <c r="BD12" s="48" t="s">
        <v>257</v>
      </c>
      <c r="BE12" s="48"/>
      <c r="BF12" s="48"/>
      <c r="BG12" s="116" t="s">
        <v>687</v>
      </c>
      <c r="BH12" s="116" t="s">
        <v>687</v>
      </c>
      <c r="BI12" s="116" t="s">
        <v>701</v>
      </c>
      <c r="BJ12" s="116" t="s">
        <v>701</v>
      </c>
      <c r="BK12" s="116">
        <v>0</v>
      </c>
      <c r="BL12" s="120">
        <v>0</v>
      </c>
      <c r="BM12" s="116">
        <v>0</v>
      </c>
      <c r="BN12" s="120">
        <v>0</v>
      </c>
      <c r="BO12" s="116">
        <v>0</v>
      </c>
      <c r="BP12" s="120">
        <v>0</v>
      </c>
      <c r="BQ12" s="116">
        <v>8</v>
      </c>
      <c r="BR12" s="120">
        <v>100</v>
      </c>
      <c r="BS12" s="116">
        <v>8</v>
      </c>
      <c r="BT12" s="2"/>
      <c r="BU12" s="3"/>
      <c r="BV12" s="3"/>
      <c r="BW12" s="3"/>
      <c r="BX12" s="3"/>
    </row>
    <row r="13" spans="1:76" ht="15">
      <c r="A13" s="64" t="s">
        <v>227</v>
      </c>
      <c r="B13" s="65"/>
      <c r="C13" s="65" t="s">
        <v>64</v>
      </c>
      <c r="D13" s="66">
        <v>448.20594131583744</v>
      </c>
      <c r="E13" s="68"/>
      <c r="F13" s="100" t="s">
        <v>476</v>
      </c>
      <c r="G13" s="65"/>
      <c r="H13" s="69" t="s">
        <v>227</v>
      </c>
      <c r="I13" s="70"/>
      <c r="J13" s="70"/>
      <c r="K13" s="69" t="s">
        <v>529</v>
      </c>
      <c r="L13" s="73">
        <v>60.398960408282804</v>
      </c>
      <c r="M13" s="74">
        <v>826.1734619140625</v>
      </c>
      <c r="N13" s="74">
        <v>6431.5439453125</v>
      </c>
      <c r="O13" s="75"/>
      <c r="P13" s="76"/>
      <c r="Q13" s="76"/>
      <c r="R13" s="86"/>
      <c r="S13" s="48">
        <v>8</v>
      </c>
      <c r="T13" s="48">
        <v>0</v>
      </c>
      <c r="U13" s="49">
        <v>1.2</v>
      </c>
      <c r="V13" s="49">
        <v>0.023256</v>
      </c>
      <c r="W13" s="49">
        <v>0.052271</v>
      </c>
      <c r="X13" s="49">
        <v>1.074518</v>
      </c>
      <c r="Y13" s="49">
        <v>0.5535714285714286</v>
      </c>
      <c r="Z13" s="49">
        <v>0</v>
      </c>
      <c r="AA13" s="71">
        <v>13</v>
      </c>
      <c r="AB13" s="71"/>
      <c r="AC13" s="72"/>
      <c r="AD13" s="78" t="s">
        <v>345</v>
      </c>
      <c r="AE13" s="78">
        <v>3941</v>
      </c>
      <c r="AF13" s="78">
        <v>9373</v>
      </c>
      <c r="AG13" s="78">
        <v>21658</v>
      </c>
      <c r="AH13" s="78">
        <v>1272</v>
      </c>
      <c r="AI13" s="78"/>
      <c r="AJ13" s="78" t="s">
        <v>371</v>
      </c>
      <c r="AK13" s="78" t="s">
        <v>394</v>
      </c>
      <c r="AL13" s="83" t="s">
        <v>420</v>
      </c>
      <c r="AM13" s="78"/>
      <c r="AN13" s="80">
        <v>39328.55548611111</v>
      </c>
      <c r="AO13" s="83" t="s">
        <v>447</v>
      </c>
      <c r="AP13" s="78" t="b">
        <v>0</v>
      </c>
      <c r="AQ13" s="78" t="b">
        <v>0</v>
      </c>
      <c r="AR13" s="78" t="b">
        <v>1</v>
      </c>
      <c r="AS13" s="78"/>
      <c r="AT13" s="78">
        <v>434</v>
      </c>
      <c r="AU13" s="83" t="s">
        <v>464</v>
      </c>
      <c r="AV13" s="78" t="b">
        <v>0</v>
      </c>
      <c r="AW13" s="78" t="s">
        <v>490</v>
      </c>
      <c r="AX13" s="83" t="s">
        <v>501</v>
      </c>
      <c r="AY13" s="78" t="s">
        <v>65</v>
      </c>
      <c r="AZ13" s="78" t="str">
        <f>REPLACE(INDEX(GroupVertices[Group],MATCH(Vertices[[#This Row],[Vertex]],GroupVertices[Vertex],0)),1,1,"")</f>
        <v>1</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217</v>
      </c>
      <c r="B14" s="65"/>
      <c r="C14" s="65" t="s">
        <v>64</v>
      </c>
      <c r="D14" s="66">
        <v>369.247311827957</v>
      </c>
      <c r="E14" s="68"/>
      <c r="F14" s="100" t="s">
        <v>270</v>
      </c>
      <c r="G14" s="65"/>
      <c r="H14" s="69" t="s">
        <v>217</v>
      </c>
      <c r="I14" s="70"/>
      <c r="J14" s="70"/>
      <c r="K14" s="69" t="s">
        <v>530</v>
      </c>
      <c r="L14" s="73">
        <v>495.1663346747526</v>
      </c>
      <c r="M14" s="74">
        <v>2136.396484375</v>
      </c>
      <c r="N14" s="74">
        <v>6488.54296875</v>
      </c>
      <c r="O14" s="75"/>
      <c r="P14" s="76"/>
      <c r="Q14" s="76"/>
      <c r="R14" s="86"/>
      <c r="S14" s="48">
        <v>7</v>
      </c>
      <c r="T14" s="48">
        <v>9</v>
      </c>
      <c r="U14" s="49">
        <v>9.983333</v>
      </c>
      <c r="V14" s="49">
        <v>0.027027</v>
      </c>
      <c r="W14" s="49">
        <v>0.072851</v>
      </c>
      <c r="X14" s="49">
        <v>1.675658</v>
      </c>
      <c r="Y14" s="49">
        <v>0.3717948717948718</v>
      </c>
      <c r="Z14" s="49">
        <v>0.23076923076923078</v>
      </c>
      <c r="AA14" s="71">
        <v>14</v>
      </c>
      <c r="AB14" s="71"/>
      <c r="AC14" s="72"/>
      <c r="AD14" s="78" t="s">
        <v>346</v>
      </c>
      <c r="AE14" s="78">
        <v>716</v>
      </c>
      <c r="AF14" s="78">
        <v>6788</v>
      </c>
      <c r="AG14" s="78">
        <v>8842</v>
      </c>
      <c r="AH14" s="78">
        <v>3913</v>
      </c>
      <c r="AI14" s="78"/>
      <c r="AJ14" s="78" t="s">
        <v>372</v>
      </c>
      <c r="AK14" s="78" t="s">
        <v>395</v>
      </c>
      <c r="AL14" s="83" t="s">
        <v>421</v>
      </c>
      <c r="AM14" s="78"/>
      <c r="AN14" s="80">
        <v>40140.91721064815</v>
      </c>
      <c r="AO14" s="83" t="s">
        <v>448</v>
      </c>
      <c r="AP14" s="78" t="b">
        <v>0</v>
      </c>
      <c r="AQ14" s="78" t="b">
        <v>0</v>
      </c>
      <c r="AR14" s="78" t="b">
        <v>1</v>
      </c>
      <c r="AS14" s="78"/>
      <c r="AT14" s="78">
        <v>186</v>
      </c>
      <c r="AU14" s="83" t="s">
        <v>463</v>
      </c>
      <c r="AV14" s="78" t="b">
        <v>1</v>
      </c>
      <c r="AW14" s="78" t="s">
        <v>490</v>
      </c>
      <c r="AX14" s="83" t="s">
        <v>502</v>
      </c>
      <c r="AY14" s="78" t="s">
        <v>66</v>
      </c>
      <c r="AZ14" s="78" t="str">
        <f>REPLACE(INDEX(GroupVertices[Group],MATCH(Vertices[[#This Row],[Vertex]],GroupVertices[Vertex],0)),1,1,"")</f>
        <v>1</v>
      </c>
      <c r="BA14" s="48"/>
      <c r="BB14" s="48"/>
      <c r="BC14" s="48"/>
      <c r="BD14" s="48"/>
      <c r="BE14" s="48"/>
      <c r="BF14" s="48"/>
      <c r="BG14" s="116" t="s">
        <v>688</v>
      </c>
      <c r="BH14" s="116" t="s">
        <v>688</v>
      </c>
      <c r="BI14" s="116" t="s">
        <v>702</v>
      </c>
      <c r="BJ14" s="116" t="s">
        <v>702</v>
      </c>
      <c r="BK14" s="116">
        <v>0</v>
      </c>
      <c r="BL14" s="120">
        <v>0</v>
      </c>
      <c r="BM14" s="116">
        <v>0</v>
      </c>
      <c r="BN14" s="120">
        <v>0</v>
      </c>
      <c r="BO14" s="116">
        <v>0</v>
      </c>
      <c r="BP14" s="120">
        <v>0</v>
      </c>
      <c r="BQ14" s="116">
        <v>12</v>
      </c>
      <c r="BR14" s="120">
        <v>100</v>
      </c>
      <c r="BS14" s="116">
        <v>12</v>
      </c>
      <c r="BT14" s="2"/>
      <c r="BU14" s="3"/>
      <c r="BV14" s="3"/>
      <c r="BW14" s="3"/>
      <c r="BX14" s="3"/>
    </row>
    <row r="15" spans="1:76" ht="15">
      <c r="A15" s="64" t="s">
        <v>228</v>
      </c>
      <c r="B15" s="65"/>
      <c r="C15" s="65" t="s">
        <v>64</v>
      </c>
      <c r="D15" s="66">
        <v>162.24435939493347</v>
      </c>
      <c r="E15" s="68"/>
      <c r="F15" s="100" t="s">
        <v>477</v>
      </c>
      <c r="G15" s="65"/>
      <c r="H15" s="69" t="s">
        <v>228</v>
      </c>
      <c r="I15" s="70"/>
      <c r="J15" s="70"/>
      <c r="K15" s="69" t="s">
        <v>531</v>
      </c>
      <c r="L15" s="73">
        <v>2436.357376739595</v>
      </c>
      <c r="M15" s="74">
        <v>3309.93896484375</v>
      </c>
      <c r="N15" s="74">
        <v>5269.5712890625</v>
      </c>
      <c r="O15" s="75"/>
      <c r="P15" s="76"/>
      <c r="Q15" s="76"/>
      <c r="R15" s="86"/>
      <c r="S15" s="48">
        <v>9</v>
      </c>
      <c r="T15" s="48">
        <v>0</v>
      </c>
      <c r="U15" s="49">
        <v>49.2</v>
      </c>
      <c r="V15" s="49">
        <v>0.02439</v>
      </c>
      <c r="W15" s="49">
        <v>0.052759</v>
      </c>
      <c r="X15" s="49">
        <v>1.306935</v>
      </c>
      <c r="Y15" s="49">
        <v>0.4305555555555556</v>
      </c>
      <c r="Z15" s="49">
        <v>0</v>
      </c>
      <c r="AA15" s="71">
        <v>15</v>
      </c>
      <c r="AB15" s="71"/>
      <c r="AC15" s="72"/>
      <c r="AD15" s="78" t="s">
        <v>347</v>
      </c>
      <c r="AE15" s="78">
        <v>63</v>
      </c>
      <c r="AF15" s="78">
        <v>11</v>
      </c>
      <c r="AG15" s="78">
        <v>21</v>
      </c>
      <c r="AH15" s="78">
        <v>0</v>
      </c>
      <c r="AI15" s="78"/>
      <c r="AJ15" s="78" t="s">
        <v>373</v>
      </c>
      <c r="AK15" s="78" t="s">
        <v>396</v>
      </c>
      <c r="AL15" s="78"/>
      <c r="AM15" s="78"/>
      <c r="AN15" s="80">
        <v>43151.33855324074</v>
      </c>
      <c r="AO15" s="83" t="s">
        <v>449</v>
      </c>
      <c r="AP15" s="78" t="b">
        <v>1</v>
      </c>
      <c r="AQ15" s="78" t="b">
        <v>0</v>
      </c>
      <c r="AR15" s="78" t="b">
        <v>0</v>
      </c>
      <c r="AS15" s="78" t="s">
        <v>304</v>
      </c>
      <c r="AT15" s="78">
        <v>0</v>
      </c>
      <c r="AU15" s="78"/>
      <c r="AV15" s="78" t="b">
        <v>0</v>
      </c>
      <c r="AW15" s="78" t="s">
        <v>490</v>
      </c>
      <c r="AX15" s="83" t="s">
        <v>503</v>
      </c>
      <c r="AY15" s="78" t="s">
        <v>65</v>
      </c>
      <c r="AZ15" s="78" t="str">
        <f>REPLACE(INDEX(GroupVertices[Group],MATCH(Vertices[[#This Row],[Vertex]],GroupVertices[Vertex],0)),1,1,"")</f>
        <v>1</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215</v>
      </c>
      <c r="B16" s="65"/>
      <c r="C16" s="65" t="s">
        <v>64</v>
      </c>
      <c r="D16" s="66">
        <v>604.9319482412976</v>
      </c>
      <c r="E16" s="68"/>
      <c r="F16" s="100" t="s">
        <v>268</v>
      </c>
      <c r="G16" s="65"/>
      <c r="H16" s="69" t="s">
        <v>215</v>
      </c>
      <c r="I16" s="70"/>
      <c r="J16" s="70"/>
      <c r="K16" s="69" t="s">
        <v>532</v>
      </c>
      <c r="L16" s="73">
        <v>9999</v>
      </c>
      <c r="M16" s="74">
        <v>7653.1708984375</v>
      </c>
      <c r="N16" s="74">
        <v>5407.2080078125</v>
      </c>
      <c r="O16" s="75"/>
      <c r="P16" s="76"/>
      <c r="Q16" s="76"/>
      <c r="R16" s="86"/>
      <c r="S16" s="48">
        <v>7</v>
      </c>
      <c r="T16" s="48">
        <v>20</v>
      </c>
      <c r="U16" s="49">
        <v>201.983333</v>
      </c>
      <c r="V16" s="49">
        <v>0.035714</v>
      </c>
      <c r="W16" s="49">
        <v>0.085058</v>
      </c>
      <c r="X16" s="49">
        <v>3.187606</v>
      </c>
      <c r="Y16" s="49">
        <v>0.1406926406926407</v>
      </c>
      <c r="Z16" s="49">
        <v>0.22727272727272727</v>
      </c>
      <c r="AA16" s="71">
        <v>16</v>
      </c>
      <c r="AB16" s="71"/>
      <c r="AC16" s="72"/>
      <c r="AD16" s="78" t="s">
        <v>348</v>
      </c>
      <c r="AE16" s="78">
        <v>2322</v>
      </c>
      <c r="AF16" s="78">
        <v>14504</v>
      </c>
      <c r="AG16" s="78">
        <v>34151</v>
      </c>
      <c r="AH16" s="78">
        <v>6180</v>
      </c>
      <c r="AI16" s="78"/>
      <c r="AJ16" s="78" t="s">
        <v>374</v>
      </c>
      <c r="AK16" s="78" t="s">
        <v>397</v>
      </c>
      <c r="AL16" s="83" t="s">
        <v>422</v>
      </c>
      <c r="AM16" s="78"/>
      <c r="AN16" s="80">
        <v>39766.668912037036</v>
      </c>
      <c r="AO16" s="83" t="s">
        <v>450</v>
      </c>
      <c r="AP16" s="78" t="b">
        <v>0</v>
      </c>
      <c r="AQ16" s="78" t="b">
        <v>0</v>
      </c>
      <c r="AR16" s="78" t="b">
        <v>0</v>
      </c>
      <c r="AS16" s="78"/>
      <c r="AT16" s="78">
        <v>605</v>
      </c>
      <c r="AU16" s="83" t="s">
        <v>463</v>
      </c>
      <c r="AV16" s="78" t="b">
        <v>1</v>
      </c>
      <c r="AW16" s="78" t="s">
        <v>490</v>
      </c>
      <c r="AX16" s="83" t="s">
        <v>504</v>
      </c>
      <c r="AY16" s="78" t="s">
        <v>66</v>
      </c>
      <c r="AZ16" s="78" t="str">
        <f>REPLACE(INDEX(GroupVertices[Group],MATCH(Vertices[[#This Row],[Vertex]],GroupVertices[Vertex],0)),1,1,"")</f>
        <v>2</v>
      </c>
      <c r="BA16" s="48" t="s">
        <v>252</v>
      </c>
      <c r="BB16" s="48" t="s">
        <v>252</v>
      </c>
      <c r="BC16" s="48" t="s">
        <v>256</v>
      </c>
      <c r="BD16" s="48" t="s">
        <v>256</v>
      </c>
      <c r="BE16" s="48"/>
      <c r="BF16" s="48"/>
      <c r="BG16" s="116" t="s">
        <v>689</v>
      </c>
      <c r="BH16" s="116" t="s">
        <v>695</v>
      </c>
      <c r="BI16" s="116" t="s">
        <v>654</v>
      </c>
      <c r="BJ16" s="116" t="s">
        <v>708</v>
      </c>
      <c r="BK16" s="116">
        <v>0</v>
      </c>
      <c r="BL16" s="120">
        <v>0</v>
      </c>
      <c r="BM16" s="116">
        <v>0</v>
      </c>
      <c r="BN16" s="120">
        <v>0</v>
      </c>
      <c r="BO16" s="116">
        <v>0</v>
      </c>
      <c r="BP16" s="120">
        <v>0</v>
      </c>
      <c r="BQ16" s="116">
        <v>36</v>
      </c>
      <c r="BR16" s="120">
        <v>100</v>
      </c>
      <c r="BS16" s="116">
        <v>36</v>
      </c>
      <c r="BT16" s="2"/>
      <c r="BU16" s="3"/>
      <c r="BV16" s="3"/>
      <c r="BW16" s="3"/>
      <c r="BX16" s="3"/>
    </row>
    <row r="17" spans="1:76" ht="15">
      <c r="A17" s="64" t="s">
        <v>229</v>
      </c>
      <c r="B17" s="65"/>
      <c r="C17" s="65" t="s">
        <v>64</v>
      </c>
      <c r="D17" s="66">
        <v>721.0026608347002</v>
      </c>
      <c r="E17" s="68"/>
      <c r="F17" s="100" t="s">
        <v>478</v>
      </c>
      <c r="G17" s="65"/>
      <c r="H17" s="69" t="s">
        <v>229</v>
      </c>
      <c r="I17" s="70"/>
      <c r="J17" s="70"/>
      <c r="K17" s="69" t="s">
        <v>533</v>
      </c>
      <c r="L17" s="73">
        <v>1</v>
      </c>
      <c r="M17" s="74">
        <v>5163.0859375</v>
      </c>
      <c r="N17" s="74">
        <v>4326.32861328125</v>
      </c>
      <c r="O17" s="75"/>
      <c r="P17" s="76"/>
      <c r="Q17" s="76"/>
      <c r="R17" s="86"/>
      <c r="S17" s="48">
        <v>2</v>
      </c>
      <c r="T17" s="48">
        <v>0</v>
      </c>
      <c r="U17" s="49">
        <v>0</v>
      </c>
      <c r="V17" s="49">
        <v>0.019608</v>
      </c>
      <c r="W17" s="49">
        <v>0.015458</v>
      </c>
      <c r="X17" s="49">
        <v>0.398836</v>
      </c>
      <c r="Y17" s="49">
        <v>1</v>
      </c>
      <c r="Z17" s="49">
        <v>0</v>
      </c>
      <c r="AA17" s="71">
        <v>17</v>
      </c>
      <c r="AB17" s="71"/>
      <c r="AC17" s="72"/>
      <c r="AD17" s="78" t="s">
        <v>349</v>
      </c>
      <c r="AE17" s="78">
        <v>945</v>
      </c>
      <c r="AF17" s="78">
        <v>18304</v>
      </c>
      <c r="AG17" s="78">
        <v>2119</v>
      </c>
      <c r="AH17" s="78">
        <v>4415</v>
      </c>
      <c r="AI17" s="78"/>
      <c r="AJ17" s="78" t="s">
        <v>375</v>
      </c>
      <c r="AK17" s="78" t="s">
        <v>398</v>
      </c>
      <c r="AL17" s="83" t="s">
        <v>423</v>
      </c>
      <c r="AM17" s="78"/>
      <c r="AN17" s="80">
        <v>39825.60077546296</v>
      </c>
      <c r="AO17" s="83" t="s">
        <v>451</v>
      </c>
      <c r="AP17" s="78" t="b">
        <v>0</v>
      </c>
      <c r="AQ17" s="78" t="b">
        <v>0</v>
      </c>
      <c r="AR17" s="78" t="b">
        <v>1</v>
      </c>
      <c r="AS17" s="78" t="s">
        <v>304</v>
      </c>
      <c r="AT17" s="78">
        <v>299</v>
      </c>
      <c r="AU17" s="83" t="s">
        <v>468</v>
      </c>
      <c r="AV17" s="78" t="b">
        <v>1</v>
      </c>
      <c r="AW17" s="78" t="s">
        <v>490</v>
      </c>
      <c r="AX17" s="83" t="s">
        <v>505</v>
      </c>
      <c r="AY17" s="78" t="s">
        <v>65</v>
      </c>
      <c r="AZ17" s="78" t="str">
        <f>REPLACE(INDEX(GroupVertices[Group],MATCH(Vertices[[#This Row],[Vertex]],GroupVertices[Vertex],0)),1,1,"")</f>
        <v>2</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216</v>
      </c>
      <c r="B18" s="65"/>
      <c r="C18" s="65" t="s">
        <v>64</v>
      </c>
      <c r="D18" s="66">
        <v>513.2666302168763</v>
      </c>
      <c r="E18" s="68"/>
      <c r="F18" s="100" t="s">
        <v>269</v>
      </c>
      <c r="G18" s="65"/>
      <c r="H18" s="69" t="s">
        <v>216</v>
      </c>
      <c r="I18" s="70"/>
      <c r="J18" s="70"/>
      <c r="K18" s="69" t="s">
        <v>534</v>
      </c>
      <c r="L18" s="73">
        <v>7802.888469015413</v>
      </c>
      <c r="M18" s="74">
        <v>7251.119140625</v>
      </c>
      <c r="N18" s="74">
        <v>5968.12646484375</v>
      </c>
      <c r="O18" s="75"/>
      <c r="P18" s="76"/>
      <c r="Q18" s="76"/>
      <c r="R18" s="86"/>
      <c r="S18" s="48">
        <v>1</v>
      </c>
      <c r="T18" s="48">
        <v>20</v>
      </c>
      <c r="U18" s="49">
        <v>157.616667</v>
      </c>
      <c r="V18" s="49">
        <v>0.033333</v>
      </c>
      <c r="W18" s="49">
        <v>0.07565</v>
      </c>
      <c r="X18" s="49">
        <v>2.957158</v>
      </c>
      <c r="Y18" s="49">
        <v>0.1394736842105263</v>
      </c>
      <c r="Z18" s="49">
        <v>0.05</v>
      </c>
      <c r="AA18" s="71">
        <v>18</v>
      </c>
      <c r="AB18" s="71"/>
      <c r="AC18" s="72"/>
      <c r="AD18" s="78" t="s">
        <v>350</v>
      </c>
      <c r="AE18" s="78">
        <v>872</v>
      </c>
      <c r="AF18" s="78">
        <v>11503</v>
      </c>
      <c r="AG18" s="78">
        <v>14250</v>
      </c>
      <c r="AH18" s="78">
        <v>9309</v>
      </c>
      <c r="AI18" s="78"/>
      <c r="AJ18" s="78" t="s">
        <v>376</v>
      </c>
      <c r="AK18" s="78" t="s">
        <v>399</v>
      </c>
      <c r="AL18" s="83" t="s">
        <v>424</v>
      </c>
      <c r="AM18" s="78"/>
      <c r="AN18" s="80">
        <v>40008.71921296296</v>
      </c>
      <c r="AO18" s="83" t="s">
        <v>452</v>
      </c>
      <c r="AP18" s="78" t="b">
        <v>0</v>
      </c>
      <c r="AQ18" s="78" t="b">
        <v>0</v>
      </c>
      <c r="AR18" s="78" t="b">
        <v>1</v>
      </c>
      <c r="AS18" s="78"/>
      <c r="AT18" s="78">
        <v>294</v>
      </c>
      <c r="AU18" s="83" t="s">
        <v>464</v>
      </c>
      <c r="AV18" s="78" t="b">
        <v>1</v>
      </c>
      <c r="AW18" s="78" t="s">
        <v>490</v>
      </c>
      <c r="AX18" s="83" t="s">
        <v>506</v>
      </c>
      <c r="AY18" s="78" t="s">
        <v>66</v>
      </c>
      <c r="AZ18" s="78" t="str">
        <f>REPLACE(INDEX(GroupVertices[Group],MATCH(Vertices[[#This Row],[Vertex]],GroupVertices[Vertex],0)),1,1,"")</f>
        <v>2</v>
      </c>
      <c r="BA18" s="48"/>
      <c r="BB18" s="48"/>
      <c r="BC18" s="48"/>
      <c r="BD18" s="48"/>
      <c r="BE18" s="48"/>
      <c r="BF18" s="48"/>
      <c r="BG18" s="116" t="s">
        <v>690</v>
      </c>
      <c r="BH18" s="116" t="s">
        <v>690</v>
      </c>
      <c r="BI18" s="116" t="s">
        <v>703</v>
      </c>
      <c r="BJ18" s="116" t="s">
        <v>703</v>
      </c>
      <c r="BK18" s="116">
        <v>0</v>
      </c>
      <c r="BL18" s="120">
        <v>0</v>
      </c>
      <c r="BM18" s="116">
        <v>1</v>
      </c>
      <c r="BN18" s="120">
        <v>3.4482758620689653</v>
      </c>
      <c r="BO18" s="116">
        <v>0</v>
      </c>
      <c r="BP18" s="120">
        <v>0</v>
      </c>
      <c r="BQ18" s="116">
        <v>28</v>
      </c>
      <c r="BR18" s="120">
        <v>96.55172413793103</v>
      </c>
      <c r="BS18" s="116">
        <v>29</v>
      </c>
      <c r="BT18" s="2"/>
      <c r="BU18" s="3"/>
      <c r="BV18" s="3"/>
      <c r="BW18" s="3"/>
      <c r="BX18" s="3"/>
    </row>
    <row r="19" spans="1:76" ht="15">
      <c r="A19" s="64" t="s">
        <v>230</v>
      </c>
      <c r="B19" s="65"/>
      <c r="C19" s="65" t="s">
        <v>64</v>
      </c>
      <c r="D19" s="66">
        <v>197.9819209039548</v>
      </c>
      <c r="E19" s="68"/>
      <c r="F19" s="100" t="s">
        <v>479</v>
      </c>
      <c r="G19" s="65"/>
      <c r="H19" s="69" t="s">
        <v>230</v>
      </c>
      <c r="I19" s="70"/>
      <c r="J19" s="70"/>
      <c r="K19" s="69" t="s">
        <v>535</v>
      </c>
      <c r="L19" s="73">
        <v>1</v>
      </c>
      <c r="M19" s="74">
        <v>9741.201171875</v>
      </c>
      <c r="N19" s="74">
        <v>7049</v>
      </c>
      <c r="O19" s="75"/>
      <c r="P19" s="76"/>
      <c r="Q19" s="76"/>
      <c r="R19" s="86"/>
      <c r="S19" s="48">
        <v>2</v>
      </c>
      <c r="T19" s="48">
        <v>0</v>
      </c>
      <c r="U19" s="49">
        <v>0</v>
      </c>
      <c r="V19" s="49">
        <v>0.019608</v>
      </c>
      <c r="W19" s="49">
        <v>0.015458</v>
      </c>
      <c r="X19" s="49">
        <v>0.398836</v>
      </c>
      <c r="Y19" s="49">
        <v>1</v>
      </c>
      <c r="Z19" s="49">
        <v>0</v>
      </c>
      <c r="AA19" s="71">
        <v>19</v>
      </c>
      <c r="AB19" s="71"/>
      <c r="AC19" s="72"/>
      <c r="AD19" s="78" t="s">
        <v>351</v>
      </c>
      <c r="AE19" s="78">
        <v>463</v>
      </c>
      <c r="AF19" s="78">
        <v>1181</v>
      </c>
      <c r="AG19" s="78">
        <v>2084</v>
      </c>
      <c r="AH19" s="78">
        <v>25</v>
      </c>
      <c r="AI19" s="78">
        <v>-21600</v>
      </c>
      <c r="AJ19" s="78" t="s">
        <v>377</v>
      </c>
      <c r="AK19" s="78" t="s">
        <v>400</v>
      </c>
      <c r="AL19" s="83" t="s">
        <v>425</v>
      </c>
      <c r="AM19" s="78" t="s">
        <v>436</v>
      </c>
      <c r="AN19" s="80">
        <v>41015.961863425924</v>
      </c>
      <c r="AO19" s="83" t="s">
        <v>453</v>
      </c>
      <c r="AP19" s="78" t="b">
        <v>0</v>
      </c>
      <c r="AQ19" s="78" t="b">
        <v>0</v>
      </c>
      <c r="AR19" s="78" t="b">
        <v>0</v>
      </c>
      <c r="AS19" s="78" t="s">
        <v>304</v>
      </c>
      <c r="AT19" s="78">
        <v>25</v>
      </c>
      <c r="AU19" s="83" t="s">
        <v>469</v>
      </c>
      <c r="AV19" s="78" t="b">
        <v>0</v>
      </c>
      <c r="AW19" s="78" t="s">
        <v>490</v>
      </c>
      <c r="AX19" s="83" t="s">
        <v>507</v>
      </c>
      <c r="AY19" s="78" t="s">
        <v>65</v>
      </c>
      <c r="AZ19" s="78" t="str">
        <f>REPLACE(INDEX(GroupVertices[Group],MATCH(Vertices[[#This Row],[Vertex]],GroupVertices[Vertex],0)),1,1,"")</f>
        <v>2</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231</v>
      </c>
      <c r="B20" s="65"/>
      <c r="C20" s="65" t="s">
        <v>64</v>
      </c>
      <c r="D20" s="66">
        <v>320.37543284126116</v>
      </c>
      <c r="E20" s="68"/>
      <c r="F20" s="100" t="s">
        <v>480</v>
      </c>
      <c r="G20" s="65"/>
      <c r="H20" s="69" t="s">
        <v>231</v>
      </c>
      <c r="I20" s="70"/>
      <c r="J20" s="70"/>
      <c r="K20" s="69" t="s">
        <v>536</v>
      </c>
      <c r="L20" s="73">
        <v>1</v>
      </c>
      <c r="M20" s="74">
        <v>9713.615234375</v>
      </c>
      <c r="N20" s="74">
        <v>4601.39599609375</v>
      </c>
      <c r="O20" s="75"/>
      <c r="P20" s="76"/>
      <c r="Q20" s="76"/>
      <c r="R20" s="86"/>
      <c r="S20" s="48">
        <v>2</v>
      </c>
      <c r="T20" s="48">
        <v>0</v>
      </c>
      <c r="U20" s="49">
        <v>0</v>
      </c>
      <c r="V20" s="49">
        <v>0.019608</v>
      </c>
      <c r="W20" s="49">
        <v>0.015458</v>
      </c>
      <c r="X20" s="49">
        <v>0.398836</v>
      </c>
      <c r="Y20" s="49">
        <v>1</v>
      </c>
      <c r="Z20" s="49">
        <v>0</v>
      </c>
      <c r="AA20" s="71">
        <v>20</v>
      </c>
      <c r="AB20" s="71"/>
      <c r="AC20" s="72"/>
      <c r="AD20" s="78" t="s">
        <v>352</v>
      </c>
      <c r="AE20" s="78">
        <v>292</v>
      </c>
      <c r="AF20" s="78">
        <v>5188</v>
      </c>
      <c r="AG20" s="78">
        <v>5237</v>
      </c>
      <c r="AH20" s="78">
        <v>103</v>
      </c>
      <c r="AI20" s="78"/>
      <c r="AJ20" s="78" t="s">
        <v>378</v>
      </c>
      <c r="AK20" s="78" t="s">
        <v>401</v>
      </c>
      <c r="AL20" s="83" t="s">
        <v>426</v>
      </c>
      <c r="AM20" s="78"/>
      <c r="AN20" s="80">
        <v>39720.740219907406</v>
      </c>
      <c r="AO20" s="83" t="s">
        <v>454</v>
      </c>
      <c r="AP20" s="78" t="b">
        <v>0</v>
      </c>
      <c r="AQ20" s="78" t="b">
        <v>0</v>
      </c>
      <c r="AR20" s="78" t="b">
        <v>0</v>
      </c>
      <c r="AS20" s="78" t="s">
        <v>304</v>
      </c>
      <c r="AT20" s="78">
        <v>115</v>
      </c>
      <c r="AU20" s="83" t="s">
        <v>463</v>
      </c>
      <c r="AV20" s="78" t="b">
        <v>0</v>
      </c>
      <c r="AW20" s="78" t="s">
        <v>490</v>
      </c>
      <c r="AX20" s="83" t="s">
        <v>508</v>
      </c>
      <c r="AY20" s="78" t="s">
        <v>65</v>
      </c>
      <c r="AZ20" s="78" t="str">
        <f>REPLACE(INDEX(GroupVertices[Group],MATCH(Vertices[[#This Row],[Vertex]],GroupVertices[Vertex],0)),1,1,"")</f>
        <v>2</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232</v>
      </c>
      <c r="B21" s="65"/>
      <c r="C21" s="65" t="s">
        <v>64</v>
      </c>
      <c r="D21" s="66">
        <v>1000</v>
      </c>
      <c r="E21" s="68"/>
      <c r="F21" s="100" t="s">
        <v>481</v>
      </c>
      <c r="G21" s="65"/>
      <c r="H21" s="69" t="s">
        <v>232</v>
      </c>
      <c r="I21" s="70"/>
      <c r="J21" s="70"/>
      <c r="K21" s="69" t="s">
        <v>537</v>
      </c>
      <c r="L21" s="73">
        <v>1</v>
      </c>
      <c r="M21" s="74">
        <v>5950.83154296875</v>
      </c>
      <c r="N21" s="74">
        <v>8823.193359375</v>
      </c>
      <c r="O21" s="75"/>
      <c r="P21" s="76"/>
      <c r="Q21" s="76"/>
      <c r="R21" s="86"/>
      <c r="S21" s="48">
        <v>2</v>
      </c>
      <c r="T21" s="48">
        <v>0</v>
      </c>
      <c r="U21" s="49">
        <v>0</v>
      </c>
      <c r="V21" s="49">
        <v>0.019608</v>
      </c>
      <c r="W21" s="49">
        <v>0.015458</v>
      </c>
      <c r="X21" s="49">
        <v>0.398836</v>
      </c>
      <c r="Y21" s="49">
        <v>1</v>
      </c>
      <c r="Z21" s="49">
        <v>0</v>
      </c>
      <c r="AA21" s="71">
        <v>21</v>
      </c>
      <c r="AB21" s="71"/>
      <c r="AC21" s="72"/>
      <c r="AD21" s="78" t="s">
        <v>353</v>
      </c>
      <c r="AE21" s="78">
        <v>32</v>
      </c>
      <c r="AF21" s="78">
        <v>27438</v>
      </c>
      <c r="AG21" s="78">
        <v>1681</v>
      </c>
      <c r="AH21" s="78">
        <v>62</v>
      </c>
      <c r="AI21" s="78"/>
      <c r="AJ21" s="78" t="s">
        <v>379</v>
      </c>
      <c r="AK21" s="78" t="s">
        <v>402</v>
      </c>
      <c r="AL21" s="83" t="s">
        <v>427</v>
      </c>
      <c r="AM21" s="78"/>
      <c r="AN21" s="80">
        <v>39973.62398148148</v>
      </c>
      <c r="AO21" s="83" t="s">
        <v>455</v>
      </c>
      <c r="AP21" s="78" t="b">
        <v>0</v>
      </c>
      <c r="AQ21" s="78" t="b">
        <v>0</v>
      </c>
      <c r="AR21" s="78" t="b">
        <v>0</v>
      </c>
      <c r="AS21" s="78" t="s">
        <v>304</v>
      </c>
      <c r="AT21" s="78">
        <v>750</v>
      </c>
      <c r="AU21" s="83" t="s">
        <v>463</v>
      </c>
      <c r="AV21" s="78" t="b">
        <v>1</v>
      </c>
      <c r="AW21" s="78" t="s">
        <v>490</v>
      </c>
      <c r="AX21" s="83" t="s">
        <v>509</v>
      </c>
      <c r="AY21" s="78" t="s">
        <v>65</v>
      </c>
      <c r="AZ21" s="78" t="str">
        <f>REPLACE(INDEX(GroupVertices[Group],MATCH(Vertices[[#This Row],[Vertex]],GroupVertices[Vertex],0)),1,1,"")</f>
        <v>2</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233</v>
      </c>
      <c r="B22" s="65"/>
      <c r="C22" s="65" t="s">
        <v>64</v>
      </c>
      <c r="D22" s="66">
        <v>1000</v>
      </c>
      <c r="E22" s="68"/>
      <c r="F22" s="100" t="s">
        <v>482</v>
      </c>
      <c r="G22" s="65"/>
      <c r="H22" s="69" t="s">
        <v>233</v>
      </c>
      <c r="I22" s="70"/>
      <c r="J22" s="70"/>
      <c r="K22" s="69" t="s">
        <v>538</v>
      </c>
      <c r="L22" s="73">
        <v>1</v>
      </c>
      <c r="M22" s="74">
        <v>7524.7568359375</v>
      </c>
      <c r="N22" s="74">
        <v>1729.23876953125</v>
      </c>
      <c r="O22" s="75"/>
      <c r="P22" s="76"/>
      <c r="Q22" s="76"/>
      <c r="R22" s="86"/>
      <c r="S22" s="48">
        <v>2</v>
      </c>
      <c r="T22" s="48">
        <v>0</v>
      </c>
      <c r="U22" s="49">
        <v>0</v>
      </c>
      <c r="V22" s="49">
        <v>0.019608</v>
      </c>
      <c r="W22" s="49">
        <v>0.015458</v>
      </c>
      <c r="X22" s="49">
        <v>0.398836</v>
      </c>
      <c r="Y22" s="49">
        <v>1</v>
      </c>
      <c r="Z22" s="49">
        <v>0</v>
      </c>
      <c r="AA22" s="71">
        <v>22</v>
      </c>
      <c r="AB22" s="71"/>
      <c r="AC22" s="72"/>
      <c r="AD22" s="78" t="s">
        <v>354</v>
      </c>
      <c r="AE22" s="78">
        <v>12335</v>
      </c>
      <c r="AF22" s="78">
        <v>151444</v>
      </c>
      <c r="AG22" s="78">
        <v>18413</v>
      </c>
      <c r="AH22" s="78">
        <v>14813</v>
      </c>
      <c r="AI22" s="78"/>
      <c r="AJ22" s="78" t="s">
        <v>380</v>
      </c>
      <c r="AK22" s="78" t="s">
        <v>403</v>
      </c>
      <c r="AL22" s="83" t="s">
        <v>428</v>
      </c>
      <c r="AM22" s="78"/>
      <c r="AN22" s="80">
        <v>39623.89834490741</v>
      </c>
      <c r="AO22" s="83" t="s">
        <v>456</v>
      </c>
      <c r="AP22" s="78" t="b">
        <v>0</v>
      </c>
      <c r="AQ22" s="78" t="b">
        <v>0</v>
      </c>
      <c r="AR22" s="78" t="b">
        <v>1</v>
      </c>
      <c r="AS22" s="78"/>
      <c r="AT22" s="78">
        <v>2212</v>
      </c>
      <c r="AU22" s="83" t="s">
        <v>463</v>
      </c>
      <c r="AV22" s="78" t="b">
        <v>1</v>
      </c>
      <c r="AW22" s="78" t="s">
        <v>490</v>
      </c>
      <c r="AX22" s="83" t="s">
        <v>510</v>
      </c>
      <c r="AY22" s="78" t="s">
        <v>65</v>
      </c>
      <c r="AZ22" s="78" t="str">
        <f>REPLACE(INDEX(GroupVertices[Group],MATCH(Vertices[[#This Row],[Vertex]],GroupVertices[Vertex],0)),1,1,"")</f>
        <v>2</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234</v>
      </c>
      <c r="B23" s="65"/>
      <c r="C23" s="65" t="s">
        <v>64</v>
      </c>
      <c r="D23" s="66">
        <v>550.1954437761983</v>
      </c>
      <c r="E23" s="68"/>
      <c r="F23" s="100" t="s">
        <v>483</v>
      </c>
      <c r="G23" s="65"/>
      <c r="H23" s="69" t="s">
        <v>234</v>
      </c>
      <c r="I23" s="70"/>
      <c r="J23" s="70"/>
      <c r="K23" s="69" t="s">
        <v>539</v>
      </c>
      <c r="L23" s="73">
        <v>1</v>
      </c>
      <c r="M23" s="74">
        <v>8953.458984375</v>
      </c>
      <c r="N23" s="74">
        <v>2552.143798828125</v>
      </c>
      <c r="O23" s="75"/>
      <c r="P23" s="76"/>
      <c r="Q23" s="76"/>
      <c r="R23" s="86"/>
      <c r="S23" s="48">
        <v>2</v>
      </c>
      <c r="T23" s="48">
        <v>0</v>
      </c>
      <c r="U23" s="49">
        <v>0</v>
      </c>
      <c r="V23" s="49">
        <v>0.019608</v>
      </c>
      <c r="W23" s="49">
        <v>0.015458</v>
      </c>
      <c r="X23" s="49">
        <v>0.398836</v>
      </c>
      <c r="Y23" s="49">
        <v>1</v>
      </c>
      <c r="Z23" s="49">
        <v>0</v>
      </c>
      <c r="AA23" s="71">
        <v>23</v>
      </c>
      <c r="AB23" s="71"/>
      <c r="AC23" s="72"/>
      <c r="AD23" s="78" t="s">
        <v>355</v>
      </c>
      <c r="AE23" s="78">
        <v>1218</v>
      </c>
      <c r="AF23" s="78">
        <v>12712</v>
      </c>
      <c r="AG23" s="78">
        <v>5774</v>
      </c>
      <c r="AH23" s="78">
        <v>3661</v>
      </c>
      <c r="AI23" s="78"/>
      <c r="AJ23" s="78" t="s">
        <v>381</v>
      </c>
      <c r="AK23" s="78" t="s">
        <v>404</v>
      </c>
      <c r="AL23" s="83" t="s">
        <v>429</v>
      </c>
      <c r="AM23" s="78"/>
      <c r="AN23" s="80">
        <v>40016.99388888889</v>
      </c>
      <c r="AO23" s="83" t="s">
        <v>457</v>
      </c>
      <c r="AP23" s="78" t="b">
        <v>0</v>
      </c>
      <c r="AQ23" s="78" t="b">
        <v>0</v>
      </c>
      <c r="AR23" s="78" t="b">
        <v>1</v>
      </c>
      <c r="AS23" s="78" t="s">
        <v>304</v>
      </c>
      <c r="AT23" s="78">
        <v>392</v>
      </c>
      <c r="AU23" s="83" t="s">
        <v>463</v>
      </c>
      <c r="AV23" s="78" t="b">
        <v>1</v>
      </c>
      <c r="AW23" s="78" t="s">
        <v>490</v>
      </c>
      <c r="AX23" s="83" t="s">
        <v>511</v>
      </c>
      <c r="AY23" s="78" t="s">
        <v>65</v>
      </c>
      <c r="AZ23" s="78" t="str">
        <f>REPLACE(INDEX(GroupVertices[Group],MATCH(Vertices[[#This Row],[Vertex]],GroupVertices[Vertex],0)),1,1,"")</f>
        <v>2</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235</v>
      </c>
      <c r="B24" s="65"/>
      <c r="C24" s="65" t="s">
        <v>64</v>
      </c>
      <c r="D24" s="66">
        <v>1000</v>
      </c>
      <c r="E24" s="68"/>
      <c r="F24" s="100" t="s">
        <v>484</v>
      </c>
      <c r="G24" s="65"/>
      <c r="H24" s="69" t="s">
        <v>235</v>
      </c>
      <c r="I24" s="70"/>
      <c r="J24" s="70"/>
      <c r="K24" s="69" t="s">
        <v>540</v>
      </c>
      <c r="L24" s="73">
        <v>1</v>
      </c>
      <c r="M24" s="74">
        <v>8818.0166015625</v>
      </c>
      <c r="N24" s="74">
        <v>8958.8173828125</v>
      </c>
      <c r="O24" s="75"/>
      <c r="P24" s="76"/>
      <c r="Q24" s="76"/>
      <c r="R24" s="86"/>
      <c r="S24" s="48">
        <v>2</v>
      </c>
      <c r="T24" s="48">
        <v>0</v>
      </c>
      <c r="U24" s="49">
        <v>0</v>
      </c>
      <c r="V24" s="49">
        <v>0.019608</v>
      </c>
      <c r="W24" s="49">
        <v>0.015458</v>
      </c>
      <c r="X24" s="49">
        <v>0.398836</v>
      </c>
      <c r="Y24" s="49">
        <v>1</v>
      </c>
      <c r="Z24" s="49">
        <v>0</v>
      </c>
      <c r="AA24" s="71">
        <v>24</v>
      </c>
      <c r="AB24" s="71"/>
      <c r="AC24" s="72"/>
      <c r="AD24" s="78" t="s">
        <v>356</v>
      </c>
      <c r="AE24" s="78">
        <v>667</v>
      </c>
      <c r="AF24" s="78">
        <v>51167</v>
      </c>
      <c r="AG24" s="78">
        <v>30506</v>
      </c>
      <c r="AH24" s="78">
        <v>23818</v>
      </c>
      <c r="AI24" s="78"/>
      <c r="AJ24" s="78" t="s">
        <v>382</v>
      </c>
      <c r="AK24" s="78" t="s">
        <v>405</v>
      </c>
      <c r="AL24" s="78"/>
      <c r="AM24" s="78"/>
      <c r="AN24" s="80">
        <v>40082.52116898148</v>
      </c>
      <c r="AO24" s="83" t="s">
        <v>458</v>
      </c>
      <c r="AP24" s="78" t="b">
        <v>0</v>
      </c>
      <c r="AQ24" s="78" t="b">
        <v>0</v>
      </c>
      <c r="AR24" s="78" t="b">
        <v>1</v>
      </c>
      <c r="AS24" s="78"/>
      <c r="AT24" s="78">
        <v>842</v>
      </c>
      <c r="AU24" s="83" t="s">
        <v>463</v>
      </c>
      <c r="AV24" s="78" t="b">
        <v>0</v>
      </c>
      <c r="AW24" s="78" t="s">
        <v>490</v>
      </c>
      <c r="AX24" s="83" t="s">
        <v>512</v>
      </c>
      <c r="AY24" s="78" t="s">
        <v>65</v>
      </c>
      <c r="AZ24" s="78" t="str">
        <f>REPLACE(INDEX(GroupVertices[Group],MATCH(Vertices[[#This Row],[Vertex]],GroupVertices[Vertex],0)),1,1,"")</f>
        <v>2</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236</v>
      </c>
      <c r="B25" s="65"/>
      <c r="C25" s="65" t="s">
        <v>64</v>
      </c>
      <c r="D25" s="66">
        <v>199.2342628029889</v>
      </c>
      <c r="E25" s="68"/>
      <c r="F25" s="100" t="s">
        <v>485</v>
      </c>
      <c r="G25" s="65"/>
      <c r="H25" s="69" t="s">
        <v>236</v>
      </c>
      <c r="I25" s="70"/>
      <c r="J25" s="70"/>
      <c r="K25" s="69" t="s">
        <v>541</v>
      </c>
      <c r="L25" s="73">
        <v>1</v>
      </c>
      <c r="M25" s="74">
        <v>6086.27685546875</v>
      </c>
      <c r="N25" s="74">
        <v>2416.52001953125</v>
      </c>
      <c r="O25" s="75"/>
      <c r="P25" s="76"/>
      <c r="Q25" s="76"/>
      <c r="R25" s="86"/>
      <c r="S25" s="48">
        <v>2</v>
      </c>
      <c r="T25" s="48">
        <v>0</v>
      </c>
      <c r="U25" s="49">
        <v>0</v>
      </c>
      <c r="V25" s="49">
        <v>0.019608</v>
      </c>
      <c r="W25" s="49">
        <v>0.015458</v>
      </c>
      <c r="X25" s="49">
        <v>0.398836</v>
      </c>
      <c r="Y25" s="49">
        <v>1</v>
      </c>
      <c r="Z25" s="49">
        <v>0</v>
      </c>
      <c r="AA25" s="71">
        <v>25</v>
      </c>
      <c r="AB25" s="71"/>
      <c r="AC25" s="72"/>
      <c r="AD25" s="78" t="s">
        <v>357</v>
      </c>
      <c r="AE25" s="78">
        <v>1161</v>
      </c>
      <c r="AF25" s="78">
        <v>1222</v>
      </c>
      <c r="AG25" s="78">
        <v>4329</v>
      </c>
      <c r="AH25" s="78">
        <v>547</v>
      </c>
      <c r="AI25" s="78"/>
      <c r="AJ25" s="78" t="s">
        <v>383</v>
      </c>
      <c r="AK25" s="78" t="s">
        <v>406</v>
      </c>
      <c r="AL25" s="83" t="s">
        <v>430</v>
      </c>
      <c r="AM25" s="78"/>
      <c r="AN25" s="80">
        <v>40338.86179398148</v>
      </c>
      <c r="AO25" s="83" t="s">
        <v>459</v>
      </c>
      <c r="AP25" s="78" t="b">
        <v>0</v>
      </c>
      <c r="AQ25" s="78" t="b">
        <v>0</v>
      </c>
      <c r="AR25" s="78" t="b">
        <v>1</v>
      </c>
      <c r="AS25" s="78"/>
      <c r="AT25" s="78">
        <v>25</v>
      </c>
      <c r="AU25" s="83" t="s">
        <v>463</v>
      </c>
      <c r="AV25" s="78" t="b">
        <v>0</v>
      </c>
      <c r="AW25" s="78" t="s">
        <v>490</v>
      </c>
      <c r="AX25" s="83" t="s">
        <v>513</v>
      </c>
      <c r="AY25" s="78" t="s">
        <v>65</v>
      </c>
      <c r="AZ25" s="78" t="str">
        <f>REPLACE(INDEX(GroupVertices[Group],MATCH(Vertices[[#This Row],[Vertex]],GroupVertices[Vertex],0)),1,1,"")</f>
        <v>2</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237</v>
      </c>
      <c r="B26" s="65"/>
      <c r="C26" s="65" t="s">
        <v>64</v>
      </c>
      <c r="D26" s="66">
        <v>684.6847457627118</v>
      </c>
      <c r="E26" s="68"/>
      <c r="F26" s="100" t="s">
        <v>486</v>
      </c>
      <c r="G26" s="65"/>
      <c r="H26" s="69" t="s">
        <v>237</v>
      </c>
      <c r="I26" s="70"/>
      <c r="J26" s="70"/>
      <c r="K26" s="69" t="s">
        <v>542</v>
      </c>
      <c r="L26" s="73">
        <v>1</v>
      </c>
      <c r="M26" s="74">
        <v>5100.20458984375</v>
      </c>
      <c r="N26" s="74">
        <v>6773.9365234375</v>
      </c>
      <c r="O26" s="75"/>
      <c r="P26" s="76"/>
      <c r="Q26" s="76"/>
      <c r="R26" s="86"/>
      <c r="S26" s="48">
        <v>2</v>
      </c>
      <c r="T26" s="48">
        <v>0</v>
      </c>
      <c r="U26" s="49">
        <v>0</v>
      </c>
      <c r="V26" s="49">
        <v>0.019608</v>
      </c>
      <c r="W26" s="49">
        <v>0.015458</v>
      </c>
      <c r="X26" s="49">
        <v>0.398836</v>
      </c>
      <c r="Y26" s="49">
        <v>1</v>
      </c>
      <c r="Z26" s="49">
        <v>0</v>
      </c>
      <c r="AA26" s="71">
        <v>26</v>
      </c>
      <c r="AB26" s="71"/>
      <c r="AC26" s="72"/>
      <c r="AD26" s="78" t="s">
        <v>358</v>
      </c>
      <c r="AE26" s="78">
        <v>1396</v>
      </c>
      <c r="AF26" s="78">
        <v>17115</v>
      </c>
      <c r="AG26" s="78">
        <v>9749</v>
      </c>
      <c r="AH26" s="78">
        <v>1117</v>
      </c>
      <c r="AI26" s="78"/>
      <c r="AJ26" s="78" t="s">
        <v>384</v>
      </c>
      <c r="AK26" s="78" t="s">
        <v>407</v>
      </c>
      <c r="AL26" s="83" t="s">
        <v>431</v>
      </c>
      <c r="AM26" s="78"/>
      <c r="AN26" s="80">
        <v>39793.78921296296</v>
      </c>
      <c r="AO26" s="83" t="s">
        <v>460</v>
      </c>
      <c r="AP26" s="78" t="b">
        <v>0</v>
      </c>
      <c r="AQ26" s="78" t="b">
        <v>0</v>
      </c>
      <c r="AR26" s="78" t="b">
        <v>1</v>
      </c>
      <c r="AS26" s="78"/>
      <c r="AT26" s="78">
        <v>328</v>
      </c>
      <c r="AU26" s="83" t="s">
        <v>468</v>
      </c>
      <c r="AV26" s="78" t="b">
        <v>1</v>
      </c>
      <c r="AW26" s="78" t="s">
        <v>490</v>
      </c>
      <c r="AX26" s="83" t="s">
        <v>514</v>
      </c>
      <c r="AY26" s="78" t="s">
        <v>65</v>
      </c>
      <c r="AZ26" s="78" t="str">
        <f>REPLACE(INDEX(GroupVertices[Group],MATCH(Vertices[[#This Row],[Vertex]],GroupVertices[Vertex],0)),1,1,"")</f>
        <v>2</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219</v>
      </c>
      <c r="B27" s="65"/>
      <c r="C27" s="65" t="s">
        <v>64</v>
      </c>
      <c r="D27" s="66">
        <v>429.2375432841261</v>
      </c>
      <c r="E27" s="68"/>
      <c r="F27" s="100" t="s">
        <v>272</v>
      </c>
      <c r="G27" s="65"/>
      <c r="H27" s="69" t="s">
        <v>219</v>
      </c>
      <c r="I27" s="70"/>
      <c r="J27" s="70"/>
      <c r="K27" s="69" t="s">
        <v>543</v>
      </c>
      <c r="L27" s="73">
        <v>112.37305076553025</v>
      </c>
      <c r="M27" s="74">
        <v>2940.177490234375</v>
      </c>
      <c r="N27" s="74">
        <v>7578.03662109375</v>
      </c>
      <c r="O27" s="75"/>
      <c r="P27" s="76"/>
      <c r="Q27" s="76"/>
      <c r="R27" s="86"/>
      <c r="S27" s="48">
        <v>0</v>
      </c>
      <c r="T27" s="48">
        <v>8</v>
      </c>
      <c r="U27" s="49">
        <v>2.25</v>
      </c>
      <c r="V27" s="49">
        <v>0.02381</v>
      </c>
      <c r="W27" s="49">
        <v>0.04928</v>
      </c>
      <c r="X27" s="49">
        <v>1.071425</v>
      </c>
      <c r="Y27" s="49">
        <v>0.5</v>
      </c>
      <c r="Z27" s="49">
        <v>0</v>
      </c>
      <c r="AA27" s="71">
        <v>27</v>
      </c>
      <c r="AB27" s="71"/>
      <c r="AC27" s="72"/>
      <c r="AD27" s="78" t="s">
        <v>359</v>
      </c>
      <c r="AE27" s="78">
        <v>8465</v>
      </c>
      <c r="AF27" s="78">
        <v>8752</v>
      </c>
      <c r="AG27" s="78">
        <v>17708</v>
      </c>
      <c r="AH27" s="78">
        <v>52</v>
      </c>
      <c r="AI27" s="78"/>
      <c r="AJ27" s="78" t="s">
        <v>385</v>
      </c>
      <c r="AK27" s="78" t="s">
        <v>408</v>
      </c>
      <c r="AL27" s="83" t="s">
        <v>432</v>
      </c>
      <c r="AM27" s="78"/>
      <c r="AN27" s="80">
        <v>42103.757361111115</v>
      </c>
      <c r="AO27" s="83" t="s">
        <v>461</v>
      </c>
      <c r="AP27" s="78" t="b">
        <v>0</v>
      </c>
      <c r="AQ27" s="78" t="b">
        <v>0</v>
      </c>
      <c r="AR27" s="78" t="b">
        <v>0</v>
      </c>
      <c r="AS27" s="78"/>
      <c r="AT27" s="78">
        <v>322</v>
      </c>
      <c r="AU27" s="83" t="s">
        <v>463</v>
      </c>
      <c r="AV27" s="78" t="b">
        <v>0</v>
      </c>
      <c r="AW27" s="78" t="s">
        <v>490</v>
      </c>
      <c r="AX27" s="83" t="s">
        <v>515</v>
      </c>
      <c r="AY27" s="78" t="s">
        <v>66</v>
      </c>
      <c r="AZ27" s="78" t="str">
        <f>REPLACE(INDEX(GroupVertices[Group],MATCH(Vertices[[#This Row],[Vertex]],GroupVertices[Vertex],0)),1,1,"")</f>
        <v>1</v>
      </c>
      <c r="BA27" s="48"/>
      <c r="BB27" s="48"/>
      <c r="BC27" s="48"/>
      <c r="BD27" s="48"/>
      <c r="BE27" s="48"/>
      <c r="BF27" s="48"/>
      <c r="BG27" s="116" t="s">
        <v>691</v>
      </c>
      <c r="BH27" s="116" t="s">
        <v>691</v>
      </c>
      <c r="BI27" s="116" t="s">
        <v>704</v>
      </c>
      <c r="BJ27" s="116" t="s">
        <v>704</v>
      </c>
      <c r="BK27" s="116">
        <v>0</v>
      </c>
      <c r="BL27" s="120">
        <v>0</v>
      </c>
      <c r="BM27" s="116">
        <v>0</v>
      </c>
      <c r="BN27" s="120">
        <v>0</v>
      </c>
      <c r="BO27" s="116">
        <v>0</v>
      </c>
      <c r="BP27" s="120">
        <v>0</v>
      </c>
      <c r="BQ27" s="116">
        <v>11</v>
      </c>
      <c r="BR27" s="120">
        <v>100</v>
      </c>
      <c r="BS27" s="116">
        <v>11</v>
      </c>
      <c r="BT27" s="2"/>
      <c r="BU27" s="3"/>
      <c r="BV27" s="3"/>
      <c r="BW27" s="3"/>
      <c r="BX27" s="3"/>
    </row>
    <row r="28" spans="1:76" ht="15">
      <c r="A28" s="87" t="s">
        <v>220</v>
      </c>
      <c r="B28" s="88"/>
      <c r="C28" s="88" t="s">
        <v>64</v>
      </c>
      <c r="D28" s="89">
        <v>1000</v>
      </c>
      <c r="E28" s="90"/>
      <c r="F28" s="101" t="s">
        <v>487</v>
      </c>
      <c r="G28" s="88"/>
      <c r="H28" s="91" t="s">
        <v>220</v>
      </c>
      <c r="I28" s="92"/>
      <c r="J28" s="92"/>
      <c r="K28" s="91" t="s">
        <v>544</v>
      </c>
      <c r="L28" s="93">
        <v>1</v>
      </c>
      <c r="M28" s="94">
        <v>4905.29248046875</v>
      </c>
      <c r="N28" s="94">
        <v>5150.5146484375</v>
      </c>
      <c r="O28" s="95"/>
      <c r="P28" s="96"/>
      <c r="Q28" s="96"/>
      <c r="R28" s="97"/>
      <c r="S28" s="48">
        <v>0</v>
      </c>
      <c r="T28" s="48">
        <v>1</v>
      </c>
      <c r="U28" s="49">
        <v>0</v>
      </c>
      <c r="V28" s="49">
        <v>0.015385</v>
      </c>
      <c r="W28" s="49">
        <v>0.005075</v>
      </c>
      <c r="X28" s="49">
        <v>0.273432</v>
      </c>
      <c r="Y28" s="49">
        <v>0</v>
      </c>
      <c r="Z28" s="49">
        <v>0</v>
      </c>
      <c r="AA28" s="98">
        <v>28</v>
      </c>
      <c r="AB28" s="98"/>
      <c r="AC28" s="99"/>
      <c r="AD28" s="78" t="s">
        <v>360</v>
      </c>
      <c r="AE28" s="78">
        <v>86163</v>
      </c>
      <c r="AF28" s="78">
        <v>103408</v>
      </c>
      <c r="AG28" s="78">
        <v>81946</v>
      </c>
      <c r="AH28" s="78">
        <v>2014</v>
      </c>
      <c r="AI28" s="78"/>
      <c r="AJ28" s="78" t="s">
        <v>386</v>
      </c>
      <c r="AK28" s="78" t="s">
        <v>409</v>
      </c>
      <c r="AL28" s="83" t="s">
        <v>433</v>
      </c>
      <c r="AM28" s="78"/>
      <c r="AN28" s="80">
        <v>41576.16976851852</v>
      </c>
      <c r="AO28" s="83" t="s">
        <v>462</v>
      </c>
      <c r="AP28" s="78" t="b">
        <v>1</v>
      </c>
      <c r="AQ28" s="78" t="b">
        <v>0</v>
      </c>
      <c r="AR28" s="78" t="b">
        <v>1</v>
      </c>
      <c r="AS28" s="78"/>
      <c r="AT28" s="78">
        <v>1639</v>
      </c>
      <c r="AU28" s="83" t="s">
        <v>463</v>
      </c>
      <c r="AV28" s="78" t="b">
        <v>0</v>
      </c>
      <c r="AW28" s="78" t="s">
        <v>490</v>
      </c>
      <c r="AX28" s="83" t="s">
        <v>516</v>
      </c>
      <c r="AY28" s="78" t="s">
        <v>66</v>
      </c>
      <c r="AZ28" s="78" t="str">
        <f>REPLACE(INDEX(GroupVertices[Group],MATCH(Vertices[[#This Row],[Vertex]],GroupVertices[Vertex],0)),1,1,"")</f>
        <v>1</v>
      </c>
      <c r="BA28" s="48" t="s">
        <v>677</v>
      </c>
      <c r="BB28" s="48" t="s">
        <v>677</v>
      </c>
      <c r="BC28" s="48" t="s">
        <v>258</v>
      </c>
      <c r="BD28" s="48" t="s">
        <v>258</v>
      </c>
      <c r="BE28" s="48" t="s">
        <v>619</v>
      </c>
      <c r="BF28" s="48" t="s">
        <v>619</v>
      </c>
      <c r="BG28" s="116" t="s">
        <v>692</v>
      </c>
      <c r="BH28" s="116" t="s">
        <v>696</v>
      </c>
      <c r="BI28" s="116" t="s">
        <v>705</v>
      </c>
      <c r="BJ28" s="116" t="s">
        <v>709</v>
      </c>
      <c r="BK28" s="116">
        <v>2</v>
      </c>
      <c r="BL28" s="120">
        <v>4.081632653061225</v>
      </c>
      <c r="BM28" s="116">
        <v>0</v>
      </c>
      <c r="BN28" s="120">
        <v>0</v>
      </c>
      <c r="BO28" s="116">
        <v>0</v>
      </c>
      <c r="BP28" s="120">
        <v>0</v>
      </c>
      <c r="BQ28" s="116">
        <v>47</v>
      </c>
      <c r="BR28" s="120">
        <v>95.91836734693878</v>
      </c>
      <c r="BS28" s="116">
        <v>49</v>
      </c>
      <c r="BT28" s="2"/>
      <c r="BU28" s="3"/>
      <c r="BV28" s="3"/>
      <c r="BW28" s="3"/>
      <c r="BX28" s="3"/>
    </row>
    <row r="29" spans="1:76" ht="15">
      <c r="A29" s="64" t="s">
        <v>312</v>
      </c>
      <c r="B29" s="65"/>
      <c r="C29" s="65" t="s">
        <v>64</v>
      </c>
      <c r="D29" s="66">
        <v>163.77160561326772</v>
      </c>
      <c r="E29" s="68"/>
      <c r="F29" s="100" t="s">
        <v>488</v>
      </c>
      <c r="G29" s="65" t="s">
        <v>51</v>
      </c>
      <c r="H29" s="69" t="s">
        <v>312</v>
      </c>
      <c r="I29" s="70"/>
      <c r="J29" s="70"/>
      <c r="K29" s="69" t="s">
        <v>545</v>
      </c>
      <c r="L29" s="73">
        <v>1</v>
      </c>
      <c r="M29" s="74">
        <v>6864.1611328125</v>
      </c>
      <c r="N29" s="74">
        <v>864.619384765625</v>
      </c>
      <c r="O29" s="75"/>
      <c r="P29" s="76"/>
      <c r="Q29" s="76"/>
      <c r="R29" s="86"/>
      <c r="S29" s="48">
        <v>0</v>
      </c>
      <c r="T29" s="48">
        <v>0</v>
      </c>
      <c r="U29" s="49">
        <v>0</v>
      </c>
      <c r="V29" s="49">
        <v>0</v>
      </c>
      <c r="W29" s="49">
        <v>0</v>
      </c>
      <c r="X29" s="49">
        <v>0</v>
      </c>
      <c r="Y29" s="49">
        <v>0</v>
      </c>
      <c r="Z29" s="49" t="s">
        <v>595</v>
      </c>
      <c r="AA29" s="71">
        <v>29</v>
      </c>
      <c r="AB29" s="71"/>
      <c r="AC29" s="72"/>
      <c r="AD29" s="78" t="s">
        <v>361</v>
      </c>
      <c r="AE29" s="78">
        <v>29</v>
      </c>
      <c r="AF29" s="78">
        <v>61</v>
      </c>
      <c r="AG29" s="78">
        <v>42</v>
      </c>
      <c r="AH29" s="78">
        <v>1</v>
      </c>
      <c r="AI29" s="78">
        <v>7200</v>
      </c>
      <c r="AJ29" s="78" t="s">
        <v>387</v>
      </c>
      <c r="AK29" s="78" t="s">
        <v>410</v>
      </c>
      <c r="AL29" s="83" t="s">
        <v>434</v>
      </c>
      <c r="AM29" s="78" t="s">
        <v>438</v>
      </c>
      <c r="AN29" s="80">
        <v>39982.629583333335</v>
      </c>
      <c r="AO29" s="78"/>
      <c r="AP29" s="78" t="b">
        <v>0</v>
      </c>
      <c r="AQ29" s="78" t="b">
        <v>0</v>
      </c>
      <c r="AR29" s="78" t="b">
        <v>1</v>
      </c>
      <c r="AS29" s="78" t="s">
        <v>304</v>
      </c>
      <c r="AT29" s="78">
        <v>2</v>
      </c>
      <c r="AU29" s="83" t="s">
        <v>470</v>
      </c>
      <c r="AV29" s="78" t="b">
        <v>0</v>
      </c>
      <c r="AW29" s="78" t="s">
        <v>490</v>
      </c>
      <c r="AX29" s="83" t="s">
        <v>517</v>
      </c>
      <c r="AY29" s="78" t="s">
        <v>65</v>
      </c>
      <c r="AZ29" s="78" t="str">
        <f>REPLACE(INDEX(GroupVertices[Group],MATCH(Vertices[[#This Row],[Vertex]],GroupVertices[Vertex],0)),1,1,"")</f>
        <v>3</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87" t="s">
        <v>313</v>
      </c>
      <c r="B30" s="88"/>
      <c r="C30" s="88" t="s">
        <v>64</v>
      </c>
      <c r="D30" s="89">
        <v>162</v>
      </c>
      <c r="E30" s="90"/>
      <c r="F30" s="101" t="s">
        <v>489</v>
      </c>
      <c r="G30" s="88" t="s">
        <v>51</v>
      </c>
      <c r="H30" s="91" t="s">
        <v>313</v>
      </c>
      <c r="I30" s="92"/>
      <c r="J30" s="92"/>
      <c r="K30" s="91" t="s">
        <v>546</v>
      </c>
      <c r="L30" s="93">
        <v>1</v>
      </c>
      <c r="M30" s="94">
        <v>5688.18994140625</v>
      </c>
      <c r="N30" s="94">
        <v>864.619384765625</v>
      </c>
      <c r="O30" s="95"/>
      <c r="P30" s="96"/>
      <c r="Q30" s="96"/>
      <c r="R30" s="97"/>
      <c r="S30" s="48">
        <v>0</v>
      </c>
      <c r="T30" s="48">
        <v>0</v>
      </c>
      <c r="U30" s="49">
        <v>0</v>
      </c>
      <c r="V30" s="49">
        <v>0</v>
      </c>
      <c r="W30" s="49">
        <v>0</v>
      </c>
      <c r="X30" s="49">
        <v>0</v>
      </c>
      <c r="Y30" s="49">
        <v>0</v>
      </c>
      <c r="Z30" s="49" t="s">
        <v>595</v>
      </c>
      <c r="AA30" s="98">
        <v>30</v>
      </c>
      <c r="AB30" s="98"/>
      <c r="AC30" s="99"/>
      <c r="AD30" s="78" t="s">
        <v>313</v>
      </c>
      <c r="AE30" s="78">
        <v>0</v>
      </c>
      <c r="AF30" s="78">
        <v>3</v>
      </c>
      <c r="AG30" s="78">
        <v>0</v>
      </c>
      <c r="AH30" s="78">
        <v>0</v>
      </c>
      <c r="AI30" s="78"/>
      <c r="AJ30" s="78"/>
      <c r="AK30" s="78"/>
      <c r="AL30" s="78"/>
      <c r="AM30" s="78"/>
      <c r="AN30" s="80">
        <v>39744.10550925926</v>
      </c>
      <c r="AO30" s="78"/>
      <c r="AP30" s="78" t="b">
        <v>1</v>
      </c>
      <c r="AQ30" s="78" t="b">
        <v>1</v>
      </c>
      <c r="AR30" s="78" t="b">
        <v>0</v>
      </c>
      <c r="AS30" s="78" t="s">
        <v>304</v>
      </c>
      <c r="AT30" s="78">
        <v>0</v>
      </c>
      <c r="AU30" s="83" t="s">
        <v>463</v>
      </c>
      <c r="AV30" s="78" t="b">
        <v>0</v>
      </c>
      <c r="AW30" s="78" t="s">
        <v>490</v>
      </c>
      <c r="AX30" s="83" t="s">
        <v>518</v>
      </c>
      <c r="AY30" s="78" t="s">
        <v>65</v>
      </c>
      <c r="AZ30" s="78" t="str">
        <f>REPLACE(INDEX(GroupVertices[Group],MATCH(Vertices[[#This Row],[Vertex]],GroupVertices[Vertex],0)),1,1,"")</f>
        <v>3</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hyperlinks>
    <hyperlink ref="AL3" r:id="rId1" display="http://news.totabc.org/"/>
    <hyperlink ref="AL4" r:id="rId2" display="http://t.co/ajv1zF1QBC"/>
    <hyperlink ref="AL5" r:id="rId3" display="http://www.barharborinfo.com/"/>
    <hyperlink ref="AL7" r:id="rId4" display="http://t.co/3TDqQivv"/>
    <hyperlink ref="AL8" r:id="rId5" display="http://t.co/DWiJZByJOg"/>
    <hyperlink ref="AL9" r:id="rId6" display="http://www.discoverjacksonnc.com/"/>
    <hyperlink ref="AL10" r:id="rId7" display="http://t.co/61WlXuDbqW"/>
    <hyperlink ref="AL11" r:id="rId8" display="https://t.co/VgTQ1ObWz5"/>
    <hyperlink ref="AL12" r:id="rId9" display="http://www.gostowe.com/"/>
    <hyperlink ref="AL13" r:id="rId10" display="https://t.co/gJkFsnSg33"/>
    <hyperlink ref="AL14" r:id="rId11" display="http://t.co/g6ZuDO9QwB"/>
    <hyperlink ref="AL16" r:id="rId12" display="http://t.co/Xo1isg2wF0"/>
    <hyperlink ref="AL17" r:id="rId13" display="http://t.co/HkFPePWTSS"/>
    <hyperlink ref="AL18" r:id="rId14" display="https://t.co/Yk1A4J18hM"/>
    <hyperlink ref="AL19" r:id="rId15" display="http://t.co/LR35k9ofTh"/>
    <hyperlink ref="AL20" r:id="rId16" display="http://t.co/s7lvX5NkjJ"/>
    <hyperlink ref="AL21" r:id="rId17" display="http://t.co/GKFIhPeKCA"/>
    <hyperlink ref="AL22" r:id="rId18" display="https://t.co/6Cfa06Ceeb"/>
    <hyperlink ref="AL23" r:id="rId19" display="https://t.co/mP6r7Tmkfl"/>
    <hyperlink ref="AL25" r:id="rId20" display="http://t.co/CPYdrTuJLt"/>
    <hyperlink ref="AL26" r:id="rId21" display="http://t.co/dlf3xxdFvJ"/>
    <hyperlink ref="AL27" r:id="rId22" display="https://t.co/6T55Zbz35w"/>
    <hyperlink ref="AL28" r:id="rId23" display="https://t.co/BoZZB5Ar5A"/>
    <hyperlink ref="AL29" r:id="rId24" display="http://t.co/6qgZw8Mnt3"/>
    <hyperlink ref="AO3" r:id="rId25" display="https://pbs.twimg.com/profile_banners/21417870/1489792221"/>
    <hyperlink ref="AO5" r:id="rId26" display="https://pbs.twimg.com/profile_banners/17654512/1525286548"/>
    <hyperlink ref="AO7" r:id="rId27" display="https://pbs.twimg.com/profile_banners/815557454/1445629384"/>
    <hyperlink ref="AO8" r:id="rId28" display="https://pbs.twimg.com/profile_banners/22515167/1374009149"/>
    <hyperlink ref="AO9" r:id="rId29" display="https://pbs.twimg.com/profile_banners/2296928071/1503583893"/>
    <hyperlink ref="AO10" r:id="rId30" display="https://pbs.twimg.com/profile_banners/33210170/1500653860"/>
    <hyperlink ref="AO11" r:id="rId31" display="https://pbs.twimg.com/profile_banners/44497694/1505401102"/>
    <hyperlink ref="AO12" r:id="rId32" display="https://pbs.twimg.com/profile_banners/15110310/1552327745"/>
    <hyperlink ref="AO13" r:id="rId33" display="https://pbs.twimg.com/profile_banners/8623502/1491135442"/>
    <hyperlink ref="AO14" r:id="rId34" display="https://pbs.twimg.com/profile_banners/92125266/1496324869"/>
    <hyperlink ref="AO15" r:id="rId35" display="https://pbs.twimg.com/profile_banners/965860452348637184/1519928931"/>
    <hyperlink ref="AO16" r:id="rId36" display="https://pbs.twimg.com/profile_banners/17389704/1561509600"/>
    <hyperlink ref="AO17" r:id="rId37" display="https://pbs.twimg.com/profile_banners/18901656/1502979708"/>
    <hyperlink ref="AO18" r:id="rId38" display="https://pbs.twimg.com/profile_banners/56753025/1558118337"/>
    <hyperlink ref="AO19" r:id="rId39" display="https://pbs.twimg.com/profile_banners/555489299/1419024897"/>
    <hyperlink ref="AO20" r:id="rId40" display="https://pbs.twimg.com/profile_banners/16514869/1524156086"/>
    <hyperlink ref="AO21" r:id="rId41" display="https://pbs.twimg.com/profile_banners/45854335/1493317746"/>
    <hyperlink ref="AO22" r:id="rId42" display="https://pbs.twimg.com/profile_banners/15224275/1493607638"/>
    <hyperlink ref="AO23" r:id="rId43" display="https://pbs.twimg.com/profile_banners/59294523/1555618016"/>
    <hyperlink ref="AO24" r:id="rId44" display="https://pbs.twimg.com/profile_banners/77463667/1561130673"/>
    <hyperlink ref="AO25" r:id="rId45" display="https://pbs.twimg.com/profile_banners/153896190/1521648598"/>
    <hyperlink ref="AO26" r:id="rId46" display="https://pbs.twimg.com/profile_banners/18056593/1461356611"/>
    <hyperlink ref="AO27" r:id="rId47" display="https://pbs.twimg.com/profile_banners/3146490554/1537371713"/>
    <hyperlink ref="AO28" r:id="rId48" display="https://pbs.twimg.com/profile_banners/2162112522/1472961762"/>
    <hyperlink ref="AU3" r:id="rId49" display="http://abs.twimg.com/images/themes/theme1/bg.png"/>
    <hyperlink ref="AU4" r:id="rId50" display="http://abs.twimg.com/images/themes/theme6/bg.gif"/>
    <hyperlink ref="AU5" r:id="rId51" display="http://abs.twimg.com/images/themes/theme1/bg.png"/>
    <hyperlink ref="AU6" r:id="rId52" display="http://abs.twimg.com/images/themes/theme1/bg.png"/>
    <hyperlink ref="AU7" r:id="rId53" display="http://abs.twimg.com/images/themes/theme1/bg.png"/>
    <hyperlink ref="AU8" r:id="rId54" display="http://abs.twimg.com/images/themes/theme15/bg.png"/>
    <hyperlink ref="AU9" r:id="rId55" display="http://abs.twimg.com/images/themes/theme1/bg.png"/>
    <hyperlink ref="AU10" r:id="rId56" display="http://pbs.twimg.com/profile_background_images/663868560/egjy4oh9tbwa3j5lx8jk.jpeg"/>
    <hyperlink ref="AU11" r:id="rId57" display="http://abs.twimg.com/images/themes/theme1/bg.png"/>
    <hyperlink ref="AU12" r:id="rId58" display="http://abs.twimg.com/images/themes/theme4/bg.gif"/>
    <hyperlink ref="AU13" r:id="rId59" display="http://abs.twimg.com/images/themes/theme6/bg.gif"/>
    <hyperlink ref="AU14" r:id="rId60" display="http://abs.twimg.com/images/themes/theme1/bg.png"/>
    <hyperlink ref="AU16" r:id="rId61" display="http://abs.twimg.com/images/themes/theme1/bg.png"/>
    <hyperlink ref="AU17" r:id="rId62" display="http://abs.twimg.com/images/themes/theme2/bg.gif"/>
    <hyperlink ref="AU18" r:id="rId63" display="http://abs.twimg.com/images/themes/theme6/bg.gif"/>
    <hyperlink ref="AU19" r:id="rId64" display="http://pbs.twimg.com/profile_background_images/459010856257200129/xbA91I95.jpeg"/>
    <hyperlink ref="AU20" r:id="rId65" display="http://abs.twimg.com/images/themes/theme1/bg.png"/>
    <hyperlink ref="AU21" r:id="rId66" display="http://abs.twimg.com/images/themes/theme1/bg.png"/>
    <hyperlink ref="AU22" r:id="rId67" display="http://abs.twimg.com/images/themes/theme1/bg.png"/>
    <hyperlink ref="AU23" r:id="rId68" display="http://abs.twimg.com/images/themes/theme1/bg.png"/>
    <hyperlink ref="AU24" r:id="rId69" display="http://abs.twimg.com/images/themes/theme1/bg.png"/>
    <hyperlink ref="AU25" r:id="rId70" display="http://abs.twimg.com/images/themes/theme1/bg.png"/>
    <hyperlink ref="AU26" r:id="rId71" display="http://abs.twimg.com/images/themes/theme2/bg.gif"/>
    <hyperlink ref="AU27" r:id="rId72" display="http://abs.twimg.com/images/themes/theme1/bg.png"/>
    <hyperlink ref="AU28" r:id="rId73" display="http://abs.twimg.com/images/themes/theme1/bg.png"/>
    <hyperlink ref="AU29" r:id="rId74" display="http://pbs.twimg.com/profile_background_images/283200136/twitter_background.jpg"/>
    <hyperlink ref="AU30" r:id="rId75" display="http://abs.twimg.com/images/themes/theme1/bg.png"/>
    <hyperlink ref="F3" r:id="rId76" display="http://pbs.twimg.com/profile_images/1087426415559995403/XL2UaROC_normal.jpg"/>
    <hyperlink ref="F4" r:id="rId77" display="http://abs.twimg.com/sticky/default_profile_images/default_profile_6_normal.png"/>
    <hyperlink ref="F5" r:id="rId78" display="http://pbs.twimg.com/profile_images/710811027244519424/t92Jy_tk_normal.jpg"/>
    <hyperlink ref="F6" r:id="rId79" display="http://abs.twimg.com/sticky/default_profile_images/default_profile_6_normal.png"/>
    <hyperlink ref="F7" r:id="rId80" display="http://pbs.twimg.com/profile_images/2680721569/ba4f239f27fb2bcea89cef2dfe198266_normal.jpeg"/>
    <hyperlink ref="F8" r:id="rId81" display="http://a0.twimg.com/profile_images/86233303/BagnellDam1_normal.jpg"/>
    <hyperlink ref="F9" r:id="rId82" display="http://pbs.twimg.com/profile_images/689653042581499904/SokZwULc_normal.png"/>
    <hyperlink ref="F10" r:id="rId83" display="http://pbs.twimg.com/profile_images/378800000695144402/6f9cc2af306f029467581f506aa21345_normal.jpeg"/>
    <hyperlink ref="F11" r:id="rId84" display="http://pbs.twimg.com/profile_images/908341790327005184/u7pnFTZc_normal.jpg"/>
    <hyperlink ref="F12" r:id="rId85" display="http://pbs.twimg.com/profile_images/854857730435174400/ig1uiUDU_normal.jpg"/>
    <hyperlink ref="F13" r:id="rId86" display="http://pbs.twimg.com/profile_images/1139537860774772739/76zLlQ5t_normal.png"/>
    <hyperlink ref="F14" r:id="rId87" display="http://pbs.twimg.com/profile_images/870275561599385600/pqIICtcv_normal.jpg"/>
    <hyperlink ref="F15" r:id="rId88" display="http://pbs.twimg.com/profile_images/969278157605036041/3ptP_iAE_normal.jpg"/>
    <hyperlink ref="F16" r:id="rId89" display="http://pbs.twimg.com/profile_images/534358166134222849/tRDEw_6V_normal.jpeg"/>
    <hyperlink ref="F17" r:id="rId90" display="http://pbs.twimg.com/profile_images/2733262571/855ddfb02c633e0dad9f721b8b944fe3_normal.png"/>
    <hyperlink ref="F18" r:id="rId91" display="http://pbs.twimg.com/profile_images/1087425524232802309/heYmWuC5_normal.jpg"/>
    <hyperlink ref="F19" r:id="rId92" display="http://pbs.twimg.com/profile_images/2789985367/b5e1c3082d1bff23238915be37b82cbe_normal.jpeg"/>
    <hyperlink ref="F20" r:id="rId93" display="http://pbs.twimg.com/profile_images/986972655147368450/xDqF2zDg_normal.jpg"/>
    <hyperlink ref="F21" r:id="rId94" display="http://pbs.twimg.com/profile_images/2204346457/NPS_SocialMediaProfilePic_Green_normal.png"/>
    <hyperlink ref="F22" r:id="rId95" display="http://pbs.twimg.com/profile_images/858878686249889792/dfevCCG1_normal.jpg"/>
    <hyperlink ref="F23" r:id="rId96" display="http://pbs.twimg.com/profile_images/1071172287263428608/PdfexufJ_normal.jpg"/>
    <hyperlink ref="F24" r:id="rId97" display="http://pbs.twimg.com/profile_images/549578635351314433/rNTupCRW_normal.jpeg"/>
    <hyperlink ref="F25" r:id="rId98" display="http://pbs.twimg.com/profile_images/413004408893362176/PvbF5unT_normal.jpeg"/>
    <hyperlink ref="F26" r:id="rId99" display="http://pbs.twimg.com/profile_images/723641016947978240/cqt6i5Qy_normal.jpg"/>
    <hyperlink ref="F27" r:id="rId100" display="http://pbs.twimg.com/profile_images/586230017572634624/KzoSXS9x_normal.jpg"/>
    <hyperlink ref="F28" r:id="rId101" display="http://pbs.twimg.com/profile_images/994161465698340864/B68cceXD_normal.jpg"/>
    <hyperlink ref="F29" r:id="rId102" display="http://pbs.twimg.com/profile_images/524846483607019520/v3fagoSQ_normal.jpeg"/>
    <hyperlink ref="F30" r:id="rId103" display="http://abs.twimg.com/sticky/default_profile_images/default_profile_3_normal.png"/>
    <hyperlink ref="AX3" r:id="rId104" display="https://twitter.com/totabcnews"/>
    <hyperlink ref="AX4" r:id="rId105" display="https://twitter.com/visi"/>
    <hyperlink ref="AX5" r:id="rId106" display="https://twitter.com/visitbarharbor"/>
    <hyperlink ref="AX6" r:id="rId107" display="https://twitter.com/visitl"/>
    <hyperlink ref="AX7" r:id="rId108" display="https://twitter.com/themomconnectio"/>
    <hyperlink ref="AX8" r:id="rId109" display="https://twitter.com/funlakemo"/>
    <hyperlink ref="AX9" r:id="rId110" display="https://twitter.com/visitjacksonnc"/>
    <hyperlink ref="AX10" r:id="rId111" display="https://twitter.com/myhockinghills"/>
    <hyperlink ref="AX11" r:id="rId112" display="https://twitter.com/waterburyvt"/>
    <hyperlink ref="AX12" r:id="rId113" display="https://twitter.com/gostowe"/>
    <hyperlink ref="AX13" r:id="rId114" display="https://twitter.com/visitflx"/>
    <hyperlink ref="AX14" r:id="rId115" display="https://twitter.com/mydoorcounty"/>
    <hyperlink ref="AX15" r:id="rId116" display="https://twitter.com/bostoninsider"/>
    <hyperlink ref="AX16" r:id="rId117" display="https://twitter.com/10best"/>
    <hyperlink ref="AX17" r:id="rId118" display="https://twitter.com/whitemts"/>
    <hyperlink ref="AX18" r:id="rId119" display="https://twitter.com/poconotourism"/>
    <hyperlink ref="AX19" r:id="rId120" display="https://twitter.com/visitvailvalley"/>
    <hyperlink ref="AX20" r:id="rId121" display="https://twitter.com/uptravel"/>
    <hyperlink ref="AX21" r:id="rId122" display="https://twitter.com/shenandoahnps"/>
    <hyperlink ref="AX22" r:id="rId123" display="https://twitter.com/travelportland"/>
    <hyperlink ref="AX23" r:id="rId124" display="https://twitter.com/visitparkcity"/>
    <hyperlink ref="AX24" r:id="rId125" display="https://twitter.com/ottawa_tourism"/>
    <hyperlink ref="AX25" r:id="rId126" display="https://twitter.com/okanogancountry"/>
    <hyperlink ref="AX26" r:id="rId127" display="https://twitter.com/visitlex"/>
    <hyperlink ref="AX27" r:id="rId128" display="https://twitter.com/ourroamingheart"/>
    <hyperlink ref="AX28" r:id="rId129" display="https://twitter.com/mel365dotcom"/>
    <hyperlink ref="AX29" r:id="rId130" display="https://twitter.com/visia"/>
    <hyperlink ref="AX30" r:id="rId131" display="https://twitter.com/visitla"/>
  </hyperlinks>
  <printOptions/>
  <pageMargins left="0.7" right="0.7" top="0.75" bottom="0.75" header="0.3" footer="0.3"/>
  <pageSetup horizontalDpi="600" verticalDpi="600" orientation="portrait" r:id="rId135"/>
  <legacyDrawing r:id="rId133"/>
  <tableParts>
    <tablePart r:id="rId13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604</v>
      </c>
      <c r="Z2" s="13" t="s">
        <v>610</v>
      </c>
      <c r="AA2" s="13" t="s">
        <v>618</v>
      </c>
      <c r="AB2" s="13" t="s">
        <v>631</v>
      </c>
      <c r="AC2" s="13" t="s">
        <v>652</v>
      </c>
      <c r="AD2" s="13" t="s">
        <v>663</v>
      </c>
      <c r="AE2" s="13" t="s">
        <v>665</v>
      </c>
      <c r="AF2" s="13" t="s">
        <v>672</v>
      </c>
      <c r="AG2" s="119" t="s">
        <v>736</v>
      </c>
      <c r="AH2" s="119" t="s">
        <v>737</v>
      </c>
      <c r="AI2" s="119" t="s">
        <v>738</v>
      </c>
      <c r="AJ2" s="119" t="s">
        <v>739</v>
      </c>
      <c r="AK2" s="119" t="s">
        <v>740</v>
      </c>
      <c r="AL2" s="119" t="s">
        <v>741</v>
      </c>
      <c r="AM2" s="119" t="s">
        <v>742</v>
      </c>
      <c r="AN2" s="119" t="s">
        <v>743</v>
      </c>
      <c r="AO2" s="119" t="s">
        <v>746</v>
      </c>
    </row>
    <row r="3" spans="1:41" ht="15">
      <c r="A3" s="87" t="s">
        <v>586</v>
      </c>
      <c r="B3" s="65" t="s">
        <v>589</v>
      </c>
      <c r="C3" s="65" t="s">
        <v>56</v>
      </c>
      <c r="D3" s="103"/>
      <c r="E3" s="102"/>
      <c r="F3" s="104" t="s">
        <v>773</v>
      </c>
      <c r="G3" s="105"/>
      <c r="H3" s="105"/>
      <c r="I3" s="106">
        <v>3</v>
      </c>
      <c r="J3" s="107"/>
      <c r="K3" s="48">
        <v>14</v>
      </c>
      <c r="L3" s="48">
        <v>41</v>
      </c>
      <c r="M3" s="48">
        <v>16</v>
      </c>
      <c r="N3" s="48">
        <v>57</v>
      </c>
      <c r="O3" s="48">
        <v>0</v>
      </c>
      <c r="P3" s="49">
        <v>0.06666666666666667</v>
      </c>
      <c r="Q3" s="49">
        <v>0.125</v>
      </c>
      <c r="R3" s="48">
        <v>1</v>
      </c>
      <c r="S3" s="48">
        <v>0</v>
      </c>
      <c r="T3" s="48">
        <v>14</v>
      </c>
      <c r="U3" s="48">
        <v>57</v>
      </c>
      <c r="V3" s="48">
        <v>3</v>
      </c>
      <c r="W3" s="49">
        <v>1.459184</v>
      </c>
      <c r="X3" s="49">
        <v>0.26373626373626374</v>
      </c>
      <c r="Y3" s="78" t="s">
        <v>605</v>
      </c>
      <c r="Z3" s="78" t="s">
        <v>611</v>
      </c>
      <c r="AA3" s="78" t="s">
        <v>619</v>
      </c>
      <c r="AB3" s="84" t="s">
        <v>632</v>
      </c>
      <c r="AC3" s="84" t="s">
        <v>653</v>
      </c>
      <c r="AD3" s="84" t="s">
        <v>215</v>
      </c>
      <c r="AE3" s="84" t="s">
        <v>666</v>
      </c>
      <c r="AF3" s="84" t="s">
        <v>673</v>
      </c>
      <c r="AG3" s="116">
        <v>2</v>
      </c>
      <c r="AH3" s="120">
        <v>1.5873015873015872</v>
      </c>
      <c r="AI3" s="116">
        <v>0</v>
      </c>
      <c r="AJ3" s="120">
        <v>0</v>
      </c>
      <c r="AK3" s="116">
        <v>0</v>
      </c>
      <c r="AL3" s="120">
        <v>0</v>
      </c>
      <c r="AM3" s="116">
        <v>124</v>
      </c>
      <c r="AN3" s="120">
        <v>98.41269841269842</v>
      </c>
      <c r="AO3" s="116">
        <v>126</v>
      </c>
    </row>
    <row r="4" spans="1:41" ht="15">
      <c r="A4" s="87" t="s">
        <v>587</v>
      </c>
      <c r="B4" s="65" t="s">
        <v>590</v>
      </c>
      <c r="C4" s="65" t="s">
        <v>56</v>
      </c>
      <c r="D4" s="109"/>
      <c r="E4" s="108"/>
      <c r="F4" s="110" t="s">
        <v>774</v>
      </c>
      <c r="G4" s="111"/>
      <c r="H4" s="111"/>
      <c r="I4" s="112">
        <v>4</v>
      </c>
      <c r="J4" s="113"/>
      <c r="K4" s="48">
        <v>12</v>
      </c>
      <c r="L4" s="48">
        <v>16</v>
      </c>
      <c r="M4" s="48">
        <v>12</v>
      </c>
      <c r="N4" s="48">
        <v>28</v>
      </c>
      <c r="O4" s="48">
        <v>0</v>
      </c>
      <c r="P4" s="49">
        <v>0.047619047619047616</v>
      </c>
      <c r="Q4" s="49">
        <v>0.09090909090909091</v>
      </c>
      <c r="R4" s="48">
        <v>1</v>
      </c>
      <c r="S4" s="48">
        <v>0</v>
      </c>
      <c r="T4" s="48">
        <v>12</v>
      </c>
      <c r="U4" s="48">
        <v>28</v>
      </c>
      <c r="V4" s="48">
        <v>2</v>
      </c>
      <c r="W4" s="49">
        <v>1.541667</v>
      </c>
      <c r="X4" s="49">
        <v>0.16666666666666666</v>
      </c>
      <c r="Y4" s="78" t="s">
        <v>252</v>
      </c>
      <c r="Z4" s="78" t="s">
        <v>256</v>
      </c>
      <c r="AA4" s="78"/>
      <c r="AB4" s="84" t="s">
        <v>633</v>
      </c>
      <c r="AC4" s="84" t="s">
        <v>654</v>
      </c>
      <c r="AD4" s="84" t="s">
        <v>664</v>
      </c>
      <c r="AE4" s="84" t="s">
        <v>667</v>
      </c>
      <c r="AF4" s="84" t="s">
        <v>674</v>
      </c>
      <c r="AG4" s="116">
        <v>0</v>
      </c>
      <c r="AH4" s="120">
        <v>0</v>
      </c>
      <c r="AI4" s="116">
        <v>1</v>
      </c>
      <c r="AJ4" s="120">
        <v>1.5384615384615385</v>
      </c>
      <c r="AK4" s="116">
        <v>0</v>
      </c>
      <c r="AL4" s="120">
        <v>0</v>
      </c>
      <c r="AM4" s="116">
        <v>64</v>
      </c>
      <c r="AN4" s="120">
        <v>98.46153846153847</v>
      </c>
      <c r="AO4" s="116">
        <v>65</v>
      </c>
    </row>
    <row r="5" spans="1:41" ht="15">
      <c r="A5" s="87" t="s">
        <v>588</v>
      </c>
      <c r="B5" s="65" t="s">
        <v>591</v>
      </c>
      <c r="C5" s="65" t="s">
        <v>56</v>
      </c>
      <c r="D5" s="109"/>
      <c r="E5" s="108"/>
      <c r="F5" s="110" t="s">
        <v>588</v>
      </c>
      <c r="G5" s="111"/>
      <c r="H5" s="111"/>
      <c r="I5" s="112">
        <v>5</v>
      </c>
      <c r="J5" s="113"/>
      <c r="K5" s="48">
        <v>2</v>
      </c>
      <c r="L5" s="48">
        <v>0</v>
      </c>
      <c r="M5" s="48">
        <v>0</v>
      </c>
      <c r="N5" s="48">
        <v>0</v>
      </c>
      <c r="O5" s="48">
        <v>0</v>
      </c>
      <c r="P5" s="49" t="s">
        <v>595</v>
      </c>
      <c r="Q5" s="49" t="s">
        <v>595</v>
      </c>
      <c r="R5" s="48">
        <v>2</v>
      </c>
      <c r="S5" s="48">
        <v>2</v>
      </c>
      <c r="T5" s="48">
        <v>1</v>
      </c>
      <c r="U5" s="48">
        <v>0</v>
      </c>
      <c r="V5" s="48" t="s">
        <v>595</v>
      </c>
      <c r="W5" s="49" t="s">
        <v>595</v>
      </c>
      <c r="X5" s="49">
        <v>0</v>
      </c>
      <c r="Y5" s="78"/>
      <c r="Z5" s="78"/>
      <c r="AA5" s="78"/>
      <c r="AB5" s="84" t="s">
        <v>302</v>
      </c>
      <c r="AC5" s="84" t="s">
        <v>302</v>
      </c>
      <c r="AD5" s="84"/>
      <c r="AE5" s="84"/>
      <c r="AF5" s="84" t="s">
        <v>675</v>
      </c>
      <c r="AG5" s="116">
        <v>0</v>
      </c>
      <c r="AH5" s="120">
        <v>0</v>
      </c>
      <c r="AI5" s="116">
        <v>0</v>
      </c>
      <c r="AJ5" s="120">
        <v>0</v>
      </c>
      <c r="AK5" s="116">
        <v>0</v>
      </c>
      <c r="AL5" s="120">
        <v>0</v>
      </c>
      <c r="AM5" s="116">
        <v>0</v>
      </c>
      <c r="AN5" s="120">
        <v>0</v>
      </c>
      <c r="AO5" s="116">
        <v>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586</v>
      </c>
      <c r="B2" s="84" t="s">
        <v>220</v>
      </c>
      <c r="C2" s="78">
        <f>VLOOKUP(GroupVertices[[#This Row],[Vertex]],Vertices[],MATCH("ID",Vertices[[#Headers],[Vertex]:[Vertex Content Word Count]],0),FALSE)</f>
        <v>28</v>
      </c>
    </row>
    <row r="3" spans="1:3" ht="15">
      <c r="A3" s="78" t="s">
        <v>586</v>
      </c>
      <c r="B3" s="84" t="s">
        <v>228</v>
      </c>
      <c r="C3" s="78">
        <f>VLOOKUP(GroupVertices[[#This Row],[Vertex]],Vertices[],MATCH("ID",Vertices[[#Headers],[Vertex]:[Vertex Content Word Count]],0),FALSE)</f>
        <v>15</v>
      </c>
    </row>
    <row r="4" spans="1:3" ht="15">
      <c r="A4" s="78" t="s">
        <v>586</v>
      </c>
      <c r="B4" s="84" t="s">
        <v>219</v>
      </c>
      <c r="C4" s="78">
        <f>VLOOKUP(GroupVertices[[#This Row],[Vertex]],Vertices[],MATCH("ID",Vertices[[#Headers],[Vertex]:[Vertex Content Word Count]],0),FALSE)</f>
        <v>27</v>
      </c>
    </row>
    <row r="5" spans="1:3" ht="15">
      <c r="A5" s="78" t="s">
        <v>586</v>
      </c>
      <c r="B5" s="84" t="s">
        <v>213</v>
      </c>
      <c r="C5" s="78">
        <f>VLOOKUP(GroupVertices[[#This Row],[Vertex]],Vertices[],MATCH("ID",Vertices[[#Headers],[Vertex]:[Vertex Content Word Count]],0),FALSE)</f>
        <v>5</v>
      </c>
    </row>
    <row r="6" spans="1:3" ht="15">
      <c r="A6" s="78" t="s">
        <v>586</v>
      </c>
      <c r="B6" s="84" t="s">
        <v>217</v>
      </c>
      <c r="C6" s="78">
        <f>VLOOKUP(GroupVertices[[#This Row],[Vertex]],Vertices[],MATCH("ID",Vertices[[#Headers],[Vertex]:[Vertex Content Word Count]],0),FALSE)</f>
        <v>14</v>
      </c>
    </row>
    <row r="7" spans="1:3" ht="15">
      <c r="A7" s="78" t="s">
        <v>586</v>
      </c>
      <c r="B7" s="84" t="s">
        <v>227</v>
      </c>
      <c r="C7" s="78">
        <f>VLOOKUP(GroupVertices[[#This Row],[Vertex]],Vertices[],MATCH("ID",Vertices[[#Headers],[Vertex]:[Vertex Content Word Count]],0),FALSE)</f>
        <v>13</v>
      </c>
    </row>
    <row r="8" spans="1:3" ht="15">
      <c r="A8" s="78" t="s">
        <v>586</v>
      </c>
      <c r="B8" s="84" t="s">
        <v>218</v>
      </c>
      <c r="C8" s="78">
        <f>VLOOKUP(GroupVertices[[#This Row],[Vertex]],Vertices[],MATCH("ID",Vertices[[#Headers],[Vertex]:[Vertex Content Word Count]],0),FALSE)</f>
        <v>12</v>
      </c>
    </row>
    <row r="9" spans="1:3" ht="15">
      <c r="A9" s="78" t="s">
        <v>586</v>
      </c>
      <c r="B9" s="84" t="s">
        <v>226</v>
      </c>
      <c r="C9" s="78">
        <f>VLOOKUP(GroupVertices[[#This Row],[Vertex]],Vertices[],MATCH("ID",Vertices[[#Headers],[Vertex]:[Vertex Content Word Count]],0),FALSE)</f>
        <v>11</v>
      </c>
    </row>
    <row r="10" spans="1:3" ht="15">
      <c r="A10" s="78" t="s">
        <v>586</v>
      </c>
      <c r="B10" s="84" t="s">
        <v>225</v>
      </c>
      <c r="C10" s="78">
        <f>VLOOKUP(GroupVertices[[#This Row],[Vertex]],Vertices[],MATCH("ID",Vertices[[#Headers],[Vertex]:[Vertex Content Word Count]],0),FALSE)</f>
        <v>10</v>
      </c>
    </row>
    <row r="11" spans="1:3" ht="15">
      <c r="A11" s="78" t="s">
        <v>586</v>
      </c>
      <c r="B11" s="84" t="s">
        <v>224</v>
      </c>
      <c r="C11" s="78">
        <f>VLOOKUP(GroupVertices[[#This Row],[Vertex]],Vertices[],MATCH("ID",Vertices[[#Headers],[Vertex]:[Vertex Content Word Count]],0),FALSE)</f>
        <v>9</v>
      </c>
    </row>
    <row r="12" spans="1:3" ht="15">
      <c r="A12" s="78" t="s">
        <v>586</v>
      </c>
      <c r="B12" s="84" t="s">
        <v>212</v>
      </c>
      <c r="C12" s="78">
        <f>VLOOKUP(GroupVertices[[#This Row],[Vertex]],Vertices[],MATCH("ID",Vertices[[#Headers],[Vertex]:[Vertex Content Word Count]],0),FALSE)</f>
        <v>3</v>
      </c>
    </row>
    <row r="13" spans="1:3" ht="15">
      <c r="A13" s="78" t="s">
        <v>586</v>
      </c>
      <c r="B13" s="84" t="s">
        <v>214</v>
      </c>
      <c r="C13" s="78">
        <f>VLOOKUP(GroupVertices[[#This Row],[Vertex]],Vertices[],MATCH("ID",Vertices[[#Headers],[Vertex]:[Vertex Content Word Count]],0),FALSE)</f>
        <v>7</v>
      </c>
    </row>
    <row r="14" spans="1:3" ht="15">
      <c r="A14" s="78" t="s">
        <v>586</v>
      </c>
      <c r="B14" s="84" t="s">
        <v>222</v>
      </c>
      <c r="C14" s="78">
        <f>VLOOKUP(GroupVertices[[#This Row],[Vertex]],Vertices[],MATCH("ID",Vertices[[#Headers],[Vertex]:[Vertex Content Word Count]],0),FALSE)</f>
        <v>6</v>
      </c>
    </row>
    <row r="15" spans="1:3" ht="15">
      <c r="A15" s="78" t="s">
        <v>586</v>
      </c>
      <c r="B15" s="84" t="s">
        <v>221</v>
      </c>
      <c r="C15" s="78">
        <f>VLOOKUP(GroupVertices[[#This Row],[Vertex]],Vertices[],MATCH("ID",Vertices[[#Headers],[Vertex]:[Vertex Content Word Count]],0),FALSE)</f>
        <v>4</v>
      </c>
    </row>
    <row r="16" spans="1:3" ht="15">
      <c r="A16" s="78" t="s">
        <v>587</v>
      </c>
      <c r="B16" s="84" t="s">
        <v>215</v>
      </c>
      <c r="C16" s="78">
        <f>VLOOKUP(GroupVertices[[#This Row],[Vertex]],Vertices[],MATCH("ID",Vertices[[#Headers],[Vertex]:[Vertex Content Word Count]],0),FALSE)</f>
        <v>16</v>
      </c>
    </row>
    <row r="17" spans="1:3" ht="15">
      <c r="A17" s="78" t="s">
        <v>587</v>
      </c>
      <c r="B17" s="84" t="s">
        <v>216</v>
      </c>
      <c r="C17" s="78">
        <f>VLOOKUP(GroupVertices[[#This Row],[Vertex]],Vertices[],MATCH("ID",Vertices[[#Headers],[Vertex]:[Vertex Content Word Count]],0),FALSE)</f>
        <v>18</v>
      </c>
    </row>
    <row r="18" spans="1:3" ht="15">
      <c r="A18" s="78" t="s">
        <v>587</v>
      </c>
      <c r="B18" s="84" t="s">
        <v>237</v>
      </c>
      <c r="C18" s="78">
        <f>VLOOKUP(GroupVertices[[#This Row],[Vertex]],Vertices[],MATCH("ID",Vertices[[#Headers],[Vertex]:[Vertex Content Word Count]],0),FALSE)</f>
        <v>26</v>
      </c>
    </row>
    <row r="19" spans="1:3" ht="15">
      <c r="A19" s="78" t="s">
        <v>587</v>
      </c>
      <c r="B19" s="84" t="s">
        <v>236</v>
      </c>
      <c r="C19" s="78">
        <f>VLOOKUP(GroupVertices[[#This Row],[Vertex]],Vertices[],MATCH("ID",Vertices[[#Headers],[Vertex]:[Vertex Content Word Count]],0),FALSE)</f>
        <v>25</v>
      </c>
    </row>
    <row r="20" spans="1:3" ht="15">
      <c r="A20" s="78" t="s">
        <v>587</v>
      </c>
      <c r="B20" s="84" t="s">
        <v>235</v>
      </c>
      <c r="C20" s="78">
        <f>VLOOKUP(GroupVertices[[#This Row],[Vertex]],Vertices[],MATCH("ID",Vertices[[#Headers],[Vertex]:[Vertex Content Word Count]],0),FALSE)</f>
        <v>24</v>
      </c>
    </row>
    <row r="21" spans="1:3" ht="15">
      <c r="A21" s="78" t="s">
        <v>587</v>
      </c>
      <c r="B21" s="84" t="s">
        <v>234</v>
      </c>
      <c r="C21" s="78">
        <f>VLOOKUP(GroupVertices[[#This Row],[Vertex]],Vertices[],MATCH("ID",Vertices[[#Headers],[Vertex]:[Vertex Content Word Count]],0),FALSE)</f>
        <v>23</v>
      </c>
    </row>
    <row r="22" spans="1:3" ht="15">
      <c r="A22" s="78" t="s">
        <v>587</v>
      </c>
      <c r="B22" s="84" t="s">
        <v>233</v>
      </c>
      <c r="C22" s="78">
        <f>VLOOKUP(GroupVertices[[#This Row],[Vertex]],Vertices[],MATCH("ID",Vertices[[#Headers],[Vertex]:[Vertex Content Word Count]],0),FALSE)</f>
        <v>22</v>
      </c>
    </row>
    <row r="23" spans="1:3" ht="15">
      <c r="A23" s="78" t="s">
        <v>587</v>
      </c>
      <c r="B23" s="84" t="s">
        <v>232</v>
      </c>
      <c r="C23" s="78">
        <f>VLOOKUP(GroupVertices[[#This Row],[Vertex]],Vertices[],MATCH("ID",Vertices[[#Headers],[Vertex]:[Vertex Content Word Count]],0),FALSE)</f>
        <v>21</v>
      </c>
    </row>
    <row r="24" spans="1:3" ht="15">
      <c r="A24" s="78" t="s">
        <v>587</v>
      </c>
      <c r="B24" s="84" t="s">
        <v>231</v>
      </c>
      <c r="C24" s="78">
        <f>VLOOKUP(GroupVertices[[#This Row],[Vertex]],Vertices[],MATCH("ID",Vertices[[#Headers],[Vertex]:[Vertex Content Word Count]],0),FALSE)</f>
        <v>20</v>
      </c>
    </row>
    <row r="25" spans="1:3" ht="15">
      <c r="A25" s="78" t="s">
        <v>587</v>
      </c>
      <c r="B25" s="84" t="s">
        <v>230</v>
      </c>
      <c r="C25" s="78">
        <f>VLOOKUP(GroupVertices[[#This Row],[Vertex]],Vertices[],MATCH("ID",Vertices[[#Headers],[Vertex]:[Vertex Content Word Count]],0),FALSE)</f>
        <v>19</v>
      </c>
    </row>
    <row r="26" spans="1:3" ht="15">
      <c r="A26" s="78" t="s">
        <v>587</v>
      </c>
      <c r="B26" s="84" t="s">
        <v>223</v>
      </c>
      <c r="C26" s="78">
        <f>VLOOKUP(GroupVertices[[#This Row],[Vertex]],Vertices[],MATCH("ID",Vertices[[#Headers],[Vertex]:[Vertex Content Word Count]],0),FALSE)</f>
        <v>8</v>
      </c>
    </row>
    <row r="27" spans="1:3" ht="15">
      <c r="A27" s="78" t="s">
        <v>587</v>
      </c>
      <c r="B27" s="84" t="s">
        <v>229</v>
      </c>
      <c r="C27" s="78">
        <f>VLOOKUP(GroupVertices[[#This Row],[Vertex]],Vertices[],MATCH("ID",Vertices[[#Headers],[Vertex]:[Vertex Content Word Count]],0),FALSE)</f>
        <v>17</v>
      </c>
    </row>
    <row r="28" spans="1:3" ht="15">
      <c r="A28" s="78" t="s">
        <v>588</v>
      </c>
      <c r="B28" s="84" t="s">
        <v>312</v>
      </c>
      <c r="C28" s="78">
        <f>VLOOKUP(GroupVertices[[#This Row],[Vertex]],Vertices[],MATCH("ID",Vertices[[#Headers],[Vertex]:[Vertex Content Word Count]],0),FALSE)</f>
        <v>29</v>
      </c>
    </row>
    <row r="29" spans="1:3" ht="15">
      <c r="A29" s="78" t="s">
        <v>588</v>
      </c>
      <c r="B29" s="84" t="s">
        <v>313</v>
      </c>
      <c r="C29" s="78">
        <f>VLOOKUP(GroupVertices[[#This Row],[Vertex]],Vertices[],MATCH("ID",Vertices[[#Headers],[Vertex]:[Vertex Content Word Count]],0),FALSE)</f>
        <v>30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750</v>
      </c>
      <c r="B2" s="34" t="s">
        <v>547</v>
      </c>
      <c r="D2" s="31">
        <f>MIN(Vertices[Degree])</f>
        <v>0</v>
      </c>
      <c r="E2" s="3">
        <f>COUNTIF(Vertices[Degree],"&gt;= "&amp;D2)-COUNTIF(Vertices[Degree],"&gt;="&amp;D3)</f>
        <v>0</v>
      </c>
      <c r="F2" s="37">
        <f>MIN(Vertices[In-Degree])</f>
        <v>0</v>
      </c>
      <c r="G2" s="38">
        <f>COUNTIF(Vertices[In-Degree],"&gt;= "&amp;F2)-COUNTIF(Vertices[In-Degree],"&gt;="&amp;F3)</f>
        <v>5</v>
      </c>
      <c r="H2" s="37">
        <f>MIN(Vertices[Out-Degree])</f>
        <v>0</v>
      </c>
      <c r="I2" s="38">
        <f>COUNTIF(Vertices[Out-Degree],"&gt;= "&amp;H2)-COUNTIF(Vertices[Out-Degree],"&gt;="&amp;H3)</f>
        <v>19</v>
      </c>
      <c r="J2" s="37">
        <f>MIN(Vertices[Betweenness Centrality])</f>
        <v>0</v>
      </c>
      <c r="K2" s="38">
        <f>COUNTIF(Vertices[Betweenness Centrality],"&gt;= "&amp;J2)-COUNTIF(Vertices[Betweenness Centrality],"&gt;="&amp;J3)</f>
        <v>20</v>
      </c>
      <c r="L2" s="37">
        <f>MIN(Vertices[Closeness Centrality])</f>
        <v>0</v>
      </c>
      <c r="M2" s="38">
        <f>COUNTIF(Vertices[Closeness Centrality],"&gt;= "&amp;L2)-COUNTIF(Vertices[Closeness Centrality],"&gt;="&amp;L3)</f>
        <v>2</v>
      </c>
      <c r="N2" s="37">
        <f>MIN(Vertices[Eigenvector Centrality])</f>
        <v>0</v>
      </c>
      <c r="O2" s="38">
        <f>COUNTIF(Vertices[Eigenvector Centrality],"&gt;= "&amp;N2)-COUNTIF(Vertices[Eigenvector Centrality],"&gt;="&amp;N3)</f>
        <v>2</v>
      </c>
      <c r="P2" s="37">
        <f>MIN(Vertices[PageRank])</f>
        <v>0</v>
      </c>
      <c r="Q2" s="38">
        <f>COUNTIF(Vertices[PageRank],"&gt;= "&amp;P2)-COUNTIF(Vertices[PageRank],"&gt;="&amp;P3)</f>
        <v>2</v>
      </c>
      <c r="R2" s="37">
        <f>MIN(Vertices[Clustering Coefficient])</f>
        <v>0</v>
      </c>
      <c r="S2" s="43">
        <f>COUNTIF(Vertices[Clustering Coefficient],"&gt;= "&amp;R2)-COUNTIF(Vertices[Clustering Coefficient],"&gt;="&amp;R3)</f>
        <v>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0.16363636363636364</v>
      </c>
      <c r="G3" s="40">
        <f>COUNTIF(Vertices[In-Degree],"&gt;= "&amp;F3)-COUNTIF(Vertices[In-Degree],"&gt;="&amp;F4)</f>
        <v>0</v>
      </c>
      <c r="H3" s="39">
        <f aca="true" t="shared" si="3" ref="H3:H26">H2+($H$57-$H$2)/BinDivisor</f>
        <v>0.36363636363636365</v>
      </c>
      <c r="I3" s="40">
        <f>COUNTIF(Vertices[Out-Degree],"&gt;= "&amp;H3)-COUNTIF(Vertices[Out-Degree],"&gt;="&amp;H4)</f>
        <v>0</v>
      </c>
      <c r="J3" s="39">
        <f aca="true" t="shared" si="4" ref="J3:J26">J2+($J$57-$J$2)/BinDivisor</f>
        <v>3.672424236363636</v>
      </c>
      <c r="K3" s="40">
        <f>COUNTIF(Vertices[Betweenness Centrality],"&gt;= "&amp;J3)-COUNTIF(Vertices[Betweenness Centrality],"&gt;="&amp;J4)</f>
        <v>1</v>
      </c>
      <c r="L3" s="39">
        <f aca="true" t="shared" si="5" ref="L3:L26">L2+($L$57-$L$2)/BinDivisor</f>
        <v>0.0006493454545454546</v>
      </c>
      <c r="M3" s="40">
        <f>COUNTIF(Vertices[Closeness Centrality],"&gt;= "&amp;L3)-COUNTIF(Vertices[Closeness Centrality],"&gt;="&amp;L4)</f>
        <v>0</v>
      </c>
      <c r="N3" s="39">
        <f aca="true" t="shared" si="6" ref="N3:N26">N2+($N$57-$N$2)/BinDivisor</f>
        <v>0.0015465090909090908</v>
      </c>
      <c r="O3" s="40">
        <f>COUNTIF(Vertices[Eigenvector Centrality],"&gt;= "&amp;N3)-COUNTIF(Vertices[Eigenvector Centrality],"&gt;="&amp;N4)</f>
        <v>0</v>
      </c>
      <c r="P3" s="39">
        <f aca="true" t="shared" si="7" ref="P3:P26">P2+($P$57-$P$2)/BinDivisor</f>
        <v>0.05795647272727273</v>
      </c>
      <c r="Q3" s="40">
        <f>COUNTIF(Vertices[PageRank],"&gt;= "&amp;P3)-COUNTIF(Vertices[PageRank],"&gt;="&amp;P4)</f>
        <v>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28</v>
      </c>
      <c r="D4" s="32">
        <f t="shared" si="1"/>
        <v>0</v>
      </c>
      <c r="E4" s="3">
        <f>COUNTIF(Vertices[Degree],"&gt;= "&amp;D4)-COUNTIF(Vertices[Degree],"&gt;="&amp;D5)</f>
        <v>0</v>
      </c>
      <c r="F4" s="37">
        <f t="shared" si="2"/>
        <v>0.32727272727272727</v>
      </c>
      <c r="G4" s="38">
        <f>COUNTIF(Vertices[In-Degree],"&gt;= "&amp;F4)-COUNTIF(Vertices[In-Degree],"&gt;="&amp;F5)</f>
        <v>0</v>
      </c>
      <c r="H4" s="37">
        <f t="shared" si="3"/>
        <v>0.7272727272727273</v>
      </c>
      <c r="I4" s="38">
        <f>COUNTIF(Vertices[Out-Degree],"&gt;= "&amp;H4)-COUNTIF(Vertices[Out-Degree],"&gt;="&amp;H5)</f>
        <v>1</v>
      </c>
      <c r="J4" s="37">
        <f t="shared" si="4"/>
        <v>7.344848472727272</v>
      </c>
      <c r="K4" s="38">
        <f>COUNTIF(Vertices[Betweenness Centrality],"&gt;= "&amp;J4)-COUNTIF(Vertices[Betweenness Centrality],"&gt;="&amp;J5)</f>
        <v>1</v>
      </c>
      <c r="L4" s="37">
        <f t="shared" si="5"/>
        <v>0.0012986909090909092</v>
      </c>
      <c r="M4" s="38">
        <f>COUNTIF(Vertices[Closeness Centrality],"&gt;= "&amp;L4)-COUNTIF(Vertices[Closeness Centrality],"&gt;="&amp;L5)</f>
        <v>0</v>
      </c>
      <c r="N4" s="37">
        <f t="shared" si="6"/>
        <v>0.0030930181818181815</v>
      </c>
      <c r="O4" s="38">
        <f>COUNTIF(Vertices[Eigenvector Centrality],"&gt;= "&amp;N4)-COUNTIF(Vertices[Eigenvector Centrality],"&gt;="&amp;N5)</f>
        <v>0</v>
      </c>
      <c r="P4" s="37">
        <f t="shared" si="7"/>
        <v>0.11591294545454546</v>
      </c>
      <c r="Q4" s="38">
        <f>COUNTIF(Vertices[PageRank],"&gt;= "&amp;P4)-COUNTIF(Vertices[PageRank],"&gt;="&amp;P5)</f>
        <v>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0.4909090909090909</v>
      </c>
      <c r="G5" s="40">
        <f>COUNTIF(Vertices[In-Degree],"&gt;= "&amp;F5)-COUNTIF(Vertices[In-Degree],"&gt;="&amp;F6)</f>
        <v>0</v>
      </c>
      <c r="H5" s="39">
        <f t="shared" si="3"/>
        <v>1.0909090909090908</v>
      </c>
      <c r="I5" s="40">
        <f>COUNTIF(Vertices[Out-Degree],"&gt;= "&amp;H5)-COUNTIF(Vertices[Out-Degree],"&gt;="&amp;H6)</f>
        <v>0</v>
      </c>
      <c r="J5" s="39">
        <f t="shared" si="4"/>
        <v>11.017272709090909</v>
      </c>
      <c r="K5" s="40">
        <f>COUNTIF(Vertices[Betweenness Centrality],"&gt;= "&amp;J5)-COUNTIF(Vertices[Betweenness Centrality],"&gt;="&amp;J6)</f>
        <v>0</v>
      </c>
      <c r="L5" s="39">
        <f t="shared" si="5"/>
        <v>0.0019480363636363639</v>
      </c>
      <c r="M5" s="40">
        <f>COUNTIF(Vertices[Closeness Centrality],"&gt;= "&amp;L5)-COUNTIF(Vertices[Closeness Centrality],"&gt;="&amp;L6)</f>
        <v>0</v>
      </c>
      <c r="N5" s="39">
        <f t="shared" si="6"/>
        <v>0.004639527272727272</v>
      </c>
      <c r="O5" s="40">
        <f>COUNTIF(Vertices[Eigenvector Centrality],"&gt;= "&amp;N5)-COUNTIF(Vertices[Eigenvector Centrality],"&gt;="&amp;N6)</f>
        <v>1</v>
      </c>
      <c r="P5" s="39">
        <f t="shared" si="7"/>
        <v>0.1738694181818182</v>
      </c>
      <c r="Q5" s="40">
        <f>COUNTIF(Vertices[PageRank],"&gt;= "&amp;P5)-COUNTIF(Vertices[PageRank],"&gt;="&amp;P6)</f>
        <v>0</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74</v>
      </c>
      <c r="D6" s="32">
        <f t="shared" si="1"/>
        <v>0</v>
      </c>
      <c r="E6" s="3">
        <f>COUNTIF(Vertices[Degree],"&gt;= "&amp;D6)-COUNTIF(Vertices[Degree],"&gt;="&amp;D7)</f>
        <v>0</v>
      </c>
      <c r="F6" s="37">
        <f t="shared" si="2"/>
        <v>0.6545454545454545</v>
      </c>
      <c r="G6" s="38">
        <f>COUNTIF(Vertices[In-Degree],"&gt;= "&amp;F6)-COUNTIF(Vertices[In-Degree],"&gt;="&amp;F7)</f>
        <v>0</v>
      </c>
      <c r="H6" s="37">
        <f t="shared" si="3"/>
        <v>1.4545454545454546</v>
      </c>
      <c r="I6" s="38">
        <f>COUNTIF(Vertices[Out-Degree],"&gt;= "&amp;H6)-COUNTIF(Vertices[Out-Degree],"&gt;="&amp;H7)</f>
        <v>0</v>
      </c>
      <c r="J6" s="37">
        <f t="shared" si="4"/>
        <v>14.689696945454545</v>
      </c>
      <c r="K6" s="38">
        <f>COUNTIF(Vertices[Betweenness Centrality],"&gt;= "&amp;J6)-COUNTIF(Vertices[Betweenness Centrality],"&gt;="&amp;J7)</f>
        <v>0</v>
      </c>
      <c r="L6" s="37">
        <f t="shared" si="5"/>
        <v>0.0025973818181818185</v>
      </c>
      <c r="M6" s="38">
        <f>COUNTIF(Vertices[Closeness Centrality],"&gt;= "&amp;L6)-COUNTIF(Vertices[Closeness Centrality],"&gt;="&amp;L7)</f>
        <v>0</v>
      </c>
      <c r="N6" s="37">
        <f t="shared" si="6"/>
        <v>0.006186036363636363</v>
      </c>
      <c r="O6" s="38">
        <f>COUNTIF(Vertices[Eigenvector Centrality],"&gt;= "&amp;N6)-COUNTIF(Vertices[Eigenvector Centrality],"&gt;="&amp;N7)</f>
        <v>0</v>
      </c>
      <c r="P6" s="37">
        <f t="shared" si="7"/>
        <v>0.23182589090909092</v>
      </c>
      <c r="Q6" s="38">
        <f>COUNTIF(Vertices[PageRank],"&gt;= "&amp;P6)-COUNTIF(Vertices[PageRank],"&gt;="&amp;P7)</f>
        <v>1</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48</v>
      </c>
      <c r="D7" s="32">
        <f t="shared" si="1"/>
        <v>0</v>
      </c>
      <c r="E7" s="3">
        <f>COUNTIF(Vertices[Degree],"&gt;= "&amp;D7)-COUNTIF(Vertices[Degree],"&gt;="&amp;D8)</f>
        <v>0</v>
      </c>
      <c r="F7" s="39">
        <f t="shared" si="2"/>
        <v>0.8181818181818181</v>
      </c>
      <c r="G7" s="40">
        <f>COUNTIF(Vertices[In-Degree],"&gt;= "&amp;F7)-COUNTIF(Vertices[In-Degree],"&gt;="&amp;F8)</f>
        <v>0</v>
      </c>
      <c r="H7" s="39">
        <f t="shared" si="3"/>
        <v>1.8181818181818183</v>
      </c>
      <c r="I7" s="40">
        <f>COUNTIF(Vertices[Out-Degree],"&gt;= "&amp;H7)-COUNTIF(Vertices[Out-Degree],"&gt;="&amp;H8)</f>
        <v>0</v>
      </c>
      <c r="J7" s="39">
        <f t="shared" si="4"/>
        <v>18.362121181818182</v>
      </c>
      <c r="K7" s="40">
        <f>COUNTIF(Vertices[Betweenness Centrality],"&gt;= "&amp;J7)-COUNTIF(Vertices[Betweenness Centrality],"&gt;="&amp;J8)</f>
        <v>1</v>
      </c>
      <c r="L7" s="39">
        <f t="shared" si="5"/>
        <v>0.003246727272727273</v>
      </c>
      <c r="M7" s="40">
        <f>COUNTIF(Vertices[Closeness Centrality],"&gt;= "&amp;L7)-COUNTIF(Vertices[Closeness Centrality],"&gt;="&amp;L8)</f>
        <v>0</v>
      </c>
      <c r="N7" s="39">
        <f t="shared" si="6"/>
        <v>0.007732545454545454</v>
      </c>
      <c r="O7" s="40">
        <f>COUNTIF(Vertices[Eigenvector Centrality],"&gt;= "&amp;N7)-COUNTIF(Vertices[Eigenvector Centrality],"&gt;="&amp;N8)</f>
        <v>0</v>
      </c>
      <c r="P7" s="39">
        <f t="shared" si="7"/>
        <v>0.28978236363636367</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122</v>
      </c>
      <c r="D8" s="32">
        <f t="shared" si="1"/>
        <v>0</v>
      </c>
      <c r="E8" s="3">
        <f>COUNTIF(Vertices[Degree],"&gt;= "&amp;D8)-COUNTIF(Vertices[Degree],"&gt;="&amp;D9)</f>
        <v>0</v>
      </c>
      <c r="F8" s="37">
        <f t="shared" si="2"/>
        <v>0.9818181818181817</v>
      </c>
      <c r="G8" s="38">
        <f>COUNTIF(Vertices[In-Degree],"&gt;= "&amp;F8)-COUNTIF(Vertices[In-Degree],"&gt;="&amp;F9)</f>
        <v>1</v>
      </c>
      <c r="H8" s="37">
        <f t="shared" si="3"/>
        <v>2.181818181818182</v>
      </c>
      <c r="I8" s="38">
        <f>COUNTIF(Vertices[Out-Degree],"&gt;= "&amp;H8)-COUNTIF(Vertices[Out-Degree],"&gt;="&amp;H9)</f>
        <v>0</v>
      </c>
      <c r="J8" s="37">
        <f t="shared" si="4"/>
        <v>22.034545418181818</v>
      </c>
      <c r="K8" s="38">
        <f>COUNTIF(Vertices[Betweenness Centrality],"&gt;= "&amp;J8)-COUNTIF(Vertices[Betweenness Centrality],"&gt;="&amp;J9)</f>
        <v>1</v>
      </c>
      <c r="L8" s="37">
        <f t="shared" si="5"/>
        <v>0.0038960727272727277</v>
      </c>
      <c r="M8" s="38">
        <f>COUNTIF(Vertices[Closeness Centrality],"&gt;= "&amp;L8)-COUNTIF(Vertices[Closeness Centrality],"&gt;="&amp;L9)</f>
        <v>0</v>
      </c>
      <c r="N8" s="37">
        <f t="shared" si="6"/>
        <v>0.009279054545454545</v>
      </c>
      <c r="O8" s="38">
        <f>COUNTIF(Vertices[Eigenvector Centrality],"&gt;= "&amp;N8)-COUNTIF(Vertices[Eigenvector Centrality],"&gt;="&amp;N9)</f>
        <v>0</v>
      </c>
      <c r="P8" s="37">
        <f t="shared" si="7"/>
        <v>0.3477388363636364</v>
      </c>
      <c r="Q8" s="38">
        <f>COUNTIF(Vertices[PageRank],"&gt;= "&amp;P8)-COUNTIF(Vertices[PageRank],"&gt;="&amp;P9)</f>
        <v>11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1.1454545454545453</v>
      </c>
      <c r="G9" s="40">
        <f>COUNTIF(Vertices[In-Degree],"&gt;= "&amp;F9)-COUNTIF(Vertices[In-Degree],"&gt;="&amp;F10)</f>
        <v>0</v>
      </c>
      <c r="H9" s="39">
        <f t="shared" si="3"/>
        <v>2.545454545454546</v>
      </c>
      <c r="I9" s="40">
        <f>COUNTIF(Vertices[Out-Degree],"&gt;= "&amp;H9)-COUNTIF(Vertices[Out-Degree],"&gt;="&amp;H10)</f>
        <v>0</v>
      </c>
      <c r="J9" s="39">
        <f t="shared" si="4"/>
        <v>25.706969654545453</v>
      </c>
      <c r="K9" s="40">
        <f>COUNTIF(Vertices[Betweenness Centrality],"&gt;= "&amp;J9)-COUNTIF(Vertices[Betweenness Centrality],"&gt;="&amp;J10)</f>
        <v>0</v>
      </c>
      <c r="L9" s="39">
        <f t="shared" si="5"/>
        <v>0.004545418181818183</v>
      </c>
      <c r="M9" s="40">
        <f>COUNTIF(Vertices[Closeness Centrality],"&gt;= "&amp;L9)-COUNTIF(Vertices[Closeness Centrality],"&gt;="&amp;L10)</f>
        <v>0</v>
      </c>
      <c r="N9" s="39">
        <f t="shared" si="6"/>
        <v>0.010825563636363635</v>
      </c>
      <c r="O9" s="40">
        <f>COUNTIF(Vertices[Eigenvector Centrality],"&gt;= "&amp;N9)-COUNTIF(Vertices[Eigenvector Centrality],"&gt;="&amp;N10)</f>
        <v>0</v>
      </c>
      <c r="P9" s="39">
        <f t="shared" si="7"/>
        <v>0.4056953090909091</v>
      </c>
      <c r="Q9" s="40">
        <f>COUNTIF(Vertices[PageRank],"&gt;= "&amp;P9)-COUNTIF(Vertices[PageRank],"&gt;="&amp;P10)</f>
        <v>0</v>
      </c>
      <c r="R9" s="39">
        <f t="shared" si="8"/>
        <v>0.1272727272727273</v>
      </c>
      <c r="S9" s="44">
        <f>COUNTIF(Vertices[Clustering Coefficient],"&gt;= "&amp;R9)-COUNTIF(Vertices[Clustering Coefficient],"&gt;="&amp;R10)</f>
        <v>2</v>
      </c>
      <c r="T9" s="39" t="e">
        <f ca="1" t="shared" si="9"/>
        <v>#REF!</v>
      </c>
      <c r="U9" s="40" t="e">
        <f ca="1" t="shared" si="0"/>
        <v>#REF!</v>
      </c>
    </row>
    <row r="10" spans="1:21" ht="15">
      <c r="A10" s="34" t="s">
        <v>751</v>
      </c>
      <c r="B10" s="34">
        <v>2</v>
      </c>
      <c r="D10" s="32">
        <f t="shared" si="1"/>
        <v>0</v>
      </c>
      <c r="E10" s="3">
        <f>COUNTIF(Vertices[Degree],"&gt;= "&amp;D10)-COUNTIF(Vertices[Degree],"&gt;="&amp;D11)</f>
        <v>0</v>
      </c>
      <c r="F10" s="37">
        <f t="shared" si="2"/>
        <v>1.3090909090909089</v>
      </c>
      <c r="G10" s="38">
        <f>COUNTIF(Vertices[In-Degree],"&gt;= "&amp;F10)-COUNTIF(Vertices[In-Degree],"&gt;="&amp;F11)</f>
        <v>0</v>
      </c>
      <c r="H10" s="37">
        <f t="shared" si="3"/>
        <v>2.9090909090909096</v>
      </c>
      <c r="I10" s="38">
        <f>COUNTIF(Vertices[Out-Degree],"&gt;= "&amp;H10)-COUNTIF(Vertices[Out-Degree],"&gt;="&amp;H11)</f>
        <v>0</v>
      </c>
      <c r="J10" s="37">
        <f t="shared" si="4"/>
        <v>29.37939389090909</v>
      </c>
      <c r="K10" s="38">
        <f>COUNTIF(Vertices[Betweenness Centrality],"&gt;= "&amp;J10)-COUNTIF(Vertices[Betweenness Centrality],"&gt;="&amp;J11)</f>
        <v>0</v>
      </c>
      <c r="L10" s="37">
        <f t="shared" si="5"/>
        <v>0.005194763636363637</v>
      </c>
      <c r="M10" s="38">
        <f>COUNTIF(Vertices[Closeness Centrality],"&gt;= "&amp;L10)-COUNTIF(Vertices[Closeness Centrality],"&gt;="&amp;L11)</f>
        <v>0</v>
      </c>
      <c r="N10" s="37">
        <f t="shared" si="6"/>
        <v>0.012372072727272726</v>
      </c>
      <c r="O10" s="38">
        <f>COUNTIF(Vertices[Eigenvector Centrality],"&gt;= "&amp;N10)-COUNTIF(Vertices[Eigenvector Centrality],"&gt;="&amp;N11)</f>
        <v>2</v>
      </c>
      <c r="P10" s="37">
        <f t="shared" si="7"/>
        <v>0.46365178181818184</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1.4727272727272724</v>
      </c>
      <c r="G11" s="40">
        <f>COUNTIF(Vertices[In-Degree],"&gt;= "&amp;F11)-COUNTIF(Vertices[In-Degree],"&gt;="&amp;F12)</f>
        <v>0</v>
      </c>
      <c r="H11" s="39">
        <f t="shared" si="3"/>
        <v>3.2727272727272734</v>
      </c>
      <c r="I11" s="40">
        <f>COUNTIF(Vertices[Out-Degree],"&gt;= "&amp;H11)-COUNTIF(Vertices[Out-Degree],"&gt;="&amp;H12)</f>
        <v>0</v>
      </c>
      <c r="J11" s="39">
        <f t="shared" si="4"/>
        <v>33.051818127272725</v>
      </c>
      <c r="K11" s="40">
        <f>COUNTIF(Vertices[Betweenness Centrality],"&gt;= "&amp;J11)-COUNTIF(Vertices[Betweenness Centrality],"&gt;="&amp;J12)</f>
        <v>0</v>
      </c>
      <c r="L11" s="39">
        <f t="shared" si="5"/>
        <v>0.005844109090909091</v>
      </c>
      <c r="M11" s="40">
        <f>COUNTIF(Vertices[Closeness Centrality],"&gt;= "&amp;L11)-COUNTIF(Vertices[Closeness Centrality],"&gt;="&amp;L12)</f>
        <v>0</v>
      </c>
      <c r="N11" s="39">
        <f t="shared" si="6"/>
        <v>0.013918581818181817</v>
      </c>
      <c r="O11" s="40">
        <f>COUNTIF(Vertices[Eigenvector Centrality],"&gt;= "&amp;N11)-COUNTIF(Vertices[Eigenvector Centrality],"&gt;="&amp;N12)</f>
        <v>9</v>
      </c>
      <c r="P11" s="39">
        <f t="shared" si="7"/>
        <v>0.5216082545454546</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238</v>
      </c>
      <c r="B12" s="34">
        <v>119</v>
      </c>
      <c r="D12" s="32">
        <f t="shared" si="1"/>
        <v>0</v>
      </c>
      <c r="E12" s="3">
        <f>COUNTIF(Vertices[Degree],"&gt;= "&amp;D12)-COUNTIF(Vertices[Degree],"&gt;="&amp;D13)</f>
        <v>0</v>
      </c>
      <c r="F12" s="37">
        <f t="shared" si="2"/>
        <v>1.636363636363636</v>
      </c>
      <c r="G12" s="38">
        <f>COUNTIF(Vertices[In-Degree],"&gt;= "&amp;F12)-COUNTIF(Vertices[In-Degree],"&gt;="&amp;F13)</f>
        <v>0</v>
      </c>
      <c r="H12" s="37">
        <f t="shared" si="3"/>
        <v>3.636363636363637</v>
      </c>
      <c r="I12" s="38">
        <f>COUNTIF(Vertices[Out-Degree],"&gt;= "&amp;H12)-COUNTIF(Vertices[Out-Degree],"&gt;="&amp;H13)</f>
        <v>0</v>
      </c>
      <c r="J12" s="37">
        <f t="shared" si="4"/>
        <v>36.724242363636364</v>
      </c>
      <c r="K12" s="38">
        <f>COUNTIF(Vertices[Betweenness Centrality],"&gt;= "&amp;J12)-COUNTIF(Vertices[Betweenness Centrality],"&gt;="&amp;J13)</f>
        <v>0</v>
      </c>
      <c r="L12" s="37">
        <f t="shared" si="5"/>
        <v>0.006493454545454545</v>
      </c>
      <c r="M12" s="38">
        <f>COUNTIF(Vertices[Closeness Centrality],"&gt;= "&amp;L12)-COUNTIF(Vertices[Closeness Centrality],"&gt;="&amp;L13)</f>
        <v>0</v>
      </c>
      <c r="N12" s="37">
        <f t="shared" si="6"/>
        <v>0.015465090909090908</v>
      </c>
      <c r="O12" s="38">
        <f>COUNTIF(Vertices[Eigenvector Centrality],"&gt;= "&amp;N12)-COUNTIF(Vertices[Eigenvector Centrality],"&gt;="&amp;N13)</f>
        <v>0</v>
      </c>
      <c r="P12" s="37">
        <f t="shared" si="7"/>
        <v>0.5795647272727273</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239</v>
      </c>
      <c r="B13" s="34">
        <v>3</v>
      </c>
      <c r="D13" s="32">
        <f t="shared" si="1"/>
        <v>0</v>
      </c>
      <c r="E13" s="3">
        <f>COUNTIF(Vertices[Degree],"&gt;= "&amp;D13)-COUNTIF(Vertices[Degree],"&gt;="&amp;D14)</f>
        <v>0</v>
      </c>
      <c r="F13" s="39">
        <f t="shared" si="2"/>
        <v>1.7999999999999996</v>
      </c>
      <c r="G13" s="40">
        <f>COUNTIF(Vertices[In-Degree],"&gt;= "&amp;F13)-COUNTIF(Vertices[In-Degree],"&gt;="&amp;F14)</f>
        <v>0</v>
      </c>
      <c r="H13" s="39">
        <f t="shared" si="3"/>
        <v>4.000000000000001</v>
      </c>
      <c r="I13" s="40">
        <f>COUNTIF(Vertices[Out-Degree],"&gt;= "&amp;H13)-COUNTIF(Vertices[Out-Degree],"&gt;="&amp;H14)</f>
        <v>0</v>
      </c>
      <c r="J13" s="39">
        <f t="shared" si="4"/>
        <v>40.3966666</v>
      </c>
      <c r="K13" s="40">
        <f>COUNTIF(Vertices[Betweenness Centrality],"&gt;= "&amp;J13)-COUNTIF(Vertices[Betweenness Centrality],"&gt;="&amp;J14)</f>
        <v>0</v>
      </c>
      <c r="L13" s="39">
        <f t="shared" si="5"/>
        <v>0.0071427999999999995</v>
      </c>
      <c r="M13" s="40">
        <f>COUNTIF(Vertices[Closeness Centrality],"&gt;= "&amp;L13)-COUNTIF(Vertices[Closeness Centrality],"&gt;="&amp;L14)</f>
        <v>0</v>
      </c>
      <c r="N13" s="39">
        <f t="shared" si="6"/>
        <v>0.017011599999999998</v>
      </c>
      <c r="O13" s="40">
        <f>COUNTIF(Vertices[Eigenvector Centrality],"&gt;= "&amp;N13)-COUNTIF(Vertices[Eigenvector Centrality],"&gt;="&amp;N14)</f>
        <v>0</v>
      </c>
      <c r="P13" s="39">
        <f t="shared" si="7"/>
        <v>0.6375212000000001</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23"/>
      <c r="B14" s="123"/>
      <c r="D14" s="32">
        <f t="shared" si="1"/>
        <v>0</v>
      </c>
      <c r="E14" s="3">
        <f>COUNTIF(Vertices[Degree],"&gt;= "&amp;D14)-COUNTIF(Vertices[Degree],"&gt;="&amp;D15)</f>
        <v>0</v>
      </c>
      <c r="F14" s="37">
        <f t="shared" si="2"/>
        <v>1.9636363636363632</v>
      </c>
      <c r="G14" s="38">
        <f>COUNTIF(Vertices[In-Degree],"&gt;= "&amp;F14)-COUNTIF(Vertices[In-Degree],"&gt;="&amp;F15)</f>
        <v>12</v>
      </c>
      <c r="H14" s="37">
        <f t="shared" si="3"/>
        <v>4.363636363636364</v>
      </c>
      <c r="I14" s="38">
        <f>COUNTIF(Vertices[Out-Degree],"&gt;= "&amp;H14)-COUNTIF(Vertices[Out-Degree],"&gt;="&amp;H15)</f>
        <v>0</v>
      </c>
      <c r="J14" s="37">
        <f t="shared" si="4"/>
        <v>44.06909083636364</v>
      </c>
      <c r="K14" s="38">
        <f>COUNTIF(Vertices[Betweenness Centrality],"&gt;= "&amp;J14)-COUNTIF(Vertices[Betweenness Centrality],"&gt;="&amp;J15)</f>
        <v>0</v>
      </c>
      <c r="L14" s="37">
        <f t="shared" si="5"/>
        <v>0.007792145454545454</v>
      </c>
      <c r="M14" s="38">
        <f>COUNTIF(Vertices[Closeness Centrality],"&gt;= "&amp;L14)-COUNTIF(Vertices[Closeness Centrality],"&gt;="&amp;L15)</f>
        <v>0</v>
      </c>
      <c r="N14" s="37">
        <f t="shared" si="6"/>
        <v>0.01855810909090909</v>
      </c>
      <c r="O14" s="38">
        <f>COUNTIF(Vertices[Eigenvector Centrality],"&gt;= "&amp;N14)-COUNTIF(Vertices[Eigenvector Centrality],"&gt;="&amp;N15)</f>
        <v>0</v>
      </c>
      <c r="P14" s="37">
        <f t="shared" si="7"/>
        <v>0.6954776727272729</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151</v>
      </c>
      <c r="B15" s="34">
        <v>0</v>
      </c>
      <c r="D15" s="32">
        <f t="shared" si="1"/>
        <v>0</v>
      </c>
      <c r="E15" s="3">
        <f>COUNTIF(Vertices[Degree],"&gt;= "&amp;D15)-COUNTIF(Vertices[Degree],"&gt;="&amp;D16)</f>
        <v>0</v>
      </c>
      <c r="F15" s="39">
        <f t="shared" si="2"/>
        <v>2.127272727272727</v>
      </c>
      <c r="G15" s="40">
        <f>COUNTIF(Vertices[In-Degree],"&gt;= "&amp;F15)-COUNTIF(Vertices[In-Degree],"&gt;="&amp;F16)</f>
        <v>0</v>
      </c>
      <c r="H15" s="39">
        <f t="shared" si="3"/>
        <v>4.7272727272727275</v>
      </c>
      <c r="I15" s="40">
        <f>COUNTIF(Vertices[Out-Degree],"&gt;= "&amp;H15)-COUNTIF(Vertices[Out-Degree],"&gt;="&amp;H16)</f>
        <v>0</v>
      </c>
      <c r="J15" s="39">
        <f t="shared" si="4"/>
        <v>47.74151507272728</v>
      </c>
      <c r="K15" s="40">
        <f>COUNTIF(Vertices[Betweenness Centrality],"&gt;= "&amp;J15)-COUNTIF(Vertices[Betweenness Centrality],"&gt;="&amp;J16)</f>
        <v>1</v>
      </c>
      <c r="L15" s="39">
        <f t="shared" si="5"/>
        <v>0.008441490909090908</v>
      </c>
      <c r="M15" s="40">
        <f>COUNTIF(Vertices[Closeness Centrality],"&gt;= "&amp;L15)-COUNTIF(Vertices[Closeness Centrality],"&gt;="&amp;L16)</f>
        <v>0</v>
      </c>
      <c r="N15" s="39">
        <f t="shared" si="6"/>
        <v>0.02010461818181818</v>
      </c>
      <c r="O15" s="40">
        <f>COUNTIF(Vertices[Eigenvector Centrality],"&gt;= "&amp;N15)-COUNTIF(Vertices[Eigenvector Centrality],"&gt;="&amp;N16)</f>
        <v>0</v>
      </c>
      <c r="P15" s="39">
        <f t="shared" si="7"/>
        <v>0.7534341454545457</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123"/>
      <c r="B16" s="123"/>
      <c r="D16" s="32">
        <f t="shared" si="1"/>
        <v>0</v>
      </c>
      <c r="E16" s="3">
        <f>COUNTIF(Vertices[Degree],"&gt;= "&amp;D16)-COUNTIF(Vertices[Degree],"&gt;="&amp;D17)</f>
        <v>0</v>
      </c>
      <c r="F16" s="37">
        <f t="shared" si="2"/>
        <v>2.2909090909090906</v>
      </c>
      <c r="G16" s="38">
        <f>COUNTIF(Vertices[In-Degree],"&gt;= "&amp;F16)-COUNTIF(Vertices[In-Degree],"&gt;="&amp;F17)</f>
        <v>0</v>
      </c>
      <c r="H16" s="37">
        <f t="shared" si="3"/>
        <v>5.090909090909091</v>
      </c>
      <c r="I16" s="38">
        <f>COUNTIF(Vertices[Out-Degree],"&gt;= "&amp;H16)-COUNTIF(Vertices[Out-Degree],"&gt;="&amp;H17)</f>
        <v>0</v>
      </c>
      <c r="J16" s="37">
        <f t="shared" si="4"/>
        <v>51.41393930909092</v>
      </c>
      <c r="K16" s="38">
        <f>COUNTIF(Vertices[Betweenness Centrality],"&gt;= "&amp;J16)-COUNTIF(Vertices[Betweenness Centrality],"&gt;="&amp;J17)</f>
        <v>0</v>
      </c>
      <c r="L16" s="37">
        <f t="shared" si="5"/>
        <v>0.009090836363636362</v>
      </c>
      <c r="M16" s="38">
        <f>COUNTIF(Vertices[Closeness Centrality],"&gt;= "&amp;L16)-COUNTIF(Vertices[Closeness Centrality],"&gt;="&amp;L17)</f>
        <v>0</v>
      </c>
      <c r="N16" s="37">
        <f t="shared" si="6"/>
        <v>0.02165112727272727</v>
      </c>
      <c r="O16" s="38">
        <f>COUNTIF(Vertices[Eigenvector Centrality],"&gt;= "&amp;N16)-COUNTIF(Vertices[Eigenvector Centrality],"&gt;="&amp;N17)</f>
        <v>0</v>
      </c>
      <c r="P16" s="37">
        <f t="shared" si="7"/>
        <v>0.8113906181818185</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170</v>
      </c>
      <c r="B17" s="34">
        <v>0.0898876404494382</v>
      </c>
      <c r="D17" s="32">
        <f t="shared" si="1"/>
        <v>0</v>
      </c>
      <c r="E17" s="3">
        <f>COUNTIF(Vertices[Degree],"&gt;= "&amp;D17)-COUNTIF(Vertices[Degree],"&gt;="&amp;D18)</f>
        <v>0</v>
      </c>
      <c r="F17" s="39">
        <f t="shared" si="2"/>
        <v>2.454545454545454</v>
      </c>
      <c r="G17" s="40">
        <f>COUNTIF(Vertices[In-Degree],"&gt;= "&amp;F17)-COUNTIF(Vertices[In-Degree],"&gt;="&amp;F18)</f>
        <v>0</v>
      </c>
      <c r="H17" s="39">
        <f t="shared" si="3"/>
        <v>5.454545454545454</v>
      </c>
      <c r="I17" s="40">
        <f>COUNTIF(Vertices[Out-Degree],"&gt;= "&amp;H17)-COUNTIF(Vertices[Out-Degree],"&gt;="&amp;H18)</f>
        <v>0</v>
      </c>
      <c r="J17" s="39">
        <f t="shared" si="4"/>
        <v>55.08636354545456</v>
      </c>
      <c r="K17" s="40">
        <f>COUNTIF(Vertices[Betweenness Centrality],"&gt;= "&amp;J17)-COUNTIF(Vertices[Betweenness Centrality],"&gt;="&amp;J18)</f>
        <v>0</v>
      </c>
      <c r="L17" s="39">
        <f t="shared" si="5"/>
        <v>0.009740181818181816</v>
      </c>
      <c r="M17" s="40">
        <f>COUNTIF(Vertices[Closeness Centrality],"&gt;= "&amp;L17)-COUNTIF(Vertices[Closeness Centrality],"&gt;="&amp;L18)</f>
        <v>0</v>
      </c>
      <c r="N17" s="39">
        <f t="shared" si="6"/>
        <v>0.02319763636363636</v>
      </c>
      <c r="O17" s="40">
        <f>COUNTIF(Vertices[Eigenvector Centrality],"&gt;= "&amp;N17)-COUNTIF(Vertices[Eigenvector Centrality],"&gt;="&amp;N18)</f>
        <v>0</v>
      </c>
      <c r="P17" s="39">
        <f t="shared" si="7"/>
        <v>0.8693470909090912</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171</v>
      </c>
      <c r="B18" s="34">
        <v>0.16494845360824742</v>
      </c>
      <c r="D18" s="32">
        <f t="shared" si="1"/>
        <v>0</v>
      </c>
      <c r="E18" s="3">
        <f>COUNTIF(Vertices[Degree],"&gt;= "&amp;D18)-COUNTIF(Vertices[Degree],"&gt;="&amp;D19)</f>
        <v>0</v>
      </c>
      <c r="F18" s="37">
        <f t="shared" si="2"/>
        <v>2.6181818181818177</v>
      </c>
      <c r="G18" s="38">
        <f>COUNTIF(Vertices[In-Degree],"&gt;= "&amp;F18)-COUNTIF(Vertices[In-Degree],"&gt;="&amp;F19)</f>
        <v>0</v>
      </c>
      <c r="H18" s="37">
        <f t="shared" si="3"/>
        <v>5.8181818181818175</v>
      </c>
      <c r="I18" s="38">
        <f>COUNTIF(Vertices[Out-Degree],"&gt;= "&amp;H18)-COUNTIF(Vertices[Out-Degree],"&gt;="&amp;H19)</f>
        <v>0</v>
      </c>
      <c r="J18" s="37">
        <f t="shared" si="4"/>
        <v>58.7587877818182</v>
      </c>
      <c r="K18" s="38">
        <f>COUNTIF(Vertices[Betweenness Centrality],"&gt;= "&amp;J18)-COUNTIF(Vertices[Betweenness Centrality],"&gt;="&amp;J19)</f>
        <v>0</v>
      </c>
      <c r="L18" s="37">
        <f t="shared" si="5"/>
        <v>0.01038952727272727</v>
      </c>
      <c r="M18" s="38">
        <f>COUNTIF(Vertices[Closeness Centrality],"&gt;= "&amp;L18)-COUNTIF(Vertices[Closeness Centrality],"&gt;="&amp;L19)</f>
        <v>0</v>
      </c>
      <c r="N18" s="37">
        <f t="shared" si="6"/>
        <v>0.024744145454545452</v>
      </c>
      <c r="O18" s="38">
        <f>COUNTIF(Vertices[Eigenvector Centrality],"&gt;= "&amp;N18)-COUNTIF(Vertices[Eigenvector Centrality],"&gt;="&amp;N19)</f>
        <v>0</v>
      </c>
      <c r="P18" s="37">
        <f t="shared" si="7"/>
        <v>0.927303563636364</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23"/>
      <c r="B19" s="123"/>
      <c r="D19" s="32">
        <f t="shared" si="1"/>
        <v>0</v>
      </c>
      <c r="E19" s="3">
        <f>COUNTIF(Vertices[Degree],"&gt;= "&amp;D19)-COUNTIF(Vertices[Degree],"&gt;="&amp;D20)</f>
        <v>0</v>
      </c>
      <c r="F19" s="39">
        <f t="shared" si="2"/>
        <v>2.7818181818181813</v>
      </c>
      <c r="G19" s="40">
        <f>COUNTIF(Vertices[In-Degree],"&gt;= "&amp;F19)-COUNTIF(Vertices[In-Degree],"&gt;="&amp;F20)</f>
        <v>0</v>
      </c>
      <c r="H19" s="39">
        <f t="shared" si="3"/>
        <v>6.181818181818181</v>
      </c>
      <c r="I19" s="40">
        <f>COUNTIF(Vertices[Out-Degree],"&gt;= "&amp;H19)-COUNTIF(Vertices[Out-Degree],"&gt;="&amp;H20)</f>
        <v>0</v>
      </c>
      <c r="J19" s="39">
        <f t="shared" si="4"/>
        <v>62.43121201818184</v>
      </c>
      <c r="K19" s="40">
        <f>COUNTIF(Vertices[Betweenness Centrality],"&gt;= "&amp;J19)-COUNTIF(Vertices[Betweenness Centrality],"&gt;="&amp;J20)</f>
        <v>1</v>
      </c>
      <c r="L19" s="39">
        <f t="shared" si="5"/>
        <v>0.011038872727272725</v>
      </c>
      <c r="M19" s="40">
        <f>COUNTIF(Vertices[Closeness Centrality],"&gt;= "&amp;L19)-COUNTIF(Vertices[Closeness Centrality],"&gt;="&amp;L20)</f>
        <v>0</v>
      </c>
      <c r="N19" s="39">
        <f t="shared" si="6"/>
        <v>0.026290654545454543</v>
      </c>
      <c r="O19" s="40">
        <f>COUNTIF(Vertices[Eigenvector Centrality],"&gt;= "&amp;N19)-COUNTIF(Vertices[Eigenvector Centrality],"&gt;="&amp;N20)</f>
        <v>0</v>
      </c>
      <c r="P19" s="39">
        <f t="shared" si="7"/>
        <v>0.9852600363636368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152</v>
      </c>
      <c r="B20" s="34">
        <v>3</v>
      </c>
      <c r="D20" s="32">
        <f t="shared" si="1"/>
        <v>0</v>
      </c>
      <c r="E20" s="3">
        <f>COUNTIF(Vertices[Degree],"&gt;= "&amp;D20)-COUNTIF(Vertices[Degree],"&gt;="&amp;D21)</f>
        <v>0</v>
      </c>
      <c r="F20" s="37">
        <f t="shared" si="2"/>
        <v>2.945454545454545</v>
      </c>
      <c r="G20" s="38">
        <f>COUNTIF(Vertices[In-Degree],"&gt;= "&amp;F20)-COUNTIF(Vertices[In-Degree],"&gt;="&amp;F21)</f>
        <v>0</v>
      </c>
      <c r="H20" s="37">
        <f t="shared" si="3"/>
        <v>6.545454545454544</v>
      </c>
      <c r="I20" s="38">
        <f>COUNTIF(Vertices[Out-Degree],"&gt;= "&amp;H20)-COUNTIF(Vertices[Out-Degree],"&gt;="&amp;H21)</f>
        <v>0</v>
      </c>
      <c r="J20" s="37">
        <f t="shared" si="4"/>
        <v>66.10363625454548</v>
      </c>
      <c r="K20" s="38">
        <f>COUNTIF(Vertices[Betweenness Centrality],"&gt;= "&amp;J20)-COUNTIF(Vertices[Betweenness Centrality],"&gt;="&amp;J21)</f>
        <v>0</v>
      </c>
      <c r="L20" s="37">
        <f t="shared" si="5"/>
        <v>0.011688218181818179</v>
      </c>
      <c r="M20" s="38">
        <f>COUNTIF(Vertices[Closeness Centrality],"&gt;= "&amp;L20)-COUNTIF(Vertices[Closeness Centrality],"&gt;="&amp;L21)</f>
        <v>0</v>
      </c>
      <c r="N20" s="37">
        <f t="shared" si="6"/>
        <v>0.027837163636363634</v>
      </c>
      <c r="O20" s="38">
        <f>COUNTIF(Vertices[Eigenvector Centrality],"&gt;= "&amp;N20)-COUNTIF(Vertices[Eigenvector Centrality],"&gt;="&amp;N21)</f>
        <v>0</v>
      </c>
      <c r="P20" s="37">
        <f t="shared" si="7"/>
        <v>1.0432165090909096</v>
      </c>
      <c r="Q20" s="38">
        <f>COUNTIF(Vertices[PageRank],"&gt;= "&amp;P20)-COUNTIF(Vertices[PageRank],"&gt;="&amp;P21)</f>
        <v>4</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153</v>
      </c>
      <c r="B21" s="34">
        <v>2</v>
      </c>
      <c r="D21" s="32">
        <f t="shared" si="1"/>
        <v>0</v>
      </c>
      <c r="E21" s="3">
        <f>COUNTIF(Vertices[Degree],"&gt;= "&amp;D21)-COUNTIF(Vertices[Degree],"&gt;="&amp;D22)</f>
        <v>0</v>
      </c>
      <c r="F21" s="39">
        <f t="shared" si="2"/>
        <v>3.1090909090909085</v>
      </c>
      <c r="G21" s="40">
        <f>COUNTIF(Vertices[In-Degree],"&gt;= "&amp;F21)-COUNTIF(Vertices[In-Degree],"&gt;="&amp;F22)</f>
        <v>0</v>
      </c>
      <c r="H21" s="39">
        <f t="shared" si="3"/>
        <v>6.909090909090907</v>
      </c>
      <c r="I21" s="40">
        <f>COUNTIF(Vertices[Out-Degree],"&gt;= "&amp;H21)-COUNTIF(Vertices[Out-Degree],"&gt;="&amp;H22)</f>
        <v>0</v>
      </c>
      <c r="J21" s="39">
        <f t="shared" si="4"/>
        <v>69.77606049090912</v>
      </c>
      <c r="K21" s="40">
        <f>COUNTIF(Vertices[Betweenness Centrality],"&gt;= "&amp;J21)-COUNTIF(Vertices[Betweenness Centrality],"&gt;="&amp;J22)</f>
        <v>0</v>
      </c>
      <c r="L21" s="39">
        <f t="shared" si="5"/>
        <v>0.012337563636363633</v>
      </c>
      <c r="M21" s="40">
        <f>COUNTIF(Vertices[Closeness Centrality],"&gt;= "&amp;L21)-COUNTIF(Vertices[Closeness Centrality],"&gt;="&amp;L22)</f>
        <v>0</v>
      </c>
      <c r="N21" s="39">
        <f t="shared" si="6"/>
        <v>0.029383672727272724</v>
      </c>
      <c r="O21" s="40">
        <f>COUNTIF(Vertices[Eigenvector Centrality],"&gt;= "&amp;N21)-COUNTIF(Vertices[Eigenvector Centrality],"&gt;="&amp;N22)</f>
        <v>0</v>
      </c>
      <c r="P21" s="39">
        <f t="shared" si="7"/>
        <v>1.1011729818181824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154</v>
      </c>
      <c r="B22" s="34">
        <v>26</v>
      </c>
      <c r="D22" s="32">
        <f t="shared" si="1"/>
        <v>0</v>
      </c>
      <c r="E22" s="3">
        <f>COUNTIF(Vertices[Degree],"&gt;= "&amp;D22)-COUNTIF(Vertices[Degree],"&gt;="&amp;D23)</f>
        <v>0</v>
      </c>
      <c r="F22" s="37">
        <f t="shared" si="2"/>
        <v>3.272727272727272</v>
      </c>
      <c r="G22" s="38">
        <f>COUNTIF(Vertices[In-Degree],"&gt;= "&amp;F22)-COUNTIF(Vertices[In-Degree],"&gt;="&amp;F23)</f>
        <v>0</v>
      </c>
      <c r="H22" s="37">
        <f t="shared" si="3"/>
        <v>7.272727272727271</v>
      </c>
      <c r="I22" s="38">
        <f>COUNTIF(Vertices[Out-Degree],"&gt;= "&amp;H22)-COUNTIF(Vertices[Out-Degree],"&gt;="&amp;H23)</f>
        <v>0</v>
      </c>
      <c r="J22" s="37">
        <f t="shared" si="4"/>
        <v>73.44848472727276</v>
      </c>
      <c r="K22" s="38">
        <f>COUNTIF(Vertices[Betweenness Centrality],"&gt;= "&amp;J22)-COUNTIF(Vertices[Betweenness Centrality],"&gt;="&amp;J23)</f>
        <v>0</v>
      </c>
      <c r="L22" s="37">
        <f t="shared" si="5"/>
        <v>0.012986909090909087</v>
      </c>
      <c r="M22" s="38">
        <f>COUNTIF(Vertices[Closeness Centrality],"&gt;= "&amp;L22)-COUNTIF(Vertices[Closeness Centrality],"&gt;="&amp;L23)</f>
        <v>0</v>
      </c>
      <c r="N22" s="37">
        <f t="shared" si="6"/>
        <v>0.030930181818181815</v>
      </c>
      <c r="O22" s="38">
        <f>COUNTIF(Vertices[Eigenvector Centrality],"&gt;= "&amp;N22)-COUNTIF(Vertices[Eigenvector Centrality],"&gt;="&amp;N23)</f>
        <v>0</v>
      </c>
      <c r="P22" s="37">
        <f t="shared" si="7"/>
        <v>1.1591294545454551</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155</v>
      </c>
      <c r="B23" s="34">
        <v>122</v>
      </c>
      <c r="D23" s="32">
        <f t="shared" si="1"/>
        <v>0</v>
      </c>
      <c r="E23" s="3">
        <f>COUNTIF(Vertices[Degree],"&gt;= "&amp;D23)-COUNTIF(Vertices[Degree],"&gt;="&amp;D24)</f>
        <v>0</v>
      </c>
      <c r="F23" s="39">
        <f t="shared" si="2"/>
        <v>3.4363636363636356</v>
      </c>
      <c r="G23" s="40">
        <f>COUNTIF(Vertices[In-Degree],"&gt;= "&amp;F23)-COUNTIF(Vertices[In-Degree],"&gt;="&amp;F24)</f>
        <v>0</v>
      </c>
      <c r="H23" s="39">
        <f t="shared" si="3"/>
        <v>7.636363636363634</v>
      </c>
      <c r="I23" s="40">
        <f>COUNTIF(Vertices[Out-Degree],"&gt;= "&amp;H23)-COUNTIF(Vertices[Out-Degree],"&gt;="&amp;H24)</f>
        <v>0</v>
      </c>
      <c r="J23" s="39">
        <f t="shared" si="4"/>
        <v>77.1209089636364</v>
      </c>
      <c r="K23" s="40">
        <f>COUNTIF(Vertices[Betweenness Centrality],"&gt;= "&amp;J23)-COUNTIF(Vertices[Betweenness Centrality],"&gt;="&amp;J24)</f>
        <v>0</v>
      </c>
      <c r="L23" s="39">
        <f t="shared" si="5"/>
        <v>0.013636254545454541</v>
      </c>
      <c r="M23" s="40">
        <f>COUNTIF(Vertices[Closeness Centrality],"&gt;= "&amp;L23)-COUNTIF(Vertices[Closeness Centrality],"&gt;="&amp;L24)</f>
        <v>0</v>
      </c>
      <c r="N23" s="39">
        <f t="shared" si="6"/>
        <v>0.0324766909090909</v>
      </c>
      <c r="O23" s="40">
        <f>COUNTIF(Vertices[Eigenvector Centrality],"&gt;= "&amp;N23)-COUNTIF(Vertices[Eigenvector Centrality],"&gt;="&amp;N24)</f>
        <v>0</v>
      </c>
      <c r="P23" s="39">
        <f t="shared" si="7"/>
        <v>1.217085927272728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123"/>
      <c r="B24" s="123"/>
      <c r="D24" s="32">
        <f t="shared" si="1"/>
        <v>0</v>
      </c>
      <c r="E24" s="3">
        <f>COUNTIF(Vertices[Degree],"&gt;= "&amp;D24)-COUNTIF(Vertices[Degree],"&gt;="&amp;D25)</f>
        <v>0</v>
      </c>
      <c r="F24" s="37">
        <f t="shared" si="2"/>
        <v>3.599999999999999</v>
      </c>
      <c r="G24" s="38">
        <f>COUNTIF(Vertices[In-Degree],"&gt;= "&amp;F24)-COUNTIF(Vertices[In-Degree],"&gt;="&amp;F25)</f>
        <v>0</v>
      </c>
      <c r="H24" s="37">
        <f t="shared" si="3"/>
        <v>7.999999999999997</v>
      </c>
      <c r="I24" s="38">
        <f>COUNTIF(Vertices[Out-Degree],"&gt;= "&amp;H24)-COUNTIF(Vertices[Out-Degree],"&gt;="&amp;H25)</f>
        <v>2</v>
      </c>
      <c r="J24" s="37">
        <f t="shared" si="4"/>
        <v>80.79333320000003</v>
      </c>
      <c r="K24" s="38">
        <f>COUNTIF(Vertices[Betweenness Centrality],"&gt;= "&amp;J24)-COUNTIF(Vertices[Betweenness Centrality],"&gt;="&amp;J25)</f>
        <v>0</v>
      </c>
      <c r="L24" s="37">
        <f t="shared" si="5"/>
        <v>0.014285599999999996</v>
      </c>
      <c r="M24" s="38">
        <f>COUNTIF(Vertices[Closeness Centrality],"&gt;= "&amp;L24)-COUNTIF(Vertices[Closeness Centrality],"&gt;="&amp;L25)</f>
        <v>0</v>
      </c>
      <c r="N24" s="37">
        <f t="shared" si="6"/>
        <v>0.03402319999999999</v>
      </c>
      <c r="O24" s="38">
        <f>COUNTIF(Vertices[Eigenvector Centrality],"&gt;= "&amp;N24)-COUNTIF(Vertices[Eigenvector Centrality],"&gt;="&amp;N25)</f>
        <v>1</v>
      </c>
      <c r="P24" s="37">
        <f t="shared" si="7"/>
        <v>1.2750424000000007</v>
      </c>
      <c r="Q24" s="38">
        <f>COUNTIF(Vertices[PageRank],"&gt;= "&amp;P24)-COUNTIF(Vertices[PageRank],"&gt;="&amp;P25)</f>
        <v>1</v>
      </c>
      <c r="R24" s="37">
        <f t="shared" si="8"/>
        <v>0.4000000000000001</v>
      </c>
      <c r="S24" s="43">
        <f>COUNTIF(Vertices[Clustering Coefficient],"&gt;= "&amp;R24)-COUNTIF(Vertices[Clustering Coefficient],"&gt;="&amp;R25)</f>
        <v>1</v>
      </c>
      <c r="T24" s="37" t="e">
        <f ca="1" t="shared" si="9"/>
        <v>#REF!</v>
      </c>
      <c r="U24" s="38" t="e">
        <f ca="1" t="shared" si="0"/>
        <v>#REF!</v>
      </c>
    </row>
    <row r="25" spans="1:21" ht="15">
      <c r="A25" s="34" t="s">
        <v>156</v>
      </c>
      <c r="B25" s="34">
        <v>3</v>
      </c>
      <c r="D25" s="32">
        <f t="shared" si="1"/>
        <v>0</v>
      </c>
      <c r="E25" s="3">
        <f>COUNTIF(Vertices[Degree],"&gt;= "&amp;D25)-COUNTIF(Vertices[Degree],"&gt;="&amp;D26)</f>
        <v>0</v>
      </c>
      <c r="F25" s="39">
        <f t="shared" si="2"/>
        <v>3.763636363636363</v>
      </c>
      <c r="G25" s="40">
        <f>COUNTIF(Vertices[In-Degree],"&gt;= "&amp;F25)-COUNTIF(Vertices[In-Degree],"&gt;="&amp;F26)</f>
        <v>0</v>
      </c>
      <c r="H25" s="39">
        <f t="shared" si="3"/>
        <v>8.363636363636362</v>
      </c>
      <c r="I25" s="40">
        <f>COUNTIF(Vertices[Out-Degree],"&gt;= "&amp;H25)-COUNTIF(Vertices[Out-Degree],"&gt;="&amp;H26)</f>
        <v>0</v>
      </c>
      <c r="J25" s="39">
        <f t="shared" si="4"/>
        <v>84.46575743636367</v>
      </c>
      <c r="K25" s="40">
        <f>COUNTIF(Vertices[Betweenness Centrality],"&gt;= "&amp;J25)-COUNTIF(Vertices[Betweenness Centrality],"&gt;="&amp;J26)</f>
        <v>0</v>
      </c>
      <c r="L25" s="39">
        <f t="shared" si="5"/>
        <v>0.01493494545454545</v>
      </c>
      <c r="M25" s="40">
        <f>COUNTIF(Vertices[Closeness Centrality],"&gt;= "&amp;L25)-COUNTIF(Vertices[Closeness Centrality],"&gt;="&amp;L26)</f>
        <v>1</v>
      </c>
      <c r="N25" s="39">
        <f t="shared" si="6"/>
        <v>0.03556970909090908</v>
      </c>
      <c r="O25" s="40">
        <f>COUNTIF(Vertices[Eigenvector Centrality],"&gt;= "&amp;N25)-COUNTIF(Vertices[Eigenvector Centrality],"&gt;="&amp;N26)</f>
        <v>0</v>
      </c>
      <c r="P25" s="39">
        <f t="shared" si="7"/>
        <v>1.3329988727272735</v>
      </c>
      <c r="Q25" s="40">
        <f>COUNTIF(Vertices[PageRank],"&gt;= "&amp;P25)-COUNTIF(Vertices[PageRank],"&gt;="&amp;P26)</f>
        <v>1</v>
      </c>
      <c r="R25" s="39">
        <f t="shared" si="8"/>
        <v>0.41818181818181827</v>
      </c>
      <c r="S25" s="44">
        <f>COUNTIF(Vertices[Clustering Coefficient],"&gt;= "&amp;R25)-COUNTIF(Vertices[Clustering Coefficient],"&gt;="&amp;R26)</f>
        <v>2</v>
      </c>
      <c r="T25" s="39" t="e">
        <f ca="1" t="shared" si="9"/>
        <v>#REF!</v>
      </c>
      <c r="U25" s="40" t="e">
        <f ca="1" t="shared" si="0"/>
        <v>#REF!</v>
      </c>
    </row>
    <row r="26" spans="1:21" ht="15">
      <c r="A26" s="34" t="s">
        <v>157</v>
      </c>
      <c r="B26" s="34">
        <v>1.760355</v>
      </c>
      <c r="D26" s="32">
        <f t="shared" si="1"/>
        <v>0</v>
      </c>
      <c r="E26" s="3">
        <f>COUNTIF(Vertices[Degree],"&gt;= "&amp;D26)-COUNTIF(Vertices[Degree],"&gt;="&amp;D28)</f>
        <v>0</v>
      </c>
      <c r="F26" s="37">
        <f t="shared" si="2"/>
        <v>3.9272727272727264</v>
      </c>
      <c r="G26" s="38">
        <f>COUNTIF(Vertices[In-Degree],"&gt;= "&amp;F26)-COUNTIF(Vertices[In-Degree],"&gt;="&amp;F28)</f>
        <v>0</v>
      </c>
      <c r="H26" s="37">
        <f t="shared" si="3"/>
        <v>8.727272727272725</v>
      </c>
      <c r="I26" s="38">
        <f>COUNTIF(Vertices[Out-Degree],"&gt;= "&amp;H26)-COUNTIF(Vertices[Out-Degree],"&gt;="&amp;H28)</f>
        <v>2</v>
      </c>
      <c r="J26" s="37">
        <f t="shared" si="4"/>
        <v>88.13818167272731</v>
      </c>
      <c r="K26" s="38">
        <f>COUNTIF(Vertices[Betweenness Centrality],"&gt;= "&amp;J26)-COUNTIF(Vertices[Betweenness Centrality],"&gt;="&amp;J28)</f>
        <v>0</v>
      </c>
      <c r="L26" s="37">
        <f t="shared" si="5"/>
        <v>0.015584290909090904</v>
      </c>
      <c r="M26" s="38">
        <f>COUNTIF(Vertices[Closeness Centrality],"&gt;= "&amp;L26)-COUNTIF(Vertices[Closeness Centrality],"&gt;="&amp;L28)</f>
        <v>0</v>
      </c>
      <c r="N26" s="37">
        <f t="shared" si="6"/>
        <v>0.037116218181818164</v>
      </c>
      <c r="O26" s="38">
        <f>COUNTIF(Vertices[Eigenvector Centrality],"&gt;= "&amp;N26)-COUNTIF(Vertices[Eigenvector Centrality],"&gt;="&amp;N28)</f>
        <v>0</v>
      </c>
      <c r="P26" s="37">
        <f t="shared" si="7"/>
        <v>1.3909553454545462</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3"/>
      <c r="B27" s="123"/>
      <c r="D27" s="32"/>
      <c r="E27" s="3">
        <f>COUNTIF(Vertices[Degree],"&gt;= "&amp;D27)-COUNTIF(Vertices[Degree],"&gt;="&amp;D28)</f>
        <v>0</v>
      </c>
      <c r="F27" s="61"/>
      <c r="G27" s="62">
        <f>COUNTIF(Vertices[In-Degree],"&gt;= "&amp;F27)-COUNTIF(Vertices[In-Degree],"&gt;="&amp;F28)</f>
        <v>-10</v>
      </c>
      <c r="H27" s="61"/>
      <c r="I27" s="62">
        <f>COUNTIF(Vertices[Out-Degree],"&gt;= "&amp;H27)-COUNTIF(Vertices[Out-Degree],"&gt;="&amp;H28)</f>
        <v>-4</v>
      </c>
      <c r="J27" s="61"/>
      <c r="K27" s="62">
        <f>COUNTIF(Vertices[Betweenness Centrality],"&gt;= "&amp;J27)-COUNTIF(Vertices[Betweenness Centrality],"&gt;="&amp;J28)</f>
        <v>-2</v>
      </c>
      <c r="L27" s="61"/>
      <c r="M27" s="62">
        <f>COUNTIF(Vertices[Closeness Centrality],"&gt;= "&amp;L27)-COUNTIF(Vertices[Closeness Centrality],"&gt;="&amp;L28)</f>
        <v>-25</v>
      </c>
      <c r="N27" s="61"/>
      <c r="O27" s="62">
        <f>COUNTIF(Vertices[Eigenvector Centrality],"&gt;= "&amp;N27)-COUNTIF(Vertices[Eigenvector Centrality],"&gt;="&amp;N28)</f>
        <v>-13</v>
      </c>
      <c r="P27" s="61"/>
      <c r="Q27" s="62">
        <f>COUNTIF(Vertices[Eigenvector Centrality],"&gt;= "&amp;P27)-COUNTIF(Vertices[Eigenvector Centrality],"&gt;="&amp;P28)</f>
        <v>0</v>
      </c>
      <c r="R27" s="61"/>
      <c r="S27" s="63">
        <f>COUNTIF(Vertices[Clustering Coefficient],"&gt;= "&amp;R27)-COUNTIF(Vertices[Clustering Coefficient],"&gt;="&amp;R28)</f>
        <v>-17</v>
      </c>
      <c r="T27" s="61"/>
      <c r="U27" s="62">
        <f ca="1">COUNTIF(Vertices[Clustering Coefficient],"&gt;= "&amp;T27)-COUNTIF(Vertices[Clustering Coefficient],"&gt;="&amp;T28)</f>
        <v>0</v>
      </c>
    </row>
    <row r="28" spans="1:21" ht="15">
      <c r="A28" s="34" t="s">
        <v>158</v>
      </c>
      <c r="B28" s="34">
        <v>0.1283068783068783</v>
      </c>
      <c r="D28" s="32">
        <f>D26+($D$57-$D$2)/BinDivisor</f>
        <v>0</v>
      </c>
      <c r="E28" s="3">
        <f>COUNTIF(Vertices[Degree],"&gt;= "&amp;D28)-COUNTIF(Vertices[Degree],"&gt;="&amp;D40)</f>
        <v>0</v>
      </c>
      <c r="F28" s="39">
        <f>F26+($F$57-$F$2)/BinDivisor</f>
        <v>4.09090909090909</v>
      </c>
      <c r="G28" s="40">
        <f>COUNTIF(Vertices[In-Degree],"&gt;= "&amp;F28)-COUNTIF(Vertices[In-Degree],"&gt;="&amp;F40)</f>
        <v>0</v>
      </c>
      <c r="H28" s="39">
        <f>H26+($H$57-$H$2)/BinDivisor</f>
        <v>9.090909090909088</v>
      </c>
      <c r="I28" s="40">
        <f>COUNTIF(Vertices[Out-Degree],"&gt;= "&amp;H28)-COUNTIF(Vertices[Out-Degree],"&gt;="&amp;H40)</f>
        <v>0</v>
      </c>
      <c r="J28" s="39">
        <f>J26+($J$57-$J$2)/BinDivisor</f>
        <v>91.81060590909095</v>
      </c>
      <c r="K28" s="40">
        <f>COUNTIF(Vertices[Betweenness Centrality],"&gt;= "&amp;J28)-COUNTIF(Vertices[Betweenness Centrality],"&gt;="&amp;J40)</f>
        <v>0</v>
      </c>
      <c r="L28" s="39">
        <f>L26+($L$57-$L$2)/BinDivisor</f>
        <v>0.01623363636363636</v>
      </c>
      <c r="M28" s="40">
        <f>COUNTIF(Vertices[Closeness Centrality],"&gt;= "&amp;L28)-COUNTIF(Vertices[Closeness Centrality],"&gt;="&amp;L40)</f>
        <v>0</v>
      </c>
      <c r="N28" s="39">
        <f>N26+($N$57-$N$2)/BinDivisor</f>
        <v>0.03866272727272725</v>
      </c>
      <c r="O28" s="40">
        <f>COUNTIF(Vertices[Eigenvector Centrality],"&gt;= "&amp;N28)-COUNTIF(Vertices[Eigenvector Centrality],"&gt;="&amp;N40)</f>
        <v>0</v>
      </c>
      <c r="P28" s="39">
        <f>P26+($P$57-$P$2)/BinDivisor</f>
        <v>1.448911818181819</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752</v>
      </c>
      <c r="B29" s="34">
        <v>0.255543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3"/>
      <c r="B30" s="123"/>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753</v>
      </c>
      <c r="B31" s="34" t="s">
        <v>754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-10</v>
      </c>
      <c r="H38" s="61"/>
      <c r="I38" s="62">
        <f>COUNTIF(Vertices[Out-Degree],"&gt;= "&amp;H38)-COUNTIF(Vertices[Out-Degree],"&gt;="&amp;H40)</f>
        <v>-4</v>
      </c>
      <c r="J38" s="61"/>
      <c r="K38" s="62">
        <f>COUNTIF(Vertices[Betweenness Centrality],"&gt;= "&amp;J38)-COUNTIF(Vertices[Betweenness Centrality],"&gt;="&amp;J40)</f>
        <v>-2</v>
      </c>
      <c r="L38" s="61"/>
      <c r="M38" s="62">
        <f>COUNTIF(Vertices[Closeness Centrality],"&gt;= "&amp;L38)-COUNTIF(Vertices[Closeness Centrality],"&gt;="&amp;L40)</f>
        <v>-25</v>
      </c>
      <c r="N38" s="61"/>
      <c r="O38" s="62">
        <f>COUNTIF(Vertices[Eigenvector Centrality],"&gt;= "&amp;N38)-COUNTIF(Vertices[Eigenvector Centrality],"&gt;="&amp;N40)</f>
        <v>-13</v>
      </c>
      <c r="P38" s="61"/>
      <c r="Q38" s="62">
        <f>COUNTIF(Vertices[Eigenvector Centrality],"&gt;= "&amp;P38)-COUNTIF(Vertices[Eigenvector Centrality],"&gt;="&amp;P40)</f>
        <v>0</v>
      </c>
      <c r="R38" s="61"/>
      <c r="S38" s="63">
        <f>COUNTIF(Vertices[Clustering Coefficient],"&gt;= "&amp;R38)-COUNTIF(Vertices[Clustering Coefficient],"&gt;="&amp;R40)</f>
        <v>-17</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-10</v>
      </c>
      <c r="H39" s="61"/>
      <c r="I39" s="62">
        <f>COUNTIF(Vertices[Out-Degree],"&gt;= "&amp;H39)-COUNTIF(Vertices[Out-Degree],"&gt;="&amp;H40)</f>
        <v>-4</v>
      </c>
      <c r="J39" s="61"/>
      <c r="K39" s="62">
        <f>COUNTIF(Vertices[Betweenness Centrality],"&gt;= "&amp;J39)-COUNTIF(Vertices[Betweenness Centrality],"&gt;="&amp;J40)</f>
        <v>-2</v>
      </c>
      <c r="L39" s="61"/>
      <c r="M39" s="62">
        <f>COUNTIF(Vertices[Closeness Centrality],"&gt;= "&amp;L39)-COUNTIF(Vertices[Closeness Centrality],"&gt;="&amp;L40)</f>
        <v>-25</v>
      </c>
      <c r="N39" s="61"/>
      <c r="O39" s="62">
        <f>COUNTIF(Vertices[Eigenvector Centrality],"&gt;= "&amp;N39)-COUNTIF(Vertices[Eigenvector Centrality],"&gt;="&amp;N40)</f>
        <v>-13</v>
      </c>
      <c r="P39" s="61"/>
      <c r="Q39" s="62">
        <f>COUNTIF(Vertices[Eigenvector Centrality],"&gt;= "&amp;P39)-COUNTIF(Vertices[Eigenvector Centrality],"&gt;="&amp;P40)</f>
        <v>0</v>
      </c>
      <c r="R39" s="61"/>
      <c r="S39" s="63">
        <f>COUNTIF(Vertices[Clustering Coefficient],"&gt;= "&amp;R39)-COUNTIF(Vertices[Clustering Coefficient],"&gt;="&amp;R40)</f>
        <v>-17</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4.254545454545454</v>
      </c>
      <c r="G40" s="38">
        <f>COUNTIF(Vertices[In-Degree],"&gt;= "&amp;F40)-COUNTIF(Vertices[In-Degree],"&gt;="&amp;F41)</f>
        <v>0</v>
      </c>
      <c r="H40" s="37">
        <f>H28+($H$57-$H$2)/BinDivisor</f>
        <v>9.454545454545451</v>
      </c>
      <c r="I40" s="38">
        <f>COUNTIF(Vertices[Out-Degree],"&gt;= "&amp;H40)-COUNTIF(Vertices[Out-Degree],"&gt;="&amp;H41)</f>
        <v>0</v>
      </c>
      <c r="J40" s="37">
        <f>J28+($J$57-$J$2)/BinDivisor</f>
        <v>95.48303014545459</v>
      </c>
      <c r="K40" s="38">
        <f>COUNTIF(Vertices[Betweenness Centrality],"&gt;= "&amp;J40)-COUNTIF(Vertices[Betweenness Centrality],"&gt;="&amp;J41)</f>
        <v>0</v>
      </c>
      <c r="L40" s="37">
        <f>L28+($L$57-$L$2)/BinDivisor</f>
        <v>0.016882981818181816</v>
      </c>
      <c r="M40" s="38">
        <f>COUNTIF(Vertices[Closeness Centrality],"&gt;= "&amp;L40)-COUNTIF(Vertices[Closeness Centrality],"&gt;="&amp;L41)</f>
        <v>2</v>
      </c>
      <c r="N40" s="37">
        <f>N28+($N$57-$N$2)/BinDivisor</f>
        <v>0.04020923636363634</v>
      </c>
      <c r="O40" s="38">
        <f>COUNTIF(Vertices[Eigenvector Centrality],"&gt;= "&amp;N40)-COUNTIF(Vertices[Eigenvector Centrality],"&gt;="&amp;N41)</f>
        <v>0</v>
      </c>
      <c r="P40" s="37">
        <f>P28+($P$57-$P$2)/BinDivisor</f>
        <v>1.5068682909090918</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4.418181818181818</v>
      </c>
      <c r="G41" s="40">
        <f>COUNTIF(Vertices[In-Degree],"&gt;= "&amp;F41)-COUNTIF(Vertices[In-Degree],"&gt;="&amp;F42)</f>
        <v>0</v>
      </c>
      <c r="H41" s="39">
        <f aca="true" t="shared" si="12" ref="H41:H56">H40+($H$57-$H$2)/BinDivisor</f>
        <v>9.818181818181815</v>
      </c>
      <c r="I41" s="40">
        <f>COUNTIF(Vertices[Out-Degree],"&gt;= "&amp;H41)-COUNTIF(Vertices[Out-Degree],"&gt;="&amp;H42)</f>
        <v>0</v>
      </c>
      <c r="J41" s="39">
        <f aca="true" t="shared" si="13" ref="J41:J56">J40+($J$57-$J$2)/BinDivisor</f>
        <v>99.15545438181823</v>
      </c>
      <c r="K41" s="40">
        <f>COUNTIF(Vertices[Betweenness Centrality],"&gt;= "&amp;J41)-COUNTIF(Vertices[Betweenness Centrality],"&gt;="&amp;J42)</f>
        <v>0</v>
      </c>
      <c r="L41" s="39">
        <f aca="true" t="shared" si="14" ref="L41:L56">L40+($L$57-$L$2)/BinDivisor</f>
        <v>0.01753232727272727</v>
      </c>
      <c r="M41" s="40">
        <f>COUNTIF(Vertices[Closeness Centrality],"&gt;= "&amp;L41)-COUNTIF(Vertices[Closeness Centrality],"&gt;="&amp;L42)</f>
        <v>0</v>
      </c>
      <c r="N41" s="39">
        <f aca="true" t="shared" si="15" ref="N41:N56">N40+($N$57-$N$2)/BinDivisor</f>
        <v>0.041755745454545426</v>
      </c>
      <c r="O41" s="40">
        <f>COUNTIF(Vertices[Eigenvector Centrality],"&gt;= "&amp;N41)-COUNTIF(Vertices[Eigenvector Centrality],"&gt;="&amp;N42)</f>
        <v>1</v>
      </c>
      <c r="P41" s="39">
        <f aca="true" t="shared" si="16" ref="P41:P56">P40+($P$57-$P$2)/BinDivisor</f>
        <v>1.5648247636363646</v>
      </c>
      <c r="Q41" s="40">
        <f>COUNTIF(Vertices[PageRank],"&gt;= "&amp;P41)-COUNTIF(Vertices[PageRank],"&gt;="&amp;P42)</f>
        <v>0</v>
      </c>
      <c r="R41" s="39">
        <f aca="true" t="shared" si="17" ref="R41:R56">R40+($R$57-$R$2)/BinDivisor</f>
        <v>0.490909090909091</v>
      </c>
      <c r="S41" s="44">
        <f>COUNTIF(Vertices[Clustering Coefficient],"&gt;= "&amp;R41)-COUNTIF(Vertices[Clustering Coefficient],"&gt;="&amp;R42)</f>
        <v>3</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4.581818181818182</v>
      </c>
      <c r="G42" s="38">
        <f>COUNTIF(Vertices[In-Degree],"&gt;= "&amp;F42)-COUNTIF(Vertices[In-Degree],"&gt;="&amp;F43)</f>
        <v>0</v>
      </c>
      <c r="H42" s="37">
        <f t="shared" si="12"/>
        <v>10.181818181818178</v>
      </c>
      <c r="I42" s="38">
        <f>COUNTIF(Vertices[Out-Degree],"&gt;= "&amp;H42)-COUNTIF(Vertices[Out-Degree],"&gt;="&amp;H43)</f>
        <v>0</v>
      </c>
      <c r="J42" s="37">
        <f t="shared" si="13"/>
        <v>102.82787861818187</v>
      </c>
      <c r="K42" s="38">
        <f>COUNTIF(Vertices[Betweenness Centrality],"&gt;= "&amp;J42)-COUNTIF(Vertices[Betweenness Centrality],"&gt;="&amp;J43)</f>
        <v>0</v>
      </c>
      <c r="L42" s="37">
        <f t="shared" si="14"/>
        <v>0.018181672727272728</v>
      </c>
      <c r="M42" s="38">
        <f>COUNTIF(Vertices[Closeness Centrality],"&gt;= "&amp;L42)-COUNTIF(Vertices[Closeness Centrality],"&gt;="&amp;L43)</f>
        <v>0</v>
      </c>
      <c r="N42" s="37">
        <f t="shared" si="15"/>
        <v>0.04330225454545451</v>
      </c>
      <c r="O42" s="38">
        <f>COUNTIF(Vertices[Eigenvector Centrality],"&gt;= "&amp;N42)-COUNTIF(Vertices[Eigenvector Centrality],"&gt;="&amp;N43)</f>
        <v>0</v>
      </c>
      <c r="P42" s="37">
        <f t="shared" si="16"/>
        <v>1.6227812363636374</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4.745454545454546</v>
      </c>
      <c r="G43" s="40">
        <f>COUNTIF(Vertices[In-Degree],"&gt;= "&amp;F43)-COUNTIF(Vertices[In-Degree],"&gt;="&amp;F44)</f>
        <v>0</v>
      </c>
      <c r="H43" s="39">
        <f t="shared" si="12"/>
        <v>10.545454545454541</v>
      </c>
      <c r="I43" s="40">
        <f>COUNTIF(Vertices[Out-Degree],"&gt;= "&amp;H43)-COUNTIF(Vertices[Out-Degree],"&gt;="&amp;H44)</f>
        <v>0</v>
      </c>
      <c r="J43" s="39">
        <f t="shared" si="13"/>
        <v>106.50030285454551</v>
      </c>
      <c r="K43" s="40">
        <f>COUNTIF(Vertices[Betweenness Centrality],"&gt;= "&amp;J43)-COUNTIF(Vertices[Betweenness Centrality],"&gt;="&amp;J44)</f>
        <v>0</v>
      </c>
      <c r="L43" s="39">
        <f t="shared" si="14"/>
        <v>0.018831018181818183</v>
      </c>
      <c r="M43" s="40">
        <f>COUNTIF(Vertices[Closeness Centrality],"&gt;= "&amp;L43)-COUNTIF(Vertices[Closeness Centrality],"&gt;="&amp;L44)</f>
        <v>0</v>
      </c>
      <c r="N43" s="39">
        <f t="shared" si="15"/>
        <v>0.0448487636363636</v>
      </c>
      <c r="O43" s="40">
        <f>COUNTIF(Vertices[Eigenvector Centrality],"&gt;= "&amp;N43)-COUNTIF(Vertices[Eigenvector Centrality],"&gt;="&amp;N44)</f>
        <v>0</v>
      </c>
      <c r="P43" s="39">
        <f t="shared" si="16"/>
        <v>1.6807377090909101</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4.90909090909091</v>
      </c>
      <c r="G44" s="38">
        <f>COUNTIF(Vertices[In-Degree],"&gt;= "&amp;F44)-COUNTIF(Vertices[In-Degree],"&gt;="&amp;F45)</f>
        <v>1</v>
      </c>
      <c r="H44" s="37">
        <f t="shared" si="12"/>
        <v>10.909090909090905</v>
      </c>
      <c r="I44" s="38">
        <f>COUNTIF(Vertices[Out-Degree],"&gt;= "&amp;H44)-COUNTIF(Vertices[Out-Degree],"&gt;="&amp;H45)</f>
        <v>2</v>
      </c>
      <c r="J44" s="37">
        <f t="shared" si="13"/>
        <v>110.17272709090915</v>
      </c>
      <c r="K44" s="38">
        <f>COUNTIF(Vertices[Betweenness Centrality],"&gt;= "&amp;J44)-COUNTIF(Vertices[Betweenness Centrality],"&gt;="&amp;J45)</f>
        <v>0</v>
      </c>
      <c r="L44" s="37">
        <f t="shared" si="14"/>
        <v>0.01948036363636364</v>
      </c>
      <c r="M44" s="38">
        <f>COUNTIF(Vertices[Closeness Centrality],"&gt;= "&amp;L44)-COUNTIF(Vertices[Closeness Centrality],"&gt;="&amp;L45)</f>
        <v>9</v>
      </c>
      <c r="N44" s="37">
        <f t="shared" si="15"/>
        <v>0.04639527272727269</v>
      </c>
      <c r="O44" s="38">
        <f>COUNTIF(Vertices[Eigenvector Centrality],"&gt;= "&amp;N44)-COUNTIF(Vertices[Eigenvector Centrality],"&gt;="&amp;N45)</f>
        <v>0</v>
      </c>
      <c r="P44" s="37">
        <f t="shared" si="16"/>
        <v>1.738694181818183</v>
      </c>
      <c r="Q44" s="38">
        <f>COUNTIF(Vertices[PageRank],"&gt;= "&amp;P44)-COUNTIF(Vertices[PageRank],"&gt;="&amp;P45)</f>
        <v>0</v>
      </c>
      <c r="R44" s="37">
        <f t="shared" si="17"/>
        <v>0.5454545454545455</v>
      </c>
      <c r="S44" s="43">
        <f>COUNTIF(Vertices[Clustering Coefficient],"&gt;= "&amp;R44)-COUNTIF(Vertices[Clustering Coefficient],"&gt;="&amp;R45)</f>
        <v>3</v>
      </c>
      <c r="T44" s="37" t="e">
        <f ca="1" t="shared" si="18"/>
        <v>#REF!</v>
      </c>
      <c r="U44" s="38" t="e">
        <f ca="1" t="shared" si="0"/>
        <v>#REF!</v>
      </c>
    </row>
    <row r="45" spans="4:21" ht="15">
      <c r="D45" s="32">
        <f t="shared" si="10"/>
        <v>0</v>
      </c>
      <c r="E45" s="3">
        <f>COUNTIF(Vertices[Degree],"&gt;= "&amp;D45)-COUNTIF(Vertices[Degree],"&gt;="&amp;D46)</f>
        <v>0</v>
      </c>
      <c r="F45" s="39">
        <f t="shared" si="11"/>
        <v>5.072727272727274</v>
      </c>
      <c r="G45" s="40">
        <f>COUNTIF(Vertices[In-Degree],"&gt;= "&amp;F45)-COUNTIF(Vertices[In-Degree],"&gt;="&amp;F46)</f>
        <v>0</v>
      </c>
      <c r="H45" s="39">
        <f t="shared" si="12"/>
        <v>11.272727272727268</v>
      </c>
      <c r="I45" s="40">
        <f>COUNTIF(Vertices[Out-Degree],"&gt;= "&amp;H45)-COUNTIF(Vertices[Out-Degree],"&gt;="&amp;H46)</f>
        <v>0</v>
      </c>
      <c r="J45" s="39">
        <f t="shared" si="13"/>
        <v>113.84515132727279</v>
      </c>
      <c r="K45" s="40">
        <f>COUNTIF(Vertices[Betweenness Centrality],"&gt;= "&amp;J45)-COUNTIF(Vertices[Betweenness Centrality],"&gt;="&amp;J46)</f>
        <v>0</v>
      </c>
      <c r="L45" s="39">
        <f t="shared" si="14"/>
        <v>0.020129709090909095</v>
      </c>
      <c r="M45" s="40">
        <f>COUNTIF(Vertices[Closeness Centrality],"&gt;= "&amp;L45)-COUNTIF(Vertices[Closeness Centrality],"&gt;="&amp;L46)</f>
        <v>0</v>
      </c>
      <c r="N45" s="39">
        <f t="shared" si="15"/>
        <v>0.047941781818181775</v>
      </c>
      <c r="O45" s="40">
        <f>COUNTIF(Vertices[Eigenvector Centrality],"&gt;= "&amp;N45)-COUNTIF(Vertices[Eigenvector Centrality],"&gt;="&amp;N46)</f>
        <v>1</v>
      </c>
      <c r="P45" s="39">
        <f t="shared" si="16"/>
        <v>1.7966506545454557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5.236363636363638</v>
      </c>
      <c r="G46" s="38">
        <f>COUNTIF(Vertices[In-Degree],"&gt;= "&amp;F46)-COUNTIF(Vertices[In-Degree],"&gt;="&amp;F47)</f>
        <v>0</v>
      </c>
      <c r="H46" s="37">
        <f t="shared" si="12"/>
        <v>11.636363636363631</v>
      </c>
      <c r="I46" s="38">
        <f>COUNTIF(Vertices[Out-Degree],"&gt;= "&amp;H46)-COUNTIF(Vertices[Out-Degree],"&gt;="&amp;H47)</f>
        <v>0</v>
      </c>
      <c r="J46" s="37">
        <f t="shared" si="13"/>
        <v>117.51757556363643</v>
      </c>
      <c r="K46" s="38">
        <f>COUNTIF(Vertices[Betweenness Centrality],"&gt;= "&amp;J46)-COUNTIF(Vertices[Betweenness Centrality],"&gt;="&amp;J47)</f>
        <v>0</v>
      </c>
      <c r="L46" s="37">
        <f t="shared" si="14"/>
        <v>0.02077905454545455</v>
      </c>
      <c r="M46" s="38">
        <f>COUNTIF(Vertices[Closeness Centrality],"&gt;= "&amp;L46)-COUNTIF(Vertices[Closeness Centrality],"&gt;="&amp;L47)</f>
        <v>0</v>
      </c>
      <c r="N46" s="37">
        <f t="shared" si="15"/>
        <v>0.04948829090909086</v>
      </c>
      <c r="O46" s="38">
        <f>COUNTIF(Vertices[Eigenvector Centrality],"&gt;= "&amp;N46)-COUNTIF(Vertices[Eigenvector Centrality],"&gt;="&amp;N47)</f>
        <v>0</v>
      </c>
      <c r="P46" s="37">
        <f t="shared" si="16"/>
        <v>1.8546071272727285</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5.400000000000002</v>
      </c>
      <c r="G47" s="40">
        <f>COUNTIF(Vertices[In-Degree],"&gt;= "&amp;F47)-COUNTIF(Vertices[In-Degree],"&gt;="&amp;F48)</f>
        <v>0</v>
      </c>
      <c r="H47" s="39">
        <f t="shared" si="12"/>
        <v>11.999999999999995</v>
      </c>
      <c r="I47" s="40">
        <f>COUNTIF(Vertices[Out-Degree],"&gt;= "&amp;H47)-COUNTIF(Vertices[Out-Degree],"&gt;="&amp;H48)</f>
        <v>0</v>
      </c>
      <c r="J47" s="39">
        <f t="shared" si="13"/>
        <v>121.18999980000007</v>
      </c>
      <c r="K47" s="40">
        <f>COUNTIF(Vertices[Betweenness Centrality],"&gt;= "&amp;J47)-COUNTIF(Vertices[Betweenness Centrality],"&gt;="&amp;J48)</f>
        <v>0</v>
      </c>
      <c r="L47" s="39">
        <f t="shared" si="14"/>
        <v>0.021428400000000007</v>
      </c>
      <c r="M47" s="40">
        <f>COUNTIF(Vertices[Closeness Centrality],"&gt;= "&amp;L47)-COUNTIF(Vertices[Closeness Centrality],"&gt;="&amp;L48)</f>
        <v>1</v>
      </c>
      <c r="N47" s="39">
        <f t="shared" si="15"/>
        <v>0.05103479999999995</v>
      </c>
      <c r="O47" s="40">
        <f>COUNTIF(Vertices[Eigenvector Centrality],"&gt;= "&amp;N47)-COUNTIF(Vertices[Eigenvector Centrality],"&gt;="&amp;N48)</f>
        <v>3</v>
      </c>
      <c r="P47" s="39">
        <f t="shared" si="16"/>
        <v>1.9125636000000013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5.563636363636366</v>
      </c>
      <c r="G48" s="38">
        <f>COUNTIF(Vertices[In-Degree],"&gt;= "&amp;F48)-COUNTIF(Vertices[In-Degree],"&gt;="&amp;F49)</f>
        <v>0</v>
      </c>
      <c r="H48" s="37">
        <f t="shared" si="12"/>
        <v>12.363636363636358</v>
      </c>
      <c r="I48" s="38">
        <f>COUNTIF(Vertices[Out-Degree],"&gt;= "&amp;H48)-COUNTIF(Vertices[Out-Degree],"&gt;="&amp;H49)</f>
        <v>0</v>
      </c>
      <c r="J48" s="37">
        <f t="shared" si="13"/>
        <v>124.8624240363637</v>
      </c>
      <c r="K48" s="38">
        <f>COUNTIF(Vertices[Betweenness Centrality],"&gt;= "&amp;J48)-COUNTIF(Vertices[Betweenness Centrality],"&gt;="&amp;J49)</f>
        <v>0</v>
      </c>
      <c r="L48" s="37">
        <f t="shared" si="14"/>
        <v>0.022077745454545463</v>
      </c>
      <c r="M48" s="38">
        <f>COUNTIF(Vertices[Closeness Centrality],"&gt;= "&amp;L48)-COUNTIF(Vertices[Closeness Centrality],"&gt;="&amp;L49)</f>
        <v>1</v>
      </c>
      <c r="N48" s="37">
        <f t="shared" si="15"/>
        <v>0.05258130909090904</v>
      </c>
      <c r="O48" s="38">
        <f>COUNTIF(Vertices[Eigenvector Centrality],"&gt;= "&amp;N48)-COUNTIF(Vertices[Eigenvector Centrality],"&gt;="&amp;N49)</f>
        <v>1</v>
      </c>
      <c r="P48" s="37">
        <f t="shared" si="16"/>
        <v>1.970520072727274</v>
      </c>
      <c r="Q48" s="38">
        <f>COUNTIF(Vertices[PageRank],"&gt;= "&amp;P48)-COUNTIF(Vertices[PageRank],"&gt;="&amp;P49)</f>
        <v>1</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5.72727272727273</v>
      </c>
      <c r="G49" s="40">
        <f>COUNTIF(Vertices[In-Degree],"&gt;= "&amp;F49)-COUNTIF(Vertices[In-Degree],"&gt;="&amp;F50)</f>
        <v>0</v>
      </c>
      <c r="H49" s="39">
        <f t="shared" si="12"/>
        <v>12.727272727272721</v>
      </c>
      <c r="I49" s="40">
        <f>COUNTIF(Vertices[Out-Degree],"&gt;= "&amp;H49)-COUNTIF(Vertices[Out-Degree],"&gt;="&amp;H50)</f>
        <v>0</v>
      </c>
      <c r="J49" s="39">
        <f t="shared" si="13"/>
        <v>128.53484827272734</v>
      </c>
      <c r="K49" s="40">
        <f>COUNTIF(Vertices[Betweenness Centrality],"&gt;= "&amp;J49)-COUNTIF(Vertices[Betweenness Centrality],"&gt;="&amp;J50)</f>
        <v>0</v>
      </c>
      <c r="L49" s="39">
        <f t="shared" si="14"/>
        <v>0.02272709090909092</v>
      </c>
      <c r="M49" s="40">
        <f>COUNTIF(Vertices[Closeness Centrality],"&gt;= "&amp;L49)-COUNTIF(Vertices[Closeness Centrality],"&gt;="&amp;L50)</f>
        <v>3</v>
      </c>
      <c r="N49" s="39">
        <f t="shared" si="15"/>
        <v>0.054127818181818124</v>
      </c>
      <c r="O49" s="40">
        <f>COUNTIF(Vertices[Eigenvector Centrality],"&gt;= "&amp;N49)-COUNTIF(Vertices[Eigenvector Centrality],"&gt;="&amp;N50)</f>
        <v>0</v>
      </c>
      <c r="P49" s="39">
        <f t="shared" si="16"/>
        <v>2.028476545454547</v>
      </c>
      <c r="Q49" s="40">
        <f>COUNTIF(Vertices[PageRank],"&gt;= "&amp;P49)-COUNTIF(Vertices[PageRank],"&gt;="&amp;P50)</f>
        <v>0</v>
      </c>
      <c r="R49" s="39">
        <f t="shared" si="17"/>
        <v>0.6363636363636365</v>
      </c>
      <c r="S49" s="44">
        <f>COUNTIF(Vertices[Clustering Coefficient],"&gt;= "&amp;R49)-COUNTIF(Vertices[Clustering Coefficient],"&gt;="&amp;R50)</f>
        <v>1</v>
      </c>
      <c r="T49" s="39" t="e">
        <f ca="1" t="shared" si="18"/>
        <v>#REF!</v>
      </c>
      <c r="U49" s="40" t="e">
        <f ca="1" t="shared" si="0"/>
        <v>#REF!</v>
      </c>
    </row>
    <row r="50" spans="4:21" ht="15">
      <c r="D50" s="32">
        <f t="shared" si="10"/>
        <v>0</v>
      </c>
      <c r="E50" s="3">
        <f>COUNTIF(Vertices[Degree],"&gt;= "&amp;D50)-COUNTIF(Vertices[Degree],"&gt;="&amp;D51)</f>
        <v>0</v>
      </c>
      <c r="F50" s="37">
        <f t="shared" si="11"/>
        <v>5.890909090909094</v>
      </c>
      <c r="G50" s="38">
        <f>COUNTIF(Vertices[In-Degree],"&gt;= "&amp;F50)-COUNTIF(Vertices[In-Degree],"&gt;="&amp;F51)</f>
        <v>1</v>
      </c>
      <c r="H50" s="37">
        <f t="shared" si="12"/>
        <v>13.090909090909085</v>
      </c>
      <c r="I50" s="38">
        <f>COUNTIF(Vertices[Out-Degree],"&gt;= "&amp;H50)-COUNTIF(Vertices[Out-Degree],"&gt;="&amp;H51)</f>
        <v>0</v>
      </c>
      <c r="J50" s="37">
        <f t="shared" si="13"/>
        <v>132.20727250909098</v>
      </c>
      <c r="K50" s="38">
        <f>COUNTIF(Vertices[Betweenness Centrality],"&gt;= "&amp;J50)-COUNTIF(Vertices[Betweenness Centrality],"&gt;="&amp;J51)</f>
        <v>0</v>
      </c>
      <c r="L50" s="37">
        <f t="shared" si="14"/>
        <v>0.023376436363636375</v>
      </c>
      <c r="M50" s="38">
        <f>COUNTIF(Vertices[Closeness Centrality],"&gt;= "&amp;L50)-COUNTIF(Vertices[Closeness Centrality],"&gt;="&amp;L51)</f>
        <v>1</v>
      </c>
      <c r="N50" s="37">
        <f t="shared" si="15"/>
        <v>0.05567432727272721</v>
      </c>
      <c r="O50" s="38">
        <f>COUNTIF(Vertices[Eigenvector Centrality],"&gt;= "&amp;N50)-COUNTIF(Vertices[Eigenvector Centrality],"&gt;="&amp;N51)</f>
        <v>0</v>
      </c>
      <c r="P50" s="37">
        <f t="shared" si="16"/>
        <v>2.0864330181818196</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6.054545454545458</v>
      </c>
      <c r="G51" s="40">
        <f>COUNTIF(Vertices[In-Degree],"&gt;= "&amp;F51)-COUNTIF(Vertices[In-Degree],"&gt;="&amp;F52)</f>
        <v>0</v>
      </c>
      <c r="H51" s="39">
        <f t="shared" si="12"/>
        <v>13.454545454545448</v>
      </c>
      <c r="I51" s="40">
        <f>COUNTIF(Vertices[Out-Degree],"&gt;= "&amp;H51)-COUNTIF(Vertices[Out-Degree],"&gt;="&amp;H52)</f>
        <v>0</v>
      </c>
      <c r="J51" s="39">
        <f t="shared" si="13"/>
        <v>135.87969674545462</v>
      </c>
      <c r="K51" s="40">
        <f>COUNTIF(Vertices[Betweenness Centrality],"&gt;= "&amp;J51)-COUNTIF(Vertices[Betweenness Centrality],"&gt;="&amp;J52)</f>
        <v>0</v>
      </c>
      <c r="L51" s="39">
        <f t="shared" si="14"/>
        <v>0.02402578181818183</v>
      </c>
      <c r="M51" s="40">
        <f>COUNTIF(Vertices[Closeness Centrality],"&gt;= "&amp;L51)-COUNTIF(Vertices[Closeness Centrality],"&gt;="&amp;L52)</f>
        <v>1</v>
      </c>
      <c r="N51" s="39">
        <f t="shared" si="15"/>
        <v>0.0572208363636363</v>
      </c>
      <c r="O51" s="40">
        <f>COUNTIF(Vertices[Eigenvector Centrality],"&gt;= "&amp;N51)-COUNTIF(Vertices[Eigenvector Centrality],"&gt;="&amp;N52)</f>
        <v>2</v>
      </c>
      <c r="P51" s="39">
        <f t="shared" si="16"/>
        <v>2.1443894909090924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6.218181818181822</v>
      </c>
      <c r="G52" s="38">
        <f>COUNTIF(Vertices[In-Degree],"&gt;= "&amp;F52)-COUNTIF(Vertices[In-Degree],"&gt;="&amp;F53)</f>
        <v>0</v>
      </c>
      <c r="H52" s="37">
        <f t="shared" si="12"/>
        <v>13.818181818181811</v>
      </c>
      <c r="I52" s="38">
        <f>COUNTIF(Vertices[Out-Degree],"&gt;= "&amp;H52)-COUNTIF(Vertices[Out-Degree],"&gt;="&amp;H53)</f>
        <v>0</v>
      </c>
      <c r="J52" s="37">
        <f t="shared" si="13"/>
        <v>139.55212098181826</v>
      </c>
      <c r="K52" s="38">
        <f>COUNTIF(Vertices[Betweenness Centrality],"&gt;= "&amp;J52)-COUNTIF(Vertices[Betweenness Centrality],"&gt;="&amp;J53)</f>
        <v>0</v>
      </c>
      <c r="L52" s="37">
        <f t="shared" si="14"/>
        <v>0.024675127272727287</v>
      </c>
      <c r="M52" s="38">
        <f>COUNTIF(Vertices[Closeness Centrality],"&gt;= "&amp;L52)-COUNTIF(Vertices[Closeness Centrality],"&gt;="&amp;L53)</f>
        <v>1</v>
      </c>
      <c r="N52" s="37">
        <f t="shared" si="15"/>
        <v>0.058767345454545386</v>
      </c>
      <c r="O52" s="38">
        <f>COUNTIF(Vertices[Eigenvector Centrality],"&gt;= "&amp;N52)-COUNTIF(Vertices[Eigenvector Centrality],"&gt;="&amp;N53)</f>
        <v>0</v>
      </c>
      <c r="P52" s="37">
        <f t="shared" si="16"/>
        <v>2.202345963636365</v>
      </c>
      <c r="Q52" s="38">
        <f>COUNTIF(Vertices[PageRank],"&gt;= "&amp;P52)-COUNTIF(Vertices[PageRank],"&gt;="&amp;P53)</f>
        <v>0</v>
      </c>
      <c r="R52" s="37">
        <f t="shared" si="17"/>
        <v>0.690909090909091</v>
      </c>
      <c r="S52" s="43">
        <f>COUNTIF(Vertices[Clustering Coefficient],"&gt;= "&amp;R52)-COUNTIF(Vertices[Clustering Coefficient],"&gt;="&amp;R53)</f>
        <v>1</v>
      </c>
      <c r="T52" s="37" t="e">
        <f ca="1" t="shared" si="18"/>
        <v>#REF!</v>
      </c>
      <c r="U52" s="38" t="e">
        <f ca="1" t="shared" si="0"/>
        <v>#REF!</v>
      </c>
    </row>
    <row r="53" spans="4:21" ht="15">
      <c r="D53" s="32">
        <f t="shared" si="10"/>
        <v>0</v>
      </c>
      <c r="E53" s="3">
        <f>COUNTIF(Vertices[Degree],"&gt;= "&amp;D53)-COUNTIF(Vertices[Degree],"&gt;="&amp;D54)</f>
        <v>0</v>
      </c>
      <c r="F53" s="39">
        <f t="shared" si="11"/>
        <v>6.381818181818186</v>
      </c>
      <c r="G53" s="40">
        <f>COUNTIF(Vertices[In-Degree],"&gt;= "&amp;F53)-COUNTIF(Vertices[In-Degree],"&gt;="&amp;F54)</f>
        <v>0</v>
      </c>
      <c r="H53" s="39">
        <f t="shared" si="12"/>
        <v>14.181818181818175</v>
      </c>
      <c r="I53" s="40">
        <f>COUNTIF(Vertices[Out-Degree],"&gt;= "&amp;H53)-COUNTIF(Vertices[Out-Degree],"&gt;="&amp;H54)</f>
        <v>0</v>
      </c>
      <c r="J53" s="39">
        <f t="shared" si="13"/>
        <v>143.2245452181819</v>
      </c>
      <c r="K53" s="40">
        <f>COUNTIF(Vertices[Betweenness Centrality],"&gt;= "&amp;J53)-COUNTIF(Vertices[Betweenness Centrality],"&gt;="&amp;J54)</f>
        <v>0</v>
      </c>
      <c r="L53" s="39">
        <f t="shared" si="14"/>
        <v>0.025324472727272743</v>
      </c>
      <c r="M53" s="40">
        <f>COUNTIF(Vertices[Closeness Centrality],"&gt;= "&amp;L53)-COUNTIF(Vertices[Closeness Centrality],"&gt;="&amp;L54)</f>
        <v>1</v>
      </c>
      <c r="N53" s="39">
        <f t="shared" si="15"/>
        <v>0.06031385454545447</v>
      </c>
      <c r="O53" s="40">
        <f>COUNTIF(Vertices[Eigenvector Centrality],"&gt;= "&amp;N53)-COUNTIF(Vertices[Eigenvector Centrality],"&gt;="&amp;N54)</f>
        <v>0</v>
      </c>
      <c r="P53" s="39">
        <f t="shared" si="16"/>
        <v>2.260302436363638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6.54545454545455</v>
      </c>
      <c r="G54" s="38">
        <f>COUNTIF(Vertices[In-Degree],"&gt;= "&amp;F54)-COUNTIF(Vertices[In-Degree],"&gt;="&amp;F55)</f>
        <v>0</v>
      </c>
      <c r="H54" s="37">
        <f t="shared" si="12"/>
        <v>14.545454545454538</v>
      </c>
      <c r="I54" s="38">
        <f>COUNTIF(Vertices[Out-Degree],"&gt;= "&amp;H54)-COUNTIF(Vertices[Out-Degree],"&gt;="&amp;H55)</f>
        <v>0</v>
      </c>
      <c r="J54" s="37">
        <f t="shared" si="13"/>
        <v>146.89696945454554</v>
      </c>
      <c r="K54" s="38">
        <f>COUNTIF(Vertices[Betweenness Centrality],"&gt;= "&amp;J54)-COUNTIF(Vertices[Betweenness Centrality],"&gt;="&amp;J55)</f>
        <v>0</v>
      </c>
      <c r="L54" s="37">
        <f t="shared" si="14"/>
        <v>0.0259738181818182</v>
      </c>
      <c r="M54" s="38">
        <f>COUNTIF(Vertices[Closeness Centrality],"&gt;= "&amp;L54)-COUNTIF(Vertices[Closeness Centrality],"&gt;="&amp;L55)</f>
        <v>1</v>
      </c>
      <c r="N54" s="37">
        <f t="shared" si="15"/>
        <v>0.06186036363636356</v>
      </c>
      <c r="O54" s="38">
        <f>COUNTIF(Vertices[Eigenvector Centrality],"&gt;= "&amp;N54)-COUNTIF(Vertices[Eigenvector Centrality],"&gt;="&amp;N55)</f>
        <v>0</v>
      </c>
      <c r="P54" s="37">
        <f t="shared" si="16"/>
        <v>2.3182589090909107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6.709090909090914</v>
      </c>
      <c r="G55" s="40">
        <f>COUNTIF(Vertices[In-Degree],"&gt;= "&amp;F55)-COUNTIF(Vertices[In-Degree],"&gt;="&amp;F56)</f>
        <v>0</v>
      </c>
      <c r="H55" s="39">
        <f t="shared" si="12"/>
        <v>14.909090909090901</v>
      </c>
      <c r="I55" s="40">
        <f>COUNTIF(Vertices[Out-Degree],"&gt;= "&amp;H55)-COUNTIF(Vertices[Out-Degree],"&gt;="&amp;H56)</f>
        <v>0</v>
      </c>
      <c r="J55" s="39">
        <f t="shared" si="13"/>
        <v>150.56939369090918</v>
      </c>
      <c r="K55" s="40">
        <f>COUNTIF(Vertices[Betweenness Centrality],"&gt;= "&amp;J55)-COUNTIF(Vertices[Betweenness Centrality],"&gt;="&amp;J56)</f>
        <v>0</v>
      </c>
      <c r="L55" s="39">
        <f t="shared" si="14"/>
        <v>0.026623163636363655</v>
      </c>
      <c r="M55" s="40">
        <f>COUNTIF(Vertices[Closeness Centrality],"&gt;= "&amp;L55)-COUNTIF(Vertices[Closeness Centrality],"&gt;="&amp;L56)</f>
        <v>1</v>
      </c>
      <c r="N55" s="39">
        <f t="shared" si="15"/>
        <v>0.06340687272727265</v>
      </c>
      <c r="O55" s="40">
        <f>COUNTIF(Vertices[Eigenvector Centrality],"&gt;= "&amp;N55)-COUNTIF(Vertices[Eigenvector Centrality],"&gt;="&amp;N56)</f>
        <v>0</v>
      </c>
      <c r="P55" s="39">
        <f t="shared" si="16"/>
        <v>2.3762153818181835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6.872727272727278</v>
      </c>
      <c r="G56" s="38">
        <f>COUNTIF(Vertices[In-Degree],"&gt;= "&amp;F56)-COUNTIF(Vertices[In-Degree],"&gt;="&amp;F57)</f>
        <v>7</v>
      </c>
      <c r="H56" s="37">
        <f t="shared" si="12"/>
        <v>15.272727272727264</v>
      </c>
      <c r="I56" s="38">
        <f>COUNTIF(Vertices[Out-Degree],"&gt;= "&amp;H56)-COUNTIF(Vertices[Out-Degree],"&gt;="&amp;H57)</f>
        <v>0</v>
      </c>
      <c r="J56" s="37">
        <f t="shared" si="13"/>
        <v>154.24181792727282</v>
      </c>
      <c r="K56" s="38">
        <f>COUNTIF(Vertices[Betweenness Centrality],"&gt;= "&amp;J56)-COUNTIF(Vertices[Betweenness Centrality],"&gt;="&amp;J57)</f>
        <v>1</v>
      </c>
      <c r="L56" s="37">
        <f t="shared" si="14"/>
        <v>0.02727250909090911</v>
      </c>
      <c r="M56" s="38">
        <f>COUNTIF(Vertices[Closeness Centrality],"&gt;= "&amp;L56)-COUNTIF(Vertices[Closeness Centrality],"&gt;="&amp;L57)</f>
        <v>2</v>
      </c>
      <c r="N56" s="37">
        <f t="shared" si="15"/>
        <v>0.06495338181818174</v>
      </c>
      <c r="O56" s="38">
        <f>COUNTIF(Vertices[Eigenvector Centrality],"&gt;= "&amp;N56)-COUNTIF(Vertices[Eigenvector Centrality],"&gt;="&amp;N57)</f>
        <v>4</v>
      </c>
      <c r="P56" s="37">
        <f t="shared" si="16"/>
        <v>2.4341718545454563</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9</v>
      </c>
      <c r="G57" s="42">
        <f>COUNTIF(Vertices[In-Degree],"&gt;= "&amp;F57)-COUNTIF(Vertices[In-Degree],"&gt;="&amp;F58)</f>
        <v>1</v>
      </c>
      <c r="H57" s="41">
        <f>MAX(Vertices[Out-Degree])</f>
        <v>20</v>
      </c>
      <c r="I57" s="42">
        <f>COUNTIF(Vertices[Out-Degree],"&gt;= "&amp;H57)-COUNTIF(Vertices[Out-Degree],"&gt;="&amp;H58)</f>
        <v>2</v>
      </c>
      <c r="J57" s="41">
        <f>MAX(Vertices[Betweenness Centrality])</f>
        <v>201.983333</v>
      </c>
      <c r="K57" s="42">
        <f>COUNTIF(Vertices[Betweenness Centrality],"&gt;= "&amp;J57)-COUNTIF(Vertices[Betweenness Centrality],"&gt;="&amp;J58)</f>
        <v>1</v>
      </c>
      <c r="L57" s="41">
        <f>MAX(Vertices[Closeness Centrality])</f>
        <v>0.035714</v>
      </c>
      <c r="M57" s="42">
        <f>COUNTIF(Vertices[Closeness Centrality],"&gt;= "&amp;L57)-COUNTIF(Vertices[Closeness Centrality],"&gt;="&amp;L58)</f>
        <v>1</v>
      </c>
      <c r="N57" s="41">
        <f>MAX(Vertices[Eigenvector Centrality])</f>
        <v>0.085058</v>
      </c>
      <c r="O57" s="42">
        <f>COUNTIF(Vertices[Eigenvector Centrality],"&gt;= "&amp;N57)-COUNTIF(Vertices[Eigenvector Centrality],"&gt;="&amp;N58)</f>
        <v>1</v>
      </c>
      <c r="P57" s="41">
        <f>MAX(Vertices[PageRank])</f>
        <v>3.187606</v>
      </c>
      <c r="Q57" s="42">
        <f>COUNTIF(Vertices[PageRank],"&gt;= "&amp;P57)-COUNTIF(Vertices[PageRank],"&gt;="&amp;P58)</f>
        <v>1</v>
      </c>
      <c r="R57" s="41">
        <f>MAX(Vertices[Clustering Coefficient])</f>
        <v>1</v>
      </c>
      <c r="S57" s="45">
        <f>COUNTIF(Vertices[Clustering Coefficient],"&gt;= "&amp;R57)-COUNTIF(Vertices[Clustering Coefficient],"&gt;="&amp;R58)</f>
        <v>9</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9</v>
      </c>
    </row>
    <row r="71" spans="1:2" ht="15">
      <c r="A71" s="33" t="s">
        <v>90</v>
      </c>
      <c r="B71" s="47">
        <f>_xlfn.IFERROR(AVERAGE(Vertices[In-Degree]),NoMetricMessage)</f>
        <v>3.4642857142857144</v>
      </c>
    </row>
    <row r="72" spans="1:2" ht="15">
      <c r="A72" s="33" t="s">
        <v>91</v>
      </c>
      <c r="B72" s="47">
        <f>_xlfn.IFERROR(MEDIAN(Vertices[In-Degree]),NoMetricMessage)</f>
        <v>2</v>
      </c>
    </row>
    <row r="83" spans="1:2" ht="15">
      <c r="A83" s="33" t="s">
        <v>94</v>
      </c>
      <c r="B83" s="46">
        <f>IF(COUNT(Vertices[Out-Degree])&gt;0,H2,NoMetricMessage)</f>
        <v>0</v>
      </c>
    </row>
    <row r="84" spans="1:2" ht="15">
      <c r="A84" s="33" t="s">
        <v>95</v>
      </c>
      <c r="B84" s="46">
        <f>IF(COUNT(Vertices[Out-Degree])&gt;0,H57,NoMetricMessage)</f>
        <v>20</v>
      </c>
    </row>
    <row r="85" spans="1:2" ht="15">
      <c r="A85" s="33" t="s">
        <v>96</v>
      </c>
      <c r="B85" s="47">
        <f>_xlfn.IFERROR(AVERAGE(Vertices[Out-Degree]),NoMetricMessage)</f>
        <v>3.4642857142857144</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201.983333</v>
      </c>
    </row>
    <row r="99" spans="1:2" ht="15">
      <c r="A99" s="33" t="s">
        <v>102</v>
      </c>
      <c r="B99" s="47">
        <f>_xlfn.IFERROR(AVERAGE(Vertices[Betweenness Centrality]),NoMetricMessage)</f>
        <v>19.285714285714285</v>
      </c>
    </row>
    <row r="100" spans="1:2" ht="15">
      <c r="A100" s="33" t="s">
        <v>103</v>
      </c>
      <c r="B100" s="47">
        <f>_xlfn.IFERROR(MEDIAN(Vertices[Betweenness Centrality]),NoMetricMessage)</f>
        <v>0.1</v>
      </c>
    </row>
    <row r="111" spans="1:2" ht="15">
      <c r="A111" s="33" t="s">
        <v>106</v>
      </c>
      <c r="B111" s="47">
        <f>IF(COUNT(Vertices[Closeness Centrality])&gt;0,L2,NoMetricMessage)</f>
        <v>0</v>
      </c>
    </row>
    <row r="112" spans="1:2" ht="15">
      <c r="A112" s="33" t="s">
        <v>107</v>
      </c>
      <c r="B112" s="47">
        <f>IF(COUNT(Vertices[Closeness Centrality])&gt;0,L57,NoMetricMessage)</f>
        <v>0.035714</v>
      </c>
    </row>
    <row r="113" spans="1:2" ht="15">
      <c r="A113" s="33" t="s">
        <v>108</v>
      </c>
      <c r="B113" s="47">
        <f>_xlfn.IFERROR(AVERAGE(Vertices[Closeness Centrality]),NoMetricMessage)</f>
        <v>0.021066785714285715</v>
      </c>
    </row>
    <row r="114" spans="1:2" ht="15">
      <c r="A114" s="33" t="s">
        <v>109</v>
      </c>
      <c r="B114" s="47">
        <f>_xlfn.IFERROR(MEDIAN(Vertices[Closeness Centrality]),NoMetricMessage)</f>
        <v>0.0206735</v>
      </c>
    </row>
    <row r="125" spans="1:2" ht="15">
      <c r="A125" s="33" t="s">
        <v>112</v>
      </c>
      <c r="B125" s="47">
        <f>IF(COUNT(Vertices[Eigenvector Centrality])&gt;0,N2,NoMetricMessage)</f>
        <v>0</v>
      </c>
    </row>
    <row r="126" spans="1:2" ht="15">
      <c r="A126" s="33" t="s">
        <v>113</v>
      </c>
      <c r="B126" s="47">
        <f>IF(COUNT(Vertices[Eigenvector Centrality])&gt;0,N57,NoMetricMessage)</f>
        <v>0.085058</v>
      </c>
    </row>
    <row r="127" spans="1:2" ht="15">
      <c r="A127" s="33" t="s">
        <v>114</v>
      </c>
      <c r="B127" s="47">
        <f>_xlfn.IFERROR(AVERAGE(Vertices[Eigenvector Centrality]),NoMetricMessage)</f>
        <v>0.03571421428571427</v>
      </c>
    </row>
    <row r="128" spans="1:2" ht="15">
      <c r="A128" s="33" t="s">
        <v>115</v>
      </c>
      <c r="B128" s="47">
        <f>_xlfn.IFERROR(MEDIAN(Vertices[Eigenvector Centrality]),NoMetricMessage)</f>
        <v>0.02536</v>
      </c>
    </row>
    <row r="139" spans="1:2" ht="15">
      <c r="A139" s="33" t="s">
        <v>140</v>
      </c>
      <c r="B139" s="47">
        <f>IF(COUNT(Vertices[PageRank])&gt;0,P2,NoMetricMessage)</f>
        <v>0</v>
      </c>
    </row>
    <row r="140" spans="1:2" ht="15">
      <c r="A140" s="33" t="s">
        <v>141</v>
      </c>
      <c r="B140" s="47">
        <f>IF(COUNT(Vertices[PageRank])&gt;0,P57,NoMetricMessage)</f>
        <v>3.187606</v>
      </c>
    </row>
    <row r="141" spans="1:2" ht="15">
      <c r="A141" s="33" t="s">
        <v>142</v>
      </c>
      <c r="B141" s="47">
        <f>_xlfn.IFERROR(AVERAGE(Vertices[PageRank]),NoMetricMessage)</f>
        <v>0.9285518928571426</v>
      </c>
    </row>
    <row r="142" spans="1:2" ht="15">
      <c r="A142" s="33" t="s">
        <v>143</v>
      </c>
      <c r="B142" s="47">
        <f>_xlfn.IFERROR(MEDIAN(Vertices[PageRank]),NoMetricMessage)</f>
        <v>0.567138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0.5727689707952867</v>
      </c>
    </row>
    <row r="156" spans="1:2" ht="15">
      <c r="A156" s="33" t="s">
        <v>121</v>
      </c>
      <c r="B156" s="47">
        <f>_xlfn.IFERROR(MEDIAN(Vertices[Clustering Coefficient]),NoMetricMessage)</f>
        <v>0.5267857142857143</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549</v>
      </c>
      <c r="K7" s="13" t="s">
        <v>550</v>
      </c>
    </row>
    <row r="8" spans="1:11" ht="409.5">
      <c r="A8"/>
      <c r="B8">
        <v>2</v>
      </c>
      <c r="C8">
        <v>2</v>
      </c>
      <c r="D8" t="s">
        <v>61</v>
      </c>
      <c r="E8" t="s">
        <v>61</v>
      </c>
      <c r="H8" t="s">
        <v>73</v>
      </c>
      <c r="J8" t="s">
        <v>551</v>
      </c>
      <c r="K8" s="13" t="s">
        <v>552</v>
      </c>
    </row>
    <row r="9" spans="1:11" ht="409.5">
      <c r="A9"/>
      <c r="B9">
        <v>3</v>
      </c>
      <c r="C9">
        <v>4</v>
      </c>
      <c r="D9" t="s">
        <v>62</v>
      </c>
      <c r="E9" t="s">
        <v>62</v>
      </c>
      <c r="H9" t="s">
        <v>74</v>
      </c>
      <c r="J9" t="s">
        <v>553</v>
      </c>
      <c r="K9" s="13" t="s">
        <v>554</v>
      </c>
    </row>
    <row r="10" spans="1:11" ht="409.5">
      <c r="A10"/>
      <c r="B10">
        <v>4</v>
      </c>
      <c r="D10" t="s">
        <v>63</v>
      </c>
      <c r="E10" t="s">
        <v>63</v>
      </c>
      <c r="H10" t="s">
        <v>75</v>
      </c>
      <c r="J10" t="s">
        <v>555</v>
      </c>
      <c r="K10" s="13" t="s">
        <v>556</v>
      </c>
    </row>
    <row r="11" spans="1:11" ht="15">
      <c r="A11"/>
      <c r="B11">
        <v>5</v>
      </c>
      <c r="D11" t="s">
        <v>46</v>
      </c>
      <c r="E11">
        <v>1</v>
      </c>
      <c r="H11" t="s">
        <v>76</v>
      </c>
      <c r="J11" t="s">
        <v>557</v>
      </c>
      <c r="K11" t="s">
        <v>558</v>
      </c>
    </row>
    <row r="12" spans="1:11" ht="15">
      <c r="A12"/>
      <c r="B12"/>
      <c r="D12" t="s">
        <v>64</v>
      </c>
      <c r="E12">
        <v>2</v>
      </c>
      <c r="H12">
        <v>0</v>
      </c>
      <c r="J12" t="s">
        <v>559</v>
      </c>
      <c r="K12" t="s">
        <v>560</v>
      </c>
    </row>
    <row r="13" spans="1:11" ht="15">
      <c r="A13"/>
      <c r="B13"/>
      <c r="D13">
        <v>1</v>
      </c>
      <c r="E13">
        <v>3</v>
      </c>
      <c r="H13">
        <v>1</v>
      </c>
      <c r="J13" t="s">
        <v>561</v>
      </c>
      <c r="K13" t="s">
        <v>562</v>
      </c>
    </row>
    <row r="14" spans="4:11" ht="15">
      <c r="D14">
        <v>2</v>
      </c>
      <c r="E14">
        <v>4</v>
      </c>
      <c r="H14">
        <v>2</v>
      </c>
      <c r="J14" t="s">
        <v>563</v>
      </c>
      <c r="K14" t="s">
        <v>564</v>
      </c>
    </row>
    <row r="15" spans="4:11" ht="15">
      <c r="D15">
        <v>3</v>
      </c>
      <c r="E15">
        <v>5</v>
      </c>
      <c r="H15">
        <v>3</v>
      </c>
      <c r="J15" t="s">
        <v>565</v>
      </c>
      <c r="K15" t="s">
        <v>566</v>
      </c>
    </row>
    <row r="16" spans="4:11" ht="15">
      <c r="D16">
        <v>4</v>
      </c>
      <c r="E16">
        <v>6</v>
      </c>
      <c r="H16">
        <v>4</v>
      </c>
      <c r="J16" t="s">
        <v>567</v>
      </c>
      <c r="K16" t="s">
        <v>568</v>
      </c>
    </row>
    <row r="17" spans="4:11" ht="15">
      <c r="D17">
        <v>5</v>
      </c>
      <c r="E17">
        <v>7</v>
      </c>
      <c r="H17">
        <v>5</v>
      </c>
      <c r="J17" t="s">
        <v>569</v>
      </c>
      <c r="K17" t="s">
        <v>570</v>
      </c>
    </row>
    <row r="18" spans="4:11" ht="15">
      <c r="D18">
        <v>6</v>
      </c>
      <c r="E18">
        <v>8</v>
      </c>
      <c r="H18">
        <v>6</v>
      </c>
      <c r="J18" t="s">
        <v>571</v>
      </c>
      <c r="K18" t="s">
        <v>572</v>
      </c>
    </row>
    <row r="19" spans="4:11" ht="15">
      <c r="D19">
        <v>7</v>
      </c>
      <c r="E19">
        <v>9</v>
      </c>
      <c r="H19">
        <v>7</v>
      </c>
      <c r="J19" t="s">
        <v>573</v>
      </c>
      <c r="K19" t="s">
        <v>574</v>
      </c>
    </row>
    <row r="20" spans="4:11" ht="15">
      <c r="D20">
        <v>8</v>
      </c>
      <c r="H20">
        <v>8</v>
      </c>
      <c r="J20" t="s">
        <v>575</v>
      </c>
      <c r="K20" t="s">
        <v>576</v>
      </c>
    </row>
    <row r="21" spans="4:11" ht="409.5">
      <c r="D21">
        <v>9</v>
      </c>
      <c r="H21">
        <v>9</v>
      </c>
      <c r="J21" t="s">
        <v>577</v>
      </c>
      <c r="K21" s="13" t="s">
        <v>578</v>
      </c>
    </row>
    <row r="22" spans="4:11" ht="409.5">
      <c r="D22">
        <v>10</v>
      </c>
      <c r="J22" t="s">
        <v>579</v>
      </c>
      <c r="K22" s="13" t="s">
        <v>580</v>
      </c>
    </row>
    <row r="23" spans="4:11" ht="409.5">
      <c r="D23">
        <v>11</v>
      </c>
      <c r="J23" t="s">
        <v>581</v>
      </c>
      <c r="K23" s="13" t="s">
        <v>582</v>
      </c>
    </row>
    <row r="24" spans="10:11" ht="409.5">
      <c r="J24" t="s">
        <v>583</v>
      </c>
      <c r="K24" s="13" t="s">
        <v>777</v>
      </c>
    </row>
    <row r="25" spans="10:11" ht="15">
      <c r="J25" t="s">
        <v>584</v>
      </c>
      <c r="K25" t="b">
        <v>0</v>
      </c>
    </row>
    <row r="26" spans="10:11" ht="15">
      <c r="J26" t="s">
        <v>775</v>
      </c>
      <c r="K26" t="s">
        <v>776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596</v>
      </c>
      <c r="B1" s="13" t="s">
        <v>597</v>
      </c>
      <c r="C1" s="13" t="s">
        <v>598</v>
      </c>
      <c r="D1" s="13" t="s">
        <v>600</v>
      </c>
      <c r="E1" s="13" t="s">
        <v>599</v>
      </c>
      <c r="F1" s="13" t="s">
        <v>602</v>
      </c>
      <c r="G1" s="78" t="s">
        <v>601</v>
      </c>
      <c r="H1" s="78" t="s">
        <v>603</v>
      </c>
    </row>
    <row r="2" spans="1:8" ht="15">
      <c r="A2" s="83" t="s">
        <v>255</v>
      </c>
      <c r="B2" s="78">
        <v>2</v>
      </c>
      <c r="C2" s="83" t="s">
        <v>255</v>
      </c>
      <c r="D2" s="78">
        <v>2</v>
      </c>
      <c r="E2" s="83" t="s">
        <v>252</v>
      </c>
      <c r="F2" s="78">
        <v>2</v>
      </c>
      <c r="G2" s="78"/>
      <c r="H2" s="78"/>
    </row>
    <row r="3" spans="1:8" ht="15">
      <c r="A3" s="83" t="s">
        <v>254</v>
      </c>
      <c r="B3" s="78">
        <v>2</v>
      </c>
      <c r="C3" s="83" t="s">
        <v>254</v>
      </c>
      <c r="D3" s="78">
        <v>2</v>
      </c>
      <c r="E3" s="78"/>
      <c r="F3" s="78"/>
      <c r="G3" s="78"/>
      <c r="H3" s="78"/>
    </row>
    <row r="4" spans="1:8" ht="15">
      <c r="A4" s="83" t="s">
        <v>252</v>
      </c>
      <c r="B4" s="78">
        <v>2</v>
      </c>
      <c r="C4" s="83" t="s">
        <v>253</v>
      </c>
      <c r="D4" s="78">
        <v>1</v>
      </c>
      <c r="E4" s="78"/>
      <c r="F4" s="78"/>
      <c r="G4" s="78"/>
      <c r="H4" s="78"/>
    </row>
    <row r="5" spans="1:8" ht="15">
      <c r="A5" s="83" t="s">
        <v>253</v>
      </c>
      <c r="B5" s="78">
        <v>1</v>
      </c>
      <c r="C5" s="78"/>
      <c r="D5" s="78"/>
      <c r="E5" s="78"/>
      <c r="F5" s="78"/>
      <c r="G5" s="78"/>
      <c r="H5" s="78"/>
    </row>
    <row r="8" spans="1:8" ht="15" customHeight="1">
      <c r="A8" s="13" t="s">
        <v>606</v>
      </c>
      <c r="B8" s="13" t="s">
        <v>597</v>
      </c>
      <c r="C8" s="13" t="s">
        <v>607</v>
      </c>
      <c r="D8" s="13" t="s">
        <v>600</v>
      </c>
      <c r="E8" s="13" t="s">
        <v>608</v>
      </c>
      <c r="F8" s="13" t="s">
        <v>602</v>
      </c>
      <c r="G8" s="78" t="s">
        <v>609</v>
      </c>
      <c r="H8" s="78" t="s">
        <v>603</v>
      </c>
    </row>
    <row r="9" spans="1:8" ht="15">
      <c r="A9" s="78" t="s">
        <v>258</v>
      </c>
      <c r="B9" s="78">
        <v>4</v>
      </c>
      <c r="C9" s="78" t="s">
        <v>258</v>
      </c>
      <c r="D9" s="78">
        <v>4</v>
      </c>
      <c r="E9" s="78" t="s">
        <v>256</v>
      </c>
      <c r="F9" s="78">
        <v>2</v>
      </c>
      <c r="G9" s="78"/>
      <c r="H9" s="78"/>
    </row>
    <row r="10" spans="1:8" ht="15">
      <c r="A10" s="78" t="s">
        <v>256</v>
      </c>
      <c r="B10" s="78">
        <v>2</v>
      </c>
      <c r="C10" s="78" t="s">
        <v>257</v>
      </c>
      <c r="D10" s="78">
        <v>1</v>
      </c>
      <c r="E10" s="78"/>
      <c r="F10" s="78"/>
      <c r="G10" s="78"/>
      <c r="H10" s="78"/>
    </row>
    <row r="11" spans="1:8" ht="15">
      <c r="A11" s="78" t="s">
        <v>257</v>
      </c>
      <c r="B11" s="78">
        <v>1</v>
      </c>
      <c r="C11" s="78"/>
      <c r="D11" s="78"/>
      <c r="E11" s="78"/>
      <c r="F11" s="78"/>
      <c r="G11" s="78"/>
      <c r="H11" s="78"/>
    </row>
    <row r="14" spans="1:8" ht="15" customHeight="1">
      <c r="A14" s="13" t="s">
        <v>612</v>
      </c>
      <c r="B14" s="13" t="s">
        <v>597</v>
      </c>
      <c r="C14" s="13" t="s">
        <v>615</v>
      </c>
      <c r="D14" s="13" t="s">
        <v>600</v>
      </c>
      <c r="E14" s="78" t="s">
        <v>616</v>
      </c>
      <c r="F14" s="78" t="s">
        <v>602</v>
      </c>
      <c r="G14" s="78" t="s">
        <v>617</v>
      </c>
      <c r="H14" s="78" t="s">
        <v>603</v>
      </c>
    </row>
    <row r="15" spans="1:8" ht="15">
      <c r="A15" s="78" t="s">
        <v>613</v>
      </c>
      <c r="B15" s="78">
        <v>5</v>
      </c>
      <c r="C15" s="78" t="s">
        <v>613</v>
      </c>
      <c r="D15" s="78">
        <v>5</v>
      </c>
      <c r="E15" s="78"/>
      <c r="F15" s="78"/>
      <c r="G15" s="78"/>
      <c r="H15" s="78"/>
    </row>
    <row r="16" spans="1:8" ht="15">
      <c r="A16" s="78" t="s">
        <v>614</v>
      </c>
      <c r="B16" s="78">
        <v>4</v>
      </c>
      <c r="C16" s="78" t="s">
        <v>614</v>
      </c>
      <c r="D16" s="78">
        <v>4</v>
      </c>
      <c r="E16" s="78"/>
      <c r="F16" s="78"/>
      <c r="G16" s="78"/>
      <c r="H16" s="78"/>
    </row>
    <row r="19" spans="1:8" ht="15" customHeight="1">
      <c r="A19" s="13" t="s">
        <v>620</v>
      </c>
      <c r="B19" s="13" t="s">
        <v>597</v>
      </c>
      <c r="C19" s="13" t="s">
        <v>626</v>
      </c>
      <c r="D19" s="13" t="s">
        <v>600</v>
      </c>
      <c r="E19" s="13" t="s">
        <v>629</v>
      </c>
      <c r="F19" s="13" t="s">
        <v>602</v>
      </c>
      <c r="G19" s="78" t="s">
        <v>630</v>
      </c>
      <c r="H19" s="78" t="s">
        <v>603</v>
      </c>
    </row>
    <row r="20" spans="1:8" ht="15">
      <c r="A20" s="84" t="s">
        <v>621</v>
      </c>
      <c r="B20" s="84">
        <v>2</v>
      </c>
      <c r="C20" s="84" t="s">
        <v>228</v>
      </c>
      <c r="D20" s="84">
        <v>11</v>
      </c>
      <c r="E20" s="84" t="s">
        <v>213</v>
      </c>
      <c r="F20" s="84">
        <v>3</v>
      </c>
      <c r="G20" s="84"/>
      <c r="H20" s="84"/>
    </row>
    <row r="21" spans="1:8" ht="15">
      <c r="A21" s="84" t="s">
        <v>622</v>
      </c>
      <c r="B21" s="84">
        <v>1</v>
      </c>
      <c r="C21" s="84" t="s">
        <v>215</v>
      </c>
      <c r="D21" s="84">
        <v>7</v>
      </c>
      <c r="E21" s="84" t="s">
        <v>228</v>
      </c>
      <c r="F21" s="84">
        <v>3</v>
      </c>
      <c r="G21" s="84"/>
      <c r="H21" s="84"/>
    </row>
    <row r="22" spans="1:8" ht="15">
      <c r="A22" s="84" t="s">
        <v>623</v>
      </c>
      <c r="B22" s="84">
        <v>0</v>
      </c>
      <c r="C22" s="84" t="s">
        <v>213</v>
      </c>
      <c r="D22" s="84">
        <v>7</v>
      </c>
      <c r="E22" s="84" t="s">
        <v>217</v>
      </c>
      <c r="F22" s="84">
        <v>3</v>
      </c>
      <c r="G22" s="84"/>
      <c r="H22" s="84"/>
    </row>
    <row r="23" spans="1:8" ht="15">
      <c r="A23" s="84" t="s">
        <v>624</v>
      </c>
      <c r="B23" s="84">
        <v>188</v>
      </c>
      <c r="C23" s="84" t="s">
        <v>217</v>
      </c>
      <c r="D23" s="84">
        <v>7</v>
      </c>
      <c r="E23" s="84" t="s">
        <v>227</v>
      </c>
      <c r="F23" s="84">
        <v>3</v>
      </c>
      <c r="G23" s="84"/>
      <c r="H23" s="84"/>
    </row>
    <row r="24" spans="1:8" ht="15">
      <c r="A24" s="84" t="s">
        <v>625</v>
      </c>
      <c r="B24" s="84">
        <v>191</v>
      </c>
      <c r="C24" s="84" t="s">
        <v>227</v>
      </c>
      <c r="D24" s="84">
        <v>7</v>
      </c>
      <c r="E24" s="84" t="s">
        <v>218</v>
      </c>
      <c r="F24" s="84">
        <v>3</v>
      </c>
      <c r="G24" s="84"/>
      <c r="H24" s="84"/>
    </row>
    <row r="25" spans="1:8" ht="15">
      <c r="A25" s="84" t="s">
        <v>228</v>
      </c>
      <c r="B25" s="84">
        <v>14</v>
      </c>
      <c r="C25" s="84" t="s">
        <v>226</v>
      </c>
      <c r="D25" s="84">
        <v>7</v>
      </c>
      <c r="E25" s="84" t="s">
        <v>226</v>
      </c>
      <c r="F25" s="84">
        <v>3</v>
      </c>
      <c r="G25" s="84"/>
      <c r="H25" s="84"/>
    </row>
    <row r="26" spans="1:8" ht="15">
      <c r="A26" s="84" t="s">
        <v>213</v>
      </c>
      <c r="B26" s="84">
        <v>10</v>
      </c>
      <c r="C26" s="84" t="s">
        <v>225</v>
      </c>
      <c r="D26" s="84">
        <v>7</v>
      </c>
      <c r="E26" s="84" t="s">
        <v>225</v>
      </c>
      <c r="F26" s="84">
        <v>3</v>
      </c>
      <c r="G26" s="84"/>
      <c r="H26" s="84"/>
    </row>
    <row r="27" spans="1:8" ht="15">
      <c r="A27" s="84" t="s">
        <v>217</v>
      </c>
      <c r="B27" s="84">
        <v>10</v>
      </c>
      <c r="C27" s="84" t="s">
        <v>218</v>
      </c>
      <c r="D27" s="84">
        <v>6</v>
      </c>
      <c r="E27" s="84" t="s">
        <v>224</v>
      </c>
      <c r="F27" s="84">
        <v>3</v>
      </c>
      <c r="G27" s="84"/>
      <c r="H27" s="84"/>
    </row>
    <row r="28" spans="1:8" ht="15">
      <c r="A28" s="84" t="s">
        <v>227</v>
      </c>
      <c r="B28" s="84">
        <v>10</v>
      </c>
      <c r="C28" s="84" t="s">
        <v>627</v>
      </c>
      <c r="D28" s="84">
        <v>5</v>
      </c>
      <c r="E28" s="84" t="s">
        <v>223</v>
      </c>
      <c r="F28" s="84">
        <v>3</v>
      </c>
      <c r="G28" s="84"/>
      <c r="H28" s="84"/>
    </row>
    <row r="29" spans="1:8" ht="15">
      <c r="A29" s="84" t="s">
        <v>226</v>
      </c>
      <c r="B29" s="84">
        <v>10</v>
      </c>
      <c r="C29" s="84" t="s">
        <v>628</v>
      </c>
      <c r="D29" s="84">
        <v>4</v>
      </c>
      <c r="E29" s="84" t="s">
        <v>237</v>
      </c>
      <c r="F29" s="84">
        <v>3</v>
      </c>
      <c r="G29" s="84"/>
      <c r="H29" s="84"/>
    </row>
    <row r="32" spans="1:8" ht="15" customHeight="1">
      <c r="A32" s="13" t="s">
        <v>634</v>
      </c>
      <c r="B32" s="13" t="s">
        <v>597</v>
      </c>
      <c r="C32" s="13" t="s">
        <v>645</v>
      </c>
      <c r="D32" s="13" t="s">
        <v>600</v>
      </c>
      <c r="E32" s="13" t="s">
        <v>647</v>
      </c>
      <c r="F32" s="13" t="s">
        <v>602</v>
      </c>
      <c r="G32" s="78" t="s">
        <v>651</v>
      </c>
      <c r="H32" s="78" t="s">
        <v>603</v>
      </c>
    </row>
    <row r="33" spans="1:8" ht="15">
      <c r="A33" s="84" t="s">
        <v>635</v>
      </c>
      <c r="B33" s="84">
        <v>10</v>
      </c>
      <c r="C33" s="84" t="s">
        <v>640</v>
      </c>
      <c r="D33" s="84">
        <v>7</v>
      </c>
      <c r="E33" s="84" t="s">
        <v>635</v>
      </c>
      <c r="F33" s="84">
        <v>3</v>
      </c>
      <c r="G33" s="84"/>
      <c r="H33" s="84"/>
    </row>
    <row r="34" spans="1:8" ht="15">
      <c r="A34" s="84" t="s">
        <v>636</v>
      </c>
      <c r="B34" s="84">
        <v>10</v>
      </c>
      <c r="C34" s="84" t="s">
        <v>635</v>
      </c>
      <c r="D34" s="84">
        <v>7</v>
      </c>
      <c r="E34" s="84" t="s">
        <v>636</v>
      </c>
      <c r="F34" s="84">
        <v>3</v>
      </c>
      <c r="G34" s="84"/>
      <c r="H34" s="84"/>
    </row>
    <row r="35" spans="1:8" ht="15">
      <c r="A35" s="84" t="s">
        <v>637</v>
      </c>
      <c r="B35" s="84">
        <v>10</v>
      </c>
      <c r="C35" s="84" t="s">
        <v>636</v>
      </c>
      <c r="D35" s="84">
        <v>7</v>
      </c>
      <c r="E35" s="84" t="s">
        <v>638</v>
      </c>
      <c r="F35" s="84">
        <v>3</v>
      </c>
      <c r="G35" s="84"/>
      <c r="H35" s="84"/>
    </row>
    <row r="36" spans="1:8" ht="15">
      <c r="A36" s="84" t="s">
        <v>638</v>
      </c>
      <c r="B36" s="84">
        <v>9</v>
      </c>
      <c r="C36" s="84" t="s">
        <v>637</v>
      </c>
      <c r="D36" s="84">
        <v>7</v>
      </c>
      <c r="E36" s="84" t="s">
        <v>639</v>
      </c>
      <c r="F36" s="84">
        <v>3</v>
      </c>
      <c r="G36" s="84"/>
      <c r="H36" s="84"/>
    </row>
    <row r="37" spans="1:8" ht="15">
      <c r="A37" s="84" t="s">
        <v>639</v>
      </c>
      <c r="B37" s="84">
        <v>9</v>
      </c>
      <c r="C37" s="84" t="s">
        <v>638</v>
      </c>
      <c r="D37" s="84">
        <v>6</v>
      </c>
      <c r="E37" s="84" t="s">
        <v>637</v>
      </c>
      <c r="F37" s="84">
        <v>3</v>
      </c>
      <c r="G37" s="84"/>
      <c r="H37" s="84"/>
    </row>
    <row r="38" spans="1:8" ht="15">
      <c r="A38" s="84" t="s">
        <v>640</v>
      </c>
      <c r="B38" s="84">
        <v>8</v>
      </c>
      <c r="C38" s="84" t="s">
        <v>639</v>
      </c>
      <c r="D38" s="84">
        <v>6</v>
      </c>
      <c r="E38" s="84" t="s">
        <v>641</v>
      </c>
      <c r="F38" s="84">
        <v>3</v>
      </c>
      <c r="G38" s="84"/>
      <c r="H38" s="84"/>
    </row>
    <row r="39" spans="1:8" ht="15">
      <c r="A39" s="84" t="s">
        <v>641</v>
      </c>
      <c r="B39" s="84">
        <v>7</v>
      </c>
      <c r="C39" s="84" t="s">
        <v>644</v>
      </c>
      <c r="D39" s="84">
        <v>4</v>
      </c>
      <c r="E39" s="84" t="s">
        <v>643</v>
      </c>
      <c r="F39" s="84">
        <v>3</v>
      </c>
      <c r="G39" s="84"/>
      <c r="H39" s="84"/>
    </row>
    <row r="40" spans="1:8" ht="15">
      <c r="A40" s="84" t="s">
        <v>642</v>
      </c>
      <c r="B40" s="84">
        <v>6</v>
      </c>
      <c r="C40" s="84" t="s">
        <v>646</v>
      </c>
      <c r="D40" s="84">
        <v>4</v>
      </c>
      <c r="E40" s="84" t="s">
        <v>648</v>
      </c>
      <c r="F40" s="84">
        <v>3</v>
      </c>
      <c r="G40" s="84"/>
      <c r="H40" s="84"/>
    </row>
    <row r="41" spans="1:8" ht="15">
      <c r="A41" s="84" t="s">
        <v>643</v>
      </c>
      <c r="B41" s="84">
        <v>6</v>
      </c>
      <c r="C41" s="84" t="s">
        <v>642</v>
      </c>
      <c r="D41" s="84">
        <v>4</v>
      </c>
      <c r="E41" s="84" t="s">
        <v>649</v>
      </c>
      <c r="F41" s="84">
        <v>3</v>
      </c>
      <c r="G41" s="84"/>
      <c r="H41" s="84"/>
    </row>
    <row r="42" spans="1:8" ht="15">
      <c r="A42" s="84" t="s">
        <v>644</v>
      </c>
      <c r="B42" s="84">
        <v>4</v>
      </c>
      <c r="C42" s="84" t="s">
        <v>641</v>
      </c>
      <c r="D42" s="84">
        <v>4</v>
      </c>
      <c r="E42" s="84" t="s">
        <v>650</v>
      </c>
      <c r="F42" s="84">
        <v>3</v>
      </c>
      <c r="G42" s="84"/>
      <c r="H42" s="84"/>
    </row>
    <row r="45" spans="1:8" ht="15" customHeight="1">
      <c r="A45" s="13" t="s">
        <v>655</v>
      </c>
      <c r="B45" s="13" t="s">
        <v>597</v>
      </c>
      <c r="C45" s="13" t="s">
        <v>657</v>
      </c>
      <c r="D45" s="13" t="s">
        <v>600</v>
      </c>
      <c r="E45" s="13" t="s">
        <v>658</v>
      </c>
      <c r="F45" s="13" t="s">
        <v>602</v>
      </c>
      <c r="G45" s="78" t="s">
        <v>661</v>
      </c>
      <c r="H45" s="78" t="s">
        <v>603</v>
      </c>
    </row>
    <row r="46" spans="1:8" ht="15">
      <c r="A46" s="78" t="s">
        <v>215</v>
      </c>
      <c r="B46" s="78">
        <v>2</v>
      </c>
      <c r="C46" s="78" t="s">
        <v>215</v>
      </c>
      <c r="D46" s="78">
        <v>1</v>
      </c>
      <c r="E46" s="78" t="s">
        <v>213</v>
      </c>
      <c r="F46" s="78">
        <v>1</v>
      </c>
      <c r="G46" s="78"/>
      <c r="H46" s="78"/>
    </row>
    <row r="47" spans="1:8" ht="15">
      <c r="A47" s="78" t="s">
        <v>213</v>
      </c>
      <c r="B47" s="78">
        <v>1</v>
      </c>
      <c r="C47" s="78"/>
      <c r="D47" s="78"/>
      <c r="E47" s="78" t="s">
        <v>215</v>
      </c>
      <c r="F47" s="78">
        <v>1</v>
      </c>
      <c r="G47" s="78"/>
      <c r="H47" s="78"/>
    </row>
    <row r="50" spans="1:8" ht="15" customHeight="1">
      <c r="A50" s="13" t="s">
        <v>656</v>
      </c>
      <c r="B50" s="13" t="s">
        <v>597</v>
      </c>
      <c r="C50" s="13" t="s">
        <v>659</v>
      </c>
      <c r="D50" s="13" t="s">
        <v>600</v>
      </c>
      <c r="E50" s="13" t="s">
        <v>660</v>
      </c>
      <c r="F50" s="13" t="s">
        <v>602</v>
      </c>
      <c r="G50" s="78" t="s">
        <v>662</v>
      </c>
      <c r="H50" s="78" t="s">
        <v>603</v>
      </c>
    </row>
    <row r="51" spans="1:8" ht="15">
      <c r="A51" s="78" t="s">
        <v>228</v>
      </c>
      <c r="B51" s="78">
        <v>14</v>
      </c>
      <c r="C51" s="78" t="s">
        <v>228</v>
      </c>
      <c r="D51" s="78">
        <v>11</v>
      </c>
      <c r="E51" s="78" t="s">
        <v>228</v>
      </c>
      <c r="F51" s="78">
        <v>3</v>
      </c>
      <c r="G51" s="78"/>
      <c r="H51" s="78"/>
    </row>
    <row r="52" spans="1:8" ht="15">
      <c r="A52" s="78" t="s">
        <v>217</v>
      </c>
      <c r="B52" s="78">
        <v>10</v>
      </c>
      <c r="C52" s="78" t="s">
        <v>213</v>
      </c>
      <c r="D52" s="78">
        <v>7</v>
      </c>
      <c r="E52" s="78" t="s">
        <v>217</v>
      </c>
      <c r="F52" s="78">
        <v>3</v>
      </c>
      <c r="G52" s="78"/>
      <c r="H52" s="78"/>
    </row>
    <row r="53" spans="1:8" ht="15">
      <c r="A53" s="78" t="s">
        <v>227</v>
      </c>
      <c r="B53" s="78">
        <v>10</v>
      </c>
      <c r="C53" s="78" t="s">
        <v>217</v>
      </c>
      <c r="D53" s="78">
        <v>7</v>
      </c>
      <c r="E53" s="78" t="s">
        <v>227</v>
      </c>
      <c r="F53" s="78">
        <v>3</v>
      </c>
      <c r="G53" s="78"/>
      <c r="H53" s="78"/>
    </row>
    <row r="54" spans="1:8" ht="15">
      <c r="A54" s="78" t="s">
        <v>226</v>
      </c>
      <c r="B54" s="78">
        <v>10</v>
      </c>
      <c r="C54" s="78" t="s">
        <v>227</v>
      </c>
      <c r="D54" s="78">
        <v>7</v>
      </c>
      <c r="E54" s="78" t="s">
        <v>218</v>
      </c>
      <c r="F54" s="78">
        <v>3</v>
      </c>
      <c r="G54" s="78"/>
      <c r="H54" s="78"/>
    </row>
    <row r="55" spans="1:8" ht="15">
      <c r="A55" s="78" t="s">
        <v>225</v>
      </c>
      <c r="B55" s="78">
        <v>10</v>
      </c>
      <c r="C55" s="78" t="s">
        <v>226</v>
      </c>
      <c r="D55" s="78">
        <v>7</v>
      </c>
      <c r="E55" s="78" t="s">
        <v>226</v>
      </c>
      <c r="F55" s="78">
        <v>3</v>
      </c>
      <c r="G55" s="78"/>
      <c r="H55" s="78"/>
    </row>
    <row r="56" spans="1:8" ht="15">
      <c r="A56" s="78" t="s">
        <v>213</v>
      </c>
      <c r="B56" s="78">
        <v>9</v>
      </c>
      <c r="C56" s="78" t="s">
        <v>225</v>
      </c>
      <c r="D56" s="78">
        <v>7</v>
      </c>
      <c r="E56" s="78" t="s">
        <v>225</v>
      </c>
      <c r="F56" s="78">
        <v>3</v>
      </c>
      <c r="G56" s="78"/>
      <c r="H56" s="78"/>
    </row>
    <row r="57" spans="1:8" ht="15">
      <c r="A57" s="78" t="s">
        <v>218</v>
      </c>
      <c r="B57" s="78">
        <v>9</v>
      </c>
      <c r="C57" s="78" t="s">
        <v>215</v>
      </c>
      <c r="D57" s="78">
        <v>6</v>
      </c>
      <c r="E57" s="78" t="s">
        <v>224</v>
      </c>
      <c r="F57" s="78">
        <v>3</v>
      </c>
      <c r="G57" s="78"/>
      <c r="H57" s="78"/>
    </row>
    <row r="58" spans="1:8" ht="15">
      <c r="A58" s="78" t="s">
        <v>224</v>
      </c>
      <c r="B58" s="78">
        <v>7</v>
      </c>
      <c r="C58" s="78" t="s">
        <v>218</v>
      </c>
      <c r="D58" s="78">
        <v>6</v>
      </c>
      <c r="E58" s="78" t="s">
        <v>223</v>
      </c>
      <c r="F58" s="78">
        <v>3</v>
      </c>
      <c r="G58" s="78"/>
      <c r="H58" s="78"/>
    </row>
    <row r="59" spans="1:8" ht="15">
      <c r="A59" s="78" t="s">
        <v>215</v>
      </c>
      <c r="B59" s="78">
        <v>6</v>
      </c>
      <c r="C59" s="78" t="s">
        <v>224</v>
      </c>
      <c r="D59" s="78">
        <v>4</v>
      </c>
      <c r="E59" s="78" t="s">
        <v>237</v>
      </c>
      <c r="F59" s="78">
        <v>3</v>
      </c>
      <c r="G59" s="78"/>
      <c r="H59" s="78"/>
    </row>
    <row r="60" spans="1:8" ht="15">
      <c r="A60" s="78" t="s">
        <v>223</v>
      </c>
      <c r="B60" s="78">
        <v>6</v>
      </c>
      <c r="C60" s="78" t="s">
        <v>223</v>
      </c>
      <c r="D60" s="78">
        <v>3</v>
      </c>
      <c r="E60" s="78" t="s">
        <v>236</v>
      </c>
      <c r="F60" s="78">
        <v>3</v>
      </c>
      <c r="G60" s="78"/>
      <c r="H60" s="78"/>
    </row>
    <row r="63" spans="1:8" ht="15" customHeight="1">
      <c r="A63" s="13" t="s">
        <v>668</v>
      </c>
      <c r="B63" s="13" t="s">
        <v>597</v>
      </c>
      <c r="C63" s="13" t="s">
        <v>669</v>
      </c>
      <c r="D63" s="13" t="s">
        <v>600</v>
      </c>
      <c r="E63" s="13" t="s">
        <v>670</v>
      </c>
      <c r="F63" s="13" t="s">
        <v>602</v>
      </c>
      <c r="G63" s="13" t="s">
        <v>671</v>
      </c>
      <c r="H63" s="13" t="s">
        <v>603</v>
      </c>
    </row>
    <row r="64" spans="1:8" ht="15">
      <c r="A64" s="114" t="s">
        <v>220</v>
      </c>
      <c r="B64" s="78">
        <v>81946</v>
      </c>
      <c r="C64" s="114" t="s">
        <v>220</v>
      </c>
      <c r="D64" s="78">
        <v>81946</v>
      </c>
      <c r="E64" s="114" t="s">
        <v>215</v>
      </c>
      <c r="F64" s="78">
        <v>34151</v>
      </c>
      <c r="G64" s="114" t="s">
        <v>312</v>
      </c>
      <c r="H64" s="78">
        <v>42</v>
      </c>
    </row>
    <row r="65" spans="1:8" ht="15">
      <c r="A65" s="114" t="s">
        <v>214</v>
      </c>
      <c r="B65" s="78">
        <v>63259</v>
      </c>
      <c r="C65" s="114" t="s">
        <v>214</v>
      </c>
      <c r="D65" s="78">
        <v>63259</v>
      </c>
      <c r="E65" s="114" t="s">
        <v>235</v>
      </c>
      <c r="F65" s="78">
        <v>30506</v>
      </c>
      <c r="G65" s="114" t="s">
        <v>313</v>
      </c>
      <c r="H65" s="78">
        <v>0</v>
      </c>
    </row>
    <row r="66" spans="1:8" ht="15">
      <c r="A66" s="114" t="s">
        <v>215</v>
      </c>
      <c r="B66" s="78">
        <v>34151</v>
      </c>
      <c r="C66" s="114" t="s">
        <v>227</v>
      </c>
      <c r="D66" s="78">
        <v>21658</v>
      </c>
      <c r="E66" s="114" t="s">
        <v>233</v>
      </c>
      <c r="F66" s="78">
        <v>18413</v>
      </c>
      <c r="G66" s="114"/>
      <c r="H66" s="78"/>
    </row>
    <row r="67" spans="1:8" ht="15">
      <c r="A67" s="114" t="s">
        <v>235</v>
      </c>
      <c r="B67" s="78">
        <v>30506</v>
      </c>
      <c r="C67" s="114" t="s">
        <v>219</v>
      </c>
      <c r="D67" s="78">
        <v>17708</v>
      </c>
      <c r="E67" s="114" t="s">
        <v>216</v>
      </c>
      <c r="F67" s="78">
        <v>14250</v>
      </c>
      <c r="G67" s="114"/>
      <c r="H67" s="78"/>
    </row>
    <row r="68" spans="1:8" ht="15">
      <c r="A68" s="114" t="s">
        <v>227</v>
      </c>
      <c r="B68" s="78">
        <v>21658</v>
      </c>
      <c r="C68" s="114" t="s">
        <v>217</v>
      </c>
      <c r="D68" s="78">
        <v>8842</v>
      </c>
      <c r="E68" s="114" t="s">
        <v>237</v>
      </c>
      <c r="F68" s="78">
        <v>9749</v>
      </c>
      <c r="G68" s="114"/>
      <c r="H68" s="78"/>
    </row>
    <row r="69" spans="1:8" ht="15">
      <c r="A69" s="114" t="s">
        <v>233</v>
      </c>
      <c r="B69" s="78">
        <v>18413</v>
      </c>
      <c r="C69" s="114" t="s">
        <v>212</v>
      </c>
      <c r="D69" s="78">
        <v>7100</v>
      </c>
      <c r="E69" s="114" t="s">
        <v>234</v>
      </c>
      <c r="F69" s="78">
        <v>5774</v>
      </c>
      <c r="G69" s="114"/>
      <c r="H69" s="78"/>
    </row>
    <row r="70" spans="1:8" ht="15">
      <c r="A70" s="114" t="s">
        <v>219</v>
      </c>
      <c r="B70" s="78">
        <v>17708</v>
      </c>
      <c r="C70" s="114" t="s">
        <v>225</v>
      </c>
      <c r="D70" s="78">
        <v>6877</v>
      </c>
      <c r="E70" s="114" t="s">
        <v>231</v>
      </c>
      <c r="F70" s="78">
        <v>5237</v>
      </c>
      <c r="G70" s="114"/>
      <c r="H70" s="78"/>
    </row>
    <row r="71" spans="1:8" ht="15">
      <c r="A71" s="114" t="s">
        <v>216</v>
      </c>
      <c r="B71" s="78">
        <v>14250</v>
      </c>
      <c r="C71" s="114" t="s">
        <v>213</v>
      </c>
      <c r="D71" s="78">
        <v>2922</v>
      </c>
      <c r="E71" s="114" t="s">
        <v>236</v>
      </c>
      <c r="F71" s="78">
        <v>4329</v>
      </c>
      <c r="G71" s="114"/>
      <c r="H71" s="78"/>
    </row>
    <row r="72" spans="1:8" ht="15">
      <c r="A72" s="114" t="s">
        <v>237</v>
      </c>
      <c r="B72" s="78">
        <v>9749</v>
      </c>
      <c r="C72" s="114" t="s">
        <v>224</v>
      </c>
      <c r="D72" s="78">
        <v>2682</v>
      </c>
      <c r="E72" s="114" t="s">
        <v>229</v>
      </c>
      <c r="F72" s="78">
        <v>2119</v>
      </c>
      <c r="G72" s="114"/>
      <c r="H72" s="78"/>
    </row>
    <row r="73" spans="1:8" ht="15">
      <c r="A73" s="114" t="s">
        <v>217</v>
      </c>
      <c r="B73" s="78">
        <v>8842</v>
      </c>
      <c r="C73" s="114" t="s">
        <v>218</v>
      </c>
      <c r="D73" s="78">
        <v>2504</v>
      </c>
      <c r="E73" s="114" t="s">
        <v>230</v>
      </c>
      <c r="F73" s="78">
        <v>2084</v>
      </c>
      <c r="G73" s="114"/>
      <c r="H73" s="78"/>
    </row>
  </sheetData>
  <hyperlinks>
    <hyperlink ref="A2" r:id="rId1" display="https://mel365.com/boston-freedom-trail/"/>
    <hyperlink ref="A3" r:id="rId2" display="https://mel365.com/boston-one-day-photography-journey/"/>
    <hyperlink ref="A4" r:id="rId3" display="https://www.10best.com/awards/travel/best-destination-for-fall-foliage-2019/"/>
    <hyperlink ref="A5" r:id="rId4" display="https://twitter.com/i/web/status/1156642815381782530"/>
    <hyperlink ref="C2" r:id="rId5" display="https://mel365.com/boston-freedom-trail/"/>
    <hyperlink ref="C3" r:id="rId6" display="https://mel365.com/boston-one-day-photography-journey/"/>
    <hyperlink ref="C4" r:id="rId7" display="https://twitter.com/i/web/status/1156642815381782530"/>
    <hyperlink ref="E2" r:id="rId8" display="https://www.10best.com/awards/travel/best-destination-for-fall-foliage-2019/"/>
  </hyperlinks>
  <printOptions/>
  <pageMargins left="0.7" right="0.7" top="0.75" bottom="0.75" header="0.3" footer="0.3"/>
  <pageSetup orientation="portrait" paperSize="9"/>
  <tableParts>
    <tablePart r:id="rId10"/>
    <tablePart r:id="rId11"/>
    <tablePart r:id="rId14"/>
    <tablePart r:id="rId13"/>
    <tablePart r:id="rId12"/>
    <tablePart r:id="rId9"/>
    <tablePart r:id="rId16"/>
    <tablePart r:id="rId1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710</v>
      </c>
      <c r="B1" s="13" t="s">
        <v>721</v>
      </c>
      <c r="C1" s="13" t="s">
        <v>722</v>
      </c>
      <c r="D1" s="13" t="s">
        <v>144</v>
      </c>
      <c r="E1" s="13" t="s">
        <v>724</v>
      </c>
      <c r="F1" s="13" t="s">
        <v>725</v>
      </c>
      <c r="G1" s="13" t="s">
        <v>726</v>
      </c>
    </row>
    <row r="2" spans="1:7" ht="15">
      <c r="A2" s="78" t="s">
        <v>621</v>
      </c>
      <c r="B2" s="78">
        <v>2</v>
      </c>
      <c r="C2" s="117">
        <v>0.010471204188481676</v>
      </c>
      <c r="D2" s="78" t="s">
        <v>723</v>
      </c>
      <c r="E2" s="78"/>
      <c r="F2" s="78"/>
      <c r="G2" s="78"/>
    </row>
    <row r="3" spans="1:7" ht="15">
      <c r="A3" s="78" t="s">
        <v>622</v>
      </c>
      <c r="B3" s="78">
        <v>1</v>
      </c>
      <c r="C3" s="117">
        <v>0.005235602094240838</v>
      </c>
      <c r="D3" s="78" t="s">
        <v>723</v>
      </c>
      <c r="E3" s="78"/>
      <c r="F3" s="78"/>
      <c r="G3" s="78"/>
    </row>
    <row r="4" spans="1:7" ht="15">
      <c r="A4" s="78" t="s">
        <v>623</v>
      </c>
      <c r="B4" s="78">
        <v>0</v>
      </c>
      <c r="C4" s="117">
        <v>0</v>
      </c>
      <c r="D4" s="78" t="s">
        <v>723</v>
      </c>
      <c r="E4" s="78"/>
      <c r="F4" s="78"/>
      <c r="G4" s="78"/>
    </row>
    <row r="5" spans="1:7" ht="15">
      <c r="A5" s="78" t="s">
        <v>624</v>
      </c>
      <c r="B5" s="78">
        <v>188</v>
      </c>
      <c r="C5" s="117">
        <v>0.9842931937172774</v>
      </c>
      <c r="D5" s="78" t="s">
        <v>723</v>
      </c>
      <c r="E5" s="78"/>
      <c r="F5" s="78"/>
      <c r="G5" s="78"/>
    </row>
    <row r="6" spans="1:7" ht="15">
      <c r="A6" s="78" t="s">
        <v>625</v>
      </c>
      <c r="B6" s="78">
        <v>191</v>
      </c>
      <c r="C6" s="117">
        <v>1</v>
      </c>
      <c r="D6" s="78" t="s">
        <v>723</v>
      </c>
      <c r="E6" s="78"/>
      <c r="F6" s="78"/>
      <c r="G6" s="78"/>
    </row>
    <row r="7" spans="1:7" ht="15">
      <c r="A7" s="84" t="s">
        <v>228</v>
      </c>
      <c r="B7" s="84">
        <v>14</v>
      </c>
      <c r="C7" s="118">
        <v>0</v>
      </c>
      <c r="D7" s="84" t="s">
        <v>723</v>
      </c>
      <c r="E7" s="84" t="b">
        <v>0</v>
      </c>
      <c r="F7" s="84" t="b">
        <v>0</v>
      </c>
      <c r="G7" s="84" t="b">
        <v>0</v>
      </c>
    </row>
    <row r="8" spans="1:7" ht="15">
      <c r="A8" s="84" t="s">
        <v>213</v>
      </c>
      <c r="B8" s="84">
        <v>10</v>
      </c>
      <c r="C8" s="118">
        <v>0.008802893715556507</v>
      </c>
      <c r="D8" s="84" t="s">
        <v>723</v>
      </c>
      <c r="E8" s="84" t="b">
        <v>0</v>
      </c>
      <c r="F8" s="84" t="b">
        <v>0</v>
      </c>
      <c r="G8" s="84" t="b">
        <v>0</v>
      </c>
    </row>
    <row r="9" spans="1:7" ht="15">
      <c r="A9" s="84" t="s">
        <v>217</v>
      </c>
      <c r="B9" s="84">
        <v>10</v>
      </c>
      <c r="C9" s="118">
        <v>0.008802893715556507</v>
      </c>
      <c r="D9" s="84" t="s">
        <v>723</v>
      </c>
      <c r="E9" s="84" t="b">
        <v>0</v>
      </c>
      <c r="F9" s="84" t="b">
        <v>0</v>
      </c>
      <c r="G9" s="84" t="b">
        <v>0</v>
      </c>
    </row>
    <row r="10" spans="1:7" ht="15">
      <c r="A10" s="84" t="s">
        <v>227</v>
      </c>
      <c r="B10" s="84">
        <v>10</v>
      </c>
      <c r="C10" s="118">
        <v>0.008802893715556507</v>
      </c>
      <c r="D10" s="84" t="s">
        <v>723</v>
      </c>
      <c r="E10" s="84" t="b">
        <v>0</v>
      </c>
      <c r="F10" s="84" t="b">
        <v>0</v>
      </c>
      <c r="G10" s="84" t="b">
        <v>0</v>
      </c>
    </row>
    <row r="11" spans="1:7" ht="15">
      <c r="A11" s="84" t="s">
        <v>226</v>
      </c>
      <c r="B11" s="84">
        <v>10</v>
      </c>
      <c r="C11" s="118">
        <v>0.008802893715556507</v>
      </c>
      <c r="D11" s="84" t="s">
        <v>723</v>
      </c>
      <c r="E11" s="84" t="b">
        <v>0</v>
      </c>
      <c r="F11" s="84" t="b">
        <v>0</v>
      </c>
      <c r="G11" s="84" t="b">
        <v>0</v>
      </c>
    </row>
    <row r="12" spans="1:7" ht="15">
      <c r="A12" s="84" t="s">
        <v>225</v>
      </c>
      <c r="B12" s="84">
        <v>10</v>
      </c>
      <c r="C12" s="118">
        <v>0.008802893715556507</v>
      </c>
      <c r="D12" s="84" t="s">
        <v>723</v>
      </c>
      <c r="E12" s="84" t="b">
        <v>0</v>
      </c>
      <c r="F12" s="84" t="b">
        <v>0</v>
      </c>
      <c r="G12" s="84" t="b">
        <v>0</v>
      </c>
    </row>
    <row r="13" spans="1:7" ht="15">
      <c r="A13" s="84" t="s">
        <v>218</v>
      </c>
      <c r="B13" s="84">
        <v>9</v>
      </c>
      <c r="C13" s="118">
        <v>0.010403432145483244</v>
      </c>
      <c r="D13" s="84" t="s">
        <v>723</v>
      </c>
      <c r="E13" s="84" t="b">
        <v>0</v>
      </c>
      <c r="F13" s="84" t="b">
        <v>0</v>
      </c>
      <c r="G13" s="84" t="b">
        <v>0</v>
      </c>
    </row>
    <row r="14" spans="1:7" ht="15">
      <c r="A14" s="84" t="s">
        <v>215</v>
      </c>
      <c r="B14" s="84">
        <v>8</v>
      </c>
      <c r="C14" s="118">
        <v>0.011712677045122624</v>
      </c>
      <c r="D14" s="84" t="s">
        <v>723</v>
      </c>
      <c r="E14" s="84" t="b">
        <v>0</v>
      </c>
      <c r="F14" s="84" t="b">
        <v>0</v>
      </c>
      <c r="G14" s="84" t="b">
        <v>0</v>
      </c>
    </row>
    <row r="15" spans="1:7" ht="15">
      <c r="A15" s="84" t="s">
        <v>224</v>
      </c>
      <c r="B15" s="84">
        <v>7</v>
      </c>
      <c r="C15" s="118">
        <v>0.012694035961734147</v>
      </c>
      <c r="D15" s="84" t="s">
        <v>723</v>
      </c>
      <c r="E15" s="84" t="b">
        <v>0</v>
      </c>
      <c r="F15" s="84" t="b">
        <v>0</v>
      </c>
      <c r="G15" s="84" t="b">
        <v>0</v>
      </c>
    </row>
    <row r="16" spans="1:7" ht="15">
      <c r="A16" s="84" t="s">
        <v>223</v>
      </c>
      <c r="B16" s="84">
        <v>6</v>
      </c>
      <c r="C16" s="118">
        <v>0.013300365733539557</v>
      </c>
      <c r="D16" s="84" t="s">
        <v>723</v>
      </c>
      <c r="E16" s="84" t="b">
        <v>0</v>
      </c>
      <c r="F16" s="84" t="b">
        <v>0</v>
      </c>
      <c r="G16" s="84" t="b">
        <v>0</v>
      </c>
    </row>
    <row r="17" spans="1:7" ht="15">
      <c r="A17" s="84" t="s">
        <v>627</v>
      </c>
      <c r="B17" s="84">
        <v>5</v>
      </c>
      <c r="C17" s="118">
        <v>0.01638759169729746</v>
      </c>
      <c r="D17" s="84" t="s">
        <v>723</v>
      </c>
      <c r="E17" s="84" t="b">
        <v>0</v>
      </c>
      <c r="F17" s="84" t="b">
        <v>0</v>
      </c>
      <c r="G17" s="84" t="b">
        <v>0</v>
      </c>
    </row>
    <row r="18" spans="1:7" ht="15">
      <c r="A18" s="84" t="s">
        <v>628</v>
      </c>
      <c r="B18" s="84">
        <v>4</v>
      </c>
      <c r="C18" s="118">
        <v>0.01311007335783797</v>
      </c>
      <c r="D18" s="84" t="s">
        <v>723</v>
      </c>
      <c r="E18" s="84" t="b">
        <v>0</v>
      </c>
      <c r="F18" s="84" t="b">
        <v>0</v>
      </c>
      <c r="G18" s="84" t="b">
        <v>0</v>
      </c>
    </row>
    <row r="19" spans="1:7" ht="15">
      <c r="A19" s="84" t="s">
        <v>711</v>
      </c>
      <c r="B19" s="84">
        <v>4</v>
      </c>
      <c r="C19" s="118">
        <v>0.01311007335783797</v>
      </c>
      <c r="D19" s="84" t="s">
        <v>723</v>
      </c>
      <c r="E19" s="84" t="b">
        <v>0</v>
      </c>
      <c r="F19" s="84" t="b">
        <v>0</v>
      </c>
      <c r="G19" s="84" t="b">
        <v>0</v>
      </c>
    </row>
    <row r="20" spans="1:7" ht="15">
      <c r="A20" s="84" t="s">
        <v>237</v>
      </c>
      <c r="B20" s="84">
        <v>3</v>
      </c>
      <c r="C20" s="118">
        <v>0.012090483993227269</v>
      </c>
      <c r="D20" s="84" t="s">
        <v>723</v>
      </c>
      <c r="E20" s="84" t="b">
        <v>0</v>
      </c>
      <c r="F20" s="84" t="b">
        <v>0</v>
      </c>
      <c r="G20" s="84" t="b">
        <v>0</v>
      </c>
    </row>
    <row r="21" spans="1:7" ht="15">
      <c r="A21" s="84" t="s">
        <v>236</v>
      </c>
      <c r="B21" s="84">
        <v>3</v>
      </c>
      <c r="C21" s="118">
        <v>0.012090483993227269</v>
      </c>
      <c r="D21" s="84" t="s">
        <v>723</v>
      </c>
      <c r="E21" s="84" t="b">
        <v>0</v>
      </c>
      <c r="F21" s="84" t="b">
        <v>0</v>
      </c>
      <c r="G21" s="84" t="b">
        <v>0</v>
      </c>
    </row>
    <row r="22" spans="1:7" ht="15">
      <c r="A22" s="84" t="s">
        <v>212</v>
      </c>
      <c r="B22" s="84">
        <v>3</v>
      </c>
      <c r="C22" s="118">
        <v>0.012090483993227269</v>
      </c>
      <c r="D22" s="84" t="s">
        <v>723</v>
      </c>
      <c r="E22" s="84" t="b">
        <v>0</v>
      </c>
      <c r="F22" s="84" t="b">
        <v>0</v>
      </c>
      <c r="G22" s="84" t="b">
        <v>0</v>
      </c>
    </row>
    <row r="23" spans="1:7" ht="15">
      <c r="A23" s="84" t="s">
        <v>235</v>
      </c>
      <c r="B23" s="84">
        <v>3</v>
      </c>
      <c r="C23" s="118">
        <v>0.012090483993227269</v>
      </c>
      <c r="D23" s="84" t="s">
        <v>723</v>
      </c>
      <c r="E23" s="84" t="b">
        <v>0</v>
      </c>
      <c r="F23" s="84" t="b">
        <v>0</v>
      </c>
      <c r="G23" s="84" t="b">
        <v>0</v>
      </c>
    </row>
    <row r="24" spans="1:7" ht="15">
      <c r="A24" s="84" t="s">
        <v>234</v>
      </c>
      <c r="B24" s="84">
        <v>3</v>
      </c>
      <c r="C24" s="118">
        <v>0.012090483993227269</v>
      </c>
      <c r="D24" s="84" t="s">
        <v>723</v>
      </c>
      <c r="E24" s="84" t="b">
        <v>0</v>
      </c>
      <c r="F24" s="84" t="b">
        <v>0</v>
      </c>
      <c r="G24" s="84" t="b">
        <v>0</v>
      </c>
    </row>
    <row r="25" spans="1:7" ht="15">
      <c r="A25" s="84" t="s">
        <v>712</v>
      </c>
      <c r="B25" s="84">
        <v>2</v>
      </c>
      <c r="C25" s="118">
        <v>0.010181904096557311</v>
      </c>
      <c r="D25" s="84" t="s">
        <v>723</v>
      </c>
      <c r="E25" s="84" t="b">
        <v>1</v>
      </c>
      <c r="F25" s="84" t="b">
        <v>0</v>
      </c>
      <c r="G25" s="84" t="b">
        <v>0</v>
      </c>
    </row>
    <row r="26" spans="1:7" ht="15">
      <c r="A26" s="84" t="s">
        <v>713</v>
      </c>
      <c r="B26" s="84">
        <v>2</v>
      </c>
      <c r="C26" s="118">
        <v>0.010181904096557311</v>
      </c>
      <c r="D26" s="84" t="s">
        <v>723</v>
      </c>
      <c r="E26" s="84" t="b">
        <v>0</v>
      </c>
      <c r="F26" s="84" t="b">
        <v>0</v>
      </c>
      <c r="G26" s="84" t="b">
        <v>0</v>
      </c>
    </row>
    <row r="27" spans="1:7" ht="15">
      <c r="A27" s="84" t="s">
        <v>714</v>
      </c>
      <c r="B27" s="84">
        <v>2</v>
      </c>
      <c r="C27" s="118">
        <v>0.010181904096557311</v>
      </c>
      <c r="D27" s="84" t="s">
        <v>723</v>
      </c>
      <c r="E27" s="84" t="b">
        <v>0</v>
      </c>
      <c r="F27" s="84" t="b">
        <v>0</v>
      </c>
      <c r="G27" s="84" t="b">
        <v>0</v>
      </c>
    </row>
    <row r="28" spans="1:7" ht="15">
      <c r="A28" s="84" t="s">
        <v>715</v>
      </c>
      <c r="B28" s="84">
        <v>2</v>
      </c>
      <c r="C28" s="118">
        <v>0.010181904096557311</v>
      </c>
      <c r="D28" s="84" t="s">
        <v>723</v>
      </c>
      <c r="E28" s="84" t="b">
        <v>0</v>
      </c>
      <c r="F28" s="84" t="b">
        <v>0</v>
      </c>
      <c r="G28" s="84" t="b">
        <v>0</v>
      </c>
    </row>
    <row r="29" spans="1:7" ht="15">
      <c r="A29" s="84" t="s">
        <v>716</v>
      </c>
      <c r="B29" s="84">
        <v>2</v>
      </c>
      <c r="C29" s="118">
        <v>0.010181904096557311</v>
      </c>
      <c r="D29" s="84" t="s">
        <v>723</v>
      </c>
      <c r="E29" s="84" t="b">
        <v>0</v>
      </c>
      <c r="F29" s="84" t="b">
        <v>0</v>
      </c>
      <c r="G29" s="84" t="b">
        <v>0</v>
      </c>
    </row>
    <row r="30" spans="1:7" ht="15">
      <c r="A30" s="84" t="s">
        <v>717</v>
      </c>
      <c r="B30" s="84">
        <v>2</v>
      </c>
      <c r="C30" s="118">
        <v>0.010181904096557311</v>
      </c>
      <c r="D30" s="84" t="s">
        <v>723</v>
      </c>
      <c r="E30" s="84" t="b">
        <v>0</v>
      </c>
      <c r="F30" s="84" t="b">
        <v>0</v>
      </c>
      <c r="G30" s="84" t="b">
        <v>0</v>
      </c>
    </row>
    <row r="31" spans="1:7" ht="15">
      <c r="A31" s="84" t="s">
        <v>718</v>
      </c>
      <c r="B31" s="84">
        <v>2</v>
      </c>
      <c r="C31" s="118">
        <v>0.010181904096557311</v>
      </c>
      <c r="D31" s="84" t="s">
        <v>723</v>
      </c>
      <c r="E31" s="84" t="b">
        <v>0</v>
      </c>
      <c r="F31" s="84" t="b">
        <v>0</v>
      </c>
      <c r="G31" s="84" t="b">
        <v>0</v>
      </c>
    </row>
    <row r="32" spans="1:7" ht="15">
      <c r="A32" s="84" t="s">
        <v>719</v>
      </c>
      <c r="B32" s="84">
        <v>2</v>
      </c>
      <c r="C32" s="118">
        <v>0.010181904096557311</v>
      </c>
      <c r="D32" s="84" t="s">
        <v>723</v>
      </c>
      <c r="E32" s="84" t="b">
        <v>0</v>
      </c>
      <c r="F32" s="84" t="b">
        <v>0</v>
      </c>
      <c r="G32" s="84" t="b">
        <v>0</v>
      </c>
    </row>
    <row r="33" spans="1:7" ht="15">
      <c r="A33" s="84" t="s">
        <v>720</v>
      </c>
      <c r="B33" s="84">
        <v>2</v>
      </c>
      <c r="C33" s="118">
        <v>0.010181904096557311</v>
      </c>
      <c r="D33" s="84" t="s">
        <v>723</v>
      </c>
      <c r="E33" s="84" t="b">
        <v>0</v>
      </c>
      <c r="F33" s="84" t="b">
        <v>0</v>
      </c>
      <c r="G33" s="84" t="b">
        <v>0</v>
      </c>
    </row>
    <row r="34" spans="1:7" ht="15">
      <c r="A34" s="84" t="s">
        <v>233</v>
      </c>
      <c r="B34" s="84">
        <v>2</v>
      </c>
      <c r="C34" s="118">
        <v>0.010181904096557311</v>
      </c>
      <c r="D34" s="84" t="s">
        <v>723</v>
      </c>
      <c r="E34" s="84" t="b">
        <v>0</v>
      </c>
      <c r="F34" s="84" t="b">
        <v>0</v>
      </c>
      <c r="G34" s="84" t="b">
        <v>0</v>
      </c>
    </row>
    <row r="35" spans="1:7" ht="15">
      <c r="A35" s="84" t="s">
        <v>232</v>
      </c>
      <c r="B35" s="84">
        <v>2</v>
      </c>
      <c r="C35" s="118">
        <v>0.010181904096557311</v>
      </c>
      <c r="D35" s="84" t="s">
        <v>723</v>
      </c>
      <c r="E35" s="84" t="b">
        <v>0</v>
      </c>
      <c r="F35" s="84" t="b">
        <v>0</v>
      </c>
      <c r="G35" s="84" t="b">
        <v>0</v>
      </c>
    </row>
    <row r="36" spans="1:7" ht="15">
      <c r="A36" s="84" t="s">
        <v>231</v>
      </c>
      <c r="B36" s="84">
        <v>2</v>
      </c>
      <c r="C36" s="118">
        <v>0.010181904096557311</v>
      </c>
      <c r="D36" s="84" t="s">
        <v>723</v>
      </c>
      <c r="E36" s="84" t="b">
        <v>0</v>
      </c>
      <c r="F36" s="84" t="b">
        <v>0</v>
      </c>
      <c r="G36" s="84" t="b">
        <v>0</v>
      </c>
    </row>
    <row r="37" spans="1:7" ht="15">
      <c r="A37" s="84" t="s">
        <v>230</v>
      </c>
      <c r="B37" s="84">
        <v>2</v>
      </c>
      <c r="C37" s="118">
        <v>0.010181904096557311</v>
      </c>
      <c r="D37" s="84" t="s">
        <v>723</v>
      </c>
      <c r="E37" s="84" t="b">
        <v>0</v>
      </c>
      <c r="F37" s="84" t="b">
        <v>0</v>
      </c>
      <c r="G37" s="84" t="b">
        <v>0</v>
      </c>
    </row>
    <row r="38" spans="1:7" ht="15">
      <c r="A38" s="84" t="s">
        <v>229</v>
      </c>
      <c r="B38" s="84">
        <v>2</v>
      </c>
      <c r="C38" s="118">
        <v>0.010181904096557311</v>
      </c>
      <c r="D38" s="84" t="s">
        <v>723</v>
      </c>
      <c r="E38" s="84" t="b">
        <v>0</v>
      </c>
      <c r="F38" s="84" t="b">
        <v>0</v>
      </c>
      <c r="G38" s="84" t="b">
        <v>0</v>
      </c>
    </row>
    <row r="39" spans="1:7" ht="15">
      <c r="A39" s="84" t="s">
        <v>216</v>
      </c>
      <c r="B39" s="84">
        <v>2</v>
      </c>
      <c r="C39" s="118">
        <v>0.010181904096557311</v>
      </c>
      <c r="D39" s="84" t="s">
        <v>723</v>
      </c>
      <c r="E39" s="84" t="b">
        <v>0</v>
      </c>
      <c r="F39" s="84" t="b">
        <v>0</v>
      </c>
      <c r="G39" s="84" t="b">
        <v>0</v>
      </c>
    </row>
    <row r="40" spans="1:7" ht="15">
      <c r="A40" s="84" t="s">
        <v>221</v>
      </c>
      <c r="B40" s="84">
        <v>2</v>
      </c>
      <c r="C40" s="118">
        <v>0.010181904096557311</v>
      </c>
      <c r="D40" s="84" t="s">
        <v>723</v>
      </c>
      <c r="E40" s="84" t="b">
        <v>0</v>
      </c>
      <c r="F40" s="84" t="b">
        <v>0</v>
      </c>
      <c r="G40" s="84" t="b">
        <v>0</v>
      </c>
    </row>
    <row r="41" spans="1:7" ht="15">
      <c r="A41" s="84" t="s">
        <v>222</v>
      </c>
      <c r="B41" s="84">
        <v>2</v>
      </c>
      <c r="C41" s="118">
        <v>0.010181904096557311</v>
      </c>
      <c r="D41" s="84" t="s">
        <v>723</v>
      </c>
      <c r="E41" s="84" t="b">
        <v>0</v>
      </c>
      <c r="F41" s="84" t="b">
        <v>0</v>
      </c>
      <c r="G41" s="84" t="b">
        <v>0</v>
      </c>
    </row>
    <row r="42" spans="1:7" ht="15">
      <c r="A42" s="84" t="s">
        <v>228</v>
      </c>
      <c r="B42" s="84">
        <v>11</v>
      </c>
      <c r="C42" s="118">
        <v>0</v>
      </c>
      <c r="D42" s="84" t="s">
        <v>586</v>
      </c>
      <c r="E42" s="84" t="b">
        <v>0</v>
      </c>
      <c r="F42" s="84" t="b">
        <v>0</v>
      </c>
      <c r="G42" s="84" t="b">
        <v>0</v>
      </c>
    </row>
    <row r="43" spans="1:7" ht="15">
      <c r="A43" s="84" t="s">
        <v>215</v>
      </c>
      <c r="B43" s="84">
        <v>7</v>
      </c>
      <c r="C43" s="118">
        <v>0.012962853924601673</v>
      </c>
      <c r="D43" s="84" t="s">
        <v>586</v>
      </c>
      <c r="E43" s="84" t="b">
        <v>0</v>
      </c>
      <c r="F43" s="84" t="b">
        <v>0</v>
      </c>
      <c r="G43" s="84" t="b">
        <v>0</v>
      </c>
    </row>
    <row r="44" spans="1:7" ht="15">
      <c r="A44" s="84" t="s">
        <v>213</v>
      </c>
      <c r="B44" s="84">
        <v>7</v>
      </c>
      <c r="C44" s="118">
        <v>0.012962853924601673</v>
      </c>
      <c r="D44" s="84" t="s">
        <v>586</v>
      </c>
      <c r="E44" s="84" t="b">
        <v>0</v>
      </c>
      <c r="F44" s="84" t="b">
        <v>0</v>
      </c>
      <c r="G44" s="84" t="b">
        <v>0</v>
      </c>
    </row>
    <row r="45" spans="1:7" ht="15">
      <c r="A45" s="84" t="s">
        <v>217</v>
      </c>
      <c r="B45" s="84">
        <v>7</v>
      </c>
      <c r="C45" s="118">
        <v>0.012962853924601673</v>
      </c>
      <c r="D45" s="84" t="s">
        <v>586</v>
      </c>
      <c r="E45" s="84" t="b">
        <v>0</v>
      </c>
      <c r="F45" s="84" t="b">
        <v>0</v>
      </c>
      <c r="G45" s="84" t="b">
        <v>0</v>
      </c>
    </row>
    <row r="46" spans="1:7" ht="15">
      <c r="A46" s="84" t="s">
        <v>227</v>
      </c>
      <c r="B46" s="84">
        <v>7</v>
      </c>
      <c r="C46" s="118">
        <v>0.012962853924601673</v>
      </c>
      <c r="D46" s="84" t="s">
        <v>586</v>
      </c>
      <c r="E46" s="84" t="b">
        <v>0</v>
      </c>
      <c r="F46" s="84" t="b">
        <v>0</v>
      </c>
      <c r="G46" s="84" t="b">
        <v>0</v>
      </c>
    </row>
    <row r="47" spans="1:7" ht="15">
      <c r="A47" s="84" t="s">
        <v>226</v>
      </c>
      <c r="B47" s="84">
        <v>7</v>
      </c>
      <c r="C47" s="118">
        <v>0.012962853924601673</v>
      </c>
      <c r="D47" s="84" t="s">
        <v>586</v>
      </c>
      <c r="E47" s="84" t="b">
        <v>0</v>
      </c>
      <c r="F47" s="84" t="b">
        <v>0</v>
      </c>
      <c r="G47" s="84" t="b">
        <v>0</v>
      </c>
    </row>
    <row r="48" spans="1:7" ht="15">
      <c r="A48" s="84" t="s">
        <v>225</v>
      </c>
      <c r="B48" s="84">
        <v>7</v>
      </c>
      <c r="C48" s="118">
        <v>0.012962853924601673</v>
      </c>
      <c r="D48" s="84" t="s">
        <v>586</v>
      </c>
      <c r="E48" s="84" t="b">
        <v>0</v>
      </c>
      <c r="F48" s="84" t="b">
        <v>0</v>
      </c>
      <c r="G48" s="84" t="b">
        <v>0</v>
      </c>
    </row>
    <row r="49" spans="1:7" ht="15">
      <c r="A49" s="84" t="s">
        <v>218</v>
      </c>
      <c r="B49" s="84">
        <v>6</v>
      </c>
      <c r="C49" s="118">
        <v>0.014900458572146117</v>
      </c>
      <c r="D49" s="84" t="s">
        <v>586</v>
      </c>
      <c r="E49" s="84" t="b">
        <v>0</v>
      </c>
      <c r="F49" s="84" t="b">
        <v>0</v>
      </c>
      <c r="G49" s="84" t="b">
        <v>0</v>
      </c>
    </row>
    <row r="50" spans="1:7" ht="15">
      <c r="A50" s="84" t="s">
        <v>627</v>
      </c>
      <c r="B50" s="84">
        <v>5</v>
      </c>
      <c r="C50" s="118">
        <v>0.02072324027501239</v>
      </c>
      <c r="D50" s="84" t="s">
        <v>586</v>
      </c>
      <c r="E50" s="84" t="b">
        <v>0</v>
      </c>
      <c r="F50" s="84" t="b">
        <v>0</v>
      </c>
      <c r="G50" s="84" t="b">
        <v>0</v>
      </c>
    </row>
    <row r="51" spans="1:7" ht="15">
      <c r="A51" s="84" t="s">
        <v>628</v>
      </c>
      <c r="B51" s="84">
        <v>4</v>
      </c>
      <c r="C51" s="118">
        <v>0.01657859222000991</v>
      </c>
      <c r="D51" s="84" t="s">
        <v>586</v>
      </c>
      <c r="E51" s="84" t="b">
        <v>0</v>
      </c>
      <c r="F51" s="84" t="b">
        <v>0</v>
      </c>
      <c r="G51" s="84" t="b">
        <v>0</v>
      </c>
    </row>
    <row r="52" spans="1:7" ht="15">
      <c r="A52" s="84" t="s">
        <v>224</v>
      </c>
      <c r="B52" s="84">
        <v>4</v>
      </c>
      <c r="C52" s="118">
        <v>0.01657859222000991</v>
      </c>
      <c r="D52" s="84" t="s">
        <v>586</v>
      </c>
      <c r="E52" s="84" t="b">
        <v>0</v>
      </c>
      <c r="F52" s="84" t="b">
        <v>0</v>
      </c>
      <c r="G52" s="84" t="b">
        <v>0</v>
      </c>
    </row>
    <row r="53" spans="1:7" ht="15">
      <c r="A53" s="84" t="s">
        <v>711</v>
      </c>
      <c r="B53" s="84">
        <v>3</v>
      </c>
      <c r="C53" s="118">
        <v>0.01596994614448762</v>
      </c>
      <c r="D53" s="84" t="s">
        <v>586</v>
      </c>
      <c r="E53" s="84" t="b">
        <v>0</v>
      </c>
      <c r="F53" s="84" t="b">
        <v>0</v>
      </c>
      <c r="G53" s="84" t="b">
        <v>0</v>
      </c>
    </row>
    <row r="54" spans="1:7" ht="15">
      <c r="A54" s="84" t="s">
        <v>223</v>
      </c>
      <c r="B54" s="84">
        <v>3</v>
      </c>
      <c r="C54" s="118">
        <v>0.01596994614448762</v>
      </c>
      <c r="D54" s="84" t="s">
        <v>586</v>
      </c>
      <c r="E54" s="84" t="b">
        <v>0</v>
      </c>
      <c r="F54" s="84" t="b">
        <v>0</v>
      </c>
      <c r="G54" s="84" t="b">
        <v>0</v>
      </c>
    </row>
    <row r="55" spans="1:7" ht="15">
      <c r="A55" s="84" t="s">
        <v>712</v>
      </c>
      <c r="B55" s="84">
        <v>2</v>
      </c>
      <c r="C55" s="118">
        <v>0.013969107348947997</v>
      </c>
      <c r="D55" s="84" t="s">
        <v>586</v>
      </c>
      <c r="E55" s="84" t="b">
        <v>1</v>
      </c>
      <c r="F55" s="84" t="b">
        <v>0</v>
      </c>
      <c r="G55" s="84" t="b">
        <v>0</v>
      </c>
    </row>
    <row r="56" spans="1:7" ht="15">
      <c r="A56" s="84" t="s">
        <v>713</v>
      </c>
      <c r="B56" s="84">
        <v>2</v>
      </c>
      <c r="C56" s="118">
        <v>0.013969107348947997</v>
      </c>
      <c r="D56" s="84" t="s">
        <v>586</v>
      </c>
      <c r="E56" s="84" t="b">
        <v>0</v>
      </c>
      <c r="F56" s="84" t="b">
        <v>0</v>
      </c>
      <c r="G56" s="84" t="b">
        <v>0</v>
      </c>
    </row>
    <row r="57" spans="1:7" ht="15">
      <c r="A57" s="84" t="s">
        <v>714</v>
      </c>
      <c r="B57" s="84">
        <v>2</v>
      </c>
      <c r="C57" s="118">
        <v>0.013969107348947997</v>
      </c>
      <c r="D57" s="84" t="s">
        <v>586</v>
      </c>
      <c r="E57" s="84" t="b">
        <v>0</v>
      </c>
      <c r="F57" s="84" t="b">
        <v>0</v>
      </c>
      <c r="G57" s="84" t="b">
        <v>0</v>
      </c>
    </row>
    <row r="58" spans="1:7" ht="15">
      <c r="A58" s="84" t="s">
        <v>715</v>
      </c>
      <c r="B58" s="84">
        <v>2</v>
      </c>
      <c r="C58" s="118">
        <v>0.013969107348947997</v>
      </c>
      <c r="D58" s="84" t="s">
        <v>586</v>
      </c>
      <c r="E58" s="84" t="b">
        <v>0</v>
      </c>
      <c r="F58" s="84" t="b">
        <v>0</v>
      </c>
      <c r="G58" s="84" t="b">
        <v>0</v>
      </c>
    </row>
    <row r="59" spans="1:7" ht="15">
      <c r="A59" s="84" t="s">
        <v>716</v>
      </c>
      <c r="B59" s="84">
        <v>2</v>
      </c>
      <c r="C59" s="118">
        <v>0.013969107348947997</v>
      </c>
      <c r="D59" s="84" t="s">
        <v>586</v>
      </c>
      <c r="E59" s="84" t="b">
        <v>0</v>
      </c>
      <c r="F59" s="84" t="b">
        <v>0</v>
      </c>
      <c r="G59" s="84" t="b">
        <v>0</v>
      </c>
    </row>
    <row r="60" spans="1:7" ht="15">
      <c r="A60" s="84" t="s">
        <v>717</v>
      </c>
      <c r="B60" s="84">
        <v>2</v>
      </c>
      <c r="C60" s="118">
        <v>0.013969107348947997</v>
      </c>
      <c r="D60" s="84" t="s">
        <v>586</v>
      </c>
      <c r="E60" s="84" t="b">
        <v>0</v>
      </c>
      <c r="F60" s="84" t="b">
        <v>0</v>
      </c>
      <c r="G60" s="84" t="b">
        <v>0</v>
      </c>
    </row>
    <row r="61" spans="1:7" ht="15">
      <c r="A61" s="84" t="s">
        <v>718</v>
      </c>
      <c r="B61" s="84">
        <v>2</v>
      </c>
      <c r="C61" s="118">
        <v>0.013969107348947997</v>
      </c>
      <c r="D61" s="84" t="s">
        <v>586</v>
      </c>
      <c r="E61" s="84" t="b">
        <v>0</v>
      </c>
      <c r="F61" s="84" t="b">
        <v>0</v>
      </c>
      <c r="G61" s="84" t="b">
        <v>0</v>
      </c>
    </row>
    <row r="62" spans="1:7" ht="15">
      <c r="A62" s="84" t="s">
        <v>719</v>
      </c>
      <c r="B62" s="84">
        <v>2</v>
      </c>
      <c r="C62" s="118">
        <v>0.013969107348947997</v>
      </c>
      <c r="D62" s="84" t="s">
        <v>586</v>
      </c>
      <c r="E62" s="84" t="b">
        <v>0</v>
      </c>
      <c r="F62" s="84" t="b">
        <v>0</v>
      </c>
      <c r="G62" s="84" t="b">
        <v>0</v>
      </c>
    </row>
    <row r="63" spans="1:7" ht="15">
      <c r="A63" s="84" t="s">
        <v>720</v>
      </c>
      <c r="B63" s="84">
        <v>2</v>
      </c>
      <c r="C63" s="118">
        <v>0.013969107348947997</v>
      </c>
      <c r="D63" s="84" t="s">
        <v>586</v>
      </c>
      <c r="E63" s="84" t="b">
        <v>0</v>
      </c>
      <c r="F63" s="84" t="b">
        <v>0</v>
      </c>
      <c r="G63" s="84" t="b">
        <v>0</v>
      </c>
    </row>
    <row r="64" spans="1:7" ht="15">
      <c r="A64" s="84" t="s">
        <v>221</v>
      </c>
      <c r="B64" s="84">
        <v>2</v>
      </c>
      <c r="C64" s="118">
        <v>0.013969107348947997</v>
      </c>
      <c r="D64" s="84" t="s">
        <v>586</v>
      </c>
      <c r="E64" s="84" t="b">
        <v>0</v>
      </c>
      <c r="F64" s="84" t="b">
        <v>0</v>
      </c>
      <c r="G64" s="84" t="b">
        <v>0</v>
      </c>
    </row>
    <row r="65" spans="1:7" ht="15">
      <c r="A65" s="84" t="s">
        <v>222</v>
      </c>
      <c r="B65" s="84">
        <v>2</v>
      </c>
      <c r="C65" s="118">
        <v>0.013969107348947997</v>
      </c>
      <c r="D65" s="84" t="s">
        <v>586</v>
      </c>
      <c r="E65" s="84" t="b">
        <v>0</v>
      </c>
      <c r="F65" s="84" t="b">
        <v>0</v>
      </c>
      <c r="G65" s="84" t="b">
        <v>0</v>
      </c>
    </row>
    <row r="66" spans="1:7" ht="15">
      <c r="A66" s="84" t="s">
        <v>213</v>
      </c>
      <c r="B66" s="84">
        <v>3</v>
      </c>
      <c r="C66" s="118">
        <v>0</v>
      </c>
      <c r="D66" s="84" t="s">
        <v>587</v>
      </c>
      <c r="E66" s="84" t="b">
        <v>0</v>
      </c>
      <c r="F66" s="84" t="b">
        <v>0</v>
      </c>
      <c r="G66" s="84" t="b">
        <v>0</v>
      </c>
    </row>
    <row r="67" spans="1:7" ht="15">
      <c r="A67" s="84" t="s">
        <v>228</v>
      </c>
      <c r="B67" s="84">
        <v>3</v>
      </c>
      <c r="C67" s="118">
        <v>0</v>
      </c>
      <c r="D67" s="84" t="s">
        <v>587</v>
      </c>
      <c r="E67" s="84" t="b">
        <v>0</v>
      </c>
      <c r="F67" s="84" t="b">
        <v>0</v>
      </c>
      <c r="G67" s="84" t="b">
        <v>0</v>
      </c>
    </row>
    <row r="68" spans="1:7" ht="15">
      <c r="A68" s="84" t="s">
        <v>217</v>
      </c>
      <c r="B68" s="84">
        <v>3</v>
      </c>
      <c r="C68" s="118">
        <v>0</v>
      </c>
      <c r="D68" s="84" t="s">
        <v>587</v>
      </c>
      <c r="E68" s="84" t="b">
        <v>0</v>
      </c>
      <c r="F68" s="84" t="b">
        <v>0</v>
      </c>
      <c r="G68" s="84" t="b">
        <v>0</v>
      </c>
    </row>
    <row r="69" spans="1:7" ht="15">
      <c r="A69" s="84" t="s">
        <v>227</v>
      </c>
      <c r="B69" s="84">
        <v>3</v>
      </c>
      <c r="C69" s="118">
        <v>0</v>
      </c>
      <c r="D69" s="84" t="s">
        <v>587</v>
      </c>
      <c r="E69" s="84" t="b">
        <v>0</v>
      </c>
      <c r="F69" s="84" t="b">
        <v>0</v>
      </c>
      <c r="G69" s="84" t="b">
        <v>0</v>
      </c>
    </row>
    <row r="70" spans="1:7" ht="15">
      <c r="A70" s="84" t="s">
        <v>218</v>
      </c>
      <c r="B70" s="84">
        <v>3</v>
      </c>
      <c r="C70" s="118">
        <v>0</v>
      </c>
      <c r="D70" s="84" t="s">
        <v>587</v>
      </c>
      <c r="E70" s="84" t="b">
        <v>0</v>
      </c>
      <c r="F70" s="84" t="b">
        <v>0</v>
      </c>
      <c r="G70" s="84" t="b">
        <v>0</v>
      </c>
    </row>
    <row r="71" spans="1:7" ht="15">
      <c r="A71" s="84" t="s">
        <v>226</v>
      </c>
      <c r="B71" s="84">
        <v>3</v>
      </c>
      <c r="C71" s="118">
        <v>0</v>
      </c>
      <c r="D71" s="84" t="s">
        <v>587</v>
      </c>
      <c r="E71" s="84" t="b">
        <v>0</v>
      </c>
      <c r="F71" s="84" t="b">
        <v>0</v>
      </c>
      <c r="G71" s="84" t="b">
        <v>0</v>
      </c>
    </row>
    <row r="72" spans="1:7" ht="15">
      <c r="A72" s="84" t="s">
        <v>225</v>
      </c>
      <c r="B72" s="84">
        <v>3</v>
      </c>
      <c r="C72" s="118">
        <v>0</v>
      </c>
      <c r="D72" s="84" t="s">
        <v>587</v>
      </c>
      <c r="E72" s="84" t="b">
        <v>0</v>
      </c>
      <c r="F72" s="84" t="b">
        <v>0</v>
      </c>
      <c r="G72" s="84" t="b">
        <v>0</v>
      </c>
    </row>
    <row r="73" spans="1:7" ht="15">
      <c r="A73" s="84" t="s">
        <v>224</v>
      </c>
      <c r="B73" s="84">
        <v>3</v>
      </c>
      <c r="C73" s="118">
        <v>0</v>
      </c>
      <c r="D73" s="84" t="s">
        <v>587</v>
      </c>
      <c r="E73" s="84" t="b">
        <v>0</v>
      </c>
      <c r="F73" s="84" t="b">
        <v>0</v>
      </c>
      <c r="G73" s="84" t="b">
        <v>0</v>
      </c>
    </row>
    <row r="74" spans="1:7" ht="15">
      <c r="A74" s="84" t="s">
        <v>223</v>
      </c>
      <c r="B74" s="84">
        <v>3</v>
      </c>
      <c r="C74" s="118">
        <v>0</v>
      </c>
      <c r="D74" s="84" t="s">
        <v>587</v>
      </c>
      <c r="E74" s="84" t="b">
        <v>0</v>
      </c>
      <c r="F74" s="84" t="b">
        <v>0</v>
      </c>
      <c r="G74" s="84" t="b">
        <v>0</v>
      </c>
    </row>
    <row r="75" spans="1:7" ht="15">
      <c r="A75" s="84" t="s">
        <v>237</v>
      </c>
      <c r="B75" s="84">
        <v>3</v>
      </c>
      <c r="C75" s="118">
        <v>0</v>
      </c>
      <c r="D75" s="84" t="s">
        <v>587</v>
      </c>
      <c r="E75" s="84" t="b">
        <v>0</v>
      </c>
      <c r="F75" s="84" t="b">
        <v>0</v>
      </c>
      <c r="G75" s="84" t="b">
        <v>0</v>
      </c>
    </row>
    <row r="76" spans="1:7" ht="15">
      <c r="A76" s="84" t="s">
        <v>236</v>
      </c>
      <c r="B76" s="84">
        <v>3</v>
      </c>
      <c r="C76" s="118">
        <v>0</v>
      </c>
      <c r="D76" s="84" t="s">
        <v>587</v>
      </c>
      <c r="E76" s="84" t="b">
        <v>0</v>
      </c>
      <c r="F76" s="84" t="b">
        <v>0</v>
      </c>
      <c r="G76" s="84" t="b">
        <v>0</v>
      </c>
    </row>
    <row r="77" spans="1:7" ht="15">
      <c r="A77" s="84" t="s">
        <v>212</v>
      </c>
      <c r="B77" s="84">
        <v>3</v>
      </c>
      <c r="C77" s="118">
        <v>0</v>
      </c>
      <c r="D77" s="84" t="s">
        <v>587</v>
      </c>
      <c r="E77" s="84" t="b">
        <v>0</v>
      </c>
      <c r="F77" s="84" t="b">
        <v>0</v>
      </c>
      <c r="G77" s="84" t="b">
        <v>0</v>
      </c>
    </row>
    <row r="78" spans="1:7" ht="15">
      <c r="A78" s="84" t="s">
        <v>235</v>
      </c>
      <c r="B78" s="84">
        <v>3</v>
      </c>
      <c r="C78" s="118">
        <v>0</v>
      </c>
      <c r="D78" s="84" t="s">
        <v>587</v>
      </c>
      <c r="E78" s="84" t="b">
        <v>0</v>
      </c>
      <c r="F78" s="84" t="b">
        <v>0</v>
      </c>
      <c r="G78" s="84" t="b">
        <v>0</v>
      </c>
    </row>
    <row r="79" spans="1:7" ht="15">
      <c r="A79" s="84" t="s">
        <v>234</v>
      </c>
      <c r="B79" s="84">
        <v>3</v>
      </c>
      <c r="C79" s="118">
        <v>0</v>
      </c>
      <c r="D79" s="84" t="s">
        <v>587</v>
      </c>
      <c r="E79" s="84" t="b">
        <v>0</v>
      </c>
      <c r="F79" s="84" t="b">
        <v>0</v>
      </c>
      <c r="G79" s="84" t="b">
        <v>0</v>
      </c>
    </row>
    <row r="80" spans="1:7" ht="15">
      <c r="A80" s="84" t="s">
        <v>216</v>
      </c>
      <c r="B80" s="84">
        <v>2</v>
      </c>
      <c r="C80" s="118">
        <v>0.005869708635189375</v>
      </c>
      <c r="D80" s="84" t="s">
        <v>587</v>
      </c>
      <c r="E80" s="84" t="b">
        <v>0</v>
      </c>
      <c r="F80" s="84" t="b">
        <v>0</v>
      </c>
      <c r="G80" s="84" t="b">
        <v>0</v>
      </c>
    </row>
    <row r="81" spans="1:7" ht="15">
      <c r="A81" s="84" t="s">
        <v>233</v>
      </c>
      <c r="B81" s="84">
        <v>2</v>
      </c>
      <c r="C81" s="118">
        <v>0.005869708635189375</v>
      </c>
      <c r="D81" s="84" t="s">
        <v>587</v>
      </c>
      <c r="E81" s="84" t="b">
        <v>0</v>
      </c>
      <c r="F81" s="84" t="b">
        <v>0</v>
      </c>
      <c r="G81" s="84" t="b">
        <v>0</v>
      </c>
    </row>
    <row r="82" spans="1:7" ht="15">
      <c r="A82" s="84" t="s">
        <v>232</v>
      </c>
      <c r="B82" s="84">
        <v>2</v>
      </c>
      <c r="C82" s="118">
        <v>0.005869708635189375</v>
      </c>
      <c r="D82" s="84" t="s">
        <v>587</v>
      </c>
      <c r="E82" s="84" t="b">
        <v>0</v>
      </c>
      <c r="F82" s="84" t="b">
        <v>0</v>
      </c>
      <c r="G82" s="84" t="b">
        <v>0</v>
      </c>
    </row>
    <row r="83" spans="1:7" ht="15">
      <c r="A83" s="84" t="s">
        <v>231</v>
      </c>
      <c r="B83" s="84">
        <v>2</v>
      </c>
      <c r="C83" s="118">
        <v>0.005869708635189375</v>
      </c>
      <c r="D83" s="84" t="s">
        <v>587</v>
      </c>
      <c r="E83" s="84" t="b">
        <v>0</v>
      </c>
      <c r="F83" s="84" t="b">
        <v>0</v>
      </c>
      <c r="G83" s="84" t="b">
        <v>0</v>
      </c>
    </row>
    <row r="84" spans="1:7" ht="15">
      <c r="A84" s="84" t="s">
        <v>230</v>
      </c>
      <c r="B84" s="84">
        <v>2</v>
      </c>
      <c r="C84" s="118">
        <v>0.005869708635189375</v>
      </c>
      <c r="D84" s="84" t="s">
        <v>587</v>
      </c>
      <c r="E84" s="84" t="b">
        <v>0</v>
      </c>
      <c r="F84" s="84" t="b">
        <v>0</v>
      </c>
      <c r="G84" s="84" t="b">
        <v>0</v>
      </c>
    </row>
    <row r="85" spans="1:7" ht="15">
      <c r="A85" s="84" t="s">
        <v>229</v>
      </c>
      <c r="B85" s="84">
        <v>2</v>
      </c>
      <c r="C85" s="118">
        <v>0.005869708635189375</v>
      </c>
      <c r="D85" s="84" t="s">
        <v>587</v>
      </c>
      <c r="E85" s="84" t="b">
        <v>0</v>
      </c>
      <c r="F85" s="84" t="b">
        <v>0</v>
      </c>
      <c r="G8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2019-08-10T05:43:47Z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