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<sst xmlns="http://schemas.openxmlformats.org/spreadsheetml/2006/main" count="1240" uniqueCount="505">
  <si>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</si>
  <si>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</si>
  <si>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</si>
  <si>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</si>
  <si>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</si>
  <si>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</si>
  <si>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</si>
  <si>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</si>
  <si>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</si>
  <si>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</si>
  <si>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</si>
  <si>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</si>
  <si>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</si>
  <si>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</si>
  <si>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</si>
  <si>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</si>
  <si>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</si>
  <si>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</si>
  <si>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</si>
  <si>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</si>
  <si>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</si>
  <si>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</si>
  <si>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</si>
  <si>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</si>
  <si>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</si>
  <si>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</si>
  <si>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</si>
  <si>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</si>
  <si>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</si>
  <si>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</si>
  <si>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</si>
  <si>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</si>
  <si>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</si>
  <si>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</si>
  <si>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</si>
  <si>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</si>
  <si>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</si>
  <si>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</si>
  <si>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</si>
  <si>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</si>
  <si>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</si>
  <si>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</si>
  <si>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</si>
  <si>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</si>
  <si>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</si>
  <si>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</si>
  <si>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</si>
  <si>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</si>
  <si>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</si>
  <si>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</si>
  <si>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</si>
  <si>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</si>
  <si>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</si>
  <si>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</si>
  <si>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</si>
  <si>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</si>
  <si>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</si>
  <si>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</si>
  <si>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</si>
  <si>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</si>
  <si>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</si>
  <si>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</si>
  <si>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</si>
  <si>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</si>
  <si>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</si>
  <si>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</si>
  <si>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</si>
  <si>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</si>
  <si>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</si>
  <si>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</si>
  <si>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</si>
  <si>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</si>
  <si>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</si>
  <si>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</si>
  <si>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</si>
  <si>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</si>
  <si>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</si>
  <si>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</si>
  <si>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</si>
  <si>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</si>
  <si>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</si>
  <si>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</si>
  <si>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</si>
  <si>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</si>
  <si>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</si>
  <si>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</si>
  <si>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</si>
  <si>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</si>
  <si>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</si>
  <si>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</si>
  <si>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</si>
  <si>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</si>
  <si>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</si>
  <si>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</si>
  <si>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</si>
  <si>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</si>
  <si>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</si>
  <si>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</si>
  <si>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</si>
  <si>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</si>
  <si>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</si>
  <si>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</si>
  <si>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</si>
  <si>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</si>
  <si>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</si>
  <si>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</si>
  <si>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</si>
  <si>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</si>
  <si>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</si>
  <si>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</si>
  <si>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</si>
  <si>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</si>
  <si>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</si>
  <si>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</si>
  <si>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</si>
  <si>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</si>
  <si>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</si>
  <si>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</si>
  <si>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</si>
  <si>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</si>
  <si>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</si>
  <si>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</si>
  <si>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</si>
  <si>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</si>
  <si>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</si>
  <si>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</si>
  <si>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</si>
  <si>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</si>
  <si>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</si>
  <si>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</si>
  <si>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</si>
  <si>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</si>
  <si>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</si>
  <si>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</si>
  <si>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</si>
  <si>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</si>
  <si>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</si>
  <si>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</si>
  <si>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</si>
  <si>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</si>
  <si>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</si>
  <si>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</si>
  <si>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</si>
  <si>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</si>
  <si>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</si>
  <si>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</si>
  <si>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</si>
  <si>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</si>
  <si>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</si>
  <si>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</si>
  <si>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</si>
  <si>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</si>
  <si>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</si>
  <si>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</si>
  <si>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</si>
  <si>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</si>
  <si>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</si>
  <si>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</si>
  <si>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</si>
  <si>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</si>
  <si>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</si>
  <si>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</si>
  <si>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</si>
  <si>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</si>
  <si>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</si>
  <si>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</si>
  <si>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</si>
  <si>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</si>
  <si>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</si>
  <si>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</si>
  <si>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</si>
  <si>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</si>
  <si>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</si>
  <si>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</si>
  <si>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</si>
  <si>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</si>
  <si>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</si>
  <si>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</si>
  <si>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</si>
  <si>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</si>
  <si>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</si>
  <si>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</si>
  <si>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</si>
  <si>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</si>
  <si>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</si>
  <si>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</si>
  <si>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</si>
  <si>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</si>
  <si>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</si>
  <si>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</si>
  <si>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</si>
  <si>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</si>
  <si>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</si>
  <si>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</si>
  <si>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</si>
  <si>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</si>
  <si>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</si>
  <si>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</si>
  <si>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</si>
  <si>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</si>
  <si>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</si>
  <si>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</si>
  <si>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</si>
  <si>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</si>
  <si>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</si>
  <si>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</si>
  <si>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</si>
  <si>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</si>
  <si>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</si>
  <si>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</si>
  <si>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</si>
  <si>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</si>
  <si>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palmspringsyes</t>
  </si>
  <si>
    <t>psmodsquad</t>
  </si>
  <si>
    <t>destination_psp</t>
  </si>
  <si>
    <t>thegpsoasis</t>
  </si>
  <si>
    <t>palmspringsca</t>
  </si>
  <si>
    <t>Replies to</t>
  </si>
  <si>
    <t>Mentions</t>
  </si>
  <si>
    <t>@Destination_PSP @PalmSpringsCA @thegpsoasis We WANT! _xD83E__xDD70__xD83E__xDD70_</t>
  </si>
  <si>
    <t>#Modernistas from #Redlands and #Danville #california and #Melbourne #australia #palmspringsmodsquad #psmodsquad #architecture and #design #tours #palmsprings @PalmSpringsCA @thegpsoasis visitcalifornia… https://t.co/JcHpYxwLWz</t>
  </si>
  <si>
    <t>A family of #Modernistas from #mcallen #texas on the #interior tour. #palmspringsmodsquad #psmodsquad #architecture and #design #tours #palmsprings @PalmSpringsCA @thegpsoasis visitcalifornia #visitpalmspringsâ€¦ https://t.co/1DS3uFBFof</t>
  </si>
  <si>
    <t>A #family of #Modernistas visiting from #Maryland enjoying our #blue skies and #midcenturymodern architecture #palmspringsmodsquad #psmodsquad #architecture and #design #tours #palmsprings @PalmSpringsCA @thegpsoasis… https://t.co/gImzdzJsRQ</t>
  </si>
  <si>
    <t>#southern #california #modernistas from #orangecounty and #losangeles on the #Essential tour. #palmspringsmodsquad #psmodsquad #architecture and #design #tours #palmsprings @PalmSpringsCA @thegpsoasisâ€¦ https://t.co/6k9WWEelJS</t>
  </si>
  <si>
    <t>https://www.instagram.com/p/B0ZmF31H6-U/?igshid=j7wp3mupl1c3</t>
  </si>
  <si>
    <t>https://www.instagram.com/p/B01rbymDpxW/?igshid=1gax1c8zv7p5l</t>
  </si>
  <si>
    <t>https://www.instagram.com/p/B09Qgp_HoJv/?igshid=p6wnq3ofsgq9</t>
  </si>
  <si>
    <t>https://www.instagram.com/p/B01rJgxDO3A/?igshid=14g1vjt189gty</t>
  </si>
  <si>
    <t>instagram.com</t>
  </si>
  <si>
    <t>modernistas redlands danville california melbourne australia palmspringsmodsquad psmodsquad architecture design tours palmsprings</t>
  </si>
  <si>
    <t>modernistas mcallen texas interior palmspringsmodsquad psmodsquad architecture design tours palmsprings visitpalmsprings</t>
  </si>
  <si>
    <t>family modernistas maryland blue midcenturymodern palmspringsmodsquad psmodsquad architecture design tours palmsprings</t>
  </si>
  <si>
    <t>southern california modernistas orangecounty losangeles essential palmspringsmodsquad psmodsquad architecture design tours palmsprings</t>
  </si>
  <si>
    <t>http://pbs.twimg.com/profile_images/801173536853241856/YYLnhPTp_normal.jpg</t>
  </si>
  <si>
    <t>http://pbs.twimg.com/profile_images/619293774192074752/yBUiyWE-_normal.jpg</t>
  </si>
  <si>
    <t>https://twitter.com/#!/palmspringsyes/status/1156046551979978752</t>
  </si>
  <si>
    <t>https://twitter.com/#!/psmodsquad/status/1154909933151883270</t>
  </si>
  <si>
    <t>https://twitter.com/#!/psmodsquad/status/1158862334774919170</t>
  </si>
  <si>
    <t>https://twitter.com/#!/psmodsquad/status/1159929027114782720</t>
  </si>
  <si>
    <t>https://twitter.com/#!/psmodsquad/status/1158861709567844352</t>
  </si>
  <si>
    <t>1156046551979978752</t>
  </si>
  <si>
    <t>1154909933151883270</t>
  </si>
  <si>
    <t>1158862334774919170</t>
  </si>
  <si>
    <t>1159929027114782720</t>
  </si>
  <si>
    <t>1158861709567844352</t>
  </si>
  <si>
    <t>1156042808576356353</t>
  </si>
  <si>
    <t>2598505699</t>
  </si>
  <si>
    <t/>
  </si>
  <si>
    <t>en</t>
  </si>
  <si>
    <t>Twitter for iPhone</t>
  </si>
  <si>
    <t>Instagram</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</si>
  <si>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</si>
  <si>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</si>
  <si>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</si>
  <si>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</si>
  <si>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</si>
  <si>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</si>
  <si>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</si>
  <si>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</si>
  <si>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</si>
  <si>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</si>
  <si>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</si>
  <si>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</si>
  <si>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</si>
  <si>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</si>
  <si>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</si>
  <si>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</si>
  <si>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</si>
  <si>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</si>
  <si>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</si>
  <si>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</si>
  <si>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</si>
  <si>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PalmSpringsTraveller</t>
  </si>
  <si>
    <t>Destination PSP</t>
  </si>
  <si>
    <t>Palm Springs Tourism</t>
  </si>
  <si>
    <t>PalmSpringsModSquad</t>
  </si>
  <si>
    <t>All the good stuff about Palm Springs and area. #PSP #PalmSprings</t>
  </si>
  <si>
    <t>Products for the Palm Springs Lifestyle</t>
  </si>
  <si>
    <t>Follow @VisitGreaterPS for official travel resources for Greater Palm Springs, CA and the desert regions.</t>
  </si>
  <si>
    <t>What's happening in Palm Springs. Chic Hotels, Retro Retreats, Events * Festivals, Deals &amp; Blue Skies. 350 days of Sunshine. Palm Springs Bureau of Tourism.</t>
  </si>
  <si>
    <t>Architecture &amp; design tours of Palm Springs with your tour guide Kurt Cyr</t>
  </si>
  <si>
    <t>Palm Springs, CA</t>
  </si>
  <si>
    <t>Palm Springs</t>
  </si>
  <si>
    <t>http://palmspringstraveller.com</t>
  </si>
  <si>
    <t>https://t.co/wPgfvyDR6k</t>
  </si>
  <si>
    <t>https://t.co/PS2Gr8IxsA</t>
  </si>
  <si>
    <t>http://t.co/ZmXkE5B465</t>
  </si>
  <si>
    <t>http://t.co/RDFQ3PZci8</t>
  </si>
  <si>
    <t>https://pbs.twimg.com/profile_banners/801167078531076096/1479849804</t>
  </si>
  <si>
    <t>https://pbs.twimg.com/profile_banners/2598505699/1546847472</t>
  </si>
  <si>
    <t>https://pbs.twimg.com/profile_banners/19666000/1518049009</t>
  </si>
  <si>
    <t>https://pbs.twimg.com/profile_banners/3273518276/1436543921</t>
  </si>
  <si>
    <t>http://abs.twimg.com/images/themes/theme1/bg.png</t>
  </si>
  <si>
    <t>http://pbs.twimg.com/profile_images/987540395142725632/xt34UigV_normal.jpg</t>
  </si>
  <si>
    <t>http://pbs.twimg.com/profile_images/988822827829612545/O4PdqvX__normal.jpg</t>
  </si>
  <si>
    <t>http://pbs.twimg.com/profile_images/988845766830510080/qUCxqEQI_normal.jpg</t>
  </si>
  <si>
    <t>Open Twitter Page for This Person</t>
  </si>
  <si>
    <t>https://twitter.com/palmspringsyes</t>
  </si>
  <si>
    <t>https://twitter.com/destination_psp</t>
  </si>
  <si>
    <t>https://twitter.com/thegpsoasis</t>
  </si>
  <si>
    <t>https://twitter.com/palmspringsca</t>
  </si>
  <si>
    <t>https://twitter.com/psmodsquad</t>
  </si>
  <si>
    <t>palmspringsyes
@Destination_PSP @PalmSpringsCA
@thegpsoasis We WANT! _xD83E__xDD70__xD83E__xDD70_</t>
  </si>
  <si>
    <t xml:space="preserve">destination_psp
</t>
  </si>
  <si>
    <t xml:space="preserve">thegpsoasis
</t>
  </si>
  <si>
    <t xml:space="preserve">palmspringsca
</t>
  </si>
  <si>
    <t>psmodsquad
A #family of #Modernistas visiting
from #Maryland enjoying our #blue
skies and #midcenturymodern architecture
#palmspringsmodsquad #psmodsquad
#architecture and #design #tours
#palmsprings @PalmSpringsCA @thegpsoasis…
https://t.co/gImzdzJsRQ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</si>
  <si>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</si>
  <si>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</si>
  <si>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</si>
  <si>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</si>
  <si>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</si>
  <si>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</si>
  <si>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</si>
  <si>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</si>
  <si>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</si>
  <si>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</si>
  <si>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</si>
  <si>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</si>
  <si>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</si>
  <si>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</si>
  <si>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</si>
  <si>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</si>
  <si>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</si>
  <si>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</si>
  <si>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</si>
  <si>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</si>
  <si>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</si>
  <si>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</si>
  <si>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</si>
  <si>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</si>
  <si>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</si>
  <si>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</si>
  <si>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</si>
  <si>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</si>
  <si>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</si>
  <si>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</si>
  <si>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</si>
  <si>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</si>
  <si>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</si>
  <si>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</si>
  <si>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</si>
  <si>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</si>
  <si>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</si>
  <si>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</si>
  <si>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</si>
  <si>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</si>
  <si>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</si>
  <si>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</si>
  <si>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</si>
  <si>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</si>
  <si>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</si>
  <si>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</si>
  <si>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</si>
  <si>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</si>
  <si>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</si>
  <si>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</si>
  <si>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</si>
  <si>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</si>
  <si>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</si>
  <si>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https://www.instagram.com/p/B09Qgp_HoJv/?igshid=p6wnq3ofsgq9 https://www.instagram.com/p/B0ZmF31H6-U/?igshid=j7wp3mupl1c3 https://www.instagram.com/p/B01rJgxDO3A/?igshid=14g1vjt189gty https://www.instagram.com/p/B01rbymDpxW/?igshid=1gax1c8zv7p5l</t>
  </si>
  <si>
    <t>Top Domains in Tweet in Entire Graph</t>
  </si>
  <si>
    <t>Top Domains in Tweet in G1</t>
  </si>
  <si>
    <t>Top Domains in Tweet in G2</t>
  </si>
  <si>
    <t>Top Domains in Tweet</t>
  </si>
  <si>
    <t>Top Hashtags in Tweet in Entire Graph</t>
  </si>
  <si>
    <t>modernistas</t>
  </si>
  <si>
    <t>palmspringsmodsquad</t>
  </si>
  <si>
    <t>architecture</t>
  </si>
  <si>
    <t>design</t>
  </si>
  <si>
    <t>tours</t>
  </si>
  <si>
    <t>palmsprings</t>
  </si>
  <si>
    <t>california</t>
  </si>
  <si>
    <t>family</t>
  </si>
  <si>
    <t>maryland</t>
  </si>
  <si>
    <t>Top Hashtags in Tweet in G1</t>
  </si>
  <si>
    <t>Top Hashtags in Tweet in G2</t>
  </si>
  <si>
    <t>Top Hashtags in Tweet</t>
  </si>
  <si>
    <t>modernistas palmspringsmodsquad psmodsquad architecture design tours palmsprings california family maryland</t>
  </si>
  <si>
    <t>Top Words in Tweet in Entire Graph</t>
  </si>
  <si>
    <t>Words in Sentiment List#1: Positive</t>
  </si>
  <si>
    <t>Words in Sentiment List#2: Negative</t>
  </si>
  <si>
    <t>Words in Sentiment List#3: Angry/Violent</t>
  </si>
  <si>
    <t>Non-categorized Words</t>
  </si>
  <si>
    <t>Total Words</t>
  </si>
  <si>
    <t>#modernistas</t>
  </si>
  <si>
    <t>#palmspringsmodsquad</t>
  </si>
  <si>
    <t>#psmodsquad</t>
  </si>
  <si>
    <t>#architecture</t>
  </si>
  <si>
    <t>Top Words in Tweet in G1</t>
  </si>
  <si>
    <t>#design</t>
  </si>
  <si>
    <t>#tours</t>
  </si>
  <si>
    <t>#palmsprings</t>
  </si>
  <si>
    <t>#california</t>
  </si>
  <si>
    <t>Top Words in Tweet in G2</t>
  </si>
  <si>
    <t>Top Words in Tweet</t>
  </si>
  <si>
    <t>#modernistas #palmspringsmodsquad #psmodsquad #architecture #design #tours #palmsprings palmspringsca thegpsoasis #california</t>
  </si>
  <si>
    <t>Top Word Pairs in Tweet in Entire Graph</t>
  </si>
  <si>
    <t>#palmspringsmodsquad,#psmodsquad</t>
  </si>
  <si>
    <t>#psmodsquad,#architecture</t>
  </si>
  <si>
    <t>#architecture,#design</t>
  </si>
  <si>
    <t>#design,#tours</t>
  </si>
  <si>
    <t>#tours,#palmsprings</t>
  </si>
  <si>
    <t>#palmsprings,palmspringsca</t>
  </si>
  <si>
    <t>palmspringsca,thegpsoasis</t>
  </si>
  <si>
    <t>tour,#palmspringsmodsquad</t>
  </si>
  <si>
    <t>thegpsoasis,visitcalifornia</t>
  </si>
  <si>
    <t>Top Word Pairs in Tweet in G1</t>
  </si>
  <si>
    <t>Top Word Pairs in Tweet in G2</t>
  </si>
  <si>
    <t>Top Word Pairs in Tweet</t>
  </si>
  <si>
    <t>#palmspringsmodsquad,#psmodsquad  #psmodsquad,#architecture  #architecture,#design  #design,#tours  #tours,#palmsprings  #palmsprings,palmspringsca  palmspringsca,thegpsoasis  thegpsoasis,visitcalifornia  tour,#palmspringsmodsquad</t>
  </si>
  <si>
    <t>Top Replied-To in Entire Graph</t>
  </si>
  <si>
    <t>Top Mentioned in Entire Graph</t>
  </si>
  <si>
    <t>thegpsoasisâ</t>
  </si>
  <si>
    <t>Top Replied-To in G1</t>
  </si>
  <si>
    <t>Top Replied-To in G2</t>
  </si>
  <si>
    <t>Top Mentioned in G1</t>
  </si>
  <si>
    <t>Top Mentioned in G2</t>
  </si>
  <si>
    <t>Top Replied-To in Tweet</t>
  </si>
  <si>
    <t>Top Mentioned in Tweet</t>
  </si>
  <si>
    <t>palmspringsca thegpsoasis thegpsoasisâ</t>
  </si>
  <si>
    <t>palmspringsca thegpsoasis</t>
  </si>
  <si>
    <t>Top Tweeters in Entire Graph</t>
  </si>
  <si>
    <t>Top Tweeters in G1</t>
  </si>
  <si>
    <t>Top Tweeters in G2</t>
  </si>
  <si>
    <t>Top Tweeters</t>
  </si>
  <si>
    <t>palmspringsca psmodsquad thegpsoasis</t>
  </si>
  <si>
    <t>destination_psp palmspringsyes</t>
  </si>
  <si>
    <t>Top URLs in Tweet by Count</t>
  </si>
  <si>
    <t>https://www.instagram.com/p/B09Qgp_HoJv/?igshid=p6wnq3ofsgq9 https://www.instagram.com/p/B01rbymDpxW/?igshid=1gax1c8zv7p5l https://www.instagram.com/p/B01rJgxDO3A/?igshid=14g1vjt189gty https://www.instagram.com/p/B0ZmF31H6-U/?igshid=j7wp3mupl1c3</t>
  </si>
  <si>
    <t>Top URLs in Tweet by Salience</t>
  </si>
  <si>
    <t>Top Domains in Tweet by Count</t>
  </si>
  <si>
    <t>Top Domains in Tweet by Salience</t>
  </si>
  <si>
    <t>Top Hashtags in Tweet by Count</t>
  </si>
  <si>
    <t>Top Hashtags in Tweet by Salience</t>
  </si>
  <si>
    <t>california family maryland blue midcenturymodern mcallen texas interior visitpalmsprings southern</t>
  </si>
  <si>
    <t>Top Words in Tweet by Count</t>
  </si>
  <si>
    <t>destination_psp palmspringsca want</t>
  </si>
  <si>
    <t>#modernistas #palmspringsmodsquad #psmodsquad #architecture #design #tours #palmsprings palmspringsca tour visitcalifornia</t>
  </si>
  <si>
    <t>Top Words in Tweet by Salience</t>
  </si>
  <si>
    <t>tour visitcalifornia #california #family visiting #maryland enjoying #blue skies #midcenturymodern</t>
  </si>
  <si>
    <t>Top Word Pairs in Tweet by Count</t>
  </si>
  <si>
    <t>destination_psp,palmspringsca  palmspringsca,thegpsoasis  thegpsoasis,want</t>
  </si>
  <si>
    <t>#palmspringsmodsquad,#psmodsquad  #psmodsquad,#architecture  #architecture,#design  #design,#tours  #tours,#palmsprings  #palmsprings,palmspringsca  palmspringsca,thegpsoasis  tour,#palmspringsmodsquad  thegpsoasis,visitcalifornia  #family,#modernistas</t>
  </si>
  <si>
    <t>Top Word Pairs in Tweet by Salience</t>
  </si>
  <si>
    <t>tour,#palmspringsmodsquad  thegpsoasis,visitcalifornia  #family,#modernistas  #modernistas,visiting  visiting,#maryland  #maryland,enjoying  enjoying,#blue  #blue,skies  skies,#midcenturymodern  #midcenturymodern,architecture</t>
  </si>
  <si>
    <t>Word</t>
  </si>
  <si>
    <t>tour</t>
  </si>
  <si>
    <t>visitcalifornia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</si>
  <si>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</si>
  <si>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</si>
  <si>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</si>
  <si>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</si>
  <si>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</si>
  <si>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</si>
  <si>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</si>
  <si>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</si>
  <si>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</si>
  <si>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</si>
  <si>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</si>
  <si>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</si>
  <si>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</si>
  <si>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</si>
  <si>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</si>
  <si>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</si>
  <si>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</si>
  <si>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</si>
  <si>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</si>
  <si>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</si>
  <si>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</si>
  <si>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</si>
  <si>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</si>
  <si>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</si>
  <si>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</si>
  <si>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</si>
  <si>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</si>
  <si>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</si>
  <si>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</si>
  <si>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</si>
  <si>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</si>
  <si>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</si>
  <si>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</si>
  <si>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</si>
  <si>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</si>
  <si>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</si>
  <si>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</si>
  <si>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</si>
  <si>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</si>
  <si>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</si>
  <si>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</si>
  <si>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</si>
  <si>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</si>
  <si>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</si>
  <si>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</si>
  <si>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</si>
  <si>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</si>
  <si>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</si>
  <si>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</si>
  <si>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</si>
  <si>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</si>
  <si>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</si>
  <si>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#modernistas #palmspringsmodsquad #psmodsquad #architecture #design #tours #palmsprings palmspringsca thegpsoasis #california</t>
  </si>
  <si>
    <t>Autofill Workbook Results</t>
  </si>
  <si>
    <t>Edge Weight▓3▓4▓0▓True▓Gray▓Red▓▓Edge Weight▓3▓4▓0▓3▓10▓False▓Edge Weight▓3▓4▓0▓35▓12▓False▓▓0▓0▓0▓True▓Black▓Black▓▓Followers▓0▓1730▓0▓162▓1000▓False▓▓0▓0▓0▓0▓0▓False▓▓0▓0▓0▓0▓0▓False▓▓0▓0▓0▓0▓0▓False</t>
  </si>
  <si>
    <t>GraphSource░GraphServerTwitterSearch▓GraphTerm░thegpsoasis▓ImportDescription░The graph represents a network of 5 Twitter users whose tweets in the requested range contained "thegpsoasis", or who were replied to or mentioned in those tweets.  The network was obtained from the NodeXL Graph Server on Saturday, 10 August 2019 at 05:00 UTC.
The requested start date was Saturday, 10 August 2019 at 00:01 UTC and the maximum number of days (going backward) was 14.
The maximum number of tweets collected was 5,000.
The tweets in the network were tweeted over the 13-day, 20-hour, 24-minute period from Saturday, 27 July 2019 at 00:22 UTC to Friday, 09 August 2019 at 20:46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</si>
</sst>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937962"/>
        <c:axId val="40332795"/>
      </c:barChart>
      <c:catAx>
        <c:axId val="119379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332795"/>
        <c:crosses val="autoZero"/>
        <c:auto val="1"/>
        <c:lblOffset val="100"/>
        <c:noMultiLvlLbl val="0"/>
      </c:catAx>
      <c:valAx>
        <c:axId val="40332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7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thegpsoasis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7/27/2019 0:22</c:v>
                </c:pt>
                <c:pt idx="1">
                  <c:v>7/30/2019 3:39</c:v>
                </c:pt>
                <c:pt idx="2">
                  <c:v>8/6/2019 22:05</c:v>
                </c:pt>
                <c:pt idx="3">
                  <c:v>8/6/2019 22:08</c:v>
                </c:pt>
                <c:pt idx="4">
                  <c:v>8/9/2019 20:46</c:v>
                </c:pt>
              </c:strCache>
            </c:strRef>
          </c:cat>
          <c:val>
            <c:numRef>
              <c:f>'Time Series'!$B$26:$B$31</c:f>
              <c:numCache>
                <c:formatCode>General</c:formatCode>
                <c:ptCount val="5"/>
                <c:pt idx="0">
                  <c:v>2</c:v>
                </c:pt>
                <c:pt idx="1">
                  <c:v>3</c:v>
                </c:pt>
                <c:pt idx="2">
                  <c:v>1</c:v>
                </c:pt>
                <c:pt idx="3">
                  <c:v>2</c:v>
                </c:pt>
                <c:pt idx="4">
                  <c:v>2</c:v>
                </c:pt>
              </c:numCache>
            </c:numRef>
          </c:val>
        </c:ser>
        <c:axId val="65464228"/>
        <c:axId val="52307141"/>
      </c:barChart>
      <c:catAx>
        <c:axId val="65464228"/>
        <c:scaling>
          <c:orientation val="minMax"/>
        </c:scaling>
        <c:axPos val="b"/>
        <c:delete val="0"/>
        <c:numFmt formatCode="General" sourceLinked="1"/>
        <c:majorTickMark val="out"/>
        <c:minorTickMark val="none"/>
        <c:tickLblPos val="nextTo"/>
        <c:crossAx val="52307141"/>
        <c:crosses val="autoZero"/>
        <c:auto val="1"/>
        <c:lblOffset val="100"/>
        <c:noMultiLvlLbl val="0"/>
      </c:catAx>
      <c:valAx>
        <c:axId val="52307141"/>
        <c:scaling>
          <c:orientation val="minMax"/>
        </c:scaling>
        <c:axPos val="l"/>
        <c:majorGridlines/>
        <c:delete val="0"/>
        <c:numFmt formatCode="General" sourceLinked="1"/>
        <c:majorTickMark val="out"/>
        <c:minorTickMark val="none"/>
        <c:tickLblPos val="nextTo"/>
        <c:crossAx val="654642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450836"/>
        <c:axId val="45730933"/>
      </c:barChart>
      <c:catAx>
        <c:axId val="274508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730933"/>
        <c:crosses val="autoZero"/>
        <c:auto val="1"/>
        <c:lblOffset val="100"/>
        <c:noMultiLvlLbl val="0"/>
      </c:catAx>
      <c:valAx>
        <c:axId val="45730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5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925214"/>
        <c:axId val="13218063"/>
      </c:barChart>
      <c:catAx>
        <c:axId val="89252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218063"/>
        <c:crosses val="autoZero"/>
        <c:auto val="1"/>
        <c:lblOffset val="100"/>
        <c:noMultiLvlLbl val="0"/>
      </c:catAx>
      <c:valAx>
        <c:axId val="13218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25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853704"/>
        <c:axId val="64030153"/>
      </c:barChart>
      <c:catAx>
        <c:axId val="518537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030153"/>
        <c:crosses val="autoZero"/>
        <c:auto val="1"/>
        <c:lblOffset val="100"/>
        <c:noMultiLvlLbl val="0"/>
      </c:catAx>
      <c:valAx>
        <c:axId val="64030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3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9400466"/>
        <c:axId val="19059875"/>
      </c:barChart>
      <c:catAx>
        <c:axId val="394004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59875"/>
        <c:crosses val="autoZero"/>
        <c:auto val="1"/>
        <c:lblOffset val="100"/>
        <c:noMultiLvlLbl val="0"/>
      </c:catAx>
      <c:valAx>
        <c:axId val="19059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00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321148"/>
        <c:axId val="346013"/>
      </c:barChart>
      <c:catAx>
        <c:axId val="373211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013"/>
        <c:crosses val="autoZero"/>
        <c:auto val="1"/>
        <c:lblOffset val="100"/>
        <c:noMultiLvlLbl val="0"/>
      </c:catAx>
      <c:valAx>
        <c:axId val="346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1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14118"/>
        <c:axId val="28027063"/>
      </c:barChart>
      <c:catAx>
        <c:axId val="31141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27063"/>
        <c:crosses val="autoZero"/>
        <c:auto val="1"/>
        <c:lblOffset val="100"/>
        <c:noMultiLvlLbl val="0"/>
      </c:catAx>
      <c:valAx>
        <c:axId val="28027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916976"/>
        <c:axId val="55599601"/>
      </c:barChart>
      <c:catAx>
        <c:axId val="509169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599601"/>
        <c:crosses val="autoZero"/>
        <c:auto val="1"/>
        <c:lblOffset val="100"/>
        <c:noMultiLvlLbl val="0"/>
      </c:catAx>
      <c:valAx>
        <c:axId val="55599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16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634362"/>
        <c:axId val="7273803"/>
      </c:barChart>
      <c:catAx>
        <c:axId val="30634362"/>
        <c:scaling>
          <c:orientation val="minMax"/>
        </c:scaling>
        <c:axPos val="b"/>
        <c:delete val="1"/>
        <c:majorTickMark val="out"/>
        <c:minorTickMark val="none"/>
        <c:tickLblPos val="none"/>
        <c:crossAx val="7273803"/>
        <c:crosses val="autoZero"/>
        <c:auto val="1"/>
        <c:lblOffset val="100"/>
        <c:noMultiLvlLbl val="0"/>
      </c:catAx>
      <c:valAx>
        <c:axId val="7273803"/>
        <c:scaling>
          <c:orientation val="minMax"/>
        </c:scaling>
        <c:axPos val="l"/>
        <c:delete val="1"/>
        <c:majorTickMark val="out"/>
        <c:minorTickMark val="none"/>
        <c:tickLblPos val="none"/>
        <c:crossAx val="306343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5">
  <cacheSource type="worksheet">
    <worksheetSource ref="A2:BL1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modernistas redlands danville california melbourne australia palmspringsmodsquad psmodsquad architecture design tours palmsprings"/>
        <s v="modernistas mcallen texas interior palmspringsmodsquad psmodsquad architecture design tours palmsprings visitpalmsprings"/>
        <s v="family modernistas maryland blue midcenturymodern palmspringsmodsquad psmodsquad architecture design tours palmsprings"/>
        <s v="southern california modernistas orangecounty losangeles essential palmspringsmodsquad psmodsquad architecture design tours palmspring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19-07-30T03:39:10.000"/>
        <d v="2019-07-27T00:22:39.000"/>
        <d v="2019-08-06T22:08:05.000"/>
        <d v="2019-08-09T20:46:45.000"/>
        <d v="2019-08-06T22:05:3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palmspringsyes"/>
    <s v="destination_psp"/>
    <m/>
    <m/>
    <m/>
    <m/>
    <m/>
    <m/>
    <m/>
    <m/>
    <s v="No"/>
    <n v="3"/>
    <m/>
    <m/>
    <x v="0"/>
    <d v="2019-07-30T03:39:10.000"/>
    <s v="@Destination_PSP @PalmSpringsCA @thegpsoasis We WANT! 🥰🥰"/>
    <m/>
    <m/>
    <x v="0"/>
    <m/>
    <s v="http://pbs.twimg.com/profile_images/801173536853241856/YYLnhPTp_normal.jpg"/>
    <x v="0"/>
    <s v="https://twitter.com/#!/palmspringsyes/status/1156046551979978752"/>
    <m/>
    <m/>
    <s v="1156046551979978752"/>
    <s v="1156042808576356353"/>
    <b v="0"/>
    <n v="0"/>
    <s v="2598505699"/>
    <b v="0"/>
    <s v="en"/>
    <m/>
    <s v=""/>
    <b v="0"/>
    <n v="0"/>
    <s v=""/>
    <s v="Twitter for iPhone"/>
    <b v="0"/>
    <s v="1156042808576356353"/>
    <s v="Tweet"/>
    <n v="0"/>
    <n v="0"/>
    <m/>
    <m/>
    <m/>
    <m/>
    <m/>
    <m/>
    <m/>
    <m/>
    <n v="1"/>
    <s v="2"/>
    <s v="2"/>
    <m/>
    <m/>
    <m/>
    <m/>
    <m/>
    <m/>
    <m/>
    <m/>
    <m/>
  </r>
  <r>
    <s v="palmspringsyes"/>
    <s v="thegpsoasis"/>
    <m/>
    <m/>
    <m/>
    <m/>
    <m/>
    <m/>
    <m/>
    <m/>
    <s v="No"/>
    <n v="4"/>
    <m/>
    <m/>
    <x v="1"/>
    <d v="2019-07-30T03:39:10.000"/>
    <s v="@Destination_PSP @PalmSpringsCA @thegpsoasis We WANT! 🥰🥰"/>
    <m/>
    <m/>
    <x v="0"/>
    <m/>
    <s v="http://pbs.twimg.com/profile_images/801173536853241856/YYLnhPTp_normal.jpg"/>
    <x v="0"/>
    <s v="https://twitter.com/#!/palmspringsyes/status/1156046551979978752"/>
    <m/>
    <m/>
    <s v="1156046551979978752"/>
    <s v="1156042808576356353"/>
    <b v="0"/>
    <n v="0"/>
    <s v="2598505699"/>
    <b v="0"/>
    <s v="en"/>
    <m/>
    <s v=""/>
    <b v="0"/>
    <n v="0"/>
    <s v=""/>
    <s v="Twitter for iPhone"/>
    <b v="0"/>
    <s v="1156042808576356353"/>
    <s v="Tweet"/>
    <n v="0"/>
    <n v="0"/>
    <m/>
    <m/>
    <m/>
    <m/>
    <m/>
    <m/>
    <m/>
    <m/>
    <n v="1"/>
    <s v="2"/>
    <s v="1"/>
    <m/>
    <m/>
    <m/>
    <m/>
    <m/>
    <m/>
    <m/>
    <m/>
    <m/>
  </r>
  <r>
    <s v="palmspringsyes"/>
    <s v="palmspringsca"/>
    <m/>
    <m/>
    <m/>
    <m/>
    <m/>
    <m/>
    <m/>
    <m/>
    <s v="No"/>
    <n v="5"/>
    <m/>
    <m/>
    <x v="1"/>
    <d v="2019-07-30T03:39:10.000"/>
    <s v="@Destination_PSP @PalmSpringsCA @thegpsoasis We WANT! 🥰🥰"/>
    <m/>
    <m/>
    <x v="0"/>
    <m/>
    <s v="http://pbs.twimg.com/profile_images/801173536853241856/YYLnhPTp_normal.jpg"/>
    <x v="0"/>
    <s v="https://twitter.com/#!/palmspringsyes/status/1156046551979978752"/>
    <m/>
    <m/>
    <s v="1156046551979978752"/>
    <s v="1156042808576356353"/>
    <b v="0"/>
    <n v="0"/>
    <s v="2598505699"/>
    <b v="0"/>
    <s v="en"/>
    <m/>
    <s v=""/>
    <b v="0"/>
    <n v="0"/>
    <s v=""/>
    <s v="Twitter for iPhone"/>
    <b v="0"/>
    <s v="1156042808576356353"/>
    <s v="Tweet"/>
    <n v="0"/>
    <n v="0"/>
    <m/>
    <m/>
    <m/>
    <m/>
    <m/>
    <m/>
    <m/>
    <m/>
    <n v="1"/>
    <s v="2"/>
    <s v="1"/>
    <n v="0"/>
    <n v="0"/>
    <n v="0"/>
    <n v="0"/>
    <n v="0"/>
    <n v="0"/>
    <n v="5"/>
    <n v="100"/>
    <n v="5"/>
  </r>
  <r>
    <s v="psmodsquad"/>
    <s v="thegpsoasis"/>
    <m/>
    <m/>
    <m/>
    <m/>
    <m/>
    <m/>
    <m/>
    <m/>
    <s v="No"/>
    <n v="6"/>
    <m/>
    <m/>
    <x v="1"/>
    <d v="2019-07-27T00:22:39.000"/>
    <s v="#Modernistas from #Redlands and #Danville #california and #Melbourne #australia #palmspringsmodsquad #psmodsquad #architecture and #design #tours #palmsprings @PalmSpringsCA @thegpsoasis visitcalifornia… https://t.co/JcHpYxwLWz"/>
    <s v="https://www.instagram.com/p/B0ZmF31H6-U/?igshid=j7wp3mupl1c3"/>
    <s v="instagram.com"/>
    <x v="1"/>
    <m/>
    <s v="http://pbs.twimg.com/profile_images/619293774192074752/yBUiyWE-_normal.jpg"/>
    <x v="1"/>
    <s v="https://twitter.com/#!/psmodsquad/status/1154909933151883270"/>
    <m/>
    <m/>
    <s v="1154909933151883270"/>
    <m/>
    <b v="0"/>
    <n v="0"/>
    <s v=""/>
    <b v="0"/>
    <s v="en"/>
    <m/>
    <s v=""/>
    <b v="0"/>
    <n v="0"/>
    <s v=""/>
    <s v="Instagram"/>
    <b v="0"/>
    <s v="1154909933151883270"/>
    <s v="Tweet"/>
    <n v="0"/>
    <n v="0"/>
    <m/>
    <m/>
    <m/>
    <m/>
    <m/>
    <m/>
    <m/>
    <m/>
    <n v="3"/>
    <s v="1"/>
    <s v="1"/>
    <m/>
    <m/>
    <m/>
    <m/>
    <m/>
    <m/>
    <m/>
    <m/>
    <m/>
  </r>
  <r>
    <s v="psmodsquad"/>
    <s v="thegpsoasis"/>
    <m/>
    <m/>
    <m/>
    <m/>
    <m/>
    <m/>
    <m/>
    <m/>
    <s v="No"/>
    <n v="7"/>
    <m/>
    <m/>
    <x v="1"/>
    <d v="2019-08-06T22:08:05.000"/>
    <s v="A family of #Modernistas from #mcallen #texas on the #interior tour. #palmspringsmodsquad #psmodsquad #architecture and #design #tours #palmsprings @PalmSpringsCA @thegpsoasis visitcalifornia #visitpalmspringsâ€¦ https://t.co/1DS3uFBFof"/>
    <s v="https://www.instagram.com/p/B01rbymDpxW/?igshid=1gax1c8zv7p5l"/>
    <s v="instagram.com"/>
    <x v="2"/>
    <m/>
    <s v="http://pbs.twimg.com/profile_images/619293774192074752/yBUiyWE-_normal.jpg"/>
    <x v="2"/>
    <s v="https://twitter.com/#!/psmodsquad/status/1158862334774919170"/>
    <m/>
    <m/>
    <s v="1158862334774919170"/>
    <m/>
    <b v="0"/>
    <n v="0"/>
    <s v=""/>
    <b v="0"/>
    <s v="en"/>
    <m/>
    <s v=""/>
    <b v="0"/>
    <n v="0"/>
    <s v=""/>
    <s v="Instagram"/>
    <b v="0"/>
    <s v="1158862334774919170"/>
    <s v="Tweet"/>
    <n v="0"/>
    <n v="0"/>
    <m/>
    <m/>
    <m/>
    <m/>
    <m/>
    <m/>
    <m/>
    <m/>
    <n v="3"/>
    <s v="1"/>
    <s v="1"/>
    <m/>
    <m/>
    <m/>
    <m/>
    <m/>
    <m/>
    <m/>
    <m/>
    <m/>
  </r>
  <r>
    <s v="psmodsquad"/>
    <s v="thegpsoasis"/>
    <m/>
    <m/>
    <m/>
    <m/>
    <m/>
    <m/>
    <m/>
    <m/>
    <s v="No"/>
    <n v="8"/>
    <m/>
    <m/>
    <x v="1"/>
    <d v="2019-08-09T20:46:45.000"/>
    <s v="A #family of #Modernistas visiting from #Maryland enjoying our #blue skies and #midcenturymodern architecture #palmspringsmodsquad #psmodsquad #architecture and #design #tours #palmsprings @PalmSpringsCA @thegpsoasis… https://t.co/gImzdzJsRQ"/>
    <s v="https://www.instagram.com/p/B09Qgp_HoJv/?igshid=p6wnq3ofsgq9"/>
    <s v="instagram.com"/>
    <x v="3"/>
    <m/>
    <s v="http://pbs.twimg.com/profile_images/619293774192074752/yBUiyWE-_normal.jpg"/>
    <x v="3"/>
    <s v="https://twitter.com/#!/psmodsquad/status/1159929027114782720"/>
    <m/>
    <m/>
    <s v="1159929027114782720"/>
    <m/>
    <b v="0"/>
    <n v="0"/>
    <s v=""/>
    <b v="0"/>
    <s v="en"/>
    <m/>
    <s v=""/>
    <b v="0"/>
    <n v="0"/>
    <s v=""/>
    <s v="Instagram"/>
    <b v="0"/>
    <s v="1159929027114782720"/>
    <s v="Tweet"/>
    <n v="0"/>
    <n v="0"/>
    <m/>
    <m/>
    <m/>
    <m/>
    <m/>
    <m/>
    <m/>
    <m/>
    <n v="3"/>
    <s v="1"/>
    <s v="1"/>
    <m/>
    <m/>
    <m/>
    <m/>
    <m/>
    <m/>
    <m/>
    <m/>
    <m/>
  </r>
  <r>
    <s v="psmodsquad"/>
    <s v="palmspringsca"/>
    <m/>
    <m/>
    <m/>
    <m/>
    <m/>
    <m/>
    <m/>
    <m/>
    <s v="No"/>
    <n v="9"/>
    <m/>
    <m/>
    <x v="1"/>
    <d v="2019-07-27T00:22:39.000"/>
    <s v="#Modernistas from #Redlands and #Danville #california and #Melbourne #australia #palmspringsmodsquad #psmodsquad #architecture and #design #tours #palmsprings @PalmSpringsCA @thegpsoasis visitcalifornia… https://t.co/JcHpYxwLWz"/>
    <s v="https://www.instagram.com/p/B0ZmF31H6-U/?igshid=j7wp3mupl1c3"/>
    <s v="instagram.com"/>
    <x v="1"/>
    <m/>
    <s v="http://pbs.twimg.com/profile_images/619293774192074752/yBUiyWE-_normal.jpg"/>
    <x v="1"/>
    <s v="https://twitter.com/#!/psmodsquad/status/1154909933151883270"/>
    <m/>
    <m/>
    <s v="1154909933151883270"/>
    <m/>
    <b v="0"/>
    <n v="0"/>
    <s v=""/>
    <b v="0"/>
    <s v="en"/>
    <m/>
    <s v=""/>
    <b v="0"/>
    <n v="0"/>
    <s v=""/>
    <s v="Instagram"/>
    <b v="0"/>
    <s v="1154909933151883270"/>
    <s v="Tweet"/>
    <n v="0"/>
    <n v="0"/>
    <m/>
    <m/>
    <m/>
    <m/>
    <m/>
    <m/>
    <m/>
    <m/>
    <n v="4"/>
    <s v="1"/>
    <s v="1"/>
    <n v="0"/>
    <n v="0"/>
    <n v="0"/>
    <n v="0"/>
    <n v="0"/>
    <n v="0"/>
    <n v="19"/>
    <n v="100"/>
    <n v="19"/>
  </r>
  <r>
    <s v="psmodsquad"/>
    <s v="palmspringsca"/>
    <m/>
    <m/>
    <m/>
    <m/>
    <m/>
    <m/>
    <m/>
    <m/>
    <s v="No"/>
    <n v="10"/>
    <m/>
    <m/>
    <x v="1"/>
    <d v="2019-08-06T22:05:36.000"/>
    <s v="#southern #california #modernistas from #orangecounty and #losangeles on the #Essential tour. #palmspringsmodsquad #psmodsquad #architecture and #design #tours #palmsprings @PalmSpringsCA @thegpsoasisâ€¦ https://t.co/6k9WWEelJS"/>
    <s v="https://www.instagram.com/p/B01rJgxDO3A/?igshid=14g1vjt189gty"/>
    <s v="instagram.com"/>
    <x v="4"/>
    <m/>
    <s v="http://pbs.twimg.com/profile_images/619293774192074752/yBUiyWE-_normal.jpg"/>
    <x v="4"/>
    <s v="https://twitter.com/#!/psmodsquad/status/1158861709567844352"/>
    <m/>
    <m/>
    <s v="1158861709567844352"/>
    <m/>
    <b v="0"/>
    <n v="0"/>
    <s v=""/>
    <b v="0"/>
    <s v="en"/>
    <m/>
    <s v=""/>
    <b v="0"/>
    <n v="0"/>
    <s v=""/>
    <s v="Instagram"/>
    <b v="0"/>
    <s v="1158861709567844352"/>
    <s v="Tweet"/>
    <n v="0"/>
    <n v="0"/>
    <m/>
    <m/>
    <m/>
    <m/>
    <m/>
    <m/>
    <m/>
    <m/>
    <n v="4"/>
    <s v="1"/>
    <s v="1"/>
    <n v="0"/>
    <n v="0"/>
    <n v="0"/>
    <n v="0"/>
    <n v="0"/>
    <n v="0"/>
    <n v="20"/>
    <n v="100"/>
    <n v="20"/>
  </r>
  <r>
    <s v="psmodsquad"/>
    <s v="palmspringsca"/>
    <m/>
    <m/>
    <m/>
    <m/>
    <m/>
    <m/>
    <m/>
    <m/>
    <s v="No"/>
    <n v="11"/>
    <m/>
    <m/>
    <x v="1"/>
    <d v="2019-08-06T22:08:05.000"/>
    <s v="A family of #Modernistas from #mcallen #texas on the #interior tour. #palmspringsmodsquad #psmodsquad #architecture and #design #tours #palmsprings @PalmSpringsCA @thegpsoasis visitcalifornia #visitpalmspringsâ€¦ https://t.co/1DS3uFBFof"/>
    <s v="https://www.instagram.com/p/B01rbymDpxW/?igshid=1gax1c8zv7p5l"/>
    <s v="instagram.com"/>
    <x v="2"/>
    <m/>
    <s v="http://pbs.twimg.com/profile_images/619293774192074752/yBUiyWE-_normal.jpg"/>
    <x v="2"/>
    <s v="https://twitter.com/#!/psmodsquad/status/1158862334774919170"/>
    <m/>
    <m/>
    <s v="1158862334774919170"/>
    <m/>
    <b v="0"/>
    <n v="0"/>
    <s v=""/>
    <b v="0"/>
    <s v="en"/>
    <m/>
    <s v=""/>
    <b v="0"/>
    <n v="0"/>
    <s v=""/>
    <s v="Instagram"/>
    <b v="0"/>
    <s v="1158862334774919170"/>
    <s v="Tweet"/>
    <n v="0"/>
    <n v="0"/>
    <m/>
    <m/>
    <m/>
    <m/>
    <m/>
    <m/>
    <m/>
    <m/>
    <n v="4"/>
    <s v="1"/>
    <s v="1"/>
    <n v="0"/>
    <n v="0"/>
    <n v="0"/>
    <n v="0"/>
    <n v="0"/>
    <n v="0"/>
    <n v="22"/>
    <n v="100"/>
    <n v="22"/>
  </r>
  <r>
    <s v="psmodsquad"/>
    <s v="palmspringsca"/>
    <m/>
    <m/>
    <m/>
    <m/>
    <m/>
    <m/>
    <m/>
    <m/>
    <s v="No"/>
    <n v="12"/>
    <m/>
    <m/>
    <x v="1"/>
    <d v="2019-08-09T20:46:45.000"/>
    <s v="A #family of #Modernistas visiting from #Maryland enjoying our #blue skies and #midcenturymodern architecture #palmspringsmodsquad #psmodsquad #architecture and #design #tours #palmsprings @PalmSpringsCA @thegpsoasis… https://t.co/gImzdzJsRQ"/>
    <s v="https://www.instagram.com/p/B09Qgp_HoJv/?igshid=p6wnq3ofsgq9"/>
    <s v="instagram.com"/>
    <x v="3"/>
    <m/>
    <s v="http://pbs.twimg.com/profile_images/619293774192074752/yBUiyWE-_normal.jpg"/>
    <x v="3"/>
    <s v="https://twitter.com/#!/psmodsquad/status/1159929027114782720"/>
    <m/>
    <m/>
    <s v="1159929027114782720"/>
    <m/>
    <b v="0"/>
    <n v="0"/>
    <s v=""/>
    <b v="0"/>
    <s v="en"/>
    <m/>
    <s v=""/>
    <b v="0"/>
    <n v="0"/>
    <s v=""/>
    <s v="Instagram"/>
    <b v="0"/>
    <s v="1159929027114782720"/>
    <s v="Tweet"/>
    <n v="0"/>
    <n v="0"/>
    <m/>
    <m/>
    <m/>
    <m/>
    <m/>
    <m/>
    <m/>
    <m/>
    <n v="4"/>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0"/>
        <item x="4"/>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
        <i x="3" s="1"/>
        <i x="2"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 totalsRowShown="0" headerRowDxfId="368" dataDxfId="367">
  <autoFilter ref="A2:BL12"/>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5" totalsRowShown="0" headerRowDxfId="223" dataDxfId="222">
  <autoFilter ref="A1:F5"/>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F9" totalsRowShown="0" headerRowDxfId="214" dataDxfId="213">
  <autoFilter ref="A8:F9"/>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F22" totalsRowShown="0" headerRowDxfId="205" dataDxfId="204">
  <autoFilter ref="A12:F22"/>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F35" totalsRowShown="0" headerRowDxfId="196" dataDxfId="195">
  <autoFilter ref="A25:F35"/>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F47" totalsRowShown="0" headerRowDxfId="187" dataDxfId="186">
  <autoFilter ref="A38:F47"/>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0:F51" totalsRowShown="0" headerRowDxfId="178" dataDxfId="177">
  <autoFilter ref="A50:F51"/>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4:F57" totalsRowShown="0" headerRowDxfId="175" dataDxfId="174">
  <autoFilter ref="A54:F57"/>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0:F65" totalsRowShown="0" headerRowDxfId="160" dataDxfId="159">
  <autoFilter ref="A60:F65"/>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0" totalsRowShown="0" headerRowDxfId="141" dataDxfId="140">
  <autoFilter ref="A1:G3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15" dataDxfId="314">
  <autoFilter ref="A2:BS7"/>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 totalsRowShown="0" headerRowDxfId="132" dataDxfId="131">
  <autoFilter ref="A1:L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 totalsRowShown="0" headerRowDxfId="64" dataDxfId="63">
  <autoFilter ref="A2:BL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6" totalsRowShown="0" headerRowDxfId="70" dataDxfId="69">
  <autoFilter ref="A1:B6"/>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9" dataDxfId="268">
  <autoFilter ref="A1:C6"/>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0ZmF31H6-U/?igshid=j7wp3mupl1c3" TargetMode="External" /><Relationship Id="rId2" Type="http://schemas.openxmlformats.org/officeDocument/2006/relationships/hyperlink" Target="https://www.instagram.com/p/B01rbymDpxW/?igshid=1gax1c8zv7p5l" TargetMode="External" /><Relationship Id="rId3" Type="http://schemas.openxmlformats.org/officeDocument/2006/relationships/hyperlink" Target="https://www.instagram.com/p/B09Qgp_HoJv/?igshid=p6wnq3ofsgq9" TargetMode="External" /><Relationship Id="rId4" Type="http://schemas.openxmlformats.org/officeDocument/2006/relationships/hyperlink" Target="https://www.instagram.com/p/B0ZmF31H6-U/?igshid=j7wp3mupl1c3" TargetMode="External" /><Relationship Id="rId5" Type="http://schemas.openxmlformats.org/officeDocument/2006/relationships/hyperlink" Target="https://www.instagram.com/p/B01rJgxDO3A/?igshid=14g1vjt189gty" TargetMode="External" /><Relationship Id="rId6" Type="http://schemas.openxmlformats.org/officeDocument/2006/relationships/hyperlink" Target="https://www.instagram.com/p/B01rbymDpxW/?igshid=1gax1c8zv7p5l" TargetMode="External" /><Relationship Id="rId7" Type="http://schemas.openxmlformats.org/officeDocument/2006/relationships/hyperlink" Target="https://www.instagram.com/p/B09Qgp_HoJv/?igshid=p6wnq3ofsgq9" TargetMode="External" /><Relationship Id="rId8" Type="http://schemas.openxmlformats.org/officeDocument/2006/relationships/hyperlink" Target="http://pbs.twimg.com/profile_images/801173536853241856/YYLnhPTp_normal.jpg" TargetMode="External" /><Relationship Id="rId9" Type="http://schemas.openxmlformats.org/officeDocument/2006/relationships/hyperlink" Target="http://pbs.twimg.com/profile_images/801173536853241856/YYLnhPTp_normal.jpg" TargetMode="External" /><Relationship Id="rId10" Type="http://schemas.openxmlformats.org/officeDocument/2006/relationships/hyperlink" Target="http://pbs.twimg.com/profile_images/801173536853241856/YYLnhPTp_normal.jpg" TargetMode="External" /><Relationship Id="rId11" Type="http://schemas.openxmlformats.org/officeDocument/2006/relationships/hyperlink" Target="http://pbs.twimg.com/profile_images/619293774192074752/yBUiyWE-_normal.jpg" TargetMode="External" /><Relationship Id="rId12" Type="http://schemas.openxmlformats.org/officeDocument/2006/relationships/hyperlink" Target="http://pbs.twimg.com/profile_images/619293774192074752/yBUiyWE-_normal.jpg" TargetMode="External" /><Relationship Id="rId13" Type="http://schemas.openxmlformats.org/officeDocument/2006/relationships/hyperlink" Target="http://pbs.twimg.com/profile_images/619293774192074752/yBUiyWE-_normal.jpg" TargetMode="External" /><Relationship Id="rId14" Type="http://schemas.openxmlformats.org/officeDocument/2006/relationships/hyperlink" Target="http://pbs.twimg.com/profile_images/619293774192074752/yBUiyWE-_normal.jpg" TargetMode="External" /><Relationship Id="rId15" Type="http://schemas.openxmlformats.org/officeDocument/2006/relationships/hyperlink" Target="http://pbs.twimg.com/profile_images/619293774192074752/yBUiyWE-_normal.jpg" TargetMode="External" /><Relationship Id="rId16" Type="http://schemas.openxmlformats.org/officeDocument/2006/relationships/hyperlink" Target="http://pbs.twimg.com/profile_images/619293774192074752/yBUiyWE-_normal.jpg" TargetMode="External" /><Relationship Id="rId17" Type="http://schemas.openxmlformats.org/officeDocument/2006/relationships/hyperlink" Target="http://pbs.twimg.com/profile_images/619293774192074752/yBUiyWE-_normal.jpg" TargetMode="External" /><Relationship Id="rId18" Type="http://schemas.openxmlformats.org/officeDocument/2006/relationships/hyperlink" Target="https://twitter.com/#!/palmspringsyes/status/1156046551979978752" TargetMode="External" /><Relationship Id="rId19" Type="http://schemas.openxmlformats.org/officeDocument/2006/relationships/hyperlink" Target="https://twitter.com/#!/palmspringsyes/status/1156046551979978752" TargetMode="External" /><Relationship Id="rId20" Type="http://schemas.openxmlformats.org/officeDocument/2006/relationships/hyperlink" Target="https://twitter.com/#!/palmspringsyes/status/1156046551979978752" TargetMode="External" /><Relationship Id="rId21" Type="http://schemas.openxmlformats.org/officeDocument/2006/relationships/hyperlink" Target="https://twitter.com/#!/psmodsquad/status/1154909933151883270" TargetMode="External" /><Relationship Id="rId22" Type="http://schemas.openxmlformats.org/officeDocument/2006/relationships/hyperlink" Target="https://twitter.com/#!/psmodsquad/status/1158862334774919170" TargetMode="External" /><Relationship Id="rId23" Type="http://schemas.openxmlformats.org/officeDocument/2006/relationships/hyperlink" Target="https://twitter.com/#!/psmodsquad/status/1159929027114782720" TargetMode="External" /><Relationship Id="rId24" Type="http://schemas.openxmlformats.org/officeDocument/2006/relationships/hyperlink" Target="https://twitter.com/#!/psmodsquad/status/1154909933151883270" TargetMode="External" /><Relationship Id="rId25" Type="http://schemas.openxmlformats.org/officeDocument/2006/relationships/hyperlink" Target="https://twitter.com/#!/psmodsquad/status/1158861709567844352" TargetMode="External" /><Relationship Id="rId26" Type="http://schemas.openxmlformats.org/officeDocument/2006/relationships/hyperlink" Target="https://twitter.com/#!/psmodsquad/status/1158862334774919170" TargetMode="External" /><Relationship Id="rId27" Type="http://schemas.openxmlformats.org/officeDocument/2006/relationships/hyperlink" Target="https://twitter.com/#!/psmodsquad/status/1159929027114782720"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table" Target="../tables/table1.xml" /><Relationship Id="rId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p/B0ZmF31H6-U/?igshid=j7wp3mupl1c3" TargetMode="External" /><Relationship Id="rId2" Type="http://schemas.openxmlformats.org/officeDocument/2006/relationships/hyperlink" Target="https://www.instagram.com/p/B01rbymDpxW/?igshid=1gax1c8zv7p5l" TargetMode="External" /><Relationship Id="rId3" Type="http://schemas.openxmlformats.org/officeDocument/2006/relationships/hyperlink" Target="https://www.instagram.com/p/B09Qgp_HoJv/?igshid=p6wnq3ofsgq9" TargetMode="External" /><Relationship Id="rId4" Type="http://schemas.openxmlformats.org/officeDocument/2006/relationships/hyperlink" Target="https://www.instagram.com/p/B0ZmF31H6-U/?igshid=j7wp3mupl1c3" TargetMode="External" /><Relationship Id="rId5" Type="http://schemas.openxmlformats.org/officeDocument/2006/relationships/hyperlink" Target="https://www.instagram.com/p/B01rJgxDO3A/?igshid=14g1vjt189gty" TargetMode="External" /><Relationship Id="rId6" Type="http://schemas.openxmlformats.org/officeDocument/2006/relationships/hyperlink" Target="https://www.instagram.com/p/B01rbymDpxW/?igshid=1gax1c8zv7p5l" TargetMode="External" /><Relationship Id="rId7" Type="http://schemas.openxmlformats.org/officeDocument/2006/relationships/hyperlink" Target="https://www.instagram.com/p/B09Qgp_HoJv/?igshid=p6wnq3ofsgq9" TargetMode="External" /><Relationship Id="rId8" Type="http://schemas.openxmlformats.org/officeDocument/2006/relationships/hyperlink" Target="http://pbs.twimg.com/profile_images/801173536853241856/YYLnhPTp_normal.jpg" TargetMode="External" /><Relationship Id="rId9" Type="http://schemas.openxmlformats.org/officeDocument/2006/relationships/hyperlink" Target="http://pbs.twimg.com/profile_images/801173536853241856/YYLnhPTp_normal.jpg" TargetMode="External" /><Relationship Id="rId10" Type="http://schemas.openxmlformats.org/officeDocument/2006/relationships/hyperlink" Target="http://pbs.twimg.com/profile_images/801173536853241856/YYLnhPTp_normal.jpg" TargetMode="External" /><Relationship Id="rId11" Type="http://schemas.openxmlformats.org/officeDocument/2006/relationships/hyperlink" Target="http://pbs.twimg.com/profile_images/619293774192074752/yBUiyWE-_normal.jpg" TargetMode="External" /><Relationship Id="rId12" Type="http://schemas.openxmlformats.org/officeDocument/2006/relationships/hyperlink" Target="http://pbs.twimg.com/profile_images/619293774192074752/yBUiyWE-_normal.jpg" TargetMode="External" /><Relationship Id="rId13" Type="http://schemas.openxmlformats.org/officeDocument/2006/relationships/hyperlink" Target="http://pbs.twimg.com/profile_images/619293774192074752/yBUiyWE-_normal.jpg" TargetMode="External" /><Relationship Id="rId14" Type="http://schemas.openxmlformats.org/officeDocument/2006/relationships/hyperlink" Target="http://pbs.twimg.com/profile_images/619293774192074752/yBUiyWE-_normal.jpg" TargetMode="External" /><Relationship Id="rId15" Type="http://schemas.openxmlformats.org/officeDocument/2006/relationships/hyperlink" Target="http://pbs.twimg.com/profile_images/619293774192074752/yBUiyWE-_normal.jpg" TargetMode="External" /><Relationship Id="rId16" Type="http://schemas.openxmlformats.org/officeDocument/2006/relationships/hyperlink" Target="http://pbs.twimg.com/profile_images/619293774192074752/yBUiyWE-_normal.jpg" TargetMode="External" /><Relationship Id="rId17" Type="http://schemas.openxmlformats.org/officeDocument/2006/relationships/hyperlink" Target="http://pbs.twimg.com/profile_images/619293774192074752/yBUiyWE-_normal.jpg" TargetMode="External" /><Relationship Id="rId18" Type="http://schemas.openxmlformats.org/officeDocument/2006/relationships/hyperlink" Target="https://twitter.com/#!/palmspringsyes/status/1156046551979978752" TargetMode="External" /><Relationship Id="rId19" Type="http://schemas.openxmlformats.org/officeDocument/2006/relationships/hyperlink" Target="https://twitter.com/#!/palmspringsyes/status/1156046551979978752" TargetMode="External" /><Relationship Id="rId20" Type="http://schemas.openxmlformats.org/officeDocument/2006/relationships/hyperlink" Target="https://twitter.com/#!/palmspringsyes/status/1156046551979978752" TargetMode="External" /><Relationship Id="rId21" Type="http://schemas.openxmlformats.org/officeDocument/2006/relationships/hyperlink" Target="https://twitter.com/#!/psmodsquad/status/1154909933151883270" TargetMode="External" /><Relationship Id="rId22" Type="http://schemas.openxmlformats.org/officeDocument/2006/relationships/hyperlink" Target="https://twitter.com/#!/psmodsquad/status/1158862334774919170" TargetMode="External" /><Relationship Id="rId23" Type="http://schemas.openxmlformats.org/officeDocument/2006/relationships/hyperlink" Target="https://twitter.com/#!/psmodsquad/status/1159929027114782720" TargetMode="External" /><Relationship Id="rId24" Type="http://schemas.openxmlformats.org/officeDocument/2006/relationships/hyperlink" Target="https://twitter.com/#!/psmodsquad/status/1154909933151883270" TargetMode="External" /><Relationship Id="rId25" Type="http://schemas.openxmlformats.org/officeDocument/2006/relationships/hyperlink" Target="https://twitter.com/#!/psmodsquad/status/1158861709567844352" TargetMode="External" /><Relationship Id="rId26" Type="http://schemas.openxmlformats.org/officeDocument/2006/relationships/hyperlink" Target="https://twitter.com/#!/psmodsquad/status/1158862334774919170" TargetMode="External" /><Relationship Id="rId27" Type="http://schemas.openxmlformats.org/officeDocument/2006/relationships/hyperlink" Target="https://twitter.com/#!/psmodsquad/status/1159929027114782720" TargetMode="External" /><Relationship Id="rId28" Type="http://schemas.openxmlformats.org/officeDocument/2006/relationships/comments" Target="../comments13.xml" /><Relationship Id="rId29" Type="http://schemas.openxmlformats.org/officeDocument/2006/relationships/vmlDrawing" Target="../drawings/vmlDrawing6.vml" /><Relationship Id="rId30" Type="http://schemas.openxmlformats.org/officeDocument/2006/relationships/table" Target="../tables/table23.xml" /><Relationship Id="rId3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almspringstraveller.com/" TargetMode="External" /><Relationship Id="rId2" Type="http://schemas.openxmlformats.org/officeDocument/2006/relationships/hyperlink" Target="https://t.co/wPgfvyDR6k" TargetMode="External" /><Relationship Id="rId3" Type="http://schemas.openxmlformats.org/officeDocument/2006/relationships/hyperlink" Target="https://t.co/PS2Gr8IxsA" TargetMode="External" /><Relationship Id="rId4" Type="http://schemas.openxmlformats.org/officeDocument/2006/relationships/hyperlink" Target="http://t.co/ZmXkE5B465" TargetMode="External" /><Relationship Id="rId5" Type="http://schemas.openxmlformats.org/officeDocument/2006/relationships/hyperlink" Target="http://t.co/RDFQ3PZci8" TargetMode="External" /><Relationship Id="rId6" Type="http://schemas.openxmlformats.org/officeDocument/2006/relationships/hyperlink" Target="https://pbs.twimg.com/profile_banners/801167078531076096/1479849804" TargetMode="External" /><Relationship Id="rId7" Type="http://schemas.openxmlformats.org/officeDocument/2006/relationships/hyperlink" Target="https://pbs.twimg.com/profile_banners/2598505699/1546847472" TargetMode="External" /><Relationship Id="rId8" Type="http://schemas.openxmlformats.org/officeDocument/2006/relationships/hyperlink" Target="https://pbs.twimg.com/profile_banners/19666000/1518049009" TargetMode="External" /><Relationship Id="rId9" Type="http://schemas.openxmlformats.org/officeDocument/2006/relationships/hyperlink" Target="https://pbs.twimg.com/profile_banners/3273518276/1436543921"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images/801173536853241856/YYLnhPTp_normal.jpg" TargetMode="External" /><Relationship Id="rId15" Type="http://schemas.openxmlformats.org/officeDocument/2006/relationships/hyperlink" Target="http://pbs.twimg.com/profile_images/987540395142725632/xt34UigV_normal.jpg" TargetMode="External" /><Relationship Id="rId16" Type="http://schemas.openxmlformats.org/officeDocument/2006/relationships/hyperlink" Target="http://pbs.twimg.com/profile_images/988822827829612545/O4PdqvX__normal.jpg" TargetMode="External" /><Relationship Id="rId17" Type="http://schemas.openxmlformats.org/officeDocument/2006/relationships/hyperlink" Target="http://pbs.twimg.com/profile_images/988845766830510080/qUCxqEQI_normal.jpg" TargetMode="External" /><Relationship Id="rId18" Type="http://schemas.openxmlformats.org/officeDocument/2006/relationships/hyperlink" Target="http://pbs.twimg.com/profile_images/619293774192074752/yBUiyWE-_normal.jpg" TargetMode="External" /><Relationship Id="rId19" Type="http://schemas.openxmlformats.org/officeDocument/2006/relationships/hyperlink" Target="https://twitter.com/palmspringsyes" TargetMode="External" /><Relationship Id="rId20" Type="http://schemas.openxmlformats.org/officeDocument/2006/relationships/hyperlink" Target="https://twitter.com/destination_psp" TargetMode="External" /><Relationship Id="rId21" Type="http://schemas.openxmlformats.org/officeDocument/2006/relationships/hyperlink" Target="https://twitter.com/thegpsoasis" TargetMode="External" /><Relationship Id="rId22" Type="http://schemas.openxmlformats.org/officeDocument/2006/relationships/hyperlink" Target="https://twitter.com/palmspringsca" TargetMode="External" /><Relationship Id="rId23" Type="http://schemas.openxmlformats.org/officeDocument/2006/relationships/hyperlink" Target="https://twitter.com/psmodsquad" TargetMode="External" /><Relationship Id="rId24" Type="http://schemas.openxmlformats.org/officeDocument/2006/relationships/comments" Target="../comments2.xml" /><Relationship Id="rId25" Type="http://schemas.openxmlformats.org/officeDocument/2006/relationships/vmlDrawing" Target="../drawings/vmlDrawing2.vml" /><Relationship Id="rId26" Type="http://schemas.openxmlformats.org/officeDocument/2006/relationships/table" Target="../tables/table2.xml" /><Relationship Id="rId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instagram.com/p/B09Qgp_HoJv/?igshid=p6wnq3ofsgq9" TargetMode="External" /><Relationship Id="rId2" Type="http://schemas.openxmlformats.org/officeDocument/2006/relationships/hyperlink" Target="https://www.instagram.com/p/B01rbymDpxW/?igshid=1gax1c8zv7p5l" TargetMode="External" /><Relationship Id="rId3" Type="http://schemas.openxmlformats.org/officeDocument/2006/relationships/hyperlink" Target="https://www.instagram.com/p/B01rJgxDO3A/?igshid=14g1vjt189gty" TargetMode="External" /><Relationship Id="rId4" Type="http://schemas.openxmlformats.org/officeDocument/2006/relationships/hyperlink" Target="https://www.instagram.com/p/B0ZmF31H6-U/?igshid=j7wp3mupl1c3" TargetMode="External" /><Relationship Id="rId5" Type="http://schemas.openxmlformats.org/officeDocument/2006/relationships/hyperlink" Target="https://www.instagram.com/p/B09Qgp_HoJv/?igshid=p6wnq3ofsgq9" TargetMode="External" /><Relationship Id="rId6" Type="http://schemas.openxmlformats.org/officeDocument/2006/relationships/hyperlink" Target="https://www.instagram.com/p/B0ZmF31H6-U/?igshid=j7wp3mupl1c3" TargetMode="External" /><Relationship Id="rId7" Type="http://schemas.openxmlformats.org/officeDocument/2006/relationships/hyperlink" Target="https://www.instagram.com/p/B01rJgxDO3A/?igshid=14g1vjt189gty" TargetMode="External" /><Relationship Id="rId8" Type="http://schemas.openxmlformats.org/officeDocument/2006/relationships/hyperlink" Target="https://www.instagram.com/p/B01rbymDpxW/?igshid=1gax1c8zv7p5l"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345</v>
      </c>
      <c r="BB2" s="13" t="s">
        <v>351</v>
      </c>
      <c r="BC2" s="13" t="s">
        <v>352</v>
      </c>
      <c r="BD2" s="67" t="s">
        <v>464</v>
      </c>
      <c r="BE2" s="67" t="s">
        <v>465</v>
      </c>
      <c r="BF2" s="67" t="s">
        <v>466</v>
      </c>
      <c r="BG2" s="67" t="s">
        <v>467</v>
      </c>
      <c r="BH2" s="67" t="s">
        <v>468</v>
      </c>
      <c r="BI2" s="67" t="s">
        <v>469</v>
      </c>
      <c r="BJ2" s="67" t="s">
        <v>470</v>
      </c>
      <c r="BK2" s="67" t="s">
        <v>471</v>
      </c>
      <c r="BL2" s="67" t="s">
        <v>472</v>
      </c>
    </row>
    <row r="3" spans="1:64" ht="15" customHeight="1">
      <c r="A3" s="84" t="s">
        <v>212</v>
      </c>
      <c r="B3" s="84" t="s">
        <v>214</v>
      </c>
      <c r="C3" s="53" t="s">
        <v>499</v>
      </c>
      <c r="D3" s="54">
        <v>3</v>
      </c>
      <c r="E3" s="65" t="s">
        <v>132</v>
      </c>
      <c r="F3" s="55">
        <v>35</v>
      </c>
      <c r="G3" s="53"/>
      <c r="H3" s="57"/>
      <c r="I3" s="56"/>
      <c r="J3" s="56"/>
      <c r="K3" s="36" t="s">
        <v>65</v>
      </c>
      <c r="L3" s="62">
        <v>3</v>
      </c>
      <c r="M3" s="62"/>
      <c r="N3" s="63"/>
      <c r="O3" s="85" t="s">
        <v>217</v>
      </c>
      <c r="P3" s="87">
        <v>43676.15219907407</v>
      </c>
      <c r="Q3" s="85" t="s">
        <v>219</v>
      </c>
      <c r="R3" s="85"/>
      <c r="S3" s="85"/>
      <c r="T3" s="85"/>
      <c r="U3" s="85"/>
      <c r="V3" s="90" t="s">
        <v>233</v>
      </c>
      <c r="W3" s="87">
        <v>43676.15219907407</v>
      </c>
      <c r="X3" s="90" t="s">
        <v>235</v>
      </c>
      <c r="Y3" s="85"/>
      <c r="Z3" s="85"/>
      <c r="AA3" s="91" t="s">
        <v>240</v>
      </c>
      <c r="AB3" s="91" t="s">
        <v>245</v>
      </c>
      <c r="AC3" s="85" t="b">
        <v>0</v>
      </c>
      <c r="AD3" s="85">
        <v>0</v>
      </c>
      <c r="AE3" s="91" t="s">
        <v>246</v>
      </c>
      <c r="AF3" s="85" t="b">
        <v>0</v>
      </c>
      <c r="AG3" s="85" t="s">
        <v>248</v>
      </c>
      <c r="AH3" s="85"/>
      <c r="AI3" s="91" t="s">
        <v>247</v>
      </c>
      <c r="AJ3" s="85" t="b">
        <v>0</v>
      </c>
      <c r="AK3" s="85">
        <v>0</v>
      </c>
      <c r="AL3" s="91" t="s">
        <v>247</v>
      </c>
      <c r="AM3" s="85" t="s">
        <v>249</v>
      </c>
      <c r="AN3" s="85" t="b">
        <v>0</v>
      </c>
      <c r="AO3" s="91" t="s">
        <v>245</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215</v>
      </c>
      <c r="C4" s="53" t="s">
        <v>499</v>
      </c>
      <c r="D4" s="54">
        <v>3</v>
      </c>
      <c r="E4" s="65" t="s">
        <v>132</v>
      </c>
      <c r="F4" s="55">
        <v>35</v>
      </c>
      <c r="G4" s="53"/>
      <c r="H4" s="57"/>
      <c r="I4" s="56"/>
      <c r="J4" s="56"/>
      <c r="K4" s="36" t="s">
        <v>65</v>
      </c>
      <c r="L4" s="83">
        <v>4</v>
      </c>
      <c r="M4" s="83"/>
      <c r="N4" s="63"/>
      <c r="O4" s="86" t="s">
        <v>218</v>
      </c>
      <c r="P4" s="88">
        <v>43676.15219907407</v>
      </c>
      <c r="Q4" s="86" t="s">
        <v>219</v>
      </c>
      <c r="R4" s="86"/>
      <c r="S4" s="86"/>
      <c r="T4" s="86"/>
      <c r="U4" s="86"/>
      <c r="V4" s="89" t="s">
        <v>233</v>
      </c>
      <c r="W4" s="88">
        <v>43676.15219907407</v>
      </c>
      <c r="X4" s="89" t="s">
        <v>235</v>
      </c>
      <c r="Y4" s="86"/>
      <c r="Z4" s="86"/>
      <c r="AA4" s="92" t="s">
        <v>240</v>
      </c>
      <c r="AB4" s="92" t="s">
        <v>245</v>
      </c>
      <c r="AC4" s="86" t="b">
        <v>0</v>
      </c>
      <c r="AD4" s="86">
        <v>0</v>
      </c>
      <c r="AE4" s="92" t="s">
        <v>246</v>
      </c>
      <c r="AF4" s="86" t="b">
        <v>0</v>
      </c>
      <c r="AG4" s="86" t="s">
        <v>248</v>
      </c>
      <c r="AH4" s="86"/>
      <c r="AI4" s="92" t="s">
        <v>247</v>
      </c>
      <c r="AJ4" s="86" t="b">
        <v>0</v>
      </c>
      <c r="AK4" s="86">
        <v>0</v>
      </c>
      <c r="AL4" s="92" t="s">
        <v>247</v>
      </c>
      <c r="AM4" s="86" t="s">
        <v>249</v>
      </c>
      <c r="AN4" s="86" t="b">
        <v>0</v>
      </c>
      <c r="AO4" s="92" t="s">
        <v>245</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1</v>
      </c>
      <c r="BD4" s="51"/>
      <c r="BE4" s="52"/>
      <c r="BF4" s="51"/>
      <c r="BG4" s="52"/>
      <c r="BH4" s="51"/>
      <c r="BI4" s="52"/>
      <c r="BJ4" s="51"/>
      <c r="BK4" s="52"/>
      <c r="BL4" s="51"/>
    </row>
    <row r="5" spans="1:64" ht="45">
      <c r="A5" s="84" t="s">
        <v>212</v>
      </c>
      <c r="B5" s="84" t="s">
        <v>216</v>
      </c>
      <c r="C5" s="53" t="s">
        <v>499</v>
      </c>
      <c r="D5" s="54">
        <v>3</v>
      </c>
      <c r="E5" s="65" t="s">
        <v>132</v>
      </c>
      <c r="F5" s="55">
        <v>35</v>
      </c>
      <c r="G5" s="53"/>
      <c r="H5" s="57"/>
      <c r="I5" s="56"/>
      <c r="J5" s="56"/>
      <c r="K5" s="36" t="s">
        <v>65</v>
      </c>
      <c r="L5" s="83">
        <v>5</v>
      </c>
      <c r="M5" s="83"/>
      <c r="N5" s="63"/>
      <c r="O5" s="86" t="s">
        <v>218</v>
      </c>
      <c r="P5" s="88">
        <v>43676.15219907407</v>
      </c>
      <c r="Q5" s="86" t="s">
        <v>219</v>
      </c>
      <c r="R5" s="86"/>
      <c r="S5" s="86"/>
      <c r="T5" s="86"/>
      <c r="U5" s="86"/>
      <c r="V5" s="89" t="s">
        <v>233</v>
      </c>
      <c r="W5" s="88">
        <v>43676.15219907407</v>
      </c>
      <c r="X5" s="89" t="s">
        <v>235</v>
      </c>
      <c r="Y5" s="86"/>
      <c r="Z5" s="86"/>
      <c r="AA5" s="92" t="s">
        <v>240</v>
      </c>
      <c r="AB5" s="92" t="s">
        <v>245</v>
      </c>
      <c r="AC5" s="86" t="b">
        <v>0</v>
      </c>
      <c r="AD5" s="86">
        <v>0</v>
      </c>
      <c r="AE5" s="92" t="s">
        <v>246</v>
      </c>
      <c r="AF5" s="86" t="b">
        <v>0</v>
      </c>
      <c r="AG5" s="86" t="s">
        <v>248</v>
      </c>
      <c r="AH5" s="86"/>
      <c r="AI5" s="92" t="s">
        <v>247</v>
      </c>
      <c r="AJ5" s="86" t="b">
        <v>0</v>
      </c>
      <c r="AK5" s="86">
        <v>0</v>
      </c>
      <c r="AL5" s="92" t="s">
        <v>247</v>
      </c>
      <c r="AM5" s="86" t="s">
        <v>249</v>
      </c>
      <c r="AN5" s="86" t="b">
        <v>0</v>
      </c>
      <c r="AO5" s="92" t="s">
        <v>245</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1</v>
      </c>
      <c r="BD5" s="51">
        <v>0</v>
      </c>
      <c r="BE5" s="52">
        <v>0</v>
      </c>
      <c r="BF5" s="51">
        <v>0</v>
      </c>
      <c r="BG5" s="52">
        <v>0</v>
      </c>
      <c r="BH5" s="51">
        <v>0</v>
      </c>
      <c r="BI5" s="52">
        <v>0</v>
      </c>
      <c r="BJ5" s="51">
        <v>5</v>
      </c>
      <c r="BK5" s="52">
        <v>100</v>
      </c>
      <c r="BL5" s="51">
        <v>5</v>
      </c>
    </row>
    <row r="6" spans="1:64" ht="45">
      <c r="A6" s="84" t="s">
        <v>213</v>
      </c>
      <c r="B6" s="84" t="s">
        <v>215</v>
      </c>
      <c r="C6" s="53" t="s">
        <v>499</v>
      </c>
      <c r="D6" s="54">
        <v>3</v>
      </c>
      <c r="E6" s="65" t="s">
        <v>136</v>
      </c>
      <c r="F6" s="55">
        <v>35</v>
      </c>
      <c r="G6" s="53"/>
      <c r="H6" s="57"/>
      <c r="I6" s="56"/>
      <c r="J6" s="56"/>
      <c r="K6" s="36" t="s">
        <v>65</v>
      </c>
      <c r="L6" s="83">
        <v>6</v>
      </c>
      <c r="M6" s="83"/>
      <c r="N6" s="63"/>
      <c r="O6" s="86" t="s">
        <v>218</v>
      </c>
      <c r="P6" s="88">
        <v>43673.01572916667</v>
      </c>
      <c r="Q6" s="86" t="s">
        <v>220</v>
      </c>
      <c r="R6" s="89" t="s">
        <v>224</v>
      </c>
      <c r="S6" s="86" t="s">
        <v>228</v>
      </c>
      <c r="T6" s="86" t="s">
        <v>229</v>
      </c>
      <c r="U6" s="86"/>
      <c r="V6" s="89" t="s">
        <v>234</v>
      </c>
      <c r="W6" s="88">
        <v>43673.01572916667</v>
      </c>
      <c r="X6" s="89" t="s">
        <v>236</v>
      </c>
      <c r="Y6" s="86"/>
      <c r="Z6" s="86"/>
      <c r="AA6" s="92" t="s">
        <v>241</v>
      </c>
      <c r="AB6" s="86"/>
      <c r="AC6" s="86" t="b">
        <v>0</v>
      </c>
      <c r="AD6" s="86">
        <v>0</v>
      </c>
      <c r="AE6" s="92" t="s">
        <v>247</v>
      </c>
      <c r="AF6" s="86" t="b">
        <v>0</v>
      </c>
      <c r="AG6" s="86" t="s">
        <v>248</v>
      </c>
      <c r="AH6" s="86"/>
      <c r="AI6" s="92" t="s">
        <v>247</v>
      </c>
      <c r="AJ6" s="86" t="b">
        <v>0</v>
      </c>
      <c r="AK6" s="86">
        <v>0</v>
      </c>
      <c r="AL6" s="92" t="s">
        <v>247</v>
      </c>
      <c r="AM6" s="86" t="s">
        <v>250</v>
      </c>
      <c r="AN6" s="86" t="b">
        <v>0</v>
      </c>
      <c r="AO6" s="92" t="s">
        <v>241</v>
      </c>
      <c r="AP6" s="86" t="s">
        <v>176</v>
      </c>
      <c r="AQ6" s="86">
        <v>0</v>
      </c>
      <c r="AR6" s="86">
        <v>0</v>
      </c>
      <c r="AS6" s="86"/>
      <c r="AT6" s="86"/>
      <c r="AU6" s="86"/>
      <c r="AV6" s="86"/>
      <c r="AW6" s="86"/>
      <c r="AX6" s="86"/>
      <c r="AY6" s="86"/>
      <c r="AZ6" s="86"/>
      <c r="BA6">
        <v>3</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215</v>
      </c>
      <c r="C7" s="53" t="s">
        <v>499</v>
      </c>
      <c r="D7" s="54">
        <v>3</v>
      </c>
      <c r="E7" s="65" t="s">
        <v>136</v>
      </c>
      <c r="F7" s="55">
        <v>35</v>
      </c>
      <c r="G7" s="53"/>
      <c r="H7" s="57"/>
      <c r="I7" s="56"/>
      <c r="J7" s="56"/>
      <c r="K7" s="36" t="s">
        <v>65</v>
      </c>
      <c r="L7" s="83">
        <v>7</v>
      </c>
      <c r="M7" s="83"/>
      <c r="N7" s="63"/>
      <c r="O7" s="86" t="s">
        <v>218</v>
      </c>
      <c r="P7" s="88">
        <v>43683.92228009259</v>
      </c>
      <c r="Q7" s="86" t="s">
        <v>221</v>
      </c>
      <c r="R7" s="89" t="s">
        <v>225</v>
      </c>
      <c r="S7" s="86" t="s">
        <v>228</v>
      </c>
      <c r="T7" s="86" t="s">
        <v>230</v>
      </c>
      <c r="U7" s="86"/>
      <c r="V7" s="89" t="s">
        <v>234</v>
      </c>
      <c r="W7" s="88">
        <v>43683.92228009259</v>
      </c>
      <c r="X7" s="89" t="s">
        <v>237</v>
      </c>
      <c r="Y7" s="86"/>
      <c r="Z7" s="86"/>
      <c r="AA7" s="92" t="s">
        <v>242</v>
      </c>
      <c r="AB7" s="86"/>
      <c r="AC7" s="86" t="b">
        <v>0</v>
      </c>
      <c r="AD7" s="86">
        <v>0</v>
      </c>
      <c r="AE7" s="92" t="s">
        <v>247</v>
      </c>
      <c r="AF7" s="86" t="b">
        <v>0</v>
      </c>
      <c r="AG7" s="86" t="s">
        <v>248</v>
      </c>
      <c r="AH7" s="86"/>
      <c r="AI7" s="92" t="s">
        <v>247</v>
      </c>
      <c r="AJ7" s="86" t="b">
        <v>0</v>
      </c>
      <c r="AK7" s="86">
        <v>0</v>
      </c>
      <c r="AL7" s="92" t="s">
        <v>247</v>
      </c>
      <c r="AM7" s="86" t="s">
        <v>250</v>
      </c>
      <c r="AN7" s="86" t="b">
        <v>0</v>
      </c>
      <c r="AO7" s="92" t="s">
        <v>242</v>
      </c>
      <c r="AP7" s="86" t="s">
        <v>176</v>
      </c>
      <c r="AQ7" s="86">
        <v>0</v>
      </c>
      <c r="AR7" s="86">
        <v>0</v>
      </c>
      <c r="AS7" s="86"/>
      <c r="AT7" s="86"/>
      <c r="AU7" s="86"/>
      <c r="AV7" s="86"/>
      <c r="AW7" s="86"/>
      <c r="AX7" s="86"/>
      <c r="AY7" s="86"/>
      <c r="AZ7" s="86"/>
      <c r="BA7">
        <v>3</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213</v>
      </c>
      <c r="B8" s="84" t="s">
        <v>215</v>
      </c>
      <c r="C8" s="53" t="s">
        <v>499</v>
      </c>
      <c r="D8" s="54">
        <v>3</v>
      </c>
      <c r="E8" s="65" t="s">
        <v>136</v>
      </c>
      <c r="F8" s="55">
        <v>35</v>
      </c>
      <c r="G8" s="53"/>
      <c r="H8" s="57"/>
      <c r="I8" s="56"/>
      <c r="J8" s="56"/>
      <c r="K8" s="36" t="s">
        <v>65</v>
      </c>
      <c r="L8" s="83">
        <v>8</v>
      </c>
      <c r="M8" s="83"/>
      <c r="N8" s="63"/>
      <c r="O8" s="86" t="s">
        <v>218</v>
      </c>
      <c r="P8" s="88">
        <v>43686.865798611114</v>
      </c>
      <c r="Q8" s="86" t="s">
        <v>222</v>
      </c>
      <c r="R8" s="89" t="s">
        <v>226</v>
      </c>
      <c r="S8" s="86" t="s">
        <v>228</v>
      </c>
      <c r="T8" s="86" t="s">
        <v>231</v>
      </c>
      <c r="U8" s="86"/>
      <c r="V8" s="89" t="s">
        <v>234</v>
      </c>
      <c r="W8" s="88">
        <v>43686.865798611114</v>
      </c>
      <c r="X8" s="89" t="s">
        <v>238</v>
      </c>
      <c r="Y8" s="86"/>
      <c r="Z8" s="86"/>
      <c r="AA8" s="92" t="s">
        <v>243</v>
      </c>
      <c r="AB8" s="86"/>
      <c r="AC8" s="86" t="b">
        <v>0</v>
      </c>
      <c r="AD8" s="86">
        <v>0</v>
      </c>
      <c r="AE8" s="92" t="s">
        <v>247</v>
      </c>
      <c r="AF8" s="86" t="b">
        <v>0</v>
      </c>
      <c r="AG8" s="86" t="s">
        <v>248</v>
      </c>
      <c r="AH8" s="86"/>
      <c r="AI8" s="92" t="s">
        <v>247</v>
      </c>
      <c r="AJ8" s="86" t="b">
        <v>0</v>
      </c>
      <c r="AK8" s="86">
        <v>0</v>
      </c>
      <c r="AL8" s="92" t="s">
        <v>247</v>
      </c>
      <c r="AM8" s="86" t="s">
        <v>250</v>
      </c>
      <c r="AN8" s="86" t="b">
        <v>0</v>
      </c>
      <c r="AO8" s="92" t="s">
        <v>243</v>
      </c>
      <c r="AP8" s="86" t="s">
        <v>176</v>
      </c>
      <c r="AQ8" s="86">
        <v>0</v>
      </c>
      <c r="AR8" s="86">
        <v>0</v>
      </c>
      <c r="AS8" s="86"/>
      <c r="AT8" s="86"/>
      <c r="AU8" s="86"/>
      <c r="AV8" s="86"/>
      <c r="AW8" s="86"/>
      <c r="AX8" s="86"/>
      <c r="AY8" s="86"/>
      <c r="AZ8" s="86"/>
      <c r="BA8">
        <v>3</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30">
      <c r="A9" s="84" t="s">
        <v>213</v>
      </c>
      <c r="B9" s="84" t="s">
        <v>216</v>
      </c>
      <c r="C9" s="53" t="s">
        <v>500</v>
      </c>
      <c r="D9" s="54">
        <v>10</v>
      </c>
      <c r="E9" s="65" t="s">
        <v>136</v>
      </c>
      <c r="F9" s="55">
        <v>12</v>
      </c>
      <c r="G9" s="53"/>
      <c r="H9" s="57"/>
      <c r="I9" s="56"/>
      <c r="J9" s="56"/>
      <c r="K9" s="36" t="s">
        <v>65</v>
      </c>
      <c r="L9" s="83">
        <v>9</v>
      </c>
      <c r="M9" s="83"/>
      <c r="N9" s="63"/>
      <c r="O9" s="86" t="s">
        <v>218</v>
      </c>
      <c r="P9" s="88">
        <v>43673.01572916667</v>
      </c>
      <c r="Q9" s="86" t="s">
        <v>220</v>
      </c>
      <c r="R9" s="89" t="s">
        <v>224</v>
      </c>
      <c r="S9" s="86" t="s">
        <v>228</v>
      </c>
      <c r="T9" s="86" t="s">
        <v>229</v>
      </c>
      <c r="U9" s="86"/>
      <c r="V9" s="89" t="s">
        <v>234</v>
      </c>
      <c r="W9" s="88">
        <v>43673.01572916667</v>
      </c>
      <c r="X9" s="89" t="s">
        <v>236</v>
      </c>
      <c r="Y9" s="86"/>
      <c r="Z9" s="86"/>
      <c r="AA9" s="92" t="s">
        <v>241</v>
      </c>
      <c r="AB9" s="86"/>
      <c r="AC9" s="86" t="b">
        <v>0</v>
      </c>
      <c r="AD9" s="86">
        <v>0</v>
      </c>
      <c r="AE9" s="92" t="s">
        <v>247</v>
      </c>
      <c r="AF9" s="86" t="b">
        <v>0</v>
      </c>
      <c r="AG9" s="86" t="s">
        <v>248</v>
      </c>
      <c r="AH9" s="86"/>
      <c r="AI9" s="92" t="s">
        <v>247</v>
      </c>
      <c r="AJ9" s="86" t="b">
        <v>0</v>
      </c>
      <c r="AK9" s="86">
        <v>0</v>
      </c>
      <c r="AL9" s="92" t="s">
        <v>247</v>
      </c>
      <c r="AM9" s="86" t="s">
        <v>250</v>
      </c>
      <c r="AN9" s="86" t="b">
        <v>0</v>
      </c>
      <c r="AO9" s="92" t="s">
        <v>241</v>
      </c>
      <c r="AP9" s="86" t="s">
        <v>176</v>
      </c>
      <c r="AQ9" s="86">
        <v>0</v>
      </c>
      <c r="AR9" s="86">
        <v>0</v>
      </c>
      <c r="AS9" s="86"/>
      <c r="AT9" s="86"/>
      <c r="AU9" s="86"/>
      <c r="AV9" s="86"/>
      <c r="AW9" s="86"/>
      <c r="AX9" s="86"/>
      <c r="AY9" s="86"/>
      <c r="AZ9" s="86"/>
      <c r="BA9">
        <v>4</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19</v>
      </c>
      <c r="BK9" s="52">
        <v>100</v>
      </c>
      <c r="BL9" s="51">
        <v>19</v>
      </c>
    </row>
    <row r="10" spans="1:64" ht="30">
      <c r="A10" s="84" t="s">
        <v>213</v>
      </c>
      <c r="B10" s="84" t="s">
        <v>216</v>
      </c>
      <c r="C10" s="53" t="s">
        <v>500</v>
      </c>
      <c r="D10" s="54">
        <v>10</v>
      </c>
      <c r="E10" s="65" t="s">
        <v>136</v>
      </c>
      <c r="F10" s="55">
        <v>12</v>
      </c>
      <c r="G10" s="53"/>
      <c r="H10" s="57"/>
      <c r="I10" s="56"/>
      <c r="J10" s="56"/>
      <c r="K10" s="36" t="s">
        <v>65</v>
      </c>
      <c r="L10" s="83">
        <v>10</v>
      </c>
      <c r="M10" s="83"/>
      <c r="N10" s="63"/>
      <c r="O10" s="86" t="s">
        <v>218</v>
      </c>
      <c r="P10" s="88">
        <v>43683.92055555555</v>
      </c>
      <c r="Q10" s="86" t="s">
        <v>223</v>
      </c>
      <c r="R10" s="89" t="s">
        <v>227</v>
      </c>
      <c r="S10" s="86" t="s">
        <v>228</v>
      </c>
      <c r="T10" s="86" t="s">
        <v>232</v>
      </c>
      <c r="U10" s="86"/>
      <c r="V10" s="89" t="s">
        <v>234</v>
      </c>
      <c r="W10" s="88">
        <v>43683.92055555555</v>
      </c>
      <c r="X10" s="89" t="s">
        <v>239</v>
      </c>
      <c r="Y10" s="86"/>
      <c r="Z10" s="86"/>
      <c r="AA10" s="92" t="s">
        <v>244</v>
      </c>
      <c r="AB10" s="86"/>
      <c r="AC10" s="86" t="b">
        <v>0</v>
      </c>
      <c r="AD10" s="86">
        <v>0</v>
      </c>
      <c r="AE10" s="92" t="s">
        <v>247</v>
      </c>
      <c r="AF10" s="86" t="b">
        <v>0</v>
      </c>
      <c r="AG10" s="86" t="s">
        <v>248</v>
      </c>
      <c r="AH10" s="86"/>
      <c r="AI10" s="92" t="s">
        <v>247</v>
      </c>
      <c r="AJ10" s="86" t="b">
        <v>0</v>
      </c>
      <c r="AK10" s="86">
        <v>0</v>
      </c>
      <c r="AL10" s="92" t="s">
        <v>247</v>
      </c>
      <c r="AM10" s="86" t="s">
        <v>250</v>
      </c>
      <c r="AN10" s="86" t="b">
        <v>0</v>
      </c>
      <c r="AO10" s="92" t="s">
        <v>244</v>
      </c>
      <c r="AP10" s="86" t="s">
        <v>176</v>
      </c>
      <c r="AQ10" s="86">
        <v>0</v>
      </c>
      <c r="AR10" s="86">
        <v>0</v>
      </c>
      <c r="AS10" s="86"/>
      <c r="AT10" s="86"/>
      <c r="AU10" s="86"/>
      <c r="AV10" s="86"/>
      <c r="AW10" s="86"/>
      <c r="AX10" s="86"/>
      <c r="AY10" s="86"/>
      <c r="AZ10" s="86"/>
      <c r="BA10">
        <v>4</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20</v>
      </c>
      <c r="BK10" s="52">
        <v>100</v>
      </c>
      <c r="BL10" s="51">
        <v>20</v>
      </c>
    </row>
    <row r="11" spans="1:64" ht="30">
      <c r="A11" s="84" t="s">
        <v>213</v>
      </c>
      <c r="B11" s="84" t="s">
        <v>216</v>
      </c>
      <c r="C11" s="53" t="s">
        <v>500</v>
      </c>
      <c r="D11" s="54">
        <v>10</v>
      </c>
      <c r="E11" s="65" t="s">
        <v>136</v>
      </c>
      <c r="F11" s="55">
        <v>12</v>
      </c>
      <c r="G11" s="53"/>
      <c r="H11" s="57"/>
      <c r="I11" s="56"/>
      <c r="J11" s="56"/>
      <c r="K11" s="36" t="s">
        <v>65</v>
      </c>
      <c r="L11" s="83">
        <v>11</v>
      </c>
      <c r="M11" s="83"/>
      <c r="N11" s="63"/>
      <c r="O11" s="86" t="s">
        <v>218</v>
      </c>
      <c r="P11" s="88">
        <v>43683.92228009259</v>
      </c>
      <c r="Q11" s="86" t="s">
        <v>221</v>
      </c>
      <c r="R11" s="89" t="s">
        <v>225</v>
      </c>
      <c r="S11" s="86" t="s">
        <v>228</v>
      </c>
      <c r="T11" s="86" t="s">
        <v>230</v>
      </c>
      <c r="U11" s="86"/>
      <c r="V11" s="89" t="s">
        <v>234</v>
      </c>
      <c r="W11" s="88">
        <v>43683.92228009259</v>
      </c>
      <c r="X11" s="89" t="s">
        <v>237</v>
      </c>
      <c r="Y11" s="86"/>
      <c r="Z11" s="86"/>
      <c r="AA11" s="92" t="s">
        <v>242</v>
      </c>
      <c r="AB11" s="86"/>
      <c r="AC11" s="86" t="b">
        <v>0</v>
      </c>
      <c r="AD11" s="86">
        <v>0</v>
      </c>
      <c r="AE11" s="92" t="s">
        <v>247</v>
      </c>
      <c r="AF11" s="86" t="b">
        <v>0</v>
      </c>
      <c r="AG11" s="86" t="s">
        <v>248</v>
      </c>
      <c r="AH11" s="86"/>
      <c r="AI11" s="92" t="s">
        <v>247</v>
      </c>
      <c r="AJ11" s="86" t="b">
        <v>0</v>
      </c>
      <c r="AK11" s="86">
        <v>0</v>
      </c>
      <c r="AL11" s="92" t="s">
        <v>247</v>
      </c>
      <c r="AM11" s="86" t="s">
        <v>250</v>
      </c>
      <c r="AN11" s="86" t="b">
        <v>0</v>
      </c>
      <c r="AO11" s="92" t="s">
        <v>242</v>
      </c>
      <c r="AP11" s="86" t="s">
        <v>176</v>
      </c>
      <c r="AQ11" s="86">
        <v>0</v>
      </c>
      <c r="AR11" s="86">
        <v>0</v>
      </c>
      <c r="AS11" s="86"/>
      <c r="AT11" s="86"/>
      <c r="AU11" s="86"/>
      <c r="AV11" s="86"/>
      <c r="AW11" s="86"/>
      <c r="AX11" s="86"/>
      <c r="AY11" s="86"/>
      <c r="AZ11" s="86"/>
      <c r="BA11">
        <v>4</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22</v>
      </c>
      <c r="BK11" s="52">
        <v>100</v>
      </c>
      <c r="BL11" s="51">
        <v>22</v>
      </c>
    </row>
    <row r="12" spans="1:64" ht="30">
      <c r="A12" s="84" t="s">
        <v>213</v>
      </c>
      <c r="B12" s="84" t="s">
        <v>216</v>
      </c>
      <c r="C12" s="53" t="s">
        <v>500</v>
      </c>
      <c r="D12" s="54">
        <v>10</v>
      </c>
      <c r="E12" s="65" t="s">
        <v>136</v>
      </c>
      <c r="F12" s="55">
        <v>12</v>
      </c>
      <c r="G12" s="53"/>
      <c r="H12" s="57"/>
      <c r="I12" s="56"/>
      <c r="J12" s="56"/>
      <c r="K12" s="36" t="s">
        <v>65</v>
      </c>
      <c r="L12" s="83">
        <v>12</v>
      </c>
      <c r="M12" s="83"/>
      <c r="N12" s="63"/>
      <c r="O12" s="86" t="s">
        <v>218</v>
      </c>
      <c r="P12" s="88">
        <v>43686.865798611114</v>
      </c>
      <c r="Q12" s="86" t="s">
        <v>222</v>
      </c>
      <c r="R12" s="89" t="s">
        <v>226</v>
      </c>
      <c r="S12" s="86" t="s">
        <v>228</v>
      </c>
      <c r="T12" s="86" t="s">
        <v>231</v>
      </c>
      <c r="U12" s="86"/>
      <c r="V12" s="89" t="s">
        <v>234</v>
      </c>
      <c r="W12" s="88">
        <v>43686.865798611114</v>
      </c>
      <c r="X12" s="89" t="s">
        <v>238</v>
      </c>
      <c r="Y12" s="86"/>
      <c r="Z12" s="86"/>
      <c r="AA12" s="92" t="s">
        <v>243</v>
      </c>
      <c r="AB12" s="86"/>
      <c r="AC12" s="86" t="b">
        <v>0</v>
      </c>
      <c r="AD12" s="86">
        <v>0</v>
      </c>
      <c r="AE12" s="92" t="s">
        <v>247</v>
      </c>
      <c r="AF12" s="86" t="b">
        <v>0</v>
      </c>
      <c r="AG12" s="86" t="s">
        <v>248</v>
      </c>
      <c r="AH12" s="86"/>
      <c r="AI12" s="92" t="s">
        <v>247</v>
      </c>
      <c r="AJ12" s="86" t="b">
        <v>0</v>
      </c>
      <c r="AK12" s="86">
        <v>0</v>
      </c>
      <c r="AL12" s="92" t="s">
        <v>247</v>
      </c>
      <c r="AM12" s="86" t="s">
        <v>250</v>
      </c>
      <c r="AN12" s="86" t="b">
        <v>0</v>
      </c>
      <c r="AO12" s="92" t="s">
        <v>243</v>
      </c>
      <c r="AP12" s="86" t="s">
        <v>176</v>
      </c>
      <c r="AQ12" s="86">
        <v>0</v>
      </c>
      <c r="AR12" s="86">
        <v>0</v>
      </c>
      <c r="AS12" s="86"/>
      <c r="AT12" s="86"/>
      <c r="AU12" s="86"/>
      <c r="AV12" s="86"/>
      <c r="AW12" s="86"/>
      <c r="AX12" s="86"/>
      <c r="AY12" s="86"/>
      <c r="AZ12" s="86"/>
      <c r="BA12">
        <v>4</v>
      </c>
      <c r="BB12" s="85" t="str">
        <f>REPLACE(INDEX(GroupVertices[Group],MATCH(Edges[[#This Row],[Vertex 1]],GroupVertices[Vertex],0)),1,1,"")</f>
        <v>1</v>
      </c>
      <c r="BC12" s="85" t="str">
        <f>REPLACE(INDEX(GroupVertices[Group],MATCH(Edges[[#This Row],[Vertex 2]],GroupVertices[Vertex],0)),1,1,"")</f>
        <v>1</v>
      </c>
      <c r="BD12" s="51">
        <v>1</v>
      </c>
      <c r="BE12" s="52">
        <v>4.3478260869565215</v>
      </c>
      <c r="BF12" s="51">
        <v>0</v>
      </c>
      <c r="BG12" s="52">
        <v>0</v>
      </c>
      <c r="BH12" s="51">
        <v>0</v>
      </c>
      <c r="BI12" s="52">
        <v>0</v>
      </c>
      <c r="BJ12" s="51">
        <v>22</v>
      </c>
      <c r="BK12" s="52">
        <v>95.65217391304348</v>
      </c>
      <c r="BL12"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6" r:id="rId1" display="https://www.instagram.com/p/B0ZmF31H6-U/?igshid=j7wp3mupl1c3"/>
    <hyperlink ref="R7" r:id="rId2" display="https://www.instagram.com/p/B01rbymDpxW/?igshid=1gax1c8zv7p5l"/>
    <hyperlink ref="R8" r:id="rId3" display="https://www.instagram.com/p/B09Qgp_HoJv/?igshid=p6wnq3ofsgq9"/>
    <hyperlink ref="R9" r:id="rId4" display="https://www.instagram.com/p/B0ZmF31H6-U/?igshid=j7wp3mupl1c3"/>
    <hyperlink ref="R10" r:id="rId5" display="https://www.instagram.com/p/B01rJgxDO3A/?igshid=14g1vjt189gty"/>
    <hyperlink ref="R11" r:id="rId6" display="https://www.instagram.com/p/B01rbymDpxW/?igshid=1gax1c8zv7p5l"/>
    <hyperlink ref="R12" r:id="rId7" display="https://www.instagram.com/p/B09Qgp_HoJv/?igshid=p6wnq3ofsgq9"/>
    <hyperlink ref="V3" r:id="rId8" display="http://pbs.twimg.com/profile_images/801173536853241856/YYLnhPTp_normal.jpg"/>
    <hyperlink ref="V4" r:id="rId9" display="http://pbs.twimg.com/profile_images/801173536853241856/YYLnhPTp_normal.jpg"/>
    <hyperlink ref="V5" r:id="rId10" display="http://pbs.twimg.com/profile_images/801173536853241856/YYLnhPTp_normal.jpg"/>
    <hyperlink ref="V6" r:id="rId11" display="http://pbs.twimg.com/profile_images/619293774192074752/yBUiyWE-_normal.jpg"/>
    <hyperlink ref="V7" r:id="rId12" display="http://pbs.twimg.com/profile_images/619293774192074752/yBUiyWE-_normal.jpg"/>
    <hyperlink ref="V8" r:id="rId13" display="http://pbs.twimg.com/profile_images/619293774192074752/yBUiyWE-_normal.jpg"/>
    <hyperlink ref="V9" r:id="rId14" display="http://pbs.twimg.com/profile_images/619293774192074752/yBUiyWE-_normal.jpg"/>
    <hyperlink ref="V10" r:id="rId15" display="http://pbs.twimg.com/profile_images/619293774192074752/yBUiyWE-_normal.jpg"/>
    <hyperlink ref="V11" r:id="rId16" display="http://pbs.twimg.com/profile_images/619293774192074752/yBUiyWE-_normal.jpg"/>
    <hyperlink ref="V12" r:id="rId17" display="http://pbs.twimg.com/profile_images/619293774192074752/yBUiyWE-_normal.jpg"/>
    <hyperlink ref="X3" r:id="rId18" display="https://twitter.com/#!/palmspringsyes/status/1156046551979978752"/>
    <hyperlink ref="X4" r:id="rId19" display="https://twitter.com/#!/palmspringsyes/status/1156046551979978752"/>
    <hyperlink ref="X5" r:id="rId20" display="https://twitter.com/#!/palmspringsyes/status/1156046551979978752"/>
    <hyperlink ref="X6" r:id="rId21" display="https://twitter.com/#!/psmodsquad/status/1154909933151883270"/>
    <hyperlink ref="X7" r:id="rId22" display="https://twitter.com/#!/psmodsquad/status/1158862334774919170"/>
    <hyperlink ref="X8" r:id="rId23" display="https://twitter.com/#!/psmodsquad/status/1159929027114782720"/>
    <hyperlink ref="X9" r:id="rId24" display="https://twitter.com/#!/psmodsquad/status/1154909933151883270"/>
    <hyperlink ref="X10" r:id="rId25" display="https://twitter.com/#!/psmodsquad/status/1158861709567844352"/>
    <hyperlink ref="X11" r:id="rId26" display="https://twitter.com/#!/psmodsquad/status/1158862334774919170"/>
    <hyperlink ref="X12" r:id="rId27" display="https://twitter.com/#!/psmodsquad/status/1159929027114782720"/>
  </hyperlinks>
  <printOptions/>
  <pageMargins left="0.7" right="0.7" top="0.75" bottom="0.75" header="0.3" footer="0.3"/>
  <pageSetup horizontalDpi="600" verticalDpi="600" orientation="portrait" r:id="rId31"/>
  <legacyDrawing r:id="rId29"/>
  <tableParts>
    <tablePart r:id="rId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455</v>
      </c>
      <c r="B1" s="13" t="s">
        <v>456</v>
      </c>
      <c r="C1" s="13" t="s">
        <v>449</v>
      </c>
      <c r="D1" s="13" t="s">
        <v>450</v>
      </c>
      <c r="E1" s="13" t="s">
        <v>457</v>
      </c>
      <c r="F1" s="13" t="s">
        <v>144</v>
      </c>
      <c r="G1" s="13" t="s">
        <v>458</v>
      </c>
      <c r="H1" s="13" t="s">
        <v>459</v>
      </c>
      <c r="I1" s="13" t="s">
        <v>460</v>
      </c>
      <c r="J1" s="13" t="s">
        <v>461</v>
      </c>
      <c r="K1" s="13" t="s">
        <v>462</v>
      </c>
      <c r="L1" s="13" t="s">
        <v>463</v>
      </c>
    </row>
    <row r="2" spans="1:12" ht="15">
      <c r="A2" s="91" t="s">
        <v>386</v>
      </c>
      <c r="B2" s="91" t="s">
        <v>387</v>
      </c>
      <c r="C2" s="91">
        <v>4</v>
      </c>
      <c r="D2" s="130">
        <v>0.005785672418391428</v>
      </c>
      <c r="E2" s="130">
        <v>1.1903316981702916</v>
      </c>
      <c r="F2" s="91" t="s">
        <v>451</v>
      </c>
      <c r="G2" s="91" t="b">
        <v>0</v>
      </c>
      <c r="H2" s="91" t="b">
        <v>0</v>
      </c>
      <c r="I2" s="91" t="b">
        <v>0</v>
      </c>
      <c r="J2" s="91" t="b">
        <v>0</v>
      </c>
      <c r="K2" s="91" t="b">
        <v>0</v>
      </c>
      <c r="L2" s="91" t="b">
        <v>0</v>
      </c>
    </row>
    <row r="3" spans="1:12" ht="15">
      <c r="A3" s="91" t="s">
        <v>387</v>
      </c>
      <c r="B3" s="91" t="s">
        <v>388</v>
      </c>
      <c r="C3" s="91">
        <v>4</v>
      </c>
      <c r="D3" s="130">
        <v>0.005785672418391428</v>
      </c>
      <c r="E3" s="130">
        <v>1.1903316981702916</v>
      </c>
      <c r="F3" s="91" t="s">
        <v>451</v>
      </c>
      <c r="G3" s="91" t="b">
        <v>0</v>
      </c>
      <c r="H3" s="91" t="b">
        <v>0</v>
      </c>
      <c r="I3" s="91" t="b">
        <v>0</v>
      </c>
      <c r="J3" s="91" t="b">
        <v>0</v>
      </c>
      <c r="K3" s="91" t="b">
        <v>0</v>
      </c>
      <c r="L3" s="91" t="b">
        <v>0</v>
      </c>
    </row>
    <row r="4" spans="1:12" ht="15">
      <c r="A4" s="91" t="s">
        <v>388</v>
      </c>
      <c r="B4" s="91" t="s">
        <v>390</v>
      </c>
      <c r="C4" s="91">
        <v>4</v>
      </c>
      <c r="D4" s="130">
        <v>0.005785672418391428</v>
      </c>
      <c r="E4" s="130">
        <v>1.1903316981702916</v>
      </c>
      <c r="F4" s="91" t="s">
        <v>451</v>
      </c>
      <c r="G4" s="91" t="b">
        <v>0</v>
      </c>
      <c r="H4" s="91" t="b">
        <v>0</v>
      </c>
      <c r="I4" s="91" t="b">
        <v>0</v>
      </c>
      <c r="J4" s="91" t="b">
        <v>0</v>
      </c>
      <c r="K4" s="91" t="b">
        <v>0</v>
      </c>
      <c r="L4" s="91" t="b">
        <v>0</v>
      </c>
    </row>
    <row r="5" spans="1:12" ht="15">
      <c r="A5" s="91" t="s">
        <v>390</v>
      </c>
      <c r="B5" s="91" t="s">
        <v>391</v>
      </c>
      <c r="C5" s="91">
        <v>4</v>
      </c>
      <c r="D5" s="130">
        <v>0.005785672418391428</v>
      </c>
      <c r="E5" s="130">
        <v>1.1903316981702916</v>
      </c>
      <c r="F5" s="91" t="s">
        <v>451</v>
      </c>
      <c r="G5" s="91" t="b">
        <v>0</v>
      </c>
      <c r="H5" s="91" t="b">
        <v>0</v>
      </c>
      <c r="I5" s="91" t="b">
        <v>0</v>
      </c>
      <c r="J5" s="91" t="b">
        <v>0</v>
      </c>
      <c r="K5" s="91" t="b">
        <v>0</v>
      </c>
      <c r="L5" s="91" t="b">
        <v>0</v>
      </c>
    </row>
    <row r="6" spans="1:12" ht="15">
      <c r="A6" s="91" t="s">
        <v>391</v>
      </c>
      <c r="B6" s="91" t="s">
        <v>392</v>
      </c>
      <c r="C6" s="91">
        <v>4</v>
      </c>
      <c r="D6" s="130">
        <v>0.005785672418391428</v>
      </c>
      <c r="E6" s="130">
        <v>1.1903316981702916</v>
      </c>
      <c r="F6" s="91" t="s">
        <v>451</v>
      </c>
      <c r="G6" s="91" t="b">
        <v>0</v>
      </c>
      <c r="H6" s="91" t="b">
        <v>0</v>
      </c>
      <c r="I6" s="91" t="b">
        <v>0</v>
      </c>
      <c r="J6" s="91" t="b">
        <v>0</v>
      </c>
      <c r="K6" s="91" t="b">
        <v>0</v>
      </c>
      <c r="L6" s="91" t="b">
        <v>0</v>
      </c>
    </row>
    <row r="7" spans="1:12" ht="15">
      <c r="A7" s="91" t="s">
        <v>392</v>
      </c>
      <c r="B7" s="91" t="s">
        <v>216</v>
      </c>
      <c r="C7" s="91">
        <v>4</v>
      </c>
      <c r="D7" s="130">
        <v>0.005785672418391428</v>
      </c>
      <c r="E7" s="130">
        <v>1.0934216851622351</v>
      </c>
      <c r="F7" s="91" t="s">
        <v>451</v>
      </c>
      <c r="G7" s="91" t="b">
        <v>0</v>
      </c>
      <c r="H7" s="91" t="b">
        <v>0</v>
      </c>
      <c r="I7" s="91" t="b">
        <v>0</v>
      </c>
      <c r="J7" s="91" t="b">
        <v>0</v>
      </c>
      <c r="K7" s="91" t="b">
        <v>0</v>
      </c>
      <c r="L7" s="91" t="b">
        <v>0</v>
      </c>
    </row>
    <row r="8" spans="1:12" ht="15">
      <c r="A8" s="91" t="s">
        <v>216</v>
      </c>
      <c r="B8" s="91" t="s">
        <v>215</v>
      </c>
      <c r="C8" s="91">
        <v>4</v>
      </c>
      <c r="D8" s="130">
        <v>0.005785672418391428</v>
      </c>
      <c r="E8" s="130">
        <v>1.0934216851622351</v>
      </c>
      <c r="F8" s="91" t="s">
        <v>451</v>
      </c>
      <c r="G8" s="91" t="b">
        <v>0</v>
      </c>
      <c r="H8" s="91" t="b">
        <v>0</v>
      </c>
      <c r="I8" s="91" t="b">
        <v>0</v>
      </c>
      <c r="J8" s="91" t="b">
        <v>0</v>
      </c>
      <c r="K8" s="91" t="b">
        <v>0</v>
      </c>
      <c r="L8" s="91" t="b">
        <v>0</v>
      </c>
    </row>
    <row r="9" spans="1:12" ht="15">
      <c r="A9" s="91" t="s">
        <v>447</v>
      </c>
      <c r="B9" s="91" t="s">
        <v>386</v>
      </c>
      <c r="C9" s="91">
        <v>2</v>
      </c>
      <c r="D9" s="130">
        <v>0.011878806229016048</v>
      </c>
      <c r="E9" s="130">
        <v>1.1903316981702916</v>
      </c>
      <c r="F9" s="91" t="s">
        <v>451</v>
      </c>
      <c r="G9" s="91" t="b">
        <v>0</v>
      </c>
      <c r="H9" s="91" t="b">
        <v>0</v>
      </c>
      <c r="I9" s="91" t="b">
        <v>0</v>
      </c>
      <c r="J9" s="91" t="b">
        <v>0</v>
      </c>
      <c r="K9" s="91" t="b">
        <v>0</v>
      </c>
      <c r="L9" s="91" t="b">
        <v>0</v>
      </c>
    </row>
    <row r="10" spans="1:12" ht="15">
      <c r="A10" s="91" t="s">
        <v>215</v>
      </c>
      <c r="B10" s="91" t="s">
        <v>448</v>
      </c>
      <c r="C10" s="91">
        <v>2</v>
      </c>
      <c r="D10" s="130">
        <v>0.011878806229016048</v>
      </c>
      <c r="E10" s="130">
        <v>1.3152704347785915</v>
      </c>
      <c r="F10" s="91" t="s">
        <v>451</v>
      </c>
      <c r="G10" s="91" t="b">
        <v>0</v>
      </c>
      <c r="H10" s="91" t="b">
        <v>0</v>
      </c>
      <c r="I10" s="91" t="b">
        <v>0</v>
      </c>
      <c r="J10" s="91" t="b">
        <v>0</v>
      </c>
      <c r="K10" s="91" t="b">
        <v>0</v>
      </c>
      <c r="L10" s="91" t="b">
        <v>0</v>
      </c>
    </row>
    <row r="11" spans="1:12" ht="15">
      <c r="A11" s="91" t="s">
        <v>386</v>
      </c>
      <c r="B11" s="91" t="s">
        <v>387</v>
      </c>
      <c r="C11" s="91">
        <v>4</v>
      </c>
      <c r="D11" s="130">
        <v>0</v>
      </c>
      <c r="E11" s="130">
        <v>1.1687920203141817</v>
      </c>
      <c r="F11" s="91" t="s">
        <v>346</v>
      </c>
      <c r="G11" s="91" t="b">
        <v>0</v>
      </c>
      <c r="H11" s="91" t="b">
        <v>0</v>
      </c>
      <c r="I11" s="91" t="b">
        <v>0</v>
      </c>
      <c r="J11" s="91" t="b">
        <v>0</v>
      </c>
      <c r="K11" s="91" t="b">
        <v>0</v>
      </c>
      <c r="L11" s="91" t="b">
        <v>0</v>
      </c>
    </row>
    <row r="12" spans="1:12" ht="15">
      <c r="A12" s="91" t="s">
        <v>387</v>
      </c>
      <c r="B12" s="91" t="s">
        <v>388</v>
      </c>
      <c r="C12" s="91">
        <v>4</v>
      </c>
      <c r="D12" s="130">
        <v>0</v>
      </c>
      <c r="E12" s="130">
        <v>1.1687920203141817</v>
      </c>
      <c r="F12" s="91" t="s">
        <v>346</v>
      </c>
      <c r="G12" s="91" t="b">
        <v>0</v>
      </c>
      <c r="H12" s="91" t="b">
        <v>0</v>
      </c>
      <c r="I12" s="91" t="b">
        <v>0</v>
      </c>
      <c r="J12" s="91" t="b">
        <v>0</v>
      </c>
      <c r="K12" s="91" t="b">
        <v>0</v>
      </c>
      <c r="L12" s="91" t="b">
        <v>0</v>
      </c>
    </row>
    <row r="13" spans="1:12" ht="15">
      <c r="A13" s="91" t="s">
        <v>388</v>
      </c>
      <c r="B13" s="91" t="s">
        <v>390</v>
      </c>
      <c r="C13" s="91">
        <v>4</v>
      </c>
      <c r="D13" s="130">
        <v>0</v>
      </c>
      <c r="E13" s="130">
        <v>1.1687920203141817</v>
      </c>
      <c r="F13" s="91" t="s">
        <v>346</v>
      </c>
      <c r="G13" s="91" t="b">
        <v>0</v>
      </c>
      <c r="H13" s="91" t="b">
        <v>0</v>
      </c>
      <c r="I13" s="91" t="b">
        <v>0</v>
      </c>
      <c r="J13" s="91" t="b">
        <v>0</v>
      </c>
      <c r="K13" s="91" t="b">
        <v>0</v>
      </c>
      <c r="L13" s="91" t="b">
        <v>0</v>
      </c>
    </row>
    <row r="14" spans="1:12" ht="15">
      <c r="A14" s="91" t="s">
        <v>390</v>
      </c>
      <c r="B14" s="91" t="s">
        <v>391</v>
      </c>
      <c r="C14" s="91">
        <v>4</v>
      </c>
      <c r="D14" s="130">
        <v>0</v>
      </c>
      <c r="E14" s="130">
        <v>1.1687920203141817</v>
      </c>
      <c r="F14" s="91" t="s">
        <v>346</v>
      </c>
      <c r="G14" s="91" t="b">
        <v>0</v>
      </c>
      <c r="H14" s="91" t="b">
        <v>0</v>
      </c>
      <c r="I14" s="91" t="b">
        <v>0</v>
      </c>
      <c r="J14" s="91" t="b">
        <v>0</v>
      </c>
      <c r="K14" s="91" t="b">
        <v>0</v>
      </c>
      <c r="L14" s="91" t="b">
        <v>0</v>
      </c>
    </row>
    <row r="15" spans="1:12" ht="15">
      <c r="A15" s="91" t="s">
        <v>391</v>
      </c>
      <c r="B15" s="91" t="s">
        <v>392</v>
      </c>
      <c r="C15" s="91">
        <v>4</v>
      </c>
      <c r="D15" s="130">
        <v>0</v>
      </c>
      <c r="E15" s="130">
        <v>1.1687920203141817</v>
      </c>
      <c r="F15" s="91" t="s">
        <v>346</v>
      </c>
      <c r="G15" s="91" t="b">
        <v>0</v>
      </c>
      <c r="H15" s="91" t="b">
        <v>0</v>
      </c>
      <c r="I15" s="91" t="b">
        <v>0</v>
      </c>
      <c r="J15" s="91" t="b">
        <v>0</v>
      </c>
      <c r="K15" s="91" t="b">
        <v>0</v>
      </c>
      <c r="L15" s="91" t="b">
        <v>0</v>
      </c>
    </row>
    <row r="16" spans="1:12" ht="15">
      <c r="A16" s="91" t="s">
        <v>392</v>
      </c>
      <c r="B16" s="91" t="s">
        <v>216</v>
      </c>
      <c r="C16" s="91">
        <v>4</v>
      </c>
      <c r="D16" s="130">
        <v>0</v>
      </c>
      <c r="E16" s="130">
        <v>1.1687920203141817</v>
      </c>
      <c r="F16" s="91" t="s">
        <v>346</v>
      </c>
      <c r="G16" s="91" t="b">
        <v>0</v>
      </c>
      <c r="H16" s="91" t="b">
        <v>0</v>
      </c>
      <c r="I16" s="91" t="b">
        <v>0</v>
      </c>
      <c r="J16" s="91" t="b">
        <v>0</v>
      </c>
      <c r="K16" s="91" t="b">
        <v>0</v>
      </c>
      <c r="L16" s="91" t="b">
        <v>0</v>
      </c>
    </row>
    <row r="17" spans="1:12" ht="15">
      <c r="A17" s="91" t="s">
        <v>216</v>
      </c>
      <c r="B17" s="91" t="s">
        <v>215</v>
      </c>
      <c r="C17" s="91">
        <v>3</v>
      </c>
      <c r="D17" s="130">
        <v>0.005949463648014282</v>
      </c>
      <c r="E17" s="130">
        <v>1.1687920203141817</v>
      </c>
      <c r="F17" s="91" t="s">
        <v>346</v>
      </c>
      <c r="G17" s="91" t="b">
        <v>0</v>
      </c>
      <c r="H17" s="91" t="b">
        <v>0</v>
      </c>
      <c r="I17" s="91" t="b">
        <v>0</v>
      </c>
      <c r="J17" s="91" t="b">
        <v>0</v>
      </c>
      <c r="K17" s="91" t="b">
        <v>0</v>
      </c>
      <c r="L17" s="91" t="b">
        <v>0</v>
      </c>
    </row>
    <row r="18" spans="1:12" ht="15">
      <c r="A18" s="91" t="s">
        <v>215</v>
      </c>
      <c r="B18" s="91" t="s">
        <v>448</v>
      </c>
      <c r="C18" s="91">
        <v>2</v>
      </c>
      <c r="D18" s="130">
        <v>0.009556507798856546</v>
      </c>
      <c r="E18" s="130">
        <v>1.469822015978163</v>
      </c>
      <c r="F18" s="91" t="s">
        <v>346</v>
      </c>
      <c r="G18" s="91" t="b">
        <v>0</v>
      </c>
      <c r="H18" s="91" t="b">
        <v>0</v>
      </c>
      <c r="I18" s="91" t="b">
        <v>0</v>
      </c>
      <c r="J18" s="91" t="b">
        <v>0</v>
      </c>
      <c r="K18" s="91" t="b">
        <v>0</v>
      </c>
      <c r="L18" s="91" t="b">
        <v>0</v>
      </c>
    </row>
    <row r="19" spans="1:12" ht="15">
      <c r="A19" s="91" t="s">
        <v>447</v>
      </c>
      <c r="B19" s="91" t="s">
        <v>386</v>
      </c>
      <c r="C19" s="91">
        <v>2</v>
      </c>
      <c r="D19" s="130">
        <v>0.009556507798856546</v>
      </c>
      <c r="E19" s="130">
        <v>1.1687920203141817</v>
      </c>
      <c r="F19" s="91" t="s">
        <v>346</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475</v>
      </c>
      <c r="B2" s="133" t="s">
        <v>476</v>
      </c>
      <c r="C2" s="67" t="s">
        <v>477</v>
      </c>
    </row>
    <row r="3" spans="1:3" ht="15">
      <c r="A3" s="132" t="s">
        <v>346</v>
      </c>
      <c r="B3" s="132" t="s">
        <v>346</v>
      </c>
      <c r="C3" s="36">
        <v>7</v>
      </c>
    </row>
    <row r="4" spans="1:3" ht="15">
      <c r="A4" s="132" t="s">
        <v>347</v>
      </c>
      <c r="B4" s="132" t="s">
        <v>346</v>
      </c>
      <c r="C4" s="36">
        <v>2</v>
      </c>
    </row>
    <row r="5" spans="1:3" ht="15">
      <c r="A5" s="132" t="s">
        <v>347</v>
      </c>
      <c r="B5" s="132" t="s">
        <v>347</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483</v>
      </c>
      <c r="B1" s="13" t="s">
        <v>17</v>
      </c>
    </row>
    <row r="2" spans="1:2" ht="15">
      <c r="A2" s="85" t="s">
        <v>484</v>
      </c>
      <c r="B2" s="85" t="s">
        <v>490</v>
      </c>
    </row>
    <row r="3" spans="1:2" ht="15">
      <c r="A3" s="85" t="s">
        <v>485</v>
      </c>
      <c r="B3" s="85" t="s">
        <v>491</v>
      </c>
    </row>
    <row r="4" spans="1:2" ht="15">
      <c r="A4" s="85" t="s">
        <v>486</v>
      </c>
      <c r="B4" s="85" t="s">
        <v>492</v>
      </c>
    </row>
    <row r="5" spans="1:2" ht="15">
      <c r="A5" s="85" t="s">
        <v>487</v>
      </c>
      <c r="B5" s="85" t="s">
        <v>493</v>
      </c>
    </row>
    <row r="6" spans="1:2" ht="15">
      <c r="A6" s="85" t="s">
        <v>488</v>
      </c>
      <c r="B6" s="85" t="s">
        <v>494</v>
      </c>
    </row>
    <row r="7" spans="1:2" ht="15">
      <c r="A7" s="85" t="s">
        <v>489</v>
      </c>
      <c r="B7" s="85" t="s">
        <v>491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345</v>
      </c>
      <c r="BB2" s="13" t="s">
        <v>351</v>
      </c>
      <c r="BC2" s="13" t="s">
        <v>352</v>
      </c>
      <c r="BD2" s="67" t="s">
        <v>464</v>
      </c>
      <c r="BE2" s="67" t="s">
        <v>465</v>
      </c>
      <c r="BF2" s="67" t="s">
        <v>466</v>
      </c>
      <c r="BG2" s="67" t="s">
        <v>467</v>
      </c>
      <c r="BH2" s="67" t="s">
        <v>468</v>
      </c>
      <c r="BI2" s="67" t="s">
        <v>469</v>
      </c>
      <c r="BJ2" s="67" t="s">
        <v>470</v>
      </c>
      <c r="BK2" s="67" t="s">
        <v>471</v>
      </c>
      <c r="BL2" s="67" t="s">
        <v>472</v>
      </c>
    </row>
    <row r="3" spans="1:64" ht="15" customHeight="1">
      <c r="A3" s="84" t="s">
        <v>212</v>
      </c>
      <c r="B3" s="84" t="s">
        <v>214</v>
      </c>
      <c r="C3" s="53"/>
      <c r="D3" s="54"/>
      <c r="E3" s="65"/>
      <c r="F3" s="55"/>
      <c r="G3" s="53"/>
      <c r="H3" s="57"/>
      <c r="I3" s="56"/>
      <c r="J3" s="56"/>
      <c r="K3" s="36" t="s">
        <v>65</v>
      </c>
      <c r="L3" s="62">
        <v>3</v>
      </c>
      <c r="M3" s="62"/>
      <c r="N3" s="63"/>
      <c r="O3" s="85" t="s">
        <v>217</v>
      </c>
      <c r="P3" s="87">
        <v>43676.15219907407</v>
      </c>
      <c r="Q3" s="85" t="s">
        <v>219</v>
      </c>
      <c r="R3" s="85"/>
      <c r="S3" s="85"/>
      <c r="T3" s="85"/>
      <c r="U3" s="85"/>
      <c r="V3" s="90" t="s">
        <v>233</v>
      </c>
      <c r="W3" s="87">
        <v>43676.15219907407</v>
      </c>
      <c r="X3" s="90" t="s">
        <v>235</v>
      </c>
      <c r="Y3" s="85"/>
      <c r="Z3" s="85"/>
      <c r="AA3" s="91" t="s">
        <v>240</v>
      </c>
      <c r="AB3" s="91" t="s">
        <v>245</v>
      </c>
      <c r="AC3" s="85" t="b">
        <v>0</v>
      </c>
      <c r="AD3" s="85">
        <v>0</v>
      </c>
      <c r="AE3" s="91" t="s">
        <v>246</v>
      </c>
      <c r="AF3" s="85" t="b">
        <v>0</v>
      </c>
      <c r="AG3" s="85" t="s">
        <v>248</v>
      </c>
      <c r="AH3" s="85"/>
      <c r="AI3" s="91" t="s">
        <v>247</v>
      </c>
      <c r="AJ3" s="85" t="b">
        <v>0</v>
      </c>
      <c r="AK3" s="85">
        <v>0</v>
      </c>
      <c r="AL3" s="91" t="s">
        <v>247</v>
      </c>
      <c r="AM3" s="85" t="s">
        <v>249</v>
      </c>
      <c r="AN3" s="85" t="b">
        <v>0</v>
      </c>
      <c r="AO3" s="91" t="s">
        <v>245</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215</v>
      </c>
      <c r="C4" s="53"/>
      <c r="D4" s="54"/>
      <c r="E4" s="65"/>
      <c r="F4" s="55"/>
      <c r="G4" s="53"/>
      <c r="H4" s="57"/>
      <c r="I4" s="56"/>
      <c r="J4" s="56"/>
      <c r="K4" s="36" t="s">
        <v>65</v>
      </c>
      <c r="L4" s="83">
        <v>4</v>
      </c>
      <c r="M4" s="83"/>
      <c r="N4" s="63"/>
      <c r="O4" s="86" t="s">
        <v>218</v>
      </c>
      <c r="P4" s="88">
        <v>43676.15219907407</v>
      </c>
      <c r="Q4" s="86" t="s">
        <v>219</v>
      </c>
      <c r="R4" s="86"/>
      <c r="S4" s="86"/>
      <c r="T4" s="86"/>
      <c r="U4" s="86"/>
      <c r="V4" s="89" t="s">
        <v>233</v>
      </c>
      <c r="W4" s="88">
        <v>43676.15219907407</v>
      </c>
      <c r="X4" s="89" t="s">
        <v>235</v>
      </c>
      <c r="Y4" s="86"/>
      <c r="Z4" s="86"/>
      <c r="AA4" s="92" t="s">
        <v>240</v>
      </c>
      <c r="AB4" s="92" t="s">
        <v>245</v>
      </c>
      <c r="AC4" s="86" t="b">
        <v>0</v>
      </c>
      <c r="AD4" s="86">
        <v>0</v>
      </c>
      <c r="AE4" s="92" t="s">
        <v>246</v>
      </c>
      <c r="AF4" s="86" t="b">
        <v>0</v>
      </c>
      <c r="AG4" s="86" t="s">
        <v>248</v>
      </c>
      <c r="AH4" s="86"/>
      <c r="AI4" s="92" t="s">
        <v>247</v>
      </c>
      <c r="AJ4" s="86" t="b">
        <v>0</v>
      </c>
      <c r="AK4" s="86">
        <v>0</v>
      </c>
      <c r="AL4" s="92" t="s">
        <v>247</v>
      </c>
      <c r="AM4" s="86" t="s">
        <v>249</v>
      </c>
      <c r="AN4" s="86" t="b">
        <v>0</v>
      </c>
      <c r="AO4" s="92" t="s">
        <v>245</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1</v>
      </c>
      <c r="BD4" s="51"/>
      <c r="BE4" s="52"/>
      <c r="BF4" s="51"/>
      <c r="BG4" s="52"/>
      <c r="BH4" s="51"/>
      <c r="BI4" s="52"/>
      <c r="BJ4" s="51"/>
      <c r="BK4" s="52"/>
      <c r="BL4" s="51"/>
    </row>
    <row r="5" spans="1:64" ht="15">
      <c r="A5" s="84" t="s">
        <v>212</v>
      </c>
      <c r="B5" s="84" t="s">
        <v>216</v>
      </c>
      <c r="C5" s="53"/>
      <c r="D5" s="54"/>
      <c r="E5" s="65"/>
      <c r="F5" s="55"/>
      <c r="G5" s="53"/>
      <c r="H5" s="57"/>
      <c r="I5" s="56"/>
      <c r="J5" s="56"/>
      <c r="K5" s="36" t="s">
        <v>65</v>
      </c>
      <c r="L5" s="83">
        <v>5</v>
      </c>
      <c r="M5" s="83"/>
      <c r="N5" s="63"/>
      <c r="O5" s="86" t="s">
        <v>218</v>
      </c>
      <c r="P5" s="88">
        <v>43676.15219907407</v>
      </c>
      <c r="Q5" s="86" t="s">
        <v>219</v>
      </c>
      <c r="R5" s="86"/>
      <c r="S5" s="86"/>
      <c r="T5" s="86"/>
      <c r="U5" s="86"/>
      <c r="V5" s="89" t="s">
        <v>233</v>
      </c>
      <c r="W5" s="88">
        <v>43676.15219907407</v>
      </c>
      <c r="X5" s="89" t="s">
        <v>235</v>
      </c>
      <c r="Y5" s="86"/>
      <c r="Z5" s="86"/>
      <c r="AA5" s="92" t="s">
        <v>240</v>
      </c>
      <c r="AB5" s="92" t="s">
        <v>245</v>
      </c>
      <c r="AC5" s="86" t="b">
        <v>0</v>
      </c>
      <c r="AD5" s="86">
        <v>0</v>
      </c>
      <c r="AE5" s="92" t="s">
        <v>246</v>
      </c>
      <c r="AF5" s="86" t="b">
        <v>0</v>
      </c>
      <c r="AG5" s="86" t="s">
        <v>248</v>
      </c>
      <c r="AH5" s="86"/>
      <c r="AI5" s="92" t="s">
        <v>247</v>
      </c>
      <c r="AJ5" s="86" t="b">
        <v>0</v>
      </c>
      <c r="AK5" s="86">
        <v>0</v>
      </c>
      <c r="AL5" s="92" t="s">
        <v>247</v>
      </c>
      <c r="AM5" s="86" t="s">
        <v>249</v>
      </c>
      <c r="AN5" s="86" t="b">
        <v>0</v>
      </c>
      <c r="AO5" s="92" t="s">
        <v>245</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1</v>
      </c>
      <c r="BD5" s="51">
        <v>0</v>
      </c>
      <c r="BE5" s="52">
        <v>0</v>
      </c>
      <c r="BF5" s="51">
        <v>0</v>
      </c>
      <c r="BG5" s="52">
        <v>0</v>
      </c>
      <c r="BH5" s="51">
        <v>0</v>
      </c>
      <c r="BI5" s="52">
        <v>0</v>
      </c>
      <c r="BJ5" s="51">
        <v>5</v>
      </c>
      <c r="BK5" s="52">
        <v>100</v>
      </c>
      <c r="BL5" s="51">
        <v>5</v>
      </c>
    </row>
    <row r="6" spans="1:64" ht="15">
      <c r="A6" s="84" t="s">
        <v>213</v>
      </c>
      <c r="B6" s="84" t="s">
        <v>215</v>
      </c>
      <c r="C6" s="53"/>
      <c r="D6" s="54"/>
      <c r="E6" s="65"/>
      <c r="F6" s="55"/>
      <c r="G6" s="53"/>
      <c r="H6" s="57"/>
      <c r="I6" s="56"/>
      <c r="J6" s="56"/>
      <c r="K6" s="36" t="s">
        <v>65</v>
      </c>
      <c r="L6" s="83">
        <v>6</v>
      </c>
      <c r="M6" s="83"/>
      <c r="N6" s="63"/>
      <c r="O6" s="86" t="s">
        <v>218</v>
      </c>
      <c r="P6" s="88">
        <v>43673.01572916667</v>
      </c>
      <c r="Q6" s="86" t="s">
        <v>220</v>
      </c>
      <c r="R6" s="89" t="s">
        <v>224</v>
      </c>
      <c r="S6" s="86" t="s">
        <v>228</v>
      </c>
      <c r="T6" s="86" t="s">
        <v>229</v>
      </c>
      <c r="U6" s="86"/>
      <c r="V6" s="89" t="s">
        <v>234</v>
      </c>
      <c r="W6" s="88">
        <v>43673.01572916667</v>
      </c>
      <c r="X6" s="89" t="s">
        <v>236</v>
      </c>
      <c r="Y6" s="86"/>
      <c r="Z6" s="86"/>
      <c r="AA6" s="92" t="s">
        <v>241</v>
      </c>
      <c r="AB6" s="86"/>
      <c r="AC6" s="86" t="b">
        <v>0</v>
      </c>
      <c r="AD6" s="86">
        <v>0</v>
      </c>
      <c r="AE6" s="92" t="s">
        <v>247</v>
      </c>
      <c r="AF6" s="86" t="b">
        <v>0</v>
      </c>
      <c r="AG6" s="86" t="s">
        <v>248</v>
      </c>
      <c r="AH6" s="86"/>
      <c r="AI6" s="92" t="s">
        <v>247</v>
      </c>
      <c r="AJ6" s="86" t="b">
        <v>0</v>
      </c>
      <c r="AK6" s="86">
        <v>0</v>
      </c>
      <c r="AL6" s="92" t="s">
        <v>247</v>
      </c>
      <c r="AM6" s="86" t="s">
        <v>250</v>
      </c>
      <c r="AN6" s="86" t="b">
        <v>0</v>
      </c>
      <c r="AO6" s="92" t="s">
        <v>241</v>
      </c>
      <c r="AP6" s="86" t="s">
        <v>176</v>
      </c>
      <c r="AQ6" s="86">
        <v>0</v>
      </c>
      <c r="AR6" s="86">
        <v>0</v>
      </c>
      <c r="AS6" s="86"/>
      <c r="AT6" s="86"/>
      <c r="AU6" s="86"/>
      <c r="AV6" s="86"/>
      <c r="AW6" s="86"/>
      <c r="AX6" s="86"/>
      <c r="AY6" s="86"/>
      <c r="AZ6" s="86"/>
      <c r="BA6">
        <v>3</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213</v>
      </c>
      <c r="B7" s="84" t="s">
        <v>215</v>
      </c>
      <c r="C7" s="53"/>
      <c r="D7" s="54"/>
      <c r="E7" s="65"/>
      <c r="F7" s="55"/>
      <c r="G7" s="53"/>
      <c r="H7" s="57"/>
      <c r="I7" s="56"/>
      <c r="J7" s="56"/>
      <c r="K7" s="36" t="s">
        <v>65</v>
      </c>
      <c r="L7" s="83">
        <v>7</v>
      </c>
      <c r="M7" s="83"/>
      <c r="N7" s="63"/>
      <c r="O7" s="86" t="s">
        <v>218</v>
      </c>
      <c r="P7" s="88">
        <v>43683.92228009259</v>
      </c>
      <c r="Q7" s="86" t="s">
        <v>221</v>
      </c>
      <c r="R7" s="89" t="s">
        <v>225</v>
      </c>
      <c r="S7" s="86" t="s">
        <v>228</v>
      </c>
      <c r="T7" s="86" t="s">
        <v>230</v>
      </c>
      <c r="U7" s="86"/>
      <c r="V7" s="89" t="s">
        <v>234</v>
      </c>
      <c r="W7" s="88">
        <v>43683.92228009259</v>
      </c>
      <c r="X7" s="89" t="s">
        <v>237</v>
      </c>
      <c r="Y7" s="86"/>
      <c r="Z7" s="86"/>
      <c r="AA7" s="92" t="s">
        <v>242</v>
      </c>
      <c r="AB7" s="86"/>
      <c r="AC7" s="86" t="b">
        <v>0</v>
      </c>
      <c r="AD7" s="86">
        <v>0</v>
      </c>
      <c r="AE7" s="92" t="s">
        <v>247</v>
      </c>
      <c r="AF7" s="86" t="b">
        <v>0</v>
      </c>
      <c r="AG7" s="86" t="s">
        <v>248</v>
      </c>
      <c r="AH7" s="86"/>
      <c r="AI7" s="92" t="s">
        <v>247</v>
      </c>
      <c r="AJ7" s="86" t="b">
        <v>0</v>
      </c>
      <c r="AK7" s="86">
        <v>0</v>
      </c>
      <c r="AL7" s="92" t="s">
        <v>247</v>
      </c>
      <c r="AM7" s="86" t="s">
        <v>250</v>
      </c>
      <c r="AN7" s="86" t="b">
        <v>0</v>
      </c>
      <c r="AO7" s="92" t="s">
        <v>242</v>
      </c>
      <c r="AP7" s="86" t="s">
        <v>176</v>
      </c>
      <c r="AQ7" s="86">
        <v>0</v>
      </c>
      <c r="AR7" s="86">
        <v>0</v>
      </c>
      <c r="AS7" s="86"/>
      <c r="AT7" s="86"/>
      <c r="AU7" s="86"/>
      <c r="AV7" s="86"/>
      <c r="AW7" s="86"/>
      <c r="AX7" s="86"/>
      <c r="AY7" s="86"/>
      <c r="AZ7" s="86"/>
      <c r="BA7">
        <v>3</v>
      </c>
      <c r="BB7" s="85" t="str">
        <f>REPLACE(INDEX(GroupVertices[Group],MATCH(Edges25[[#This Row],[Vertex 1]],GroupVertices[Vertex],0)),1,1,"")</f>
        <v>1</v>
      </c>
      <c r="BC7" s="85" t="str">
        <f>REPLACE(INDEX(GroupVertices[Group],MATCH(Edges25[[#This Row],[Vertex 2]],GroupVertices[Vertex],0)),1,1,"")</f>
        <v>1</v>
      </c>
      <c r="BD7" s="51"/>
      <c r="BE7" s="52"/>
      <c r="BF7" s="51"/>
      <c r="BG7" s="52"/>
      <c r="BH7" s="51"/>
      <c r="BI7" s="52"/>
      <c r="BJ7" s="51"/>
      <c r="BK7" s="52"/>
      <c r="BL7" s="51"/>
    </row>
    <row r="8" spans="1:64" ht="15">
      <c r="A8" s="84" t="s">
        <v>213</v>
      </c>
      <c r="B8" s="84" t="s">
        <v>215</v>
      </c>
      <c r="C8" s="53"/>
      <c r="D8" s="54"/>
      <c r="E8" s="65"/>
      <c r="F8" s="55"/>
      <c r="G8" s="53"/>
      <c r="H8" s="57"/>
      <c r="I8" s="56"/>
      <c r="J8" s="56"/>
      <c r="K8" s="36" t="s">
        <v>65</v>
      </c>
      <c r="L8" s="83">
        <v>8</v>
      </c>
      <c r="M8" s="83"/>
      <c r="N8" s="63"/>
      <c r="O8" s="86" t="s">
        <v>218</v>
      </c>
      <c r="P8" s="88">
        <v>43686.865798611114</v>
      </c>
      <c r="Q8" s="86" t="s">
        <v>222</v>
      </c>
      <c r="R8" s="89" t="s">
        <v>226</v>
      </c>
      <c r="S8" s="86" t="s">
        <v>228</v>
      </c>
      <c r="T8" s="86" t="s">
        <v>231</v>
      </c>
      <c r="U8" s="86"/>
      <c r="V8" s="89" t="s">
        <v>234</v>
      </c>
      <c r="W8" s="88">
        <v>43686.865798611114</v>
      </c>
      <c r="X8" s="89" t="s">
        <v>238</v>
      </c>
      <c r="Y8" s="86"/>
      <c r="Z8" s="86"/>
      <c r="AA8" s="92" t="s">
        <v>243</v>
      </c>
      <c r="AB8" s="86"/>
      <c r="AC8" s="86" t="b">
        <v>0</v>
      </c>
      <c r="AD8" s="86">
        <v>0</v>
      </c>
      <c r="AE8" s="92" t="s">
        <v>247</v>
      </c>
      <c r="AF8" s="86" t="b">
        <v>0</v>
      </c>
      <c r="AG8" s="86" t="s">
        <v>248</v>
      </c>
      <c r="AH8" s="86"/>
      <c r="AI8" s="92" t="s">
        <v>247</v>
      </c>
      <c r="AJ8" s="86" t="b">
        <v>0</v>
      </c>
      <c r="AK8" s="86">
        <v>0</v>
      </c>
      <c r="AL8" s="92" t="s">
        <v>247</v>
      </c>
      <c r="AM8" s="86" t="s">
        <v>250</v>
      </c>
      <c r="AN8" s="86" t="b">
        <v>0</v>
      </c>
      <c r="AO8" s="92" t="s">
        <v>243</v>
      </c>
      <c r="AP8" s="86" t="s">
        <v>176</v>
      </c>
      <c r="AQ8" s="86">
        <v>0</v>
      </c>
      <c r="AR8" s="86">
        <v>0</v>
      </c>
      <c r="AS8" s="86"/>
      <c r="AT8" s="86"/>
      <c r="AU8" s="86"/>
      <c r="AV8" s="86"/>
      <c r="AW8" s="86"/>
      <c r="AX8" s="86"/>
      <c r="AY8" s="86"/>
      <c r="AZ8" s="86"/>
      <c r="BA8">
        <v>3</v>
      </c>
      <c r="BB8" s="85" t="str">
        <f>REPLACE(INDEX(GroupVertices[Group],MATCH(Edges25[[#This Row],[Vertex 1]],GroupVertices[Vertex],0)),1,1,"")</f>
        <v>1</v>
      </c>
      <c r="BC8" s="85" t="str">
        <f>REPLACE(INDEX(GroupVertices[Group],MATCH(Edges25[[#This Row],[Vertex 2]],GroupVertices[Vertex],0)),1,1,"")</f>
        <v>1</v>
      </c>
      <c r="BD8" s="51"/>
      <c r="BE8" s="52"/>
      <c r="BF8" s="51"/>
      <c r="BG8" s="52"/>
      <c r="BH8" s="51"/>
      <c r="BI8" s="52"/>
      <c r="BJ8" s="51"/>
      <c r="BK8" s="52"/>
      <c r="BL8" s="51"/>
    </row>
    <row r="9" spans="1:64" ht="15">
      <c r="A9" s="84" t="s">
        <v>213</v>
      </c>
      <c r="B9" s="84" t="s">
        <v>216</v>
      </c>
      <c r="C9" s="53"/>
      <c r="D9" s="54"/>
      <c r="E9" s="65"/>
      <c r="F9" s="55"/>
      <c r="G9" s="53"/>
      <c r="H9" s="57"/>
      <c r="I9" s="56"/>
      <c r="J9" s="56"/>
      <c r="K9" s="36" t="s">
        <v>65</v>
      </c>
      <c r="L9" s="83">
        <v>9</v>
      </c>
      <c r="M9" s="83"/>
      <c r="N9" s="63"/>
      <c r="O9" s="86" t="s">
        <v>218</v>
      </c>
      <c r="P9" s="88">
        <v>43673.01572916667</v>
      </c>
      <c r="Q9" s="86" t="s">
        <v>220</v>
      </c>
      <c r="R9" s="89" t="s">
        <v>224</v>
      </c>
      <c r="S9" s="86" t="s">
        <v>228</v>
      </c>
      <c r="T9" s="86" t="s">
        <v>229</v>
      </c>
      <c r="U9" s="86"/>
      <c r="V9" s="89" t="s">
        <v>234</v>
      </c>
      <c r="W9" s="88">
        <v>43673.01572916667</v>
      </c>
      <c r="X9" s="89" t="s">
        <v>236</v>
      </c>
      <c r="Y9" s="86"/>
      <c r="Z9" s="86"/>
      <c r="AA9" s="92" t="s">
        <v>241</v>
      </c>
      <c r="AB9" s="86"/>
      <c r="AC9" s="86" t="b">
        <v>0</v>
      </c>
      <c r="AD9" s="86">
        <v>0</v>
      </c>
      <c r="AE9" s="92" t="s">
        <v>247</v>
      </c>
      <c r="AF9" s="86" t="b">
        <v>0</v>
      </c>
      <c r="AG9" s="86" t="s">
        <v>248</v>
      </c>
      <c r="AH9" s="86"/>
      <c r="AI9" s="92" t="s">
        <v>247</v>
      </c>
      <c r="AJ9" s="86" t="b">
        <v>0</v>
      </c>
      <c r="AK9" s="86">
        <v>0</v>
      </c>
      <c r="AL9" s="92" t="s">
        <v>247</v>
      </c>
      <c r="AM9" s="86" t="s">
        <v>250</v>
      </c>
      <c r="AN9" s="86" t="b">
        <v>0</v>
      </c>
      <c r="AO9" s="92" t="s">
        <v>241</v>
      </c>
      <c r="AP9" s="86" t="s">
        <v>176</v>
      </c>
      <c r="AQ9" s="86">
        <v>0</v>
      </c>
      <c r="AR9" s="86">
        <v>0</v>
      </c>
      <c r="AS9" s="86"/>
      <c r="AT9" s="86"/>
      <c r="AU9" s="86"/>
      <c r="AV9" s="86"/>
      <c r="AW9" s="86"/>
      <c r="AX9" s="86"/>
      <c r="AY9" s="86"/>
      <c r="AZ9" s="86"/>
      <c r="BA9">
        <v>4</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19</v>
      </c>
      <c r="BK9" s="52">
        <v>100</v>
      </c>
      <c r="BL9" s="51">
        <v>19</v>
      </c>
    </row>
    <row r="10" spans="1:64" ht="15">
      <c r="A10" s="84" t="s">
        <v>213</v>
      </c>
      <c r="B10" s="84" t="s">
        <v>216</v>
      </c>
      <c r="C10" s="53"/>
      <c r="D10" s="54"/>
      <c r="E10" s="65"/>
      <c r="F10" s="55"/>
      <c r="G10" s="53"/>
      <c r="H10" s="57"/>
      <c r="I10" s="56"/>
      <c r="J10" s="56"/>
      <c r="K10" s="36" t="s">
        <v>65</v>
      </c>
      <c r="L10" s="83">
        <v>10</v>
      </c>
      <c r="M10" s="83"/>
      <c r="N10" s="63"/>
      <c r="O10" s="86" t="s">
        <v>218</v>
      </c>
      <c r="P10" s="88">
        <v>43683.92055555555</v>
      </c>
      <c r="Q10" s="86" t="s">
        <v>223</v>
      </c>
      <c r="R10" s="89" t="s">
        <v>227</v>
      </c>
      <c r="S10" s="86" t="s">
        <v>228</v>
      </c>
      <c r="T10" s="86" t="s">
        <v>232</v>
      </c>
      <c r="U10" s="86"/>
      <c r="V10" s="89" t="s">
        <v>234</v>
      </c>
      <c r="W10" s="88">
        <v>43683.92055555555</v>
      </c>
      <c r="X10" s="89" t="s">
        <v>239</v>
      </c>
      <c r="Y10" s="86"/>
      <c r="Z10" s="86"/>
      <c r="AA10" s="92" t="s">
        <v>244</v>
      </c>
      <c r="AB10" s="86"/>
      <c r="AC10" s="86" t="b">
        <v>0</v>
      </c>
      <c r="AD10" s="86">
        <v>0</v>
      </c>
      <c r="AE10" s="92" t="s">
        <v>247</v>
      </c>
      <c r="AF10" s="86" t="b">
        <v>0</v>
      </c>
      <c r="AG10" s="86" t="s">
        <v>248</v>
      </c>
      <c r="AH10" s="86"/>
      <c r="AI10" s="92" t="s">
        <v>247</v>
      </c>
      <c r="AJ10" s="86" t="b">
        <v>0</v>
      </c>
      <c r="AK10" s="86">
        <v>0</v>
      </c>
      <c r="AL10" s="92" t="s">
        <v>247</v>
      </c>
      <c r="AM10" s="86" t="s">
        <v>250</v>
      </c>
      <c r="AN10" s="86" t="b">
        <v>0</v>
      </c>
      <c r="AO10" s="92" t="s">
        <v>244</v>
      </c>
      <c r="AP10" s="86" t="s">
        <v>176</v>
      </c>
      <c r="AQ10" s="86">
        <v>0</v>
      </c>
      <c r="AR10" s="86">
        <v>0</v>
      </c>
      <c r="AS10" s="86"/>
      <c r="AT10" s="86"/>
      <c r="AU10" s="86"/>
      <c r="AV10" s="86"/>
      <c r="AW10" s="86"/>
      <c r="AX10" s="86"/>
      <c r="AY10" s="86"/>
      <c r="AZ10" s="86"/>
      <c r="BA10">
        <v>4</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20</v>
      </c>
      <c r="BK10" s="52">
        <v>100</v>
      </c>
      <c r="BL10" s="51">
        <v>20</v>
      </c>
    </row>
    <row r="11" spans="1:64" ht="15">
      <c r="A11" s="84" t="s">
        <v>213</v>
      </c>
      <c r="B11" s="84" t="s">
        <v>216</v>
      </c>
      <c r="C11" s="53"/>
      <c r="D11" s="54"/>
      <c r="E11" s="65"/>
      <c r="F11" s="55"/>
      <c r="G11" s="53"/>
      <c r="H11" s="57"/>
      <c r="I11" s="56"/>
      <c r="J11" s="56"/>
      <c r="K11" s="36" t="s">
        <v>65</v>
      </c>
      <c r="L11" s="83">
        <v>11</v>
      </c>
      <c r="M11" s="83"/>
      <c r="N11" s="63"/>
      <c r="O11" s="86" t="s">
        <v>218</v>
      </c>
      <c r="P11" s="88">
        <v>43683.92228009259</v>
      </c>
      <c r="Q11" s="86" t="s">
        <v>221</v>
      </c>
      <c r="R11" s="89" t="s">
        <v>225</v>
      </c>
      <c r="S11" s="86" t="s">
        <v>228</v>
      </c>
      <c r="T11" s="86" t="s">
        <v>230</v>
      </c>
      <c r="U11" s="86"/>
      <c r="V11" s="89" t="s">
        <v>234</v>
      </c>
      <c r="W11" s="88">
        <v>43683.92228009259</v>
      </c>
      <c r="X11" s="89" t="s">
        <v>237</v>
      </c>
      <c r="Y11" s="86"/>
      <c r="Z11" s="86"/>
      <c r="AA11" s="92" t="s">
        <v>242</v>
      </c>
      <c r="AB11" s="86"/>
      <c r="AC11" s="86" t="b">
        <v>0</v>
      </c>
      <c r="AD11" s="86">
        <v>0</v>
      </c>
      <c r="AE11" s="92" t="s">
        <v>247</v>
      </c>
      <c r="AF11" s="86" t="b">
        <v>0</v>
      </c>
      <c r="AG11" s="86" t="s">
        <v>248</v>
      </c>
      <c r="AH11" s="86"/>
      <c r="AI11" s="92" t="s">
        <v>247</v>
      </c>
      <c r="AJ11" s="86" t="b">
        <v>0</v>
      </c>
      <c r="AK11" s="86">
        <v>0</v>
      </c>
      <c r="AL11" s="92" t="s">
        <v>247</v>
      </c>
      <c r="AM11" s="86" t="s">
        <v>250</v>
      </c>
      <c r="AN11" s="86" t="b">
        <v>0</v>
      </c>
      <c r="AO11" s="92" t="s">
        <v>242</v>
      </c>
      <c r="AP11" s="86" t="s">
        <v>176</v>
      </c>
      <c r="AQ11" s="86">
        <v>0</v>
      </c>
      <c r="AR11" s="86">
        <v>0</v>
      </c>
      <c r="AS11" s="86"/>
      <c r="AT11" s="86"/>
      <c r="AU11" s="86"/>
      <c r="AV11" s="86"/>
      <c r="AW11" s="86"/>
      <c r="AX11" s="86"/>
      <c r="AY11" s="86"/>
      <c r="AZ11" s="86"/>
      <c r="BA11">
        <v>4</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22</v>
      </c>
      <c r="BK11" s="52">
        <v>100</v>
      </c>
      <c r="BL11" s="51">
        <v>22</v>
      </c>
    </row>
    <row r="12" spans="1:64" ht="15">
      <c r="A12" s="84" t="s">
        <v>213</v>
      </c>
      <c r="B12" s="84" t="s">
        <v>216</v>
      </c>
      <c r="C12" s="53"/>
      <c r="D12" s="54"/>
      <c r="E12" s="65"/>
      <c r="F12" s="55"/>
      <c r="G12" s="53"/>
      <c r="H12" s="57"/>
      <c r="I12" s="56"/>
      <c r="J12" s="56"/>
      <c r="K12" s="36" t="s">
        <v>65</v>
      </c>
      <c r="L12" s="83">
        <v>12</v>
      </c>
      <c r="M12" s="83"/>
      <c r="N12" s="63"/>
      <c r="O12" s="86" t="s">
        <v>218</v>
      </c>
      <c r="P12" s="88">
        <v>43686.865798611114</v>
      </c>
      <c r="Q12" s="86" t="s">
        <v>222</v>
      </c>
      <c r="R12" s="89" t="s">
        <v>226</v>
      </c>
      <c r="S12" s="86" t="s">
        <v>228</v>
      </c>
      <c r="T12" s="86" t="s">
        <v>231</v>
      </c>
      <c r="U12" s="86"/>
      <c r="V12" s="89" t="s">
        <v>234</v>
      </c>
      <c r="W12" s="88">
        <v>43686.865798611114</v>
      </c>
      <c r="X12" s="89" t="s">
        <v>238</v>
      </c>
      <c r="Y12" s="86"/>
      <c r="Z12" s="86"/>
      <c r="AA12" s="92" t="s">
        <v>243</v>
      </c>
      <c r="AB12" s="86"/>
      <c r="AC12" s="86" t="b">
        <v>0</v>
      </c>
      <c r="AD12" s="86">
        <v>0</v>
      </c>
      <c r="AE12" s="92" t="s">
        <v>247</v>
      </c>
      <c r="AF12" s="86" t="b">
        <v>0</v>
      </c>
      <c r="AG12" s="86" t="s">
        <v>248</v>
      </c>
      <c r="AH12" s="86"/>
      <c r="AI12" s="92" t="s">
        <v>247</v>
      </c>
      <c r="AJ12" s="86" t="b">
        <v>0</v>
      </c>
      <c r="AK12" s="86">
        <v>0</v>
      </c>
      <c r="AL12" s="92" t="s">
        <v>247</v>
      </c>
      <c r="AM12" s="86" t="s">
        <v>250</v>
      </c>
      <c r="AN12" s="86" t="b">
        <v>0</v>
      </c>
      <c r="AO12" s="92" t="s">
        <v>243</v>
      </c>
      <c r="AP12" s="86" t="s">
        <v>176</v>
      </c>
      <c r="AQ12" s="86">
        <v>0</v>
      </c>
      <c r="AR12" s="86">
        <v>0</v>
      </c>
      <c r="AS12" s="86"/>
      <c r="AT12" s="86"/>
      <c r="AU12" s="86"/>
      <c r="AV12" s="86"/>
      <c r="AW12" s="86"/>
      <c r="AX12" s="86"/>
      <c r="AY12" s="86"/>
      <c r="AZ12" s="86"/>
      <c r="BA12">
        <v>4</v>
      </c>
      <c r="BB12" s="85" t="str">
        <f>REPLACE(INDEX(GroupVertices[Group],MATCH(Edges25[[#This Row],[Vertex 1]],GroupVertices[Vertex],0)),1,1,"")</f>
        <v>1</v>
      </c>
      <c r="BC12" s="85" t="str">
        <f>REPLACE(INDEX(GroupVertices[Group],MATCH(Edges25[[#This Row],[Vertex 2]],GroupVertices[Vertex],0)),1,1,"")</f>
        <v>1</v>
      </c>
      <c r="BD12" s="51">
        <v>1</v>
      </c>
      <c r="BE12" s="52">
        <v>4.3478260869565215</v>
      </c>
      <c r="BF12" s="51">
        <v>0</v>
      </c>
      <c r="BG12" s="52">
        <v>0</v>
      </c>
      <c r="BH12" s="51">
        <v>0</v>
      </c>
      <c r="BI12" s="52">
        <v>0</v>
      </c>
      <c r="BJ12" s="51">
        <v>22</v>
      </c>
      <c r="BK12" s="52">
        <v>95.65217391304348</v>
      </c>
      <c r="BL12"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6" r:id="rId1" display="https://www.instagram.com/p/B0ZmF31H6-U/?igshid=j7wp3mupl1c3"/>
    <hyperlink ref="R7" r:id="rId2" display="https://www.instagram.com/p/B01rbymDpxW/?igshid=1gax1c8zv7p5l"/>
    <hyperlink ref="R8" r:id="rId3" display="https://www.instagram.com/p/B09Qgp_HoJv/?igshid=p6wnq3ofsgq9"/>
    <hyperlink ref="R9" r:id="rId4" display="https://www.instagram.com/p/B0ZmF31H6-U/?igshid=j7wp3mupl1c3"/>
    <hyperlink ref="R10" r:id="rId5" display="https://www.instagram.com/p/B01rJgxDO3A/?igshid=14g1vjt189gty"/>
    <hyperlink ref="R11" r:id="rId6" display="https://www.instagram.com/p/B01rbymDpxW/?igshid=1gax1c8zv7p5l"/>
    <hyperlink ref="R12" r:id="rId7" display="https://www.instagram.com/p/B09Qgp_HoJv/?igshid=p6wnq3ofsgq9"/>
    <hyperlink ref="V3" r:id="rId8" display="http://pbs.twimg.com/profile_images/801173536853241856/YYLnhPTp_normal.jpg"/>
    <hyperlink ref="V4" r:id="rId9" display="http://pbs.twimg.com/profile_images/801173536853241856/YYLnhPTp_normal.jpg"/>
    <hyperlink ref="V5" r:id="rId10" display="http://pbs.twimg.com/profile_images/801173536853241856/YYLnhPTp_normal.jpg"/>
    <hyperlink ref="V6" r:id="rId11" display="http://pbs.twimg.com/profile_images/619293774192074752/yBUiyWE-_normal.jpg"/>
    <hyperlink ref="V7" r:id="rId12" display="http://pbs.twimg.com/profile_images/619293774192074752/yBUiyWE-_normal.jpg"/>
    <hyperlink ref="V8" r:id="rId13" display="http://pbs.twimg.com/profile_images/619293774192074752/yBUiyWE-_normal.jpg"/>
    <hyperlink ref="V9" r:id="rId14" display="http://pbs.twimg.com/profile_images/619293774192074752/yBUiyWE-_normal.jpg"/>
    <hyperlink ref="V10" r:id="rId15" display="http://pbs.twimg.com/profile_images/619293774192074752/yBUiyWE-_normal.jpg"/>
    <hyperlink ref="V11" r:id="rId16" display="http://pbs.twimg.com/profile_images/619293774192074752/yBUiyWE-_normal.jpg"/>
    <hyperlink ref="V12" r:id="rId17" display="http://pbs.twimg.com/profile_images/619293774192074752/yBUiyWE-_normal.jpg"/>
    <hyperlink ref="X3" r:id="rId18" display="https://twitter.com/#!/palmspringsyes/status/1156046551979978752"/>
    <hyperlink ref="X4" r:id="rId19" display="https://twitter.com/#!/palmspringsyes/status/1156046551979978752"/>
    <hyperlink ref="X5" r:id="rId20" display="https://twitter.com/#!/palmspringsyes/status/1156046551979978752"/>
    <hyperlink ref="X6" r:id="rId21" display="https://twitter.com/#!/psmodsquad/status/1154909933151883270"/>
    <hyperlink ref="X7" r:id="rId22" display="https://twitter.com/#!/psmodsquad/status/1158862334774919170"/>
    <hyperlink ref="X8" r:id="rId23" display="https://twitter.com/#!/psmodsquad/status/1159929027114782720"/>
    <hyperlink ref="X9" r:id="rId24" display="https://twitter.com/#!/psmodsquad/status/1154909933151883270"/>
    <hyperlink ref="X10" r:id="rId25" display="https://twitter.com/#!/psmodsquad/status/1158861709567844352"/>
    <hyperlink ref="X11" r:id="rId26" display="https://twitter.com/#!/psmodsquad/status/1158862334774919170"/>
    <hyperlink ref="X12" r:id="rId27" display="https://twitter.com/#!/psmodsquad/status/1159929027114782720"/>
  </hyperlinks>
  <printOptions/>
  <pageMargins left="0.7" right="0.7" top="0.75" bottom="0.75" header="0.3" footer="0.3"/>
  <pageSetup horizontalDpi="600" verticalDpi="600" orientation="portrait" r:id="rId31"/>
  <legacyDrawing r:id="rId29"/>
  <tableParts>
    <tablePart r:id="rId3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495</v>
      </c>
      <c r="B1" s="13" t="s">
        <v>34</v>
      </c>
    </row>
    <row r="2" spans="1:2" ht="15">
      <c r="A2" s="124" t="s">
        <v>212</v>
      </c>
      <c r="B2" s="85">
        <v>7</v>
      </c>
    </row>
    <row r="3" spans="1:2" ht="15">
      <c r="A3" s="124" t="s">
        <v>216</v>
      </c>
      <c r="B3" s="85">
        <v>2</v>
      </c>
    </row>
    <row r="4" spans="1:2" ht="15">
      <c r="A4" s="124" t="s">
        <v>215</v>
      </c>
      <c r="B4" s="85">
        <v>2</v>
      </c>
    </row>
    <row r="5" spans="1:2" ht="15">
      <c r="A5" s="124" t="s">
        <v>213</v>
      </c>
      <c r="B5" s="85">
        <v>1</v>
      </c>
    </row>
    <row r="6" spans="1:2" ht="15">
      <c r="A6" s="124" t="s">
        <v>214</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497</v>
      </c>
      <c r="B25" t="s">
        <v>496</v>
      </c>
    </row>
    <row r="26" spans="1:2" ht="15">
      <c r="A26" s="136">
        <v>43673.01572916667</v>
      </c>
      <c r="B26" s="3">
        <v>2</v>
      </c>
    </row>
    <row r="27" spans="1:2" ht="15">
      <c r="A27" s="136">
        <v>43676.15219907407</v>
      </c>
      <c r="B27" s="3">
        <v>3</v>
      </c>
    </row>
    <row r="28" spans="1:2" ht="15">
      <c r="A28" s="136">
        <v>43683.92055555555</v>
      </c>
      <c r="B28" s="3">
        <v>1</v>
      </c>
    </row>
    <row r="29" spans="1:2" ht="15">
      <c r="A29" s="136">
        <v>43683.92228009259</v>
      </c>
      <c r="B29" s="3">
        <v>2</v>
      </c>
    </row>
    <row r="30" spans="1:2" ht="15">
      <c r="A30" s="136">
        <v>43686.865798611114</v>
      </c>
      <c r="B30" s="3">
        <v>2</v>
      </c>
    </row>
    <row r="31" spans="1:2" ht="15">
      <c r="A31" s="136" t="s">
        <v>498</v>
      </c>
      <c r="B31"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251</v>
      </c>
      <c r="AE2" s="13" t="s">
        <v>252</v>
      </c>
      <c r="AF2" s="13" t="s">
        <v>253</v>
      </c>
      <c r="AG2" s="13" t="s">
        <v>254</v>
      </c>
      <c r="AH2" s="13" t="s">
        <v>255</v>
      </c>
      <c r="AI2" s="13" t="s">
        <v>256</v>
      </c>
      <c r="AJ2" s="13" t="s">
        <v>257</v>
      </c>
      <c r="AK2" s="13" t="s">
        <v>258</v>
      </c>
      <c r="AL2" s="13" t="s">
        <v>259</v>
      </c>
      <c r="AM2" s="13" t="s">
        <v>260</v>
      </c>
      <c r="AN2" s="13" t="s">
        <v>261</v>
      </c>
      <c r="AO2" s="13" t="s">
        <v>262</v>
      </c>
      <c r="AP2" s="13" t="s">
        <v>263</v>
      </c>
      <c r="AQ2" s="13" t="s">
        <v>264</v>
      </c>
      <c r="AR2" s="13" t="s">
        <v>265</v>
      </c>
      <c r="AS2" s="13" t="s">
        <v>192</v>
      </c>
      <c r="AT2" s="13" t="s">
        <v>266</v>
      </c>
      <c r="AU2" s="13" t="s">
        <v>267</v>
      </c>
      <c r="AV2" s="13" t="s">
        <v>268</v>
      </c>
      <c r="AW2" s="13" t="s">
        <v>269</v>
      </c>
      <c r="AX2" s="13" t="s">
        <v>270</v>
      </c>
      <c r="AY2" s="13" t="s">
        <v>271</v>
      </c>
      <c r="AZ2" s="13" t="s">
        <v>350</v>
      </c>
      <c r="BA2" s="127" t="s">
        <v>428</v>
      </c>
      <c r="BB2" s="127" t="s">
        <v>430</v>
      </c>
      <c r="BC2" s="127" t="s">
        <v>431</v>
      </c>
      <c r="BD2" s="127" t="s">
        <v>432</v>
      </c>
      <c r="BE2" s="127" t="s">
        <v>433</v>
      </c>
      <c r="BF2" s="127" t="s">
        <v>434</v>
      </c>
      <c r="BG2" s="127" t="s">
        <v>436</v>
      </c>
      <c r="BH2" s="127" t="s">
        <v>439</v>
      </c>
      <c r="BI2" s="127" t="s">
        <v>441</v>
      </c>
      <c r="BJ2" s="127" t="s">
        <v>444</v>
      </c>
      <c r="BK2" s="127" t="s">
        <v>464</v>
      </c>
      <c r="BL2" s="127" t="s">
        <v>465</v>
      </c>
      <c r="BM2" s="127" t="s">
        <v>466</v>
      </c>
      <c r="BN2" s="127" t="s">
        <v>467</v>
      </c>
      <c r="BO2" s="127" t="s">
        <v>468</v>
      </c>
      <c r="BP2" s="127" t="s">
        <v>469</v>
      </c>
      <c r="BQ2" s="127" t="s">
        <v>470</v>
      </c>
      <c r="BR2" s="127" t="s">
        <v>471</v>
      </c>
      <c r="BS2" s="127" t="s">
        <v>473</v>
      </c>
      <c r="BT2" s="3"/>
      <c r="BU2" s="3"/>
    </row>
    <row r="3" spans="1:73" ht="15" customHeight="1">
      <c r="A3" s="50" t="s">
        <v>212</v>
      </c>
      <c r="B3" s="53"/>
      <c r="C3" s="53" t="s">
        <v>64</v>
      </c>
      <c r="D3" s="54">
        <v>263.2381502890173</v>
      </c>
      <c r="E3" s="55"/>
      <c r="F3" s="112" t="s">
        <v>233</v>
      </c>
      <c r="G3" s="53"/>
      <c r="H3" s="57" t="s">
        <v>212</v>
      </c>
      <c r="I3" s="56"/>
      <c r="J3" s="56"/>
      <c r="K3" s="114" t="s">
        <v>302</v>
      </c>
      <c r="L3" s="59">
        <v>9999</v>
      </c>
      <c r="M3" s="60">
        <v>7939.4267578125</v>
      </c>
      <c r="N3" s="60">
        <v>2676.202880859375</v>
      </c>
      <c r="O3" s="58"/>
      <c r="P3" s="61"/>
      <c r="Q3" s="61"/>
      <c r="R3" s="51"/>
      <c r="S3" s="51">
        <v>0</v>
      </c>
      <c r="T3" s="51">
        <v>3</v>
      </c>
      <c r="U3" s="52">
        <v>7</v>
      </c>
      <c r="V3" s="52">
        <v>0.2</v>
      </c>
      <c r="W3" s="52">
        <v>0.230291</v>
      </c>
      <c r="X3" s="52">
        <v>1.470407</v>
      </c>
      <c r="Y3" s="52">
        <v>0</v>
      </c>
      <c r="Z3" s="52">
        <v>0</v>
      </c>
      <c r="AA3" s="62">
        <v>3</v>
      </c>
      <c r="AB3" s="62"/>
      <c r="AC3" s="63"/>
      <c r="AD3" s="85" t="s">
        <v>272</v>
      </c>
      <c r="AE3" s="85">
        <v>662</v>
      </c>
      <c r="AF3" s="85">
        <v>209</v>
      </c>
      <c r="AG3" s="85">
        <v>201</v>
      </c>
      <c r="AH3" s="85">
        <v>107</v>
      </c>
      <c r="AI3" s="85"/>
      <c r="AJ3" s="85" t="s">
        <v>276</v>
      </c>
      <c r="AK3" s="85" t="s">
        <v>281</v>
      </c>
      <c r="AL3" s="90" t="s">
        <v>283</v>
      </c>
      <c r="AM3" s="85"/>
      <c r="AN3" s="87">
        <v>42696.87142361111</v>
      </c>
      <c r="AO3" s="90" t="s">
        <v>288</v>
      </c>
      <c r="AP3" s="85" t="b">
        <v>0</v>
      </c>
      <c r="AQ3" s="85" t="b">
        <v>0</v>
      </c>
      <c r="AR3" s="85" t="b">
        <v>0</v>
      </c>
      <c r="AS3" s="85"/>
      <c r="AT3" s="85">
        <v>1</v>
      </c>
      <c r="AU3" s="90" t="s">
        <v>292</v>
      </c>
      <c r="AV3" s="85" t="b">
        <v>0</v>
      </c>
      <c r="AW3" s="85" t="s">
        <v>296</v>
      </c>
      <c r="AX3" s="90" t="s">
        <v>297</v>
      </c>
      <c r="AY3" s="85" t="s">
        <v>66</v>
      </c>
      <c r="AZ3" s="85" t="str">
        <f>REPLACE(INDEX(GroupVertices[Group],MATCH(Vertices[[#This Row],[Vertex]],GroupVertices[Vertex],0)),1,1,"")</f>
        <v>2</v>
      </c>
      <c r="BA3" s="51"/>
      <c r="BB3" s="51"/>
      <c r="BC3" s="51"/>
      <c r="BD3" s="51"/>
      <c r="BE3" s="51"/>
      <c r="BF3" s="51"/>
      <c r="BG3" s="128" t="s">
        <v>437</v>
      </c>
      <c r="BH3" s="128" t="s">
        <v>437</v>
      </c>
      <c r="BI3" s="128" t="s">
        <v>442</v>
      </c>
      <c r="BJ3" s="128" t="s">
        <v>442</v>
      </c>
      <c r="BK3" s="128">
        <v>0</v>
      </c>
      <c r="BL3" s="131">
        <v>0</v>
      </c>
      <c r="BM3" s="128">
        <v>0</v>
      </c>
      <c r="BN3" s="131">
        <v>0</v>
      </c>
      <c r="BO3" s="128">
        <v>0</v>
      </c>
      <c r="BP3" s="131">
        <v>0</v>
      </c>
      <c r="BQ3" s="128">
        <v>5</v>
      </c>
      <c r="BR3" s="131">
        <v>100</v>
      </c>
      <c r="BS3" s="128">
        <v>5</v>
      </c>
      <c r="BT3" s="3"/>
      <c r="BU3" s="3"/>
    </row>
    <row r="4" spans="1:76" ht="15">
      <c r="A4" s="14" t="s">
        <v>214</v>
      </c>
      <c r="B4" s="15"/>
      <c r="C4" s="15" t="s">
        <v>64</v>
      </c>
      <c r="D4" s="93">
        <v>1000</v>
      </c>
      <c r="E4" s="81"/>
      <c r="F4" s="112" t="s">
        <v>293</v>
      </c>
      <c r="G4" s="15"/>
      <c r="H4" s="16" t="s">
        <v>214</v>
      </c>
      <c r="I4" s="66"/>
      <c r="J4" s="66"/>
      <c r="K4" s="114" t="s">
        <v>303</v>
      </c>
      <c r="L4" s="94">
        <v>1</v>
      </c>
      <c r="M4" s="95">
        <v>7939.4267578125</v>
      </c>
      <c r="N4" s="95">
        <v>7322.796875</v>
      </c>
      <c r="O4" s="77"/>
      <c r="P4" s="96"/>
      <c r="Q4" s="96"/>
      <c r="R4" s="97"/>
      <c r="S4" s="51">
        <v>1</v>
      </c>
      <c r="T4" s="51">
        <v>0</v>
      </c>
      <c r="U4" s="52">
        <v>0</v>
      </c>
      <c r="V4" s="52">
        <v>0.125</v>
      </c>
      <c r="W4" s="52">
        <v>0.129321</v>
      </c>
      <c r="X4" s="52">
        <v>0.566605</v>
      </c>
      <c r="Y4" s="52">
        <v>0</v>
      </c>
      <c r="Z4" s="52">
        <v>0</v>
      </c>
      <c r="AA4" s="82">
        <v>4</v>
      </c>
      <c r="AB4" s="82"/>
      <c r="AC4" s="98"/>
      <c r="AD4" s="85" t="s">
        <v>273</v>
      </c>
      <c r="AE4" s="85">
        <v>1300</v>
      </c>
      <c r="AF4" s="85">
        <v>1730</v>
      </c>
      <c r="AG4" s="85">
        <v>1350</v>
      </c>
      <c r="AH4" s="85">
        <v>573</v>
      </c>
      <c r="AI4" s="85"/>
      <c r="AJ4" s="85" t="s">
        <v>277</v>
      </c>
      <c r="AK4" s="85" t="s">
        <v>282</v>
      </c>
      <c r="AL4" s="90" t="s">
        <v>284</v>
      </c>
      <c r="AM4" s="85"/>
      <c r="AN4" s="87">
        <v>41821.836851851855</v>
      </c>
      <c r="AO4" s="90" t="s">
        <v>289</v>
      </c>
      <c r="AP4" s="85" t="b">
        <v>1</v>
      </c>
      <c r="AQ4" s="85" t="b">
        <v>0</v>
      </c>
      <c r="AR4" s="85" t="b">
        <v>1</v>
      </c>
      <c r="AS4" s="85" t="s">
        <v>248</v>
      </c>
      <c r="AT4" s="85">
        <v>33</v>
      </c>
      <c r="AU4" s="90" t="s">
        <v>292</v>
      </c>
      <c r="AV4" s="85" t="b">
        <v>0</v>
      </c>
      <c r="AW4" s="85" t="s">
        <v>296</v>
      </c>
      <c r="AX4" s="90" t="s">
        <v>298</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215</v>
      </c>
      <c r="B5" s="15"/>
      <c r="C5" s="15" t="s">
        <v>64</v>
      </c>
      <c r="D5" s="93">
        <v>162</v>
      </c>
      <c r="E5" s="81"/>
      <c r="F5" s="112" t="s">
        <v>294</v>
      </c>
      <c r="G5" s="15"/>
      <c r="H5" s="16" t="s">
        <v>215</v>
      </c>
      <c r="I5" s="66"/>
      <c r="J5" s="66"/>
      <c r="K5" s="114" t="s">
        <v>304</v>
      </c>
      <c r="L5" s="94">
        <v>2857.5714285714284</v>
      </c>
      <c r="M5" s="95">
        <v>302.1140441894531</v>
      </c>
      <c r="N5" s="95">
        <v>547.0040893554688</v>
      </c>
      <c r="O5" s="77"/>
      <c r="P5" s="96"/>
      <c r="Q5" s="96"/>
      <c r="R5" s="97"/>
      <c r="S5" s="51">
        <v>2</v>
      </c>
      <c r="T5" s="51">
        <v>0</v>
      </c>
      <c r="U5" s="52">
        <v>2</v>
      </c>
      <c r="V5" s="52">
        <v>0.166667</v>
      </c>
      <c r="W5" s="52">
        <v>0.230291</v>
      </c>
      <c r="X5" s="52">
        <v>0.986833</v>
      </c>
      <c r="Y5" s="52">
        <v>0</v>
      </c>
      <c r="Z5" s="52">
        <v>0</v>
      </c>
      <c r="AA5" s="82">
        <v>5</v>
      </c>
      <c r="AB5" s="82"/>
      <c r="AC5" s="98"/>
      <c r="AD5" s="85" t="s">
        <v>215</v>
      </c>
      <c r="AE5" s="85">
        <v>0</v>
      </c>
      <c r="AF5" s="85">
        <v>0</v>
      </c>
      <c r="AG5" s="85">
        <v>1</v>
      </c>
      <c r="AH5" s="85">
        <v>0</v>
      </c>
      <c r="AI5" s="85"/>
      <c r="AJ5" s="85" t="s">
        <v>278</v>
      </c>
      <c r="AK5" s="85" t="s">
        <v>281</v>
      </c>
      <c r="AL5" s="90" t="s">
        <v>285</v>
      </c>
      <c r="AM5" s="85"/>
      <c r="AN5" s="87">
        <v>43214.69582175926</v>
      </c>
      <c r="AO5" s="85"/>
      <c r="AP5" s="85" t="b">
        <v>1</v>
      </c>
      <c r="AQ5" s="85" t="b">
        <v>0</v>
      </c>
      <c r="AR5" s="85" t="b">
        <v>0</v>
      </c>
      <c r="AS5" s="85" t="s">
        <v>248</v>
      </c>
      <c r="AT5" s="85">
        <v>0</v>
      </c>
      <c r="AU5" s="85"/>
      <c r="AV5" s="85" t="b">
        <v>0</v>
      </c>
      <c r="AW5" s="85" t="s">
        <v>296</v>
      </c>
      <c r="AX5" s="90" t="s">
        <v>299</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216</v>
      </c>
      <c r="B6" s="15"/>
      <c r="C6" s="15" t="s">
        <v>64</v>
      </c>
      <c r="D6" s="93">
        <v>1000</v>
      </c>
      <c r="E6" s="81"/>
      <c r="F6" s="112" t="s">
        <v>295</v>
      </c>
      <c r="G6" s="15"/>
      <c r="H6" s="16" t="s">
        <v>216</v>
      </c>
      <c r="I6" s="66"/>
      <c r="J6" s="66"/>
      <c r="K6" s="114" t="s">
        <v>305</v>
      </c>
      <c r="L6" s="94">
        <v>2857.5714285714284</v>
      </c>
      <c r="M6" s="95">
        <v>5879.85400390625</v>
      </c>
      <c r="N6" s="95">
        <v>8893.228515625</v>
      </c>
      <c r="O6" s="77"/>
      <c r="P6" s="96"/>
      <c r="Q6" s="96"/>
      <c r="R6" s="97"/>
      <c r="S6" s="51">
        <v>2</v>
      </c>
      <c r="T6" s="51">
        <v>0</v>
      </c>
      <c r="U6" s="52">
        <v>2</v>
      </c>
      <c r="V6" s="52">
        <v>0.166667</v>
      </c>
      <c r="W6" s="52">
        <v>0.230291</v>
      </c>
      <c r="X6" s="52">
        <v>0.986833</v>
      </c>
      <c r="Y6" s="52">
        <v>0</v>
      </c>
      <c r="Z6" s="52">
        <v>0</v>
      </c>
      <c r="AA6" s="82">
        <v>6</v>
      </c>
      <c r="AB6" s="82"/>
      <c r="AC6" s="98"/>
      <c r="AD6" s="85" t="s">
        <v>274</v>
      </c>
      <c r="AE6" s="85">
        <v>1756</v>
      </c>
      <c r="AF6" s="85">
        <v>29045</v>
      </c>
      <c r="AG6" s="85">
        <v>8922</v>
      </c>
      <c r="AH6" s="85">
        <v>1541</v>
      </c>
      <c r="AI6" s="85"/>
      <c r="AJ6" s="85" t="s">
        <v>279</v>
      </c>
      <c r="AK6" s="85" t="s">
        <v>281</v>
      </c>
      <c r="AL6" s="90" t="s">
        <v>286</v>
      </c>
      <c r="AM6" s="85"/>
      <c r="AN6" s="87">
        <v>39841.76027777778</v>
      </c>
      <c r="AO6" s="90" t="s">
        <v>290</v>
      </c>
      <c r="AP6" s="85" t="b">
        <v>0</v>
      </c>
      <c r="AQ6" s="85" t="b">
        <v>0</v>
      </c>
      <c r="AR6" s="85" t="b">
        <v>0</v>
      </c>
      <c r="AS6" s="85"/>
      <c r="AT6" s="85">
        <v>495</v>
      </c>
      <c r="AU6" s="90" t="s">
        <v>292</v>
      </c>
      <c r="AV6" s="85" t="b">
        <v>0</v>
      </c>
      <c r="AW6" s="85" t="s">
        <v>296</v>
      </c>
      <c r="AX6" s="90" t="s">
        <v>300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99" t="s">
        <v>213</v>
      </c>
      <c r="B7" s="100"/>
      <c r="C7" s="100" t="s">
        <v>64</v>
      </c>
      <c r="D7" s="101">
        <v>456.9953757225434</v>
      </c>
      <c r="E7" s="102"/>
      <c r="F7" s="113" t="s">
        <v>234</v>
      </c>
      <c r="G7" s="100"/>
      <c r="H7" s="103" t="s">
        <v>213</v>
      </c>
      <c r="I7" s="104"/>
      <c r="J7" s="104"/>
      <c r="K7" s="115" t="s">
        <v>306</v>
      </c>
      <c r="L7" s="105">
        <v>1429.2857142857142</v>
      </c>
      <c r="M7" s="106">
        <v>3037.383056640625</v>
      </c>
      <c r="N7" s="106">
        <v>4999.5</v>
      </c>
      <c r="O7" s="107"/>
      <c r="P7" s="108"/>
      <c r="Q7" s="108"/>
      <c r="R7" s="109"/>
      <c r="S7" s="51">
        <v>0</v>
      </c>
      <c r="T7" s="51">
        <v>2</v>
      </c>
      <c r="U7" s="52">
        <v>1</v>
      </c>
      <c r="V7" s="52">
        <v>0.142857</v>
      </c>
      <c r="W7" s="52">
        <v>0.179806</v>
      </c>
      <c r="X7" s="52">
        <v>0.988798</v>
      </c>
      <c r="Y7" s="52">
        <v>0</v>
      </c>
      <c r="Z7" s="52">
        <v>0</v>
      </c>
      <c r="AA7" s="110">
        <v>7</v>
      </c>
      <c r="AB7" s="110"/>
      <c r="AC7" s="111"/>
      <c r="AD7" s="85" t="s">
        <v>275</v>
      </c>
      <c r="AE7" s="85">
        <v>644</v>
      </c>
      <c r="AF7" s="85">
        <v>609</v>
      </c>
      <c r="AG7" s="85">
        <v>2742</v>
      </c>
      <c r="AH7" s="85">
        <v>102</v>
      </c>
      <c r="AI7" s="85"/>
      <c r="AJ7" s="85" t="s">
        <v>280</v>
      </c>
      <c r="AK7" s="85" t="s">
        <v>281</v>
      </c>
      <c r="AL7" s="90" t="s">
        <v>287</v>
      </c>
      <c r="AM7" s="85"/>
      <c r="AN7" s="87">
        <v>42194.98909722222</v>
      </c>
      <c r="AO7" s="90" t="s">
        <v>291</v>
      </c>
      <c r="AP7" s="85" t="b">
        <v>1</v>
      </c>
      <c r="AQ7" s="85" t="b">
        <v>0</v>
      </c>
      <c r="AR7" s="85" t="b">
        <v>0</v>
      </c>
      <c r="AS7" s="85"/>
      <c r="AT7" s="85">
        <v>73</v>
      </c>
      <c r="AU7" s="90" t="s">
        <v>292</v>
      </c>
      <c r="AV7" s="85" t="b">
        <v>0</v>
      </c>
      <c r="AW7" s="85" t="s">
        <v>296</v>
      </c>
      <c r="AX7" s="90" t="s">
        <v>301</v>
      </c>
      <c r="AY7" s="85" t="s">
        <v>66</v>
      </c>
      <c r="AZ7" s="85" t="str">
        <f>REPLACE(INDEX(GroupVertices[Group],MATCH(Vertices[[#This Row],[Vertex]],GroupVertices[Vertex],0)),1,1,"")</f>
        <v>1</v>
      </c>
      <c r="BA7" s="51" t="s">
        <v>429</v>
      </c>
      <c r="BB7" s="51" t="s">
        <v>429</v>
      </c>
      <c r="BC7" s="51" t="s">
        <v>228</v>
      </c>
      <c r="BD7" s="51" t="s">
        <v>228</v>
      </c>
      <c r="BE7" s="51" t="s">
        <v>378</v>
      </c>
      <c r="BF7" s="51" t="s">
        <v>435</v>
      </c>
      <c r="BG7" s="128" t="s">
        <v>438</v>
      </c>
      <c r="BH7" s="128" t="s">
        <v>440</v>
      </c>
      <c r="BI7" s="128" t="s">
        <v>443</v>
      </c>
      <c r="BJ7" s="128" t="s">
        <v>445</v>
      </c>
      <c r="BK7" s="128">
        <v>1</v>
      </c>
      <c r="BL7" s="131">
        <v>1.1904761904761905</v>
      </c>
      <c r="BM7" s="128">
        <v>0</v>
      </c>
      <c r="BN7" s="131">
        <v>0</v>
      </c>
      <c r="BO7" s="128">
        <v>0</v>
      </c>
      <c r="BP7" s="131">
        <v>0</v>
      </c>
      <c r="BQ7" s="128">
        <v>83</v>
      </c>
      <c r="BR7" s="131">
        <v>98.80952380952381</v>
      </c>
      <c r="BS7" s="128">
        <v>84</v>
      </c>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palmspringstraveller.com/"/>
    <hyperlink ref="AL4" r:id="rId2" display="https://t.co/wPgfvyDR6k"/>
    <hyperlink ref="AL5" r:id="rId3" display="https://t.co/PS2Gr8IxsA"/>
    <hyperlink ref="AL6" r:id="rId4" display="http://t.co/ZmXkE5B465"/>
    <hyperlink ref="AL7" r:id="rId5" display="http://t.co/RDFQ3PZci8"/>
    <hyperlink ref="AO3" r:id="rId6" display="https://pbs.twimg.com/profile_banners/801167078531076096/1479849804"/>
    <hyperlink ref="AO4" r:id="rId7" display="https://pbs.twimg.com/profile_banners/2598505699/1546847472"/>
    <hyperlink ref="AO6" r:id="rId8" display="https://pbs.twimg.com/profile_banners/19666000/1518049009"/>
    <hyperlink ref="AO7" r:id="rId9" display="https://pbs.twimg.com/profile_banners/3273518276/1436543921"/>
    <hyperlink ref="AU3" r:id="rId10" display="http://abs.twimg.com/images/themes/theme1/bg.png"/>
    <hyperlink ref="AU4" r:id="rId11" display="http://abs.twimg.com/images/themes/theme1/bg.png"/>
    <hyperlink ref="AU6" r:id="rId12" display="http://abs.twimg.com/images/themes/theme1/bg.png"/>
    <hyperlink ref="AU7" r:id="rId13" display="http://abs.twimg.com/images/themes/theme1/bg.png"/>
    <hyperlink ref="F3" r:id="rId14" display="http://pbs.twimg.com/profile_images/801173536853241856/YYLnhPTp_normal.jpg"/>
    <hyperlink ref="F4" r:id="rId15" display="http://pbs.twimg.com/profile_images/987540395142725632/xt34UigV_normal.jpg"/>
    <hyperlink ref="F5" r:id="rId16" display="http://pbs.twimg.com/profile_images/988822827829612545/O4PdqvX__normal.jpg"/>
    <hyperlink ref="F6" r:id="rId17" display="http://pbs.twimg.com/profile_images/988845766830510080/qUCxqEQI_normal.jpg"/>
    <hyperlink ref="F7" r:id="rId18" display="http://pbs.twimg.com/profile_images/619293774192074752/yBUiyWE-_normal.jpg"/>
    <hyperlink ref="AX3" r:id="rId19" display="https://twitter.com/palmspringsyes"/>
    <hyperlink ref="AX4" r:id="rId20" display="https://twitter.com/destination_psp"/>
    <hyperlink ref="AX5" r:id="rId21" display="https://twitter.com/thegpsoasis"/>
    <hyperlink ref="AX6" r:id="rId22" display="https://twitter.com/palmspringsca"/>
    <hyperlink ref="AX7" r:id="rId23" display="https://twitter.com/psmodsquad"/>
  </hyperlinks>
  <printOptions/>
  <pageMargins left="0.7" right="0.7" top="0.75" bottom="0.75" header="0.3" footer="0.3"/>
  <pageSetup horizontalDpi="600" verticalDpi="600" orientation="portrait" r:id="rId27"/>
  <legacyDrawing r:id="rId25"/>
  <tableParts>
    <tablePart r:id="rId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359</v>
      </c>
      <c r="Z2" s="13" t="s">
        <v>364</v>
      </c>
      <c r="AA2" s="13" t="s">
        <v>377</v>
      </c>
      <c r="AB2" s="13" t="s">
        <v>395</v>
      </c>
      <c r="AC2" s="13" t="s">
        <v>409</v>
      </c>
      <c r="AD2" s="13" t="s">
        <v>418</v>
      </c>
      <c r="AE2" s="13" t="s">
        <v>419</v>
      </c>
      <c r="AF2" s="13" t="s">
        <v>425</v>
      </c>
      <c r="AG2" s="67" t="s">
        <v>464</v>
      </c>
      <c r="AH2" s="67" t="s">
        <v>465</v>
      </c>
      <c r="AI2" s="67" t="s">
        <v>466</v>
      </c>
      <c r="AJ2" s="67" t="s">
        <v>467</v>
      </c>
      <c r="AK2" s="67" t="s">
        <v>468</v>
      </c>
      <c r="AL2" s="67" t="s">
        <v>469</v>
      </c>
      <c r="AM2" s="67" t="s">
        <v>470</v>
      </c>
      <c r="AN2" s="67" t="s">
        <v>471</v>
      </c>
      <c r="AO2" s="67" t="s">
        <v>474</v>
      </c>
    </row>
    <row r="3" spans="1:41" ht="15">
      <c r="A3" s="125" t="s">
        <v>346</v>
      </c>
      <c r="B3" s="126" t="s">
        <v>348</v>
      </c>
      <c r="C3" s="126" t="s">
        <v>56</v>
      </c>
      <c r="D3" s="117"/>
      <c r="E3" s="116"/>
      <c r="F3" s="118" t="s">
        <v>501</v>
      </c>
      <c r="G3" s="119"/>
      <c r="H3" s="119"/>
      <c r="I3" s="120">
        <v>3</v>
      </c>
      <c r="J3" s="121"/>
      <c r="K3" s="51">
        <v>3</v>
      </c>
      <c r="L3" s="51">
        <v>0</v>
      </c>
      <c r="M3" s="51">
        <v>7</v>
      </c>
      <c r="N3" s="51">
        <v>7</v>
      </c>
      <c r="O3" s="51">
        <v>0</v>
      </c>
      <c r="P3" s="52">
        <v>0</v>
      </c>
      <c r="Q3" s="52">
        <v>0</v>
      </c>
      <c r="R3" s="51">
        <v>1</v>
      </c>
      <c r="S3" s="51">
        <v>0</v>
      </c>
      <c r="T3" s="51">
        <v>3</v>
      </c>
      <c r="U3" s="51">
        <v>7</v>
      </c>
      <c r="V3" s="51">
        <v>2</v>
      </c>
      <c r="W3" s="52">
        <v>0.888889</v>
      </c>
      <c r="X3" s="52">
        <v>0.3333333333333333</v>
      </c>
      <c r="Y3" s="85" t="s">
        <v>360</v>
      </c>
      <c r="Z3" s="85" t="s">
        <v>228</v>
      </c>
      <c r="AA3" s="85" t="s">
        <v>378</v>
      </c>
      <c r="AB3" s="91" t="s">
        <v>396</v>
      </c>
      <c r="AC3" s="91" t="s">
        <v>410</v>
      </c>
      <c r="AD3" s="91"/>
      <c r="AE3" s="91" t="s">
        <v>420</v>
      </c>
      <c r="AF3" s="91" t="s">
        <v>426</v>
      </c>
      <c r="AG3" s="128">
        <v>1</v>
      </c>
      <c r="AH3" s="131">
        <v>1.1904761904761905</v>
      </c>
      <c r="AI3" s="128">
        <v>0</v>
      </c>
      <c r="AJ3" s="131">
        <v>0</v>
      </c>
      <c r="AK3" s="128">
        <v>0</v>
      </c>
      <c r="AL3" s="131">
        <v>0</v>
      </c>
      <c r="AM3" s="128">
        <v>83</v>
      </c>
      <c r="AN3" s="131">
        <v>98.80952380952381</v>
      </c>
      <c r="AO3" s="128">
        <v>84</v>
      </c>
    </row>
    <row r="4" spans="1:41" ht="15">
      <c r="A4" s="125" t="s">
        <v>347</v>
      </c>
      <c r="B4" s="126" t="s">
        <v>349</v>
      </c>
      <c r="C4" s="126" t="s">
        <v>56</v>
      </c>
      <c r="D4" s="122"/>
      <c r="E4" s="100"/>
      <c r="F4" s="103" t="s">
        <v>347</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c r="AB4" s="91" t="s">
        <v>247</v>
      </c>
      <c r="AC4" s="91" t="s">
        <v>247</v>
      </c>
      <c r="AD4" s="91" t="s">
        <v>214</v>
      </c>
      <c r="AE4" s="91" t="s">
        <v>421</v>
      </c>
      <c r="AF4" s="91" t="s">
        <v>427</v>
      </c>
      <c r="AG4" s="128">
        <v>0</v>
      </c>
      <c r="AH4" s="131">
        <v>0</v>
      </c>
      <c r="AI4" s="128">
        <v>0</v>
      </c>
      <c r="AJ4" s="131">
        <v>0</v>
      </c>
      <c r="AK4" s="128">
        <v>0</v>
      </c>
      <c r="AL4" s="131">
        <v>0</v>
      </c>
      <c r="AM4" s="128">
        <v>5</v>
      </c>
      <c r="AN4" s="131">
        <v>100</v>
      </c>
      <c r="AO4" s="128">
        <v>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346</v>
      </c>
      <c r="B2" s="91" t="s">
        <v>213</v>
      </c>
      <c r="C2" s="85">
        <f>VLOOKUP(GroupVertices[[#This Row],[Vertex]],Vertices[],MATCH("ID",Vertices[[#Headers],[Vertex]:[Vertex Content Word Count]],0),FALSE)</f>
        <v>7</v>
      </c>
    </row>
    <row r="3" spans="1:3" ht="15">
      <c r="A3" s="85" t="s">
        <v>346</v>
      </c>
      <c r="B3" s="91" t="s">
        <v>216</v>
      </c>
      <c r="C3" s="85">
        <f>VLOOKUP(GroupVertices[[#This Row],[Vertex]],Vertices[],MATCH("ID",Vertices[[#Headers],[Vertex]:[Vertex Content Word Count]],0),FALSE)</f>
        <v>6</v>
      </c>
    </row>
    <row r="4" spans="1:3" ht="15">
      <c r="A4" s="85" t="s">
        <v>346</v>
      </c>
      <c r="B4" s="91" t="s">
        <v>215</v>
      </c>
      <c r="C4" s="85">
        <f>VLOOKUP(GroupVertices[[#This Row],[Vertex]],Vertices[],MATCH("ID",Vertices[[#Headers],[Vertex]:[Vertex Content Word Count]],0),FALSE)</f>
        <v>5</v>
      </c>
    </row>
    <row r="5" spans="1:3" ht="15">
      <c r="A5" s="85" t="s">
        <v>347</v>
      </c>
      <c r="B5" s="91" t="s">
        <v>212</v>
      </c>
      <c r="C5" s="85">
        <f>VLOOKUP(GroupVertices[[#This Row],[Vertex]],Vertices[],MATCH("ID",Vertices[[#Headers],[Vertex]:[Vertex Content Word Count]],0),FALSE)</f>
        <v>3</v>
      </c>
    </row>
    <row r="6" spans="1:3" ht="15">
      <c r="A6" s="85" t="s">
        <v>347</v>
      </c>
      <c r="B6" s="91" t="s">
        <v>214</v>
      </c>
      <c r="C6"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478</v>
      </c>
      <c r="B2" s="36" t="s">
        <v>307</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v>
      </c>
      <c r="L2" s="39">
        <f>MIN(Vertices[Closeness Centrality])</f>
        <v>0.125</v>
      </c>
      <c r="M2" s="40">
        <f>COUNTIF(Vertices[Closeness Centrality],"&gt;= "&amp;L2)-COUNTIF(Vertices[Closeness Centrality],"&gt;="&amp;L3)</f>
        <v>1</v>
      </c>
      <c r="N2" s="39">
        <f>MIN(Vertices[Eigenvector Centrality])</f>
        <v>0.129321</v>
      </c>
      <c r="O2" s="40">
        <f>COUNTIF(Vertices[Eigenvector Centrality],"&gt;= "&amp;N2)-COUNTIF(Vertices[Eigenvector Centrality],"&gt;="&amp;N3)</f>
        <v>1</v>
      </c>
      <c r="P2" s="39">
        <f>MIN(Vertices[PageRank])</f>
        <v>0.566605</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0.12727272727272726</v>
      </c>
      <c r="K3" s="42">
        <f>COUNTIF(Vertices[Betweenness Centrality],"&gt;= "&amp;J3)-COUNTIF(Vertices[Betweenness Centrality],"&gt;="&amp;J4)</f>
        <v>0</v>
      </c>
      <c r="L3" s="41">
        <f aca="true" t="shared" si="5" ref="L3:L26">L2+($L$57-$L$2)/BinDivisor</f>
        <v>0.12636363636363637</v>
      </c>
      <c r="M3" s="42">
        <f>COUNTIF(Vertices[Closeness Centrality],"&gt;= "&amp;L3)-COUNTIF(Vertices[Closeness Centrality],"&gt;="&amp;L4)</f>
        <v>0</v>
      </c>
      <c r="N3" s="41">
        <f aca="true" t="shared" si="6" ref="N3:N26">N2+($N$57-$N$2)/BinDivisor</f>
        <v>0.13115681818181818</v>
      </c>
      <c r="O3" s="42">
        <f>COUNTIF(Vertices[Eigenvector Centrality],"&gt;= "&amp;N3)-COUNTIF(Vertices[Eigenvector Centrality],"&gt;="&amp;N4)</f>
        <v>0</v>
      </c>
      <c r="P3" s="41">
        <f aca="true" t="shared" si="7" ref="P3:P26">P2+($P$57-$P$2)/BinDivisor</f>
        <v>0.5830377636363636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0.07272727272727272</v>
      </c>
      <c r="G4" s="40">
        <f>COUNTIF(Vertices[In-Degree],"&gt;= "&amp;F4)-COUNTIF(Vertices[In-Degree],"&gt;="&amp;F5)</f>
        <v>0</v>
      </c>
      <c r="H4" s="39">
        <f t="shared" si="3"/>
        <v>0.10909090909090909</v>
      </c>
      <c r="I4" s="40">
        <f>COUNTIF(Vertices[Out-Degree],"&gt;= "&amp;H4)-COUNTIF(Vertices[Out-Degree],"&gt;="&amp;H5)</f>
        <v>0</v>
      </c>
      <c r="J4" s="39">
        <f t="shared" si="4"/>
        <v>0.2545454545454545</v>
      </c>
      <c r="K4" s="40">
        <f>COUNTIF(Vertices[Betweenness Centrality],"&gt;= "&amp;J4)-COUNTIF(Vertices[Betweenness Centrality],"&gt;="&amp;J5)</f>
        <v>0</v>
      </c>
      <c r="L4" s="39">
        <f t="shared" si="5"/>
        <v>0.12772727272727274</v>
      </c>
      <c r="M4" s="40">
        <f>COUNTIF(Vertices[Closeness Centrality],"&gt;= "&amp;L4)-COUNTIF(Vertices[Closeness Centrality],"&gt;="&amp;L5)</f>
        <v>0</v>
      </c>
      <c r="N4" s="39">
        <f t="shared" si="6"/>
        <v>0.13299263636363637</v>
      </c>
      <c r="O4" s="40">
        <f>COUNTIF(Vertices[Eigenvector Centrality],"&gt;= "&amp;N4)-COUNTIF(Vertices[Eigenvector Centrality],"&gt;="&amp;N5)</f>
        <v>0</v>
      </c>
      <c r="P4" s="39">
        <f t="shared" si="7"/>
        <v>0.5994705272727272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0.10909090909090909</v>
      </c>
      <c r="G5" s="42">
        <f>COUNTIF(Vertices[In-Degree],"&gt;= "&amp;F5)-COUNTIF(Vertices[In-Degree],"&gt;="&amp;F6)</f>
        <v>0</v>
      </c>
      <c r="H5" s="41">
        <f t="shared" si="3"/>
        <v>0.16363636363636364</v>
      </c>
      <c r="I5" s="42">
        <f>COUNTIF(Vertices[Out-Degree],"&gt;= "&amp;H5)-COUNTIF(Vertices[Out-Degree],"&gt;="&amp;H6)</f>
        <v>0</v>
      </c>
      <c r="J5" s="41">
        <f t="shared" si="4"/>
        <v>0.3818181818181818</v>
      </c>
      <c r="K5" s="42">
        <f>COUNTIF(Vertices[Betweenness Centrality],"&gt;= "&amp;J5)-COUNTIF(Vertices[Betweenness Centrality],"&gt;="&amp;J6)</f>
        <v>0</v>
      </c>
      <c r="L5" s="41">
        <f t="shared" si="5"/>
        <v>0.12909090909090912</v>
      </c>
      <c r="M5" s="42">
        <f>COUNTIF(Vertices[Closeness Centrality],"&gt;= "&amp;L5)-COUNTIF(Vertices[Closeness Centrality],"&gt;="&amp;L6)</f>
        <v>0</v>
      </c>
      <c r="N5" s="41">
        <f t="shared" si="6"/>
        <v>0.13482845454545456</v>
      </c>
      <c r="O5" s="42">
        <f>COUNTIF(Vertices[Eigenvector Centrality],"&gt;= "&amp;N5)-COUNTIF(Vertices[Eigenvector Centrality],"&gt;="&amp;N6)</f>
        <v>0</v>
      </c>
      <c r="P5" s="41">
        <f t="shared" si="7"/>
        <v>0.6159032909090908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0.14545454545454545</v>
      </c>
      <c r="G6" s="40">
        <f>COUNTIF(Vertices[In-Degree],"&gt;= "&amp;F6)-COUNTIF(Vertices[In-Degree],"&gt;="&amp;F7)</f>
        <v>0</v>
      </c>
      <c r="H6" s="39">
        <f t="shared" si="3"/>
        <v>0.21818181818181817</v>
      </c>
      <c r="I6" s="40">
        <f>COUNTIF(Vertices[Out-Degree],"&gt;= "&amp;H6)-COUNTIF(Vertices[Out-Degree],"&gt;="&amp;H7)</f>
        <v>0</v>
      </c>
      <c r="J6" s="39">
        <f t="shared" si="4"/>
        <v>0.509090909090909</v>
      </c>
      <c r="K6" s="40">
        <f>COUNTIF(Vertices[Betweenness Centrality],"&gt;= "&amp;J6)-COUNTIF(Vertices[Betweenness Centrality],"&gt;="&amp;J7)</f>
        <v>0</v>
      </c>
      <c r="L6" s="39">
        <f t="shared" si="5"/>
        <v>0.1304545454545455</v>
      </c>
      <c r="M6" s="40">
        <f>COUNTIF(Vertices[Closeness Centrality],"&gt;= "&amp;L6)-COUNTIF(Vertices[Closeness Centrality],"&gt;="&amp;L7)</f>
        <v>0</v>
      </c>
      <c r="N6" s="39">
        <f t="shared" si="6"/>
        <v>0.13666427272727275</v>
      </c>
      <c r="O6" s="40">
        <f>COUNTIF(Vertices[Eigenvector Centrality],"&gt;= "&amp;N6)-COUNTIF(Vertices[Eigenvector Centrality],"&gt;="&amp;N7)</f>
        <v>0</v>
      </c>
      <c r="P6" s="39">
        <f t="shared" si="7"/>
        <v>0.6323360545454544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0.18181818181818182</v>
      </c>
      <c r="G7" s="42">
        <f>COUNTIF(Vertices[In-Degree],"&gt;= "&amp;F7)-COUNTIF(Vertices[In-Degree],"&gt;="&amp;F8)</f>
        <v>0</v>
      </c>
      <c r="H7" s="41">
        <f t="shared" si="3"/>
        <v>0.2727272727272727</v>
      </c>
      <c r="I7" s="42">
        <f>COUNTIF(Vertices[Out-Degree],"&gt;= "&amp;H7)-COUNTIF(Vertices[Out-Degree],"&gt;="&amp;H8)</f>
        <v>0</v>
      </c>
      <c r="J7" s="41">
        <f t="shared" si="4"/>
        <v>0.6363636363636362</v>
      </c>
      <c r="K7" s="42">
        <f>COUNTIF(Vertices[Betweenness Centrality],"&gt;= "&amp;J7)-COUNTIF(Vertices[Betweenness Centrality],"&gt;="&amp;J8)</f>
        <v>0</v>
      </c>
      <c r="L7" s="41">
        <f t="shared" si="5"/>
        <v>0.13181818181818186</v>
      </c>
      <c r="M7" s="42">
        <f>COUNTIF(Vertices[Closeness Centrality],"&gt;= "&amp;L7)-COUNTIF(Vertices[Closeness Centrality],"&gt;="&amp;L8)</f>
        <v>0</v>
      </c>
      <c r="N7" s="41">
        <f t="shared" si="6"/>
        <v>0.13850009090909093</v>
      </c>
      <c r="O7" s="42">
        <f>COUNTIF(Vertices[Eigenvector Centrality],"&gt;= "&amp;N7)-COUNTIF(Vertices[Eigenvector Centrality],"&gt;="&amp;N8)</f>
        <v>0</v>
      </c>
      <c r="P7" s="41">
        <f t="shared" si="7"/>
        <v>0.648768818181818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0.2181818181818182</v>
      </c>
      <c r="G8" s="40">
        <f>COUNTIF(Vertices[In-Degree],"&gt;= "&amp;F8)-COUNTIF(Vertices[In-Degree],"&gt;="&amp;F9)</f>
        <v>0</v>
      </c>
      <c r="H8" s="39">
        <f t="shared" si="3"/>
        <v>0.32727272727272727</v>
      </c>
      <c r="I8" s="40">
        <f>COUNTIF(Vertices[Out-Degree],"&gt;= "&amp;H8)-COUNTIF(Vertices[Out-Degree],"&gt;="&amp;H9)</f>
        <v>0</v>
      </c>
      <c r="J8" s="39">
        <f t="shared" si="4"/>
        <v>0.7636363636363634</v>
      </c>
      <c r="K8" s="40">
        <f>COUNTIF(Vertices[Betweenness Centrality],"&gt;= "&amp;J8)-COUNTIF(Vertices[Betweenness Centrality],"&gt;="&amp;J9)</f>
        <v>0</v>
      </c>
      <c r="L8" s="39">
        <f t="shared" si="5"/>
        <v>0.13318181818181823</v>
      </c>
      <c r="M8" s="40">
        <f>COUNTIF(Vertices[Closeness Centrality],"&gt;= "&amp;L8)-COUNTIF(Vertices[Closeness Centrality],"&gt;="&amp;L9)</f>
        <v>0</v>
      </c>
      <c r="N8" s="39">
        <f t="shared" si="6"/>
        <v>0.14033590909090912</v>
      </c>
      <c r="O8" s="40">
        <f>COUNTIF(Vertices[Eigenvector Centrality],"&gt;= "&amp;N8)-COUNTIF(Vertices[Eigenvector Centrality],"&gt;="&amp;N9)</f>
        <v>0</v>
      </c>
      <c r="P8" s="39">
        <f t="shared" si="7"/>
        <v>0.6652015818181816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0.2545454545454546</v>
      </c>
      <c r="G9" s="42">
        <f>COUNTIF(Vertices[In-Degree],"&gt;= "&amp;F9)-COUNTIF(Vertices[In-Degree],"&gt;="&amp;F10)</f>
        <v>0</v>
      </c>
      <c r="H9" s="41">
        <f t="shared" si="3"/>
        <v>0.38181818181818183</v>
      </c>
      <c r="I9" s="42">
        <f>COUNTIF(Vertices[Out-Degree],"&gt;= "&amp;H9)-COUNTIF(Vertices[Out-Degree],"&gt;="&amp;H10)</f>
        <v>0</v>
      </c>
      <c r="J9" s="41">
        <f t="shared" si="4"/>
        <v>0.8909090909090907</v>
      </c>
      <c r="K9" s="42">
        <f>COUNTIF(Vertices[Betweenness Centrality],"&gt;= "&amp;J9)-COUNTIF(Vertices[Betweenness Centrality],"&gt;="&amp;J10)</f>
        <v>1</v>
      </c>
      <c r="L9" s="41">
        <f t="shared" si="5"/>
        <v>0.1345454545454546</v>
      </c>
      <c r="M9" s="42">
        <f>COUNTIF(Vertices[Closeness Centrality],"&gt;= "&amp;L9)-COUNTIF(Vertices[Closeness Centrality],"&gt;="&amp;L10)</f>
        <v>0</v>
      </c>
      <c r="N9" s="41">
        <f t="shared" si="6"/>
        <v>0.1421717272727273</v>
      </c>
      <c r="O9" s="42">
        <f>COUNTIF(Vertices[Eigenvector Centrality],"&gt;= "&amp;N9)-COUNTIF(Vertices[Eigenvector Centrality],"&gt;="&amp;N10)</f>
        <v>0</v>
      </c>
      <c r="P9" s="41">
        <f t="shared" si="7"/>
        <v>0.6816343454545452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479</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0.4363636363636364</v>
      </c>
      <c r="I10" s="40">
        <f>COUNTIF(Vertices[Out-Degree],"&gt;= "&amp;H10)-COUNTIF(Vertices[Out-Degree],"&gt;="&amp;H11)</f>
        <v>0</v>
      </c>
      <c r="J10" s="39">
        <f t="shared" si="4"/>
        <v>1.0181818181818179</v>
      </c>
      <c r="K10" s="40">
        <f>COUNTIF(Vertices[Betweenness Centrality],"&gt;= "&amp;J10)-COUNTIF(Vertices[Betweenness Centrality],"&gt;="&amp;J11)</f>
        <v>0</v>
      </c>
      <c r="L10" s="39">
        <f t="shared" si="5"/>
        <v>0.13590909090909098</v>
      </c>
      <c r="M10" s="40">
        <f>COUNTIF(Vertices[Closeness Centrality],"&gt;= "&amp;L10)-COUNTIF(Vertices[Closeness Centrality],"&gt;="&amp;L11)</f>
        <v>0</v>
      </c>
      <c r="N10" s="39">
        <f t="shared" si="6"/>
        <v>0.1440075454545455</v>
      </c>
      <c r="O10" s="40">
        <f>COUNTIF(Vertices[Eigenvector Centrality],"&gt;= "&amp;N10)-COUNTIF(Vertices[Eigenvector Centrality],"&gt;="&amp;N11)</f>
        <v>0</v>
      </c>
      <c r="P10" s="39">
        <f t="shared" si="7"/>
        <v>0.6980671090909087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0.3272727272727273</v>
      </c>
      <c r="G11" s="42">
        <f>COUNTIF(Vertices[In-Degree],"&gt;= "&amp;F11)-COUNTIF(Vertices[In-Degree],"&gt;="&amp;F12)</f>
        <v>0</v>
      </c>
      <c r="H11" s="41">
        <f t="shared" si="3"/>
        <v>0.49090909090909096</v>
      </c>
      <c r="I11" s="42">
        <f>COUNTIF(Vertices[Out-Degree],"&gt;= "&amp;H11)-COUNTIF(Vertices[Out-Degree],"&gt;="&amp;H12)</f>
        <v>0</v>
      </c>
      <c r="J11" s="41">
        <f t="shared" si="4"/>
        <v>1.145454545454545</v>
      </c>
      <c r="K11" s="42">
        <f>COUNTIF(Vertices[Betweenness Centrality],"&gt;= "&amp;J11)-COUNTIF(Vertices[Betweenness Centrality],"&gt;="&amp;J12)</f>
        <v>0</v>
      </c>
      <c r="L11" s="41">
        <f t="shared" si="5"/>
        <v>0.13727272727272735</v>
      </c>
      <c r="M11" s="42">
        <f>COUNTIF(Vertices[Closeness Centrality],"&gt;= "&amp;L11)-COUNTIF(Vertices[Closeness Centrality],"&gt;="&amp;L12)</f>
        <v>0</v>
      </c>
      <c r="N11" s="41">
        <f t="shared" si="6"/>
        <v>0.1458433636363637</v>
      </c>
      <c r="O11" s="42">
        <f>COUNTIF(Vertices[Eigenvector Centrality],"&gt;= "&amp;N11)-COUNTIF(Vertices[Eigenvector Centrality],"&gt;="&amp;N12)</f>
        <v>0</v>
      </c>
      <c r="P11" s="41">
        <f t="shared" si="7"/>
        <v>0.7144998727272723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9</v>
      </c>
      <c r="D12" s="34">
        <f t="shared" si="1"/>
        <v>0</v>
      </c>
      <c r="E12" s="3">
        <f>COUNTIF(Vertices[Degree],"&gt;= "&amp;D12)-COUNTIF(Vertices[Degree],"&gt;="&amp;D13)</f>
        <v>0</v>
      </c>
      <c r="F12" s="39">
        <f t="shared" si="2"/>
        <v>0.3636363636363637</v>
      </c>
      <c r="G12" s="40">
        <f>COUNTIF(Vertices[In-Degree],"&gt;= "&amp;F12)-COUNTIF(Vertices[In-Degree],"&gt;="&amp;F13)</f>
        <v>0</v>
      </c>
      <c r="H12" s="39">
        <f t="shared" si="3"/>
        <v>0.5454545454545455</v>
      </c>
      <c r="I12" s="40">
        <f>COUNTIF(Vertices[Out-Degree],"&gt;= "&amp;H12)-COUNTIF(Vertices[Out-Degree],"&gt;="&amp;H13)</f>
        <v>0</v>
      </c>
      <c r="J12" s="39">
        <f t="shared" si="4"/>
        <v>1.2727272727272723</v>
      </c>
      <c r="K12" s="40">
        <f>COUNTIF(Vertices[Betweenness Centrality],"&gt;= "&amp;J12)-COUNTIF(Vertices[Betweenness Centrality],"&gt;="&amp;J13)</f>
        <v>0</v>
      </c>
      <c r="L12" s="39">
        <f t="shared" si="5"/>
        <v>0.13863636363636372</v>
      </c>
      <c r="M12" s="40">
        <f>COUNTIF(Vertices[Closeness Centrality],"&gt;= "&amp;L12)-COUNTIF(Vertices[Closeness Centrality],"&gt;="&amp;L13)</f>
        <v>0</v>
      </c>
      <c r="N12" s="39">
        <f t="shared" si="6"/>
        <v>0.14767918181818188</v>
      </c>
      <c r="O12" s="40">
        <f>COUNTIF(Vertices[Eigenvector Centrality],"&gt;= "&amp;N12)-COUNTIF(Vertices[Eigenvector Centrality],"&gt;="&amp;N13)</f>
        <v>0</v>
      </c>
      <c r="P12" s="39">
        <f t="shared" si="7"/>
        <v>0.7309326363636359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0.4000000000000001</v>
      </c>
      <c r="G13" s="42">
        <f>COUNTIF(Vertices[In-Degree],"&gt;= "&amp;F13)-COUNTIF(Vertices[In-Degree],"&gt;="&amp;F14)</f>
        <v>0</v>
      </c>
      <c r="H13" s="41">
        <f t="shared" si="3"/>
        <v>0.6000000000000001</v>
      </c>
      <c r="I13" s="42">
        <f>COUNTIF(Vertices[Out-Degree],"&gt;= "&amp;H13)-COUNTIF(Vertices[Out-Degree],"&gt;="&amp;H14)</f>
        <v>0</v>
      </c>
      <c r="J13" s="41">
        <f t="shared" si="4"/>
        <v>1.3999999999999995</v>
      </c>
      <c r="K13" s="42">
        <f>COUNTIF(Vertices[Betweenness Centrality],"&gt;= "&amp;J13)-COUNTIF(Vertices[Betweenness Centrality],"&gt;="&amp;J14)</f>
        <v>0</v>
      </c>
      <c r="L13" s="41">
        <f t="shared" si="5"/>
        <v>0.1400000000000001</v>
      </c>
      <c r="M13" s="42">
        <f>COUNTIF(Vertices[Closeness Centrality],"&gt;= "&amp;L13)-COUNTIF(Vertices[Closeness Centrality],"&gt;="&amp;L14)</f>
        <v>0</v>
      </c>
      <c r="N13" s="41">
        <f t="shared" si="6"/>
        <v>0.14951500000000006</v>
      </c>
      <c r="O13" s="42">
        <f>COUNTIF(Vertices[Eigenvector Centrality],"&gt;= "&amp;N13)-COUNTIF(Vertices[Eigenvector Centrality],"&gt;="&amp;N14)</f>
        <v>0</v>
      </c>
      <c r="P13" s="41">
        <f t="shared" si="7"/>
        <v>0.7473653999999995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0.43636363636363645</v>
      </c>
      <c r="G14" s="40">
        <f>COUNTIF(Vertices[In-Degree],"&gt;= "&amp;F14)-COUNTIF(Vertices[In-Degree],"&gt;="&amp;F15)</f>
        <v>0</v>
      </c>
      <c r="H14" s="39">
        <f t="shared" si="3"/>
        <v>0.6545454545454547</v>
      </c>
      <c r="I14" s="40">
        <f>COUNTIF(Vertices[Out-Degree],"&gt;= "&amp;H14)-COUNTIF(Vertices[Out-Degree],"&gt;="&amp;H15)</f>
        <v>0</v>
      </c>
      <c r="J14" s="39">
        <f t="shared" si="4"/>
        <v>1.5272727272727267</v>
      </c>
      <c r="K14" s="40">
        <f>COUNTIF(Vertices[Betweenness Centrality],"&gt;= "&amp;J14)-COUNTIF(Vertices[Betweenness Centrality],"&gt;="&amp;J15)</f>
        <v>0</v>
      </c>
      <c r="L14" s="39">
        <f t="shared" si="5"/>
        <v>0.14136363636363647</v>
      </c>
      <c r="M14" s="40">
        <f>COUNTIF(Vertices[Closeness Centrality],"&gt;= "&amp;L14)-COUNTIF(Vertices[Closeness Centrality],"&gt;="&amp;L15)</f>
        <v>0</v>
      </c>
      <c r="N14" s="39">
        <f t="shared" si="6"/>
        <v>0.15135081818181825</v>
      </c>
      <c r="O14" s="40">
        <f>COUNTIF(Vertices[Eigenvector Centrality],"&gt;= "&amp;N14)-COUNTIF(Vertices[Eigenvector Centrality],"&gt;="&amp;N15)</f>
        <v>0</v>
      </c>
      <c r="P14" s="39">
        <f t="shared" si="7"/>
        <v>0.7637981636363631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0.47272727272727283</v>
      </c>
      <c r="G15" s="42">
        <f>COUNTIF(Vertices[In-Degree],"&gt;= "&amp;F15)-COUNTIF(Vertices[In-Degree],"&gt;="&amp;F16)</f>
        <v>0</v>
      </c>
      <c r="H15" s="41">
        <f t="shared" si="3"/>
        <v>0.7090909090909092</v>
      </c>
      <c r="I15" s="42">
        <f>COUNTIF(Vertices[Out-Degree],"&gt;= "&amp;H15)-COUNTIF(Vertices[Out-Degree],"&gt;="&amp;H16)</f>
        <v>0</v>
      </c>
      <c r="J15" s="41">
        <f t="shared" si="4"/>
        <v>1.6545454545454539</v>
      </c>
      <c r="K15" s="42">
        <f>COUNTIF(Vertices[Betweenness Centrality],"&gt;= "&amp;J15)-COUNTIF(Vertices[Betweenness Centrality],"&gt;="&amp;J16)</f>
        <v>0</v>
      </c>
      <c r="L15" s="41">
        <f t="shared" si="5"/>
        <v>0.14272727272727284</v>
      </c>
      <c r="M15" s="42">
        <f>COUNTIF(Vertices[Closeness Centrality],"&gt;= "&amp;L15)-COUNTIF(Vertices[Closeness Centrality],"&gt;="&amp;L16)</f>
        <v>1</v>
      </c>
      <c r="N15" s="41">
        <f t="shared" si="6"/>
        <v>0.15318663636363644</v>
      </c>
      <c r="O15" s="42">
        <f>COUNTIF(Vertices[Eigenvector Centrality],"&gt;= "&amp;N15)-COUNTIF(Vertices[Eigenvector Centrality],"&gt;="&amp;N16)</f>
        <v>0</v>
      </c>
      <c r="P15" s="41">
        <f t="shared" si="7"/>
        <v>0.7802309272727267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0.5090909090909091</v>
      </c>
      <c r="G16" s="40">
        <f>COUNTIF(Vertices[In-Degree],"&gt;= "&amp;F16)-COUNTIF(Vertices[In-Degree],"&gt;="&amp;F17)</f>
        <v>0</v>
      </c>
      <c r="H16" s="39">
        <f t="shared" si="3"/>
        <v>0.7636363636363638</v>
      </c>
      <c r="I16" s="40">
        <f>COUNTIF(Vertices[Out-Degree],"&gt;= "&amp;H16)-COUNTIF(Vertices[Out-Degree],"&gt;="&amp;H17)</f>
        <v>0</v>
      </c>
      <c r="J16" s="39">
        <f t="shared" si="4"/>
        <v>1.781818181818181</v>
      </c>
      <c r="K16" s="40">
        <f>COUNTIF(Vertices[Betweenness Centrality],"&gt;= "&amp;J16)-COUNTIF(Vertices[Betweenness Centrality],"&gt;="&amp;J17)</f>
        <v>0</v>
      </c>
      <c r="L16" s="39">
        <f t="shared" si="5"/>
        <v>0.1440909090909092</v>
      </c>
      <c r="M16" s="40">
        <f>COUNTIF(Vertices[Closeness Centrality],"&gt;= "&amp;L16)-COUNTIF(Vertices[Closeness Centrality],"&gt;="&amp;L17)</f>
        <v>0</v>
      </c>
      <c r="N16" s="39">
        <f t="shared" si="6"/>
        <v>0.15502245454545463</v>
      </c>
      <c r="O16" s="40">
        <f>COUNTIF(Vertices[Eigenvector Centrality],"&gt;= "&amp;N16)-COUNTIF(Vertices[Eigenvector Centrality],"&gt;="&amp;N17)</f>
        <v>0</v>
      </c>
      <c r="P16" s="39">
        <f t="shared" si="7"/>
        <v>0.7966636909090903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0.8181818181818183</v>
      </c>
      <c r="I17" s="42">
        <f>COUNTIF(Vertices[Out-Degree],"&gt;= "&amp;H17)-COUNTIF(Vertices[Out-Degree],"&gt;="&amp;H18)</f>
        <v>0</v>
      </c>
      <c r="J17" s="41">
        <f t="shared" si="4"/>
        <v>1.9090909090909083</v>
      </c>
      <c r="K17" s="42">
        <f>COUNTIF(Vertices[Betweenness Centrality],"&gt;= "&amp;J17)-COUNTIF(Vertices[Betweenness Centrality],"&gt;="&amp;J18)</f>
        <v>2</v>
      </c>
      <c r="L17" s="41">
        <f t="shared" si="5"/>
        <v>0.1454545454545456</v>
      </c>
      <c r="M17" s="42">
        <f>COUNTIF(Vertices[Closeness Centrality],"&gt;= "&amp;L17)-COUNTIF(Vertices[Closeness Centrality],"&gt;="&amp;L18)</f>
        <v>0</v>
      </c>
      <c r="N17" s="41">
        <f t="shared" si="6"/>
        <v>0.15685827272727282</v>
      </c>
      <c r="O17" s="42">
        <f>COUNTIF(Vertices[Eigenvector Centrality],"&gt;= "&amp;N17)-COUNTIF(Vertices[Eigenvector Centrality],"&gt;="&amp;N18)</f>
        <v>0</v>
      </c>
      <c r="P17" s="41">
        <f t="shared" si="7"/>
        <v>0.8130964545454539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0.8727272727272729</v>
      </c>
      <c r="I18" s="40">
        <f>COUNTIF(Vertices[Out-Degree],"&gt;= "&amp;H18)-COUNTIF(Vertices[Out-Degree],"&gt;="&amp;H19)</f>
        <v>0</v>
      </c>
      <c r="J18" s="39">
        <f t="shared" si="4"/>
        <v>2.0363636363636357</v>
      </c>
      <c r="K18" s="40">
        <f>COUNTIF(Vertices[Betweenness Centrality],"&gt;= "&amp;J18)-COUNTIF(Vertices[Betweenness Centrality],"&gt;="&amp;J19)</f>
        <v>0</v>
      </c>
      <c r="L18" s="39">
        <f t="shared" si="5"/>
        <v>0.14681818181818196</v>
      </c>
      <c r="M18" s="40">
        <f>COUNTIF(Vertices[Closeness Centrality],"&gt;= "&amp;L18)-COUNTIF(Vertices[Closeness Centrality],"&gt;="&amp;L19)</f>
        <v>0</v>
      </c>
      <c r="N18" s="39">
        <f t="shared" si="6"/>
        <v>0.158694090909091</v>
      </c>
      <c r="O18" s="40">
        <f>COUNTIF(Vertices[Eigenvector Centrality],"&gt;= "&amp;N18)-COUNTIF(Vertices[Eigenvector Centrality],"&gt;="&amp;N19)</f>
        <v>0</v>
      </c>
      <c r="P18" s="39">
        <f t="shared" si="7"/>
        <v>0.8295292181818175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0.6181818181818183</v>
      </c>
      <c r="G19" s="42">
        <f>COUNTIF(Vertices[In-Degree],"&gt;= "&amp;F19)-COUNTIF(Vertices[In-Degree],"&gt;="&amp;F20)</f>
        <v>0</v>
      </c>
      <c r="H19" s="41">
        <f t="shared" si="3"/>
        <v>0.9272727272727275</v>
      </c>
      <c r="I19" s="42">
        <f>COUNTIF(Vertices[Out-Degree],"&gt;= "&amp;H19)-COUNTIF(Vertices[Out-Degree],"&gt;="&amp;H20)</f>
        <v>0</v>
      </c>
      <c r="J19" s="41">
        <f t="shared" si="4"/>
        <v>2.163636363636363</v>
      </c>
      <c r="K19" s="42">
        <f>COUNTIF(Vertices[Betweenness Centrality],"&gt;= "&amp;J19)-COUNTIF(Vertices[Betweenness Centrality],"&gt;="&amp;J20)</f>
        <v>0</v>
      </c>
      <c r="L19" s="41">
        <f t="shared" si="5"/>
        <v>0.14818181818181833</v>
      </c>
      <c r="M19" s="42">
        <f>COUNTIF(Vertices[Closeness Centrality],"&gt;= "&amp;L19)-COUNTIF(Vertices[Closeness Centrality],"&gt;="&amp;L20)</f>
        <v>0</v>
      </c>
      <c r="N19" s="41">
        <f t="shared" si="6"/>
        <v>0.1605299090909092</v>
      </c>
      <c r="O19" s="42">
        <f>COUNTIF(Vertices[Eigenvector Centrality],"&gt;= "&amp;N19)-COUNTIF(Vertices[Eigenvector Centrality],"&gt;="&amp;N20)</f>
        <v>0</v>
      </c>
      <c r="P19" s="41">
        <f t="shared" si="7"/>
        <v>0.845961981818181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0.6545454545454547</v>
      </c>
      <c r="G20" s="40">
        <f>COUNTIF(Vertices[In-Degree],"&gt;= "&amp;F20)-COUNTIF(Vertices[In-Degree],"&gt;="&amp;F21)</f>
        <v>0</v>
      </c>
      <c r="H20" s="39">
        <f t="shared" si="3"/>
        <v>0.981818181818182</v>
      </c>
      <c r="I20" s="40">
        <f>COUNTIF(Vertices[Out-Degree],"&gt;= "&amp;H20)-COUNTIF(Vertices[Out-Degree],"&gt;="&amp;H21)</f>
        <v>0</v>
      </c>
      <c r="J20" s="39">
        <f t="shared" si="4"/>
        <v>2.2909090909090906</v>
      </c>
      <c r="K20" s="40">
        <f>COUNTIF(Vertices[Betweenness Centrality],"&gt;= "&amp;J20)-COUNTIF(Vertices[Betweenness Centrality],"&gt;="&amp;J21)</f>
        <v>0</v>
      </c>
      <c r="L20" s="39">
        <f t="shared" si="5"/>
        <v>0.1495454545454547</v>
      </c>
      <c r="M20" s="40">
        <f>COUNTIF(Vertices[Closeness Centrality],"&gt;= "&amp;L20)-COUNTIF(Vertices[Closeness Centrality],"&gt;="&amp;L21)</f>
        <v>0</v>
      </c>
      <c r="N20" s="39">
        <f t="shared" si="6"/>
        <v>0.16236572727272738</v>
      </c>
      <c r="O20" s="40">
        <f>COUNTIF(Vertices[Eigenvector Centrality],"&gt;= "&amp;N20)-COUNTIF(Vertices[Eigenvector Centrality],"&gt;="&amp;N21)</f>
        <v>0</v>
      </c>
      <c r="P20" s="39">
        <f t="shared" si="7"/>
        <v>0.8623947454545446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0.690909090909091</v>
      </c>
      <c r="G21" s="42">
        <f>COUNTIF(Vertices[In-Degree],"&gt;= "&amp;F21)-COUNTIF(Vertices[In-Degree],"&gt;="&amp;F22)</f>
        <v>0</v>
      </c>
      <c r="H21" s="41">
        <f t="shared" si="3"/>
        <v>1.0363636363636366</v>
      </c>
      <c r="I21" s="42">
        <f>COUNTIF(Vertices[Out-Degree],"&gt;= "&amp;H21)-COUNTIF(Vertices[Out-Degree],"&gt;="&amp;H22)</f>
        <v>0</v>
      </c>
      <c r="J21" s="41">
        <f t="shared" si="4"/>
        <v>2.418181818181818</v>
      </c>
      <c r="K21" s="42">
        <f>COUNTIF(Vertices[Betweenness Centrality],"&gt;= "&amp;J21)-COUNTIF(Vertices[Betweenness Centrality],"&gt;="&amp;J22)</f>
        <v>0</v>
      </c>
      <c r="L21" s="41">
        <f t="shared" si="5"/>
        <v>0.15090909090909108</v>
      </c>
      <c r="M21" s="42">
        <f>COUNTIF(Vertices[Closeness Centrality],"&gt;= "&amp;L21)-COUNTIF(Vertices[Closeness Centrality],"&gt;="&amp;L22)</f>
        <v>0</v>
      </c>
      <c r="N21" s="41">
        <f t="shared" si="6"/>
        <v>0.16420154545454557</v>
      </c>
      <c r="O21" s="42">
        <f>COUNTIF(Vertices[Eigenvector Centrality],"&gt;= "&amp;N21)-COUNTIF(Vertices[Eigenvector Centrality],"&gt;="&amp;N22)</f>
        <v>0</v>
      </c>
      <c r="P21" s="41">
        <f t="shared" si="7"/>
        <v>0.8788275090909082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0.7272727272727274</v>
      </c>
      <c r="G22" s="40">
        <f>COUNTIF(Vertices[In-Degree],"&gt;= "&amp;F22)-COUNTIF(Vertices[In-Degree],"&gt;="&amp;F23)</f>
        <v>0</v>
      </c>
      <c r="H22" s="39">
        <f t="shared" si="3"/>
        <v>1.090909090909091</v>
      </c>
      <c r="I22" s="40">
        <f>COUNTIF(Vertices[Out-Degree],"&gt;= "&amp;H22)-COUNTIF(Vertices[Out-Degree],"&gt;="&amp;H23)</f>
        <v>0</v>
      </c>
      <c r="J22" s="39">
        <f t="shared" si="4"/>
        <v>2.5454545454545454</v>
      </c>
      <c r="K22" s="40">
        <f>COUNTIF(Vertices[Betweenness Centrality],"&gt;= "&amp;J22)-COUNTIF(Vertices[Betweenness Centrality],"&gt;="&amp;J23)</f>
        <v>0</v>
      </c>
      <c r="L22" s="39">
        <f t="shared" si="5"/>
        <v>0.15227272727272745</v>
      </c>
      <c r="M22" s="40">
        <f>COUNTIF(Vertices[Closeness Centrality],"&gt;= "&amp;L22)-COUNTIF(Vertices[Closeness Centrality],"&gt;="&amp;L23)</f>
        <v>0</v>
      </c>
      <c r="N22" s="39">
        <f t="shared" si="6"/>
        <v>0.16603736363636376</v>
      </c>
      <c r="O22" s="40">
        <f>COUNTIF(Vertices[Eigenvector Centrality],"&gt;= "&amp;N22)-COUNTIF(Vertices[Eigenvector Centrality],"&gt;="&amp;N23)</f>
        <v>0</v>
      </c>
      <c r="P22" s="39">
        <f t="shared" si="7"/>
        <v>0.8952602727272718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10</v>
      </c>
      <c r="D23" s="34">
        <f t="shared" si="1"/>
        <v>0</v>
      </c>
      <c r="E23" s="3">
        <f>COUNTIF(Vertices[Degree],"&gt;= "&amp;D23)-COUNTIF(Vertices[Degree],"&gt;="&amp;D24)</f>
        <v>0</v>
      </c>
      <c r="F23" s="41">
        <f t="shared" si="2"/>
        <v>0.7636363636363638</v>
      </c>
      <c r="G23" s="42">
        <f>COUNTIF(Vertices[In-Degree],"&gt;= "&amp;F23)-COUNTIF(Vertices[In-Degree],"&gt;="&amp;F24)</f>
        <v>0</v>
      </c>
      <c r="H23" s="41">
        <f t="shared" si="3"/>
        <v>1.1454545454545455</v>
      </c>
      <c r="I23" s="42">
        <f>COUNTIF(Vertices[Out-Degree],"&gt;= "&amp;H23)-COUNTIF(Vertices[Out-Degree],"&gt;="&amp;H24)</f>
        <v>0</v>
      </c>
      <c r="J23" s="41">
        <f t="shared" si="4"/>
        <v>2.672727272727273</v>
      </c>
      <c r="K23" s="42">
        <f>COUNTIF(Vertices[Betweenness Centrality],"&gt;= "&amp;J23)-COUNTIF(Vertices[Betweenness Centrality],"&gt;="&amp;J24)</f>
        <v>0</v>
      </c>
      <c r="L23" s="41">
        <f t="shared" si="5"/>
        <v>0.15363636363636382</v>
      </c>
      <c r="M23" s="42">
        <f>COUNTIF(Vertices[Closeness Centrality],"&gt;= "&amp;L23)-COUNTIF(Vertices[Closeness Centrality],"&gt;="&amp;L24)</f>
        <v>0</v>
      </c>
      <c r="N23" s="41">
        <f t="shared" si="6"/>
        <v>0.16787318181818195</v>
      </c>
      <c r="O23" s="42">
        <f>COUNTIF(Vertices[Eigenvector Centrality],"&gt;= "&amp;N23)-COUNTIF(Vertices[Eigenvector Centrality],"&gt;="&amp;N24)</f>
        <v>0</v>
      </c>
      <c r="P23" s="41">
        <f t="shared" si="7"/>
        <v>0.9116930363636354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0.8000000000000002</v>
      </c>
      <c r="G24" s="40">
        <f>COUNTIF(Vertices[In-Degree],"&gt;= "&amp;F24)-COUNTIF(Vertices[In-Degree],"&gt;="&amp;F25)</f>
        <v>0</v>
      </c>
      <c r="H24" s="39">
        <f t="shared" si="3"/>
        <v>1.2</v>
      </c>
      <c r="I24" s="40">
        <f>COUNTIF(Vertices[Out-Degree],"&gt;= "&amp;H24)-COUNTIF(Vertices[Out-Degree],"&gt;="&amp;H25)</f>
        <v>0</v>
      </c>
      <c r="J24" s="39">
        <f t="shared" si="4"/>
        <v>2.8000000000000003</v>
      </c>
      <c r="K24" s="40">
        <f>COUNTIF(Vertices[Betweenness Centrality],"&gt;= "&amp;J24)-COUNTIF(Vertices[Betweenness Centrality],"&gt;="&amp;J25)</f>
        <v>0</v>
      </c>
      <c r="L24" s="39">
        <f t="shared" si="5"/>
        <v>0.1550000000000002</v>
      </c>
      <c r="M24" s="40">
        <f>COUNTIF(Vertices[Closeness Centrality],"&gt;= "&amp;L24)-COUNTIF(Vertices[Closeness Centrality],"&gt;="&amp;L25)</f>
        <v>0</v>
      </c>
      <c r="N24" s="39">
        <f t="shared" si="6"/>
        <v>0.16970900000000014</v>
      </c>
      <c r="O24" s="40">
        <f>COUNTIF(Vertices[Eigenvector Centrality],"&gt;= "&amp;N24)-COUNTIF(Vertices[Eigenvector Centrality],"&gt;="&amp;N25)</f>
        <v>0</v>
      </c>
      <c r="P24" s="39">
        <f t="shared" si="7"/>
        <v>0.928125799999999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0.8363636363636365</v>
      </c>
      <c r="G25" s="42">
        <f>COUNTIF(Vertices[In-Degree],"&gt;= "&amp;F25)-COUNTIF(Vertices[In-Degree],"&gt;="&amp;F26)</f>
        <v>0</v>
      </c>
      <c r="H25" s="41">
        <f t="shared" si="3"/>
        <v>1.2545454545454544</v>
      </c>
      <c r="I25" s="42">
        <f>COUNTIF(Vertices[Out-Degree],"&gt;= "&amp;H25)-COUNTIF(Vertices[Out-Degree],"&gt;="&amp;H26)</f>
        <v>0</v>
      </c>
      <c r="J25" s="41">
        <f t="shared" si="4"/>
        <v>2.9272727272727277</v>
      </c>
      <c r="K25" s="42">
        <f>COUNTIF(Vertices[Betweenness Centrality],"&gt;= "&amp;J25)-COUNTIF(Vertices[Betweenness Centrality],"&gt;="&amp;J26)</f>
        <v>0</v>
      </c>
      <c r="L25" s="41">
        <f t="shared" si="5"/>
        <v>0.15636363636363657</v>
      </c>
      <c r="M25" s="42">
        <f>COUNTIF(Vertices[Closeness Centrality],"&gt;= "&amp;L25)-COUNTIF(Vertices[Closeness Centrality],"&gt;="&amp;L26)</f>
        <v>0</v>
      </c>
      <c r="N25" s="41">
        <f t="shared" si="6"/>
        <v>0.17154481818181833</v>
      </c>
      <c r="O25" s="42">
        <f>COUNTIF(Vertices[Eigenvector Centrality],"&gt;= "&amp;N25)-COUNTIF(Vertices[Eigenvector Centrality],"&gt;="&amp;N26)</f>
        <v>0</v>
      </c>
      <c r="P25" s="41">
        <f t="shared" si="7"/>
        <v>0.9445585636363626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1.28</v>
      </c>
      <c r="D26" s="34">
        <f t="shared" si="1"/>
        <v>0</v>
      </c>
      <c r="E26" s="3">
        <f>COUNTIF(Vertices[Degree],"&gt;= "&amp;D26)-COUNTIF(Vertices[Degree],"&gt;="&amp;D28)</f>
        <v>0</v>
      </c>
      <c r="F26" s="39">
        <f t="shared" si="2"/>
        <v>0.8727272727272729</v>
      </c>
      <c r="G26" s="40">
        <f>COUNTIF(Vertices[In-Degree],"&gt;= "&amp;F26)-COUNTIF(Vertices[In-Degree],"&gt;="&amp;F28)</f>
        <v>0</v>
      </c>
      <c r="H26" s="39">
        <f t="shared" si="3"/>
        <v>1.3090909090909089</v>
      </c>
      <c r="I26" s="40">
        <f>COUNTIF(Vertices[Out-Degree],"&gt;= "&amp;H26)-COUNTIF(Vertices[Out-Degree],"&gt;="&amp;H28)</f>
        <v>0</v>
      </c>
      <c r="J26" s="39">
        <f t="shared" si="4"/>
        <v>3.054545454545455</v>
      </c>
      <c r="K26" s="40">
        <f>COUNTIF(Vertices[Betweenness Centrality],"&gt;= "&amp;J26)-COUNTIF(Vertices[Betweenness Centrality],"&gt;="&amp;J28)</f>
        <v>0</v>
      </c>
      <c r="L26" s="39">
        <f t="shared" si="5"/>
        <v>0.15772727272727294</v>
      </c>
      <c r="M26" s="40">
        <f>COUNTIF(Vertices[Closeness Centrality],"&gt;= "&amp;L26)-COUNTIF(Vertices[Closeness Centrality],"&gt;="&amp;L28)</f>
        <v>0</v>
      </c>
      <c r="N26" s="39">
        <f t="shared" si="6"/>
        <v>0.17338063636363651</v>
      </c>
      <c r="O26" s="40">
        <f>COUNTIF(Vertices[Eigenvector Centrality],"&gt;= "&amp;N26)-COUNTIF(Vertices[Eigenvector Centrality],"&gt;="&amp;N28)</f>
        <v>0</v>
      </c>
      <c r="P26" s="39">
        <f t="shared" si="7"/>
        <v>0.9609913272727262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0.25</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1.3636363636363633</v>
      </c>
      <c r="I28" s="42">
        <f>COUNTIF(Vertices[Out-Degree],"&gt;= "&amp;H28)-COUNTIF(Vertices[Out-Degree],"&gt;="&amp;H40)</f>
        <v>0</v>
      </c>
      <c r="J28" s="41">
        <f>J26+($J$57-$J$2)/BinDivisor</f>
        <v>3.1818181818181825</v>
      </c>
      <c r="K28" s="42">
        <f>COUNTIF(Vertices[Betweenness Centrality],"&gt;= "&amp;J28)-COUNTIF(Vertices[Betweenness Centrality],"&gt;="&amp;J40)</f>
        <v>0</v>
      </c>
      <c r="L28" s="41">
        <f>L26+($L$57-$L$2)/BinDivisor</f>
        <v>0.1590909090909093</v>
      </c>
      <c r="M28" s="42">
        <f>COUNTIF(Vertices[Closeness Centrality],"&gt;= "&amp;L28)-COUNTIF(Vertices[Closeness Centrality],"&gt;="&amp;L40)</f>
        <v>0</v>
      </c>
      <c r="N28" s="41">
        <f>N26+($N$57-$N$2)/BinDivisor</f>
        <v>0.1752164545454547</v>
      </c>
      <c r="O28" s="42">
        <f>COUNTIF(Vertices[Eigenvector Centrality],"&gt;= "&amp;N28)-COUNTIF(Vertices[Eigenvector Centrality],"&gt;="&amp;N40)</f>
        <v>0</v>
      </c>
      <c r="P28" s="41">
        <f>P26+($P$57-$P$2)/BinDivisor</f>
        <v>0.9774240909090898</v>
      </c>
      <c r="Q28" s="42">
        <f>COUNTIF(Vertices[PageRank],"&gt;= "&amp;P28)-COUNTIF(Vertices[PageRank],"&gt;="&amp;P40)</f>
        <v>3</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480</v>
      </c>
      <c r="B29" s="36">
        <v>0.17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481</v>
      </c>
      <c r="B31" s="36" t="s">
        <v>482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1.4181818181818178</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0.16045454545454568</v>
      </c>
      <c r="M40" s="40">
        <f>COUNTIF(Vertices[Closeness Centrality],"&gt;= "&amp;L40)-COUNTIF(Vertices[Closeness Centrality],"&gt;="&amp;L41)</f>
        <v>0</v>
      </c>
      <c r="N40" s="39">
        <f>N28+($N$57-$N$2)/BinDivisor</f>
        <v>0.1770522727272729</v>
      </c>
      <c r="O40" s="40">
        <f>COUNTIF(Vertices[Eigenvector Centrality],"&gt;= "&amp;N40)-COUNTIF(Vertices[Eigenvector Centrality],"&gt;="&amp;N41)</f>
        <v>0</v>
      </c>
      <c r="P40" s="39">
        <f>P28+($P$57-$P$2)/BinDivisor</f>
        <v>0.9938568545454534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v>
      </c>
      <c r="H41" s="41">
        <f aca="true" t="shared" si="12" ref="H41:H56">H40+($H$57-$H$2)/BinDivisor</f>
        <v>1.4727272727272722</v>
      </c>
      <c r="I41" s="42">
        <f>COUNTIF(Vertices[Out-Degree],"&gt;= "&amp;H41)-COUNTIF(Vertices[Out-Degree],"&gt;="&amp;H42)</f>
        <v>0</v>
      </c>
      <c r="J41" s="41">
        <f aca="true" t="shared" si="13" ref="J41:J56">J40+($J$57-$J$2)/BinDivisor</f>
        <v>3.4363636363636374</v>
      </c>
      <c r="K41" s="42">
        <f>COUNTIF(Vertices[Betweenness Centrality],"&gt;= "&amp;J41)-COUNTIF(Vertices[Betweenness Centrality],"&gt;="&amp;J42)</f>
        <v>0</v>
      </c>
      <c r="L41" s="41">
        <f aca="true" t="shared" si="14" ref="L41:L56">L40+($L$57-$L$2)/BinDivisor</f>
        <v>0.16181818181818206</v>
      </c>
      <c r="M41" s="42">
        <f>COUNTIF(Vertices[Closeness Centrality],"&gt;= "&amp;L41)-COUNTIF(Vertices[Closeness Centrality],"&gt;="&amp;L42)</f>
        <v>0</v>
      </c>
      <c r="N41" s="41">
        <f aca="true" t="shared" si="15" ref="N41:N56">N40+($N$57-$N$2)/BinDivisor</f>
        <v>0.17888809090909108</v>
      </c>
      <c r="O41" s="42">
        <f>COUNTIF(Vertices[Eigenvector Centrality],"&gt;= "&amp;N41)-COUNTIF(Vertices[Eigenvector Centrality],"&gt;="&amp;N42)</f>
        <v>1</v>
      </c>
      <c r="P41" s="41">
        <f aca="true" t="shared" si="16" ref="P41:P56">P40+($P$57-$P$2)/BinDivisor</f>
        <v>1.010289618181817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1.5272727272727267</v>
      </c>
      <c r="I42" s="40">
        <f>COUNTIF(Vertices[Out-Degree],"&gt;= "&amp;H42)-COUNTIF(Vertices[Out-Degree],"&gt;="&amp;H43)</f>
        <v>0</v>
      </c>
      <c r="J42" s="39">
        <f t="shared" si="13"/>
        <v>3.563636363636365</v>
      </c>
      <c r="K42" s="40">
        <f>COUNTIF(Vertices[Betweenness Centrality],"&gt;= "&amp;J42)-COUNTIF(Vertices[Betweenness Centrality],"&gt;="&amp;J43)</f>
        <v>0</v>
      </c>
      <c r="L42" s="39">
        <f t="shared" si="14"/>
        <v>0.16318181818181843</v>
      </c>
      <c r="M42" s="40">
        <f>COUNTIF(Vertices[Closeness Centrality],"&gt;= "&amp;L42)-COUNTIF(Vertices[Closeness Centrality],"&gt;="&amp;L43)</f>
        <v>0</v>
      </c>
      <c r="N42" s="39">
        <f t="shared" si="15"/>
        <v>0.18072390909090927</v>
      </c>
      <c r="O42" s="40">
        <f>COUNTIF(Vertices[Eigenvector Centrality],"&gt;= "&amp;N42)-COUNTIF(Vertices[Eigenvector Centrality],"&gt;="&amp;N43)</f>
        <v>0</v>
      </c>
      <c r="P42" s="39">
        <f t="shared" si="16"/>
        <v>1.0267223818181808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1.5818181818181811</v>
      </c>
      <c r="I43" s="42">
        <f>COUNTIF(Vertices[Out-Degree],"&gt;= "&amp;H43)-COUNTIF(Vertices[Out-Degree],"&gt;="&amp;H44)</f>
        <v>0</v>
      </c>
      <c r="J43" s="41">
        <f t="shared" si="13"/>
        <v>3.6909090909090922</v>
      </c>
      <c r="K43" s="42">
        <f>COUNTIF(Vertices[Betweenness Centrality],"&gt;= "&amp;J43)-COUNTIF(Vertices[Betweenness Centrality],"&gt;="&amp;J44)</f>
        <v>0</v>
      </c>
      <c r="L43" s="41">
        <f t="shared" si="14"/>
        <v>0.1645454545454548</v>
      </c>
      <c r="M43" s="42">
        <f>COUNTIF(Vertices[Closeness Centrality],"&gt;= "&amp;L43)-COUNTIF(Vertices[Closeness Centrality],"&gt;="&amp;L44)</f>
        <v>0</v>
      </c>
      <c r="N43" s="41">
        <f t="shared" si="15"/>
        <v>0.18255972727272746</v>
      </c>
      <c r="O43" s="42">
        <f>COUNTIF(Vertices[Eigenvector Centrality],"&gt;= "&amp;N43)-COUNTIF(Vertices[Eigenvector Centrality],"&gt;="&amp;N44)</f>
        <v>0</v>
      </c>
      <c r="P43" s="41">
        <f t="shared" si="16"/>
        <v>1.0431551454545445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1.6363636363636356</v>
      </c>
      <c r="I44" s="40">
        <f>COUNTIF(Vertices[Out-Degree],"&gt;= "&amp;H44)-COUNTIF(Vertices[Out-Degree],"&gt;="&amp;H45)</f>
        <v>0</v>
      </c>
      <c r="J44" s="39">
        <f t="shared" si="13"/>
        <v>3.8181818181818197</v>
      </c>
      <c r="K44" s="40">
        <f>COUNTIF(Vertices[Betweenness Centrality],"&gt;= "&amp;J44)-COUNTIF(Vertices[Betweenness Centrality],"&gt;="&amp;J45)</f>
        <v>0</v>
      </c>
      <c r="L44" s="39">
        <f t="shared" si="14"/>
        <v>0.16590909090909117</v>
      </c>
      <c r="M44" s="40">
        <f>COUNTIF(Vertices[Closeness Centrality],"&gt;= "&amp;L44)-COUNTIF(Vertices[Closeness Centrality],"&gt;="&amp;L45)</f>
        <v>2</v>
      </c>
      <c r="N44" s="39">
        <f t="shared" si="15"/>
        <v>0.18439554545454565</v>
      </c>
      <c r="O44" s="40">
        <f>COUNTIF(Vertices[Eigenvector Centrality],"&gt;= "&amp;N44)-COUNTIF(Vertices[Eigenvector Centrality],"&gt;="&amp;N45)</f>
        <v>0</v>
      </c>
      <c r="P44" s="39">
        <f t="shared" si="16"/>
        <v>1.0595879090909082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1.69090909090909</v>
      </c>
      <c r="I45" s="42">
        <f>COUNTIF(Vertices[Out-Degree],"&gt;= "&amp;H45)-COUNTIF(Vertices[Out-Degree],"&gt;="&amp;H46)</f>
        <v>0</v>
      </c>
      <c r="J45" s="41">
        <f t="shared" si="13"/>
        <v>3.945454545454547</v>
      </c>
      <c r="K45" s="42">
        <f>COUNTIF(Vertices[Betweenness Centrality],"&gt;= "&amp;J45)-COUNTIF(Vertices[Betweenness Centrality],"&gt;="&amp;J46)</f>
        <v>0</v>
      </c>
      <c r="L45" s="41">
        <f t="shared" si="14"/>
        <v>0.16727272727272754</v>
      </c>
      <c r="M45" s="42">
        <f>COUNTIF(Vertices[Closeness Centrality],"&gt;= "&amp;L45)-COUNTIF(Vertices[Closeness Centrality],"&gt;="&amp;L46)</f>
        <v>0</v>
      </c>
      <c r="N45" s="41">
        <f t="shared" si="15"/>
        <v>0.18623136363636383</v>
      </c>
      <c r="O45" s="42">
        <f>COUNTIF(Vertices[Eigenvector Centrality],"&gt;= "&amp;N45)-COUNTIF(Vertices[Eigenvector Centrality],"&gt;="&amp;N46)</f>
        <v>0</v>
      </c>
      <c r="P45" s="41">
        <f t="shared" si="16"/>
        <v>1.0760206727272719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1.7454545454545445</v>
      </c>
      <c r="I46" s="40">
        <f>COUNTIF(Vertices[Out-Degree],"&gt;= "&amp;H46)-COUNTIF(Vertices[Out-Degree],"&gt;="&amp;H47)</f>
        <v>0</v>
      </c>
      <c r="J46" s="39">
        <f t="shared" si="13"/>
        <v>4.072727272727274</v>
      </c>
      <c r="K46" s="40">
        <f>COUNTIF(Vertices[Betweenness Centrality],"&gt;= "&amp;J46)-COUNTIF(Vertices[Betweenness Centrality],"&gt;="&amp;J47)</f>
        <v>0</v>
      </c>
      <c r="L46" s="39">
        <f t="shared" si="14"/>
        <v>0.16863636363636392</v>
      </c>
      <c r="M46" s="40">
        <f>COUNTIF(Vertices[Closeness Centrality],"&gt;= "&amp;L46)-COUNTIF(Vertices[Closeness Centrality],"&gt;="&amp;L47)</f>
        <v>0</v>
      </c>
      <c r="N46" s="39">
        <f t="shared" si="15"/>
        <v>0.18806718181818202</v>
      </c>
      <c r="O46" s="40">
        <f>COUNTIF(Vertices[Eigenvector Centrality],"&gt;= "&amp;N46)-COUNTIF(Vertices[Eigenvector Centrality],"&gt;="&amp;N47)</f>
        <v>0</v>
      </c>
      <c r="P46" s="39">
        <f t="shared" si="16"/>
        <v>1.0924534363636356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1.799999999999999</v>
      </c>
      <c r="I47" s="42">
        <f>COUNTIF(Vertices[Out-Degree],"&gt;= "&amp;H47)-COUNTIF(Vertices[Out-Degree],"&gt;="&amp;H48)</f>
        <v>0</v>
      </c>
      <c r="J47" s="41">
        <f t="shared" si="13"/>
        <v>4.200000000000001</v>
      </c>
      <c r="K47" s="42">
        <f>COUNTIF(Vertices[Betweenness Centrality],"&gt;= "&amp;J47)-COUNTIF(Vertices[Betweenness Centrality],"&gt;="&amp;J48)</f>
        <v>0</v>
      </c>
      <c r="L47" s="41">
        <f t="shared" si="14"/>
        <v>0.1700000000000003</v>
      </c>
      <c r="M47" s="42">
        <f>COUNTIF(Vertices[Closeness Centrality],"&gt;= "&amp;L47)-COUNTIF(Vertices[Closeness Centrality],"&gt;="&amp;L48)</f>
        <v>0</v>
      </c>
      <c r="N47" s="41">
        <f t="shared" si="15"/>
        <v>0.1899030000000002</v>
      </c>
      <c r="O47" s="42">
        <f>COUNTIF(Vertices[Eigenvector Centrality],"&gt;= "&amp;N47)-COUNTIF(Vertices[Eigenvector Centrality],"&gt;="&amp;N48)</f>
        <v>0</v>
      </c>
      <c r="P47" s="41">
        <f t="shared" si="16"/>
        <v>1.1088861999999993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1.8545454545454534</v>
      </c>
      <c r="I48" s="40">
        <f>COUNTIF(Vertices[Out-Degree],"&gt;= "&amp;H48)-COUNTIF(Vertices[Out-Degree],"&gt;="&amp;H49)</f>
        <v>0</v>
      </c>
      <c r="J48" s="39">
        <f t="shared" si="13"/>
        <v>4.327272727272728</v>
      </c>
      <c r="K48" s="40">
        <f>COUNTIF(Vertices[Betweenness Centrality],"&gt;= "&amp;J48)-COUNTIF(Vertices[Betweenness Centrality],"&gt;="&amp;J49)</f>
        <v>0</v>
      </c>
      <c r="L48" s="39">
        <f t="shared" si="14"/>
        <v>0.17136363636363666</v>
      </c>
      <c r="M48" s="40">
        <f>COUNTIF(Vertices[Closeness Centrality],"&gt;= "&amp;L48)-COUNTIF(Vertices[Closeness Centrality],"&gt;="&amp;L49)</f>
        <v>0</v>
      </c>
      <c r="N48" s="39">
        <f t="shared" si="15"/>
        <v>0.1917388181818184</v>
      </c>
      <c r="O48" s="40">
        <f>COUNTIF(Vertices[Eigenvector Centrality],"&gt;= "&amp;N48)-COUNTIF(Vertices[Eigenvector Centrality],"&gt;="&amp;N49)</f>
        <v>0</v>
      </c>
      <c r="P48" s="39">
        <f t="shared" si="16"/>
        <v>1.125318963636363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1.9090909090909078</v>
      </c>
      <c r="I49" s="42">
        <f>COUNTIF(Vertices[Out-Degree],"&gt;= "&amp;H49)-COUNTIF(Vertices[Out-Degree],"&gt;="&amp;H50)</f>
        <v>0</v>
      </c>
      <c r="J49" s="41">
        <f t="shared" si="13"/>
        <v>4.454545454545455</v>
      </c>
      <c r="K49" s="42">
        <f>COUNTIF(Vertices[Betweenness Centrality],"&gt;= "&amp;J49)-COUNTIF(Vertices[Betweenness Centrality],"&gt;="&amp;J50)</f>
        <v>0</v>
      </c>
      <c r="L49" s="41">
        <f t="shared" si="14"/>
        <v>0.17272727272727303</v>
      </c>
      <c r="M49" s="42">
        <f>COUNTIF(Vertices[Closeness Centrality],"&gt;= "&amp;L49)-COUNTIF(Vertices[Closeness Centrality],"&gt;="&amp;L50)</f>
        <v>0</v>
      </c>
      <c r="N49" s="41">
        <f t="shared" si="15"/>
        <v>0.1935746363636366</v>
      </c>
      <c r="O49" s="42">
        <f>COUNTIF(Vertices[Eigenvector Centrality],"&gt;= "&amp;N49)-COUNTIF(Vertices[Eigenvector Centrality],"&gt;="&amp;N50)</f>
        <v>0</v>
      </c>
      <c r="P49" s="41">
        <f t="shared" si="16"/>
        <v>1.1417517272727267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1.9636363636363623</v>
      </c>
      <c r="I50" s="40">
        <f>COUNTIF(Vertices[Out-Degree],"&gt;= "&amp;H50)-COUNTIF(Vertices[Out-Degree],"&gt;="&amp;H51)</f>
        <v>1</v>
      </c>
      <c r="J50" s="39">
        <f t="shared" si="13"/>
        <v>4.581818181818182</v>
      </c>
      <c r="K50" s="40">
        <f>COUNTIF(Vertices[Betweenness Centrality],"&gt;= "&amp;J50)-COUNTIF(Vertices[Betweenness Centrality],"&gt;="&amp;J51)</f>
        <v>0</v>
      </c>
      <c r="L50" s="39">
        <f t="shared" si="14"/>
        <v>0.1740909090909094</v>
      </c>
      <c r="M50" s="40">
        <f>COUNTIF(Vertices[Closeness Centrality],"&gt;= "&amp;L50)-COUNTIF(Vertices[Closeness Centrality],"&gt;="&amp;L51)</f>
        <v>0</v>
      </c>
      <c r="N50" s="39">
        <f t="shared" si="15"/>
        <v>0.19541045454545478</v>
      </c>
      <c r="O50" s="40">
        <f>COUNTIF(Vertices[Eigenvector Centrality],"&gt;= "&amp;N50)-COUNTIF(Vertices[Eigenvector Centrality],"&gt;="&amp;N51)</f>
        <v>0</v>
      </c>
      <c r="P50" s="39">
        <f t="shared" si="16"/>
        <v>1.1581844909090904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2.0181818181818167</v>
      </c>
      <c r="I51" s="42">
        <f>COUNTIF(Vertices[Out-Degree],"&gt;= "&amp;H51)-COUNTIF(Vertices[Out-Degree],"&gt;="&amp;H52)</f>
        <v>0</v>
      </c>
      <c r="J51" s="41">
        <f t="shared" si="13"/>
        <v>4.709090909090909</v>
      </c>
      <c r="K51" s="42">
        <f>COUNTIF(Vertices[Betweenness Centrality],"&gt;= "&amp;J51)-COUNTIF(Vertices[Betweenness Centrality],"&gt;="&amp;J52)</f>
        <v>0</v>
      </c>
      <c r="L51" s="41">
        <f t="shared" si="14"/>
        <v>0.17545454545454578</v>
      </c>
      <c r="M51" s="42">
        <f>COUNTIF(Vertices[Closeness Centrality],"&gt;= "&amp;L51)-COUNTIF(Vertices[Closeness Centrality],"&gt;="&amp;L52)</f>
        <v>0</v>
      </c>
      <c r="N51" s="41">
        <f t="shared" si="15"/>
        <v>0.19724627272727296</v>
      </c>
      <c r="O51" s="42">
        <f>COUNTIF(Vertices[Eigenvector Centrality],"&gt;= "&amp;N51)-COUNTIF(Vertices[Eigenvector Centrality],"&gt;="&amp;N52)</f>
        <v>0</v>
      </c>
      <c r="P51" s="41">
        <f t="shared" si="16"/>
        <v>1.174617254545454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2.0727272727272714</v>
      </c>
      <c r="I52" s="40">
        <f>COUNTIF(Vertices[Out-Degree],"&gt;= "&amp;H52)-COUNTIF(Vertices[Out-Degree],"&gt;="&amp;H53)</f>
        <v>0</v>
      </c>
      <c r="J52" s="39">
        <f t="shared" si="13"/>
        <v>4.836363636363636</v>
      </c>
      <c r="K52" s="40">
        <f>COUNTIF(Vertices[Betweenness Centrality],"&gt;= "&amp;J52)-COUNTIF(Vertices[Betweenness Centrality],"&gt;="&amp;J53)</f>
        <v>0</v>
      </c>
      <c r="L52" s="39">
        <f t="shared" si="14"/>
        <v>0.17681818181818215</v>
      </c>
      <c r="M52" s="40">
        <f>COUNTIF(Vertices[Closeness Centrality],"&gt;= "&amp;L52)-COUNTIF(Vertices[Closeness Centrality],"&gt;="&amp;L53)</f>
        <v>0</v>
      </c>
      <c r="N52" s="39">
        <f t="shared" si="15"/>
        <v>0.19908209090909115</v>
      </c>
      <c r="O52" s="40">
        <f>COUNTIF(Vertices[Eigenvector Centrality],"&gt;= "&amp;N52)-COUNTIF(Vertices[Eigenvector Centrality],"&gt;="&amp;N53)</f>
        <v>0</v>
      </c>
      <c r="P52" s="39">
        <f t="shared" si="16"/>
        <v>1.1910500181818178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2.127272727272726</v>
      </c>
      <c r="I53" s="42">
        <f>COUNTIF(Vertices[Out-Degree],"&gt;= "&amp;H53)-COUNTIF(Vertices[Out-Degree],"&gt;="&amp;H54)</f>
        <v>0</v>
      </c>
      <c r="J53" s="41">
        <f t="shared" si="13"/>
        <v>4.963636363636363</v>
      </c>
      <c r="K53" s="42">
        <f>COUNTIF(Vertices[Betweenness Centrality],"&gt;= "&amp;J53)-COUNTIF(Vertices[Betweenness Centrality],"&gt;="&amp;J54)</f>
        <v>0</v>
      </c>
      <c r="L53" s="41">
        <f t="shared" si="14"/>
        <v>0.17818181818181852</v>
      </c>
      <c r="M53" s="42">
        <f>COUNTIF(Vertices[Closeness Centrality],"&gt;= "&amp;L53)-COUNTIF(Vertices[Closeness Centrality],"&gt;="&amp;L54)</f>
        <v>0</v>
      </c>
      <c r="N53" s="41">
        <f t="shared" si="15"/>
        <v>0.20091790909090934</v>
      </c>
      <c r="O53" s="42">
        <f>COUNTIF(Vertices[Eigenvector Centrality],"&gt;= "&amp;N53)-COUNTIF(Vertices[Eigenvector Centrality],"&gt;="&amp;N54)</f>
        <v>0</v>
      </c>
      <c r="P53" s="41">
        <f t="shared" si="16"/>
        <v>1.2074827818181815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2.1818181818181808</v>
      </c>
      <c r="I54" s="40">
        <f>COUNTIF(Vertices[Out-Degree],"&gt;= "&amp;H54)-COUNTIF(Vertices[Out-Degree],"&gt;="&amp;H55)</f>
        <v>0</v>
      </c>
      <c r="J54" s="39">
        <f t="shared" si="13"/>
        <v>5.09090909090909</v>
      </c>
      <c r="K54" s="40">
        <f>COUNTIF(Vertices[Betweenness Centrality],"&gt;= "&amp;J54)-COUNTIF(Vertices[Betweenness Centrality],"&gt;="&amp;J55)</f>
        <v>0</v>
      </c>
      <c r="L54" s="39">
        <f t="shared" si="14"/>
        <v>0.1795454545454549</v>
      </c>
      <c r="M54" s="40">
        <f>COUNTIF(Vertices[Closeness Centrality],"&gt;= "&amp;L54)-COUNTIF(Vertices[Closeness Centrality],"&gt;="&amp;L55)</f>
        <v>0</v>
      </c>
      <c r="N54" s="39">
        <f t="shared" si="15"/>
        <v>0.20275372727272753</v>
      </c>
      <c r="O54" s="40">
        <f>COUNTIF(Vertices[Eigenvector Centrality],"&gt;= "&amp;N54)-COUNTIF(Vertices[Eigenvector Centrality],"&gt;="&amp;N55)</f>
        <v>0</v>
      </c>
      <c r="P54" s="39">
        <f t="shared" si="16"/>
        <v>1.2239155454545452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2.2363636363636354</v>
      </c>
      <c r="I55" s="42">
        <f>COUNTIF(Vertices[Out-Degree],"&gt;= "&amp;H55)-COUNTIF(Vertices[Out-Degree],"&gt;="&amp;H56)</f>
        <v>0</v>
      </c>
      <c r="J55" s="41">
        <f t="shared" si="13"/>
        <v>5.218181818181817</v>
      </c>
      <c r="K55" s="42">
        <f>COUNTIF(Vertices[Betweenness Centrality],"&gt;= "&amp;J55)-COUNTIF(Vertices[Betweenness Centrality],"&gt;="&amp;J56)</f>
        <v>0</v>
      </c>
      <c r="L55" s="41">
        <f t="shared" si="14"/>
        <v>0.18090909090909127</v>
      </c>
      <c r="M55" s="42">
        <f>COUNTIF(Vertices[Closeness Centrality],"&gt;= "&amp;L55)-COUNTIF(Vertices[Closeness Centrality],"&gt;="&amp;L56)</f>
        <v>0</v>
      </c>
      <c r="N55" s="41">
        <f t="shared" si="15"/>
        <v>0.20458954545454572</v>
      </c>
      <c r="O55" s="42">
        <f>COUNTIF(Vertices[Eigenvector Centrality],"&gt;= "&amp;N55)-COUNTIF(Vertices[Eigenvector Centrality],"&gt;="&amp;N56)</f>
        <v>0</v>
      </c>
      <c r="P55" s="41">
        <f t="shared" si="16"/>
        <v>1.2403483090909089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2.29090909090909</v>
      </c>
      <c r="I56" s="40">
        <f>COUNTIF(Vertices[Out-Degree],"&gt;= "&amp;H56)-COUNTIF(Vertices[Out-Degree],"&gt;="&amp;H57)</f>
        <v>0</v>
      </c>
      <c r="J56" s="39">
        <f t="shared" si="13"/>
        <v>5.345454545454544</v>
      </c>
      <c r="K56" s="40">
        <f>COUNTIF(Vertices[Betweenness Centrality],"&gt;= "&amp;J56)-COUNTIF(Vertices[Betweenness Centrality],"&gt;="&amp;J57)</f>
        <v>0</v>
      </c>
      <c r="L56" s="39">
        <f t="shared" si="14"/>
        <v>0.18227272727272764</v>
      </c>
      <c r="M56" s="40">
        <f>COUNTIF(Vertices[Closeness Centrality],"&gt;= "&amp;L56)-COUNTIF(Vertices[Closeness Centrality],"&gt;="&amp;L57)</f>
        <v>0</v>
      </c>
      <c r="N56" s="39">
        <f t="shared" si="15"/>
        <v>0.2064253636363639</v>
      </c>
      <c r="O56" s="40">
        <f>COUNTIF(Vertices[Eigenvector Centrality],"&gt;= "&amp;N56)-COUNTIF(Vertices[Eigenvector Centrality],"&gt;="&amp;N57)</f>
        <v>0</v>
      </c>
      <c r="P56" s="39">
        <f t="shared" si="16"/>
        <v>1.2567810727272726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2</v>
      </c>
      <c r="H57" s="43">
        <f>MAX(Vertices[Out-Degree])</f>
        <v>3</v>
      </c>
      <c r="I57" s="44">
        <f>COUNTIF(Vertices[Out-Degree],"&gt;= "&amp;H57)-COUNTIF(Vertices[Out-Degree],"&gt;="&amp;H58)</f>
        <v>1</v>
      </c>
      <c r="J57" s="43">
        <f>MAX(Vertices[Betweenness Centrality])</f>
        <v>7</v>
      </c>
      <c r="K57" s="44">
        <f>COUNTIF(Vertices[Betweenness Centrality],"&gt;= "&amp;J57)-COUNTIF(Vertices[Betweenness Centrality],"&gt;="&amp;J58)</f>
        <v>1</v>
      </c>
      <c r="L57" s="43">
        <f>MAX(Vertices[Closeness Centrality])</f>
        <v>0.2</v>
      </c>
      <c r="M57" s="44">
        <f>COUNTIF(Vertices[Closeness Centrality],"&gt;= "&amp;L57)-COUNTIF(Vertices[Closeness Centrality],"&gt;="&amp;L58)</f>
        <v>1</v>
      </c>
      <c r="N57" s="43">
        <f>MAX(Vertices[Eigenvector Centrality])</f>
        <v>0.230291</v>
      </c>
      <c r="O57" s="44">
        <f>COUNTIF(Vertices[Eigenvector Centrality],"&gt;= "&amp;N57)-COUNTIF(Vertices[Eigenvector Centrality],"&gt;="&amp;N58)</f>
        <v>3</v>
      </c>
      <c r="P57" s="43">
        <f>MAX(Vertices[PageRank])</f>
        <v>1.470407</v>
      </c>
      <c r="Q57" s="44">
        <f>COUNTIF(Vertices[PageRank],"&gt;= "&amp;P57)-COUNTIF(Vertices[PageRank],"&gt;="&amp;P58)</f>
        <v>1</v>
      </c>
      <c r="R57" s="43">
        <f>MAX(Vertices[Clustering Coefficient])</f>
        <v>0</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7</v>
      </c>
    </row>
    <row r="99" spans="1:2" ht="15">
      <c r="A99" s="35" t="s">
        <v>102</v>
      </c>
      <c r="B99" s="49">
        <f>_xlfn.IFERROR(AVERAGE(Vertices[Betweenness Centrality]),NoMetricMessage)</f>
        <v>2.4</v>
      </c>
    </row>
    <row r="100" spans="1:2" ht="15">
      <c r="A100" s="35" t="s">
        <v>103</v>
      </c>
      <c r="B100" s="49">
        <f>_xlfn.IFERROR(MEDIAN(Vertices[Betweenness Centrality]),NoMetricMessage)</f>
        <v>2</v>
      </c>
    </row>
    <row r="111" spans="1:2" ht="15">
      <c r="A111" s="35" t="s">
        <v>106</v>
      </c>
      <c r="B111" s="49">
        <f>IF(COUNT(Vertices[Closeness Centrality])&gt;0,L2,NoMetricMessage)</f>
        <v>0.125</v>
      </c>
    </row>
    <row r="112" spans="1:2" ht="15">
      <c r="A112" s="35" t="s">
        <v>107</v>
      </c>
      <c r="B112" s="49">
        <f>IF(COUNT(Vertices[Closeness Centrality])&gt;0,L57,NoMetricMessage)</f>
        <v>0.2</v>
      </c>
    </row>
    <row r="113" spans="1:2" ht="15">
      <c r="A113" s="35" t="s">
        <v>108</v>
      </c>
      <c r="B113" s="49">
        <f>_xlfn.IFERROR(AVERAGE(Vertices[Closeness Centrality]),NoMetricMessage)</f>
        <v>0.1602382</v>
      </c>
    </row>
    <row r="114" spans="1:2" ht="15">
      <c r="A114" s="35" t="s">
        <v>109</v>
      </c>
      <c r="B114" s="49">
        <f>_xlfn.IFERROR(MEDIAN(Vertices[Closeness Centrality]),NoMetricMessage)</f>
        <v>0.166667</v>
      </c>
    </row>
    <row r="125" spans="1:2" ht="15">
      <c r="A125" s="35" t="s">
        <v>112</v>
      </c>
      <c r="B125" s="49">
        <f>IF(COUNT(Vertices[Eigenvector Centrality])&gt;0,N2,NoMetricMessage)</f>
        <v>0.129321</v>
      </c>
    </row>
    <row r="126" spans="1:2" ht="15">
      <c r="A126" s="35" t="s">
        <v>113</v>
      </c>
      <c r="B126" s="49">
        <f>IF(COUNT(Vertices[Eigenvector Centrality])&gt;0,N57,NoMetricMessage)</f>
        <v>0.230291</v>
      </c>
    </row>
    <row r="127" spans="1:2" ht="15">
      <c r="A127" s="35" t="s">
        <v>114</v>
      </c>
      <c r="B127" s="49">
        <f>_xlfn.IFERROR(AVERAGE(Vertices[Eigenvector Centrality]),NoMetricMessage)</f>
        <v>0.2</v>
      </c>
    </row>
    <row r="128" spans="1:2" ht="15">
      <c r="A128" s="35" t="s">
        <v>115</v>
      </c>
      <c r="B128" s="49">
        <f>_xlfn.IFERROR(MEDIAN(Vertices[Eigenvector Centrality]),NoMetricMessage)</f>
        <v>0.230291</v>
      </c>
    </row>
    <row r="139" spans="1:2" ht="15">
      <c r="A139" s="35" t="s">
        <v>140</v>
      </c>
      <c r="B139" s="49">
        <f>IF(COUNT(Vertices[PageRank])&gt;0,P2,NoMetricMessage)</f>
        <v>0.566605</v>
      </c>
    </row>
    <row r="140" spans="1:2" ht="15">
      <c r="A140" s="35" t="s">
        <v>141</v>
      </c>
      <c r="B140" s="49">
        <f>IF(COUNT(Vertices[PageRank])&gt;0,P57,NoMetricMessage)</f>
        <v>1.470407</v>
      </c>
    </row>
    <row r="141" spans="1:2" ht="15">
      <c r="A141" s="35" t="s">
        <v>142</v>
      </c>
      <c r="B141" s="49">
        <f>_xlfn.IFERROR(AVERAGE(Vertices[PageRank]),NoMetricMessage)</f>
        <v>0.9998951999999999</v>
      </c>
    </row>
    <row r="142" spans="1:2" ht="15">
      <c r="A142" s="35" t="s">
        <v>143</v>
      </c>
      <c r="B142" s="49">
        <f>_xlfn.IFERROR(MEDIAN(Vertices[PageRank]),NoMetricMessage)</f>
        <v>0.986833</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v>
      </c>
      <c r="K7" s="13" t="s">
        <v>310</v>
      </c>
    </row>
    <row r="8" spans="1:11" ht="409.5">
      <c r="A8"/>
      <c r="B8">
        <v>2</v>
      </c>
      <c r="C8">
        <v>2</v>
      </c>
      <c r="D8" t="s">
        <v>61</v>
      </c>
      <c r="E8" t="s">
        <v>61</v>
      </c>
      <c r="H8" t="s">
        <v>73</v>
      </c>
      <c r="J8" t="s">
        <v>311</v>
      </c>
      <c r="K8" s="13" t="s">
        <v>312</v>
      </c>
    </row>
    <row r="9" spans="1:11" ht="409.5">
      <c r="A9"/>
      <c r="B9">
        <v>3</v>
      </c>
      <c r="C9">
        <v>4</v>
      </c>
      <c r="D9" t="s">
        <v>62</v>
      </c>
      <c r="E9" t="s">
        <v>62</v>
      </c>
      <c r="H9" t="s">
        <v>74</v>
      </c>
      <c r="J9" t="s">
        <v>313</v>
      </c>
      <c r="K9" s="13" t="s">
        <v>314</v>
      </c>
    </row>
    <row r="10" spans="1:11" ht="409.5">
      <c r="A10"/>
      <c r="B10">
        <v>4</v>
      </c>
      <c r="D10" t="s">
        <v>63</v>
      </c>
      <c r="E10" t="s">
        <v>63</v>
      </c>
      <c r="H10" t="s">
        <v>75</v>
      </c>
      <c r="J10" t="s">
        <v>315</v>
      </c>
      <c r="K10" s="13" t="s">
        <v>316</v>
      </c>
    </row>
    <row r="11" spans="1:11" ht="15">
      <c r="A11"/>
      <c r="B11">
        <v>5</v>
      </c>
      <c r="D11" t="s">
        <v>46</v>
      </c>
      <c r="E11">
        <v>1</v>
      </c>
      <c r="H11" t="s">
        <v>76</v>
      </c>
      <c r="J11" t="s">
        <v>317</v>
      </c>
      <c r="K11" t="s">
        <v>318</v>
      </c>
    </row>
    <row r="12" spans="1:11" ht="15">
      <c r="A12"/>
      <c r="B12"/>
      <c r="D12" t="s">
        <v>64</v>
      </c>
      <c r="E12">
        <v>2</v>
      </c>
      <c r="H12">
        <v>0</v>
      </c>
      <c r="J12" t="s">
        <v>319</v>
      </c>
      <c r="K12" t="s">
        <v>320</v>
      </c>
    </row>
    <row r="13" spans="1:11" ht="15">
      <c r="A13"/>
      <c r="B13"/>
      <c r="D13">
        <v>1</v>
      </c>
      <c r="E13">
        <v>3</v>
      </c>
      <c r="H13">
        <v>1</v>
      </c>
      <c r="J13" t="s">
        <v>321</v>
      </c>
      <c r="K13" t="s">
        <v>322</v>
      </c>
    </row>
    <row r="14" spans="4:11" ht="15">
      <c r="D14">
        <v>2</v>
      </c>
      <c r="E14">
        <v>4</v>
      </c>
      <c r="H14">
        <v>2</v>
      </c>
      <c r="J14" t="s">
        <v>323</v>
      </c>
      <c r="K14" t="s">
        <v>324</v>
      </c>
    </row>
    <row r="15" spans="4:11" ht="15">
      <c r="D15">
        <v>3</v>
      </c>
      <c r="E15">
        <v>5</v>
      </c>
      <c r="H15">
        <v>3</v>
      </c>
      <c r="J15" t="s">
        <v>325</v>
      </c>
      <c r="K15" t="s">
        <v>326</v>
      </c>
    </row>
    <row r="16" spans="4:11" ht="15">
      <c r="D16">
        <v>4</v>
      </c>
      <c r="E16">
        <v>6</v>
      </c>
      <c r="H16">
        <v>4</v>
      </c>
      <c r="J16" t="s">
        <v>327</v>
      </c>
      <c r="K16" t="s">
        <v>328</v>
      </c>
    </row>
    <row r="17" spans="4:11" ht="15">
      <c r="D17">
        <v>5</v>
      </c>
      <c r="E17">
        <v>7</v>
      </c>
      <c r="H17">
        <v>5</v>
      </c>
      <c r="J17" t="s">
        <v>329</v>
      </c>
      <c r="K17" t="s">
        <v>330</v>
      </c>
    </row>
    <row r="18" spans="4:11" ht="15">
      <c r="D18">
        <v>6</v>
      </c>
      <c r="E18">
        <v>8</v>
      </c>
      <c r="H18">
        <v>6</v>
      </c>
      <c r="J18" t="s">
        <v>331</v>
      </c>
      <c r="K18" t="s">
        <v>332</v>
      </c>
    </row>
    <row r="19" spans="4:11" ht="15">
      <c r="D19">
        <v>7</v>
      </c>
      <c r="E19">
        <v>9</v>
      </c>
      <c r="H19">
        <v>7</v>
      </c>
      <c r="J19" t="s">
        <v>333</v>
      </c>
      <c r="K19" t="s">
        <v>334</v>
      </c>
    </row>
    <row r="20" spans="4:11" ht="15">
      <c r="D20">
        <v>8</v>
      </c>
      <c r="H20">
        <v>8</v>
      </c>
      <c r="J20" t="s">
        <v>335</v>
      </c>
      <c r="K20" t="s">
        <v>336</v>
      </c>
    </row>
    <row r="21" spans="4:11" ht="409.5">
      <c r="D21">
        <v>9</v>
      </c>
      <c r="H21">
        <v>9</v>
      </c>
      <c r="J21" t="s">
        <v>337</v>
      </c>
      <c r="K21" s="13" t="s">
        <v>338</v>
      </c>
    </row>
    <row r="22" spans="4:11" ht="409.5">
      <c r="D22">
        <v>10</v>
      </c>
      <c r="J22" t="s">
        <v>339</v>
      </c>
      <c r="K22" s="13" t="s">
        <v>340</v>
      </c>
    </row>
    <row r="23" spans="4:11" ht="409.5">
      <c r="D23">
        <v>11</v>
      </c>
      <c r="J23" t="s">
        <v>341</v>
      </c>
      <c r="K23" s="13" t="s">
        <v>342</v>
      </c>
    </row>
    <row r="24" spans="10:11" ht="409.5">
      <c r="J24" t="s">
        <v>343</v>
      </c>
      <c r="K24" s="13" t="s">
        <v>504</v>
      </c>
    </row>
    <row r="25" spans="10:11" ht="15">
      <c r="J25" t="s">
        <v>344</v>
      </c>
      <c r="K25" t="b">
        <v>0</v>
      </c>
    </row>
    <row r="26" spans="10:11" ht="15">
      <c r="J26" t="s">
        <v>502</v>
      </c>
      <c r="K26" t="s">
        <v>503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353</v>
      </c>
      <c r="B1" s="13" t="s">
        <v>354</v>
      </c>
      <c r="C1" s="13" t="s">
        <v>355</v>
      </c>
      <c r="D1" s="13" t="s">
        <v>357</v>
      </c>
      <c r="E1" s="85" t="s">
        <v>356</v>
      </c>
      <c r="F1" s="85" t="s">
        <v>358</v>
      </c>
    </row>
    <row r="2" spans="1:6" ht="15">
      <c r="A2" s="90" t="s">
        <v>226</v>
      </c>
      <c r="B2" s="85">
        <v>1</v>
      </c>
      <c r="C2" s="90" t="s">
        <v>226</v>
      </c>
      <c r="D2" s="85">
        <v>1</v>
      </c>
      <c r="E2" s="85"/>
      <c r="F2" s="85"/>
    </row>
    <row r="3" spans="1:6" ht="15">
      <c r="A3" s="90" t="s">
        <v>225</v>
      </c>
      <c r="B3" s="85">
        <v>1</v>
      </c>
      <c r="C3" s="90" t="s">
        <v>224</v>
      </c>
      <c r="D3" s="85">
        <v>1</v>
      </c>
      <c r="E3" s="85"/>
      <c r="F3" s="85"/>
    </row>
    <row r="4" spans="1:6" ht="15">
      <c r="A4" s="90" t="s">
        <v>227</v>
      </c>
      <c r="B4" s="85">
        <v>1</v>
      </c>
      <c r="C4" s="90" t="s">
        <v>227</v>
      </c>
      <c r="D4" s="85">
        <v>1</v>
      </c>
      <c r="E4" s="85"/>
      <c r="F4" s="85"/>
    </row>
    <row r="5" spans="1:6" ht="15">
      <c r="A5" s="90" t="s">
        <v>224</v>
      </c>
      <c r="B5" s="85">
        <v>1</v>
      </c>
      <c r="C5" s="90" t="s">
        <v>225</v>
      </c>
      <c r="D5" s="85">
        <v>1</v>
      </c>
      <c r="E5" s="85"/>
      <c r="F5" s="85"/>
    </row>
    <row r="8" spans="1:6" ht="15" customHeight="1">
      <c r="A8" s="13" t="s">
        <v>361</v>
      </c>
      <c r="B8" s="13" t="s">
        <v>354</v>
      </c>
      <c r="C8" s="13" t="s">
        <v>362</v>
      </c>
      <c r="D8" s="13" t="s">
        <v>357</v>
      </c>
      <c r="E8" s="85" t="s">
        <v>363</v>
      </c>
      <c r="F8" s="85" t="s">
        <v>358</v>
      </c>
    </row>
    <row r="9" spans="1:6" ht="15">
      <c r="A9" s="85" t="s">
        <v>228</v>
      </c>
      <c r="B9" s="85">
        <v>4</v>
      </c>
      <c r="C9" s="85" t="s">
        <v>228</v>
      </c>
      <c r="D9" s="85">
        <v>4</v>
      </c>
      <c r="E9" s="85"/>
      <c r="F9" s="85"/>
    </row>
    <row r="12" spans="1:6" ht="15" customHeight="1">
      <c r="A12" s="13" t="s">
        <v>365</v>
      </c>
      <c r="B12" s="13" t="s">
        <v>354</v>
      </c>
      <c r="C12" s="13" t="s">
        <v>375</v>
      </c>
      <c r="D12" s="13" t="s">
        <v>357</v>
      </c>
      <c r="E12" s="85" t="s">
        <v>376</v>
      </c>
      <c r="F12" s="85" t="s">
        <v>358</v>
      </c>
    </row>
    <row r="13" spans="1:6" ht="15">
      <c r="A13" s="85" t="s">
        <v>366</v>
      </c>
      <c r="B13" s="85">
        <v>4</v>
      </c>
      <c r="C13" s="85" t="s">
        <v>366</v>
      </c>
      <c r="D13" s="85">
        <v>4</v>
      </c>
      <c r="E13" s="85"/>
      <c r="F13" s="85"/>
    </row>
    <row r="14" spans="1:6" ht="15">
      <c r="A14" s="85" t="s">
        <v>367</v>
      </c>
      <c r="B14" s="85">
        <v>4</v>
      </c>
      <c r="C14" s="85" t="s">
        <v>367</v>
      </c>
      <c r="D14" s="85">
        <v>4</v>
      </c>
      <c r="E14" s="85"/>
      <c r="F14" s="85"/>
    </row>
    <row r="15" spans="1:6" ht="15">
      <c r="A15" s="85" t="s">
        <v>213</v>
      </c>
      <c r="B15" s="85">
        <v>4</v>
      </c>
      <c r="C15" s="85" t="s">
        <v>213</v>
      </c>
      <c r="D15" s="85">
        <v>4</v>
      </c>
      <c r="E15" s="85"/>
      <c r="F15" s="85"/>
    </row>
    <row r="16" spans="1:6" ht="15">
      <c r="A16" s="85" t="s">
        <v>368</v>
      </c>
      <c r="B16" s="85">
        <v>4</v>
      </c>
      <c r="C16" s="85" t="s">
        <v>368</v>
      </c>
      <c r="D16" s="85">
        <v>4</v>
      </c>
      <c r="E16" s="85"/>
      <c r="F16" s="85"/>
    </row>
    <row r="17" spans="1:6" ht="15">
      <c r="A17" s="85" t="s">
        <v>369</v>
      </c>
      <c r="B17" s="85">
        <v>4</v>
      </c>
      <c r="C17" s="85" t="s">
        <v>369</v>
      </c>
      <c r="D17" s="85">
        <v>4</v>
      </c>
      <c r="E17" s="85"/>
      <c r="F17" s="85"/>
    </row>
    <row r="18" spans="1:6" ht="15">
      <c r="A18" s="85" t="s">
        <v>370</v>
      </c>
      <c r="B18" s="85">
        <v>4</v>
      </c>
      <c r="C18" s="85" t="s">
        <v>370</v>
      </c>
      <c r="D18" s="85">
        <v>4</v>
      </c>
      <c r="E18" s="85"/>
      <c r="F18" s="85"/>
    </row>
    <row r="19" spans="1:6" ht="15">
      <c r="A19" s="85" t="s">
        <v>371</v>
      </c>
      <c r="B19" s="85">
        <v>4</v>
      </c>
      <c r="C19" s="85" t="s">
        <v>371</v>
      </c>
      <c r="D19" s="85">
        <v>4</v>
      </c>
      <c r="E19" s="85"/>
      <c r="F19" s="85"/>
    </row>
    <row r="20" spans="1:6" ht="15">
      <c r="A20" s="85" t="s">
        <v>372</v>
      </c>
      <c r="B20" s="85">
        <v>2</v>
      </c>
      <c r="C20" s="85" t="s">
        <v>372</v>
      </c>
      <c r="D20" s="85">
        <v>2</v>
      </c>
      <c r="E20" s="85"/>
      <c r="F20" s="85"/>
    </row>
    <row r="21" spans="1:6" ht="15">
      <c r="A21" s="85" t="s">
        <v>373</v>
      </c>
      <c r="B21" s="85">
        <v>1</v>
      </c>
      <c r="C21" s="85" t="s">
        <v>373</v>
      </c>
      <c r="D21" s="85">
        <v>1</v>
      </c>
      <c r="E21" s="85"/>
      <c r="F21" s="85"/>
    </row>
    <row r="22" spans="1:6" ht="15">
      <c r="A22" s="85" t="s">
        <v>374</v>
      </c>
      <c r="B22" s="85">
        <v>1</v>
      </c>
      <c r="C22" s="85" t="s">
        <v>374</v>
      </c>
      <c r="D22" s="85">
        <v>1</v>
      </c>
      <c r="E22" s="85"/>
      <c r="F22" s="85"/>
    </row>
    <row r="25" spans="1:6" ht="15" customHeight="1">
      <c r="A25" s="13" t="s">
        <v>379</v>
      </c>
      <c r="B25" s="13" t="s">
        <v>354</v>
      </c>
      <c r="C25" s="13" t="s">
        <v>389</v>
      </c>
      <c r="D25" s="13" t="s">
        <v>357</v>
      </c>
      <c r="E25" s="85" t="s">
        <v>394</v>
      </c>
      <c r="F25" s="85" t="s">
        <v>358</v>
      </c>
    </row>
    <row r="26" spans="1:6" ht="15">
      <c r="A26" s="91" t="s">
        <v>380</v>
      </c>
      <c r="B26" s="91">
        <v>1</v>
      </c>
      <c r="C26" s="91" t="s">
        <v>385</v>
      </c>
      <c r="D26" s="91">
        <v>4</v>
      </c>
      <c r="E26" s="91"/>
      <c r="F26" s="91"/>
    </row>
    <row r="27" spans="1:6" ht="15">
      <c r="A27" s="91" t="s">
        <v>381</v>
      </c>
      <c r="B27" s="91">
        <v>0</v>
      </c>
      <c r="C27" s="91" t="s">
        <v>386</v>
      </c>
      <c r="D27" s="91">
        <v>4</v>
      </c>
      <c r="E27" s="91"/>
      <c r="F27" s="91"/>
    </row>
    <row r="28" spans="1:6" ht="15">
      <c r="A28" s="91" t="s">
        <v>382</v>
      </c>
      <c r="B28" s="91">
        <v>0</v>
      </c>
      <c r="C28" s="91" t="s">
        <v>387</v>
      </c>
      <c r="D28" s="91">
        <v>4</v>
      </c>
      <c r="E28" s="91"/>
      <c r="F28" s="91"/>
    </row>
    <row r="29" spans="1:6" ht="15">
      <c r="A29" s="91" t="s">
        <v>383</v>
      </c>
      <c r="B29" s="91">
        <v>88</v>
      </c>
      <c r="C29" s="91" t="s">
        <v>388</v>
      </c>
      <c r="D29" s="91">
        <v>4</v>
      </c>
      <c r="E29" s="91"/>
      <c r="F29" s="91"/>
    </row>
    <row r="30" spans="1:6" ht="15">
      <c r="A30" s="91" t="s">
        <v>384</v>
      </c>
      <c r="B30" s="91">
        <v>89</v>
      </c>
      <c r="C30" s="91" t="s">
        <v>390</v>
      </c>
      <c r="D30" s="91">
        <v>4</v>
      </c>
      <c r="E30" s="91"/>
      <c r="F30" s="91"/>
    </row>
    <row r="31" spans="1:6" ht="15">
      <c r="A31" s="91" t="s">
        <v>216</v>
      </c>
      <c r="B31" s="91">
        <v>5</v>
      </c>
      <c r="C31" s="91" t="s">
        <v>391</v>
      </c>
      <c r="D31" s="91">
        <v>4</v>
      </c>
      <c r="E31" s="91"/>
      <c r="F31" s="91"/>
    </row>
    <row r="32" spans="1:6" ht="15">
      <c r="A32" s="91" t="s">
        <v>385</v>
      </c>
      <c r="B32" s="91">
        <v>4</v>
      </c>
      <c r="C32" s="91" t="s">
        <v>392</v>
      </c>
      <c r="D32" s="91">
        <v>4</v>
      </c>
      <c r="E32" s="91"/>
      <c r="F32" s="91"/>
    </row>
    <row r="33" spans="1:6" ht="15">
      <c r="A33" s="91" t="s">
        <v>386</v>
      </c>
      <c r="B33" s="91">
        <v>4</v>
      </c>
      <c r="C33" s="91" t="s">
        <v>216</v>
      </c>
      <c r="D33" s="91">
        <v>4</v>
      </c>
      <c r="E33" s="91"/>
      <c r="F33" s="91"/>
    </row>
    <row r="34" spans="1:6" ht="15">
      <c r="A34" s="91" t="s">
        <v>387</v>
      </c>
      <c r="B34" s="91">
        <v>4</v>
      </c>
      <c r="C34" s="91" t="s">
        <v>215</v>
      </c>
      <c r="D34" s="91">
        <v>3</v>
      </c>
      <c r="E34" s="91"/>
      <c r="F34" s="91"/>
    </row>
    <row r="35" spans="1:6" ht="15">
      <c r="A35" s="91" t="s">
        <v>388</v>
      </c>
      <c r="B35" s="91">
        <v>4</v>
      </c>
      <c r="C35" s="91" t="s">
        <v>393</v>
      </c>
      <c r="D35" s="91">
        <v>2</v>
      </c>
      <c r="E35" s="91"/>
      <c r="F35" s="91"/>
    </row>
    <row r="38" spans="1:6" ht="15" customHeight="1">
      <c r="A38" s="13" t="s">
        <v>397</v>
      </c>
      <c r="B38" s="13" t="s">
        <v>354</v>
      </c>
      <c r="C38" s="13" t="s">
        <v>407</v>
      </c>
      <c r="D38" s="13" t="s">
        <v>357</v>
      </c>
      <c r="E38" s="85" t="s">
        <v>408</v>
      </c>
      <c r="F38" s="85" t="s">
        <v>358</v>
      </c>
    </row>
    <row r="39" spans="1:6" ht="15">
      <c r="A39" s="91" t="s">
        <v>398</v>
      </c>
      <c r="B39" s="91">
        <v>4</v>
      </c>
      <c r="C39" s="91" t="s">
        <v>398</v>
      </c>
      <c r="D39" s="91">
        <v>4</v>
      </c>
      <c r="E39" s="91"/>
      <c r="F39" s="91"/>
    </row>
    <row r="40" spans="1:6" ht="15">
      <c r="A40" s="91" t="s">
        <v>399</v>
      </c>
      <c r="B40" s="91">
        <v>4</v>
      </c>
      <c r="C40" s="91" t="s">
        <v>399</v>
      </c>
      <c r="D40" s="91">
        <v>4</v>
      </c>
      <c r="E40" s="91"/>
      <c r="F40" s="91"/>
    </row>
    <row r="41" spans="1:6" ht="15">
      <c r="A41" s="91" t="s">
        <v>400</v>
      </c>
      <c r="B41" s="91">
        <v>4</v>
      </c>
      <c r="C41" s="91" t="s">
        <v>400</v>
      </c>
      <c r="D41" s="91">
        <v>4</v>
      </c>
      <c r="E41" s="91"/>
      <c r="F41" s="91"/>
    </row>
    <row r="42" spans="1:6" ht="15">
      <c r="A42" s="91" t="s">
        <v>401</v>
      </c>
      <c r="B42" s="91">
        <v>4</v>
      </c>
      <c r="C42" s="91" t="s">
        <v>401</v>
      </c>
      <c r="D42" s="91">
        <v>4</v>
      </c>
      <c r="E42" s="91"/>
      <c r="F42" s="91"/>
    </row>
    <row r="43" spans="1:6" ht="15">
      <c r="A43" s="91" t="s">
        <v>402</v>
      </c>
      <c r="B43" s="91">
        <v>4</v>
      </c>
      <c r="C43" s="91" t="s">
        <v>402</v>
      </c>
      <c r="D43" s="91">
        <v>4</v>
      </c>
      <c r="E43" s="91"/>
      <c r="F43" s="91"/>
    </row>
    <row r="44" spans="1:6" ht="15">
      <c r="A44" s="91" t="s">
        <v>403</v>
      </c>
      <c r="B44" s="91">
        <v>4</v>
      </c>
      <c r="C44" s="91" t="s">
        <v>403</v>
      </c>
      <c r="D44" s="91">
        <v>4</v>
      </c>
      <c r="E44" s="91"/>
      <c r="F44" s="91"/>
    </row>
    <row r="45" spans="1:6" ht="15">
      <c r="A45" s="91" t="s">
        <v>404</v>
      </c>
      <c r="B45" s="91">
        <v>4</v>
      </c>
      <c r="C45" s="91" t="s">
        <v>404</v>
      </c>
      <c r="D45" s="91">
        <v>3</v>
      </c>
      <c r="E45" s="91"/>
      <c r="F45" s="91"/>
    </row>
    <row r="46" spans="1:6" ht="15">
      <c r="A46" s="91" t="s">
        <v>405</v>
      </c>
      <c r="B46" s="91">
        <v>2</v>
      </c>
      <c r="C46" s="91" t="s">
        <v>406</v>
      </c>
      <c r="D46" s="91">
        <v>2</v>
      </c>
      <c r="E46" s="91"/>
      <c r="F46" s="91"/>
    </row>
    <row r="47" spans="1:6" ht="15">
      <c r="A47" s="91" t="s">
        <v>406</v>
      </c>
      <c r="B47" s="91">
        <v>2</v>
      </c>
      <c r="C47" s="91" t="s">
        <v>405</v>
      </c>
      <c r="D47" s="91">
        <v>2</v>
      </c>
      <c r="E47" s="91"/>
      <c r="F47" s="91"/>
    </row>
    <row r="50" spans="1:6" ht="15" customHeight="1">
      <c r="A50" s="13" t="s">
        <v>411</v>
      </c>
      <c r="B50" s="13" t="s">
        <v>354</v>
      </c>
      <c r="C50" s="85" t="s">
        <v>414</v>
      </c>
      <c r="D50" s="85" t="s">
        <v>357</v>
      </c>
      <c r="E50" s="13" t="s">
        <v>415</v>
      </c>
      <c r="F50" s="13" t="s">
        <v>358</v>
      </c>
    </row>
    <row r="51" spans="1:6" ht="15">
      <c r="A51" s="85" t="s">
        <v>214</v>
      </c>
      <c r="B51" s="85">
        <v>1</v>
      </c>
      <c r="C51" s="85"/>
      <c r="D51" s="85"/>
      <c r="E51" s="85" t="s">
        <v>214</v>
      </c>
      <c r="F51" s="85">
        <v>1</v>
      </c>
    </row>
    <row r="54" spans="1:6" ht="15" customHeight="1">
      <c r="A54" s="13" t="s">
        <v>412</v>
      </c>
      <c r="B54" s="13" t="s">
        <v>354</v>
      </c>
      <c r="C54" s="13" t="s">
        <v>416</v>
      </c>
      <c r="D54" s="13" t="s">
        <v>357</v>
      </c>
      <c r="E54" s="13" t="s">
        <v>417</v>
      </c>
      <c r="F54" s="13" t="s">
        <v>358</v>
      </c>
    </row>
    <row r="55" spans="1:6" ht="15">
      <c r="A55" s="85" t="s">
        <v>216</v>
      </c>
      <c r="B55" s="85">
        <v>5</v>
      </c>
      <c r="C55" s="85" t="s">
        <v>216</v>
      </c>
      <c r="D55" s="85">
        <v>4</v>
      </c>
      <c r="E55" s="85" t="s">
        <v>216</v>
      </c>
      <c r="F55" s="85">
        <v>1</v>
      </c>
    </row>
    <row r="56" spans="1:6" ht="15">
      <c r="A56" s="85" t="s">
        <v>215</v>
      </c>
      <c r="B56" s="85">
        <v>4</v>
      </c>
      <c r="C56" s="85" t="s">
        <v>215</v>
      </c>
      <c r="D56" s="85">
        <v>3</v>
      </c>
      <c r="E56" s="85" t="s">
        <v>215</v>
      </c>
      <c r="F56" s="85">
        <v>1</v>
      </c>
    </row>
    <row r="57" spans="1:6" ht="15">
      <c r="A57" s="85" t="s">
        <v>413</v>
      </c>
      <c r="B57" s="85">
        <v>1</v>
      </c>
      <c r="C57" s="85" t="s">
        <v>413</v>
      </c>
      <c r="D57" s="85">
        <v>1</v>
      </c>
      <c r="E57" s="85"/>
      <c r="F57" s="85"/>
    </row>
    <row r="60" spans="1:6" ht="15" customHeight="1">
      <c r="A60" s="13" t="s">
        <v>422</v>
      </c>
      <c r="B60" s="13" t="s">
        <v>354</v>
      </c>
      <c r="C60" s="13" t="s">
        <v>423</v>
      </c>
      <c r="D60" s="13" t="s">
        <v>357</v>
      </c>
      <c r="E60" s="13" t="s">
        <v>424</v>
      </c>
      <c r="F60" s="13" t="s">
        <v>358</v>
      </c>
    </row>
    <row r="61" spans="1:6" ht="15">
      <c r="A61" s="124" t="s">
        <v>216</v>
      </c>
      <c r="B61" s="85">
        <v>8922</v>
      </c>
      <c r="C61" s="124" t="s">
        <v>216</v>
      </c>
      <c r="D61" s="85">
        <v>8922</v>
      </c>
      <c r="E61" s="124" t="s">
        <v>214</v>
      </c>
      <c r="F61" s="85">
        <v>1350</v>
      </c>
    </row>
    <row r="62" spans="1:6" ht="15">
      <c r="A62" s="124" t="s">
        <v>213</v>
      </c>
      <c r="B62" s="85">
        <v>2742</v>
      </c>
      <c r="C62" s="124" t="s">
        <v>213</v>
      </c>
      <c r="D62" s="85">
        <v>2742</v>
      </c>
      <c r="E62" s="124" t="s">
        <v>212</v>
      </c>
      <c r="F62" s="85">
        <v>201</v>
      </c>
    </row>
    <row r="63" spans="1:6" ht="15">
      <c r="A63" s="124" t="s">
        <v>214</v>
      </c>
      <c r="B63" s="85">
        <v>1350</v>
      </c>
      <c r="C63" s="124" t="s">
        <v>215</v>
      </c>
      <c r="D63" s="85">
        <v>1</v>
      </c>
      <c r="E63" s="124"/>
      <c r="F63" s="85"/>
    </row>
    <row r="64" spans="1:6" ht="15">
      <c r="A64" s="124" t="s">
        <v>212</v>
      </c>
      <c r="B64" s="85">
        <v>201</v>
      </c>
      <c r="C64" s="124"/>
      <c r="D64" s="85"/>
      <c r="E64" s="124"/>
      <c r="F64" s="85"/>
    </row>
    <row r="65" spans="1:6" ht="15">
      <c r="A65" s="124" t="s">
        <v>215</v>
      </c>
      <c r="B65" s="85">
        <v>1</v>
      </c>
      <c r="C65" s="124"/>
      <c r="D65" s="85"/>
      <c r="E65" s="124"/>
      <c r="F65" s="85"/>
    </row>
  </sheetData>
  <hyperlinks>
    <hyperlink ref="A2" r:id="rId1" display="https://www.instagram.com/p/B09Qgp_HoJv/?igshid=p6wnq3ofsgq9"/>
    <hyperlink ref="A3" r:id="rId2" display="https://www.instagram.com/p/B01rbymDpxW/?igshid=1gax1c8zv7p5l"/>
    <hyperlink ref="A4" r:id="rId3" display="https://www.instagram.com/p/B01rJgxDO3A/?igshid=14g1vjt189gty"/>
    <hyperlink ref="A5" r:id="rId4" display="https://www.instagram.com/p/B0ZmF31H6-U/?igshid=j7wp3mupl1c3"/>
    <hyperlink ref="C2" r:id="rId5" display="https://www.instagram.com/p/B09Qgp_HoJv/?igshid=p6wnq3ofsgq9"/>
    <hyperlink ref="C3" r:id="rId6" display="https://www.instagram.com/p/B0ZmF31H6-U/?igshid=j7wp3mupl1c3"/>
    <hyperlink ref="C4" r:id="rId7" display="https://www.instagram.com/p/B01rJgxDO3A/?igshid=14g1vjt189gty"/>
    <hyperlink ref="C5" r:id="rId8" display="https://www.instagram.com/p/B01rbymDpxW/?igshid=1gax1c8zv7p5l"/>
  </hyperlinks>
  <printOptions/>
  <pageMargins left="0.7" right="0.7" top="0.75" bottom="0.75" header="0.3" footer="0.3"/>
  <pageSetup orientation="portrait" paperSize="9"/>
  <tableParts>
    <tablePart r:id="rId9"/>
    <tablePart r:id="rId16"/>
    <tablePart r:id="rId15"/>
    <tablePart r:id="rId10"/>
    <tablePart r:id="rId13"/>
    <tablePart r:id="rId12"/>
    <tablePart r:id="rId11"/>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446</v>
      </c>
      <c r="B1" s="13" t="s">
        <v>449</v>
      </c>
      <c r="C1" s="13" t="s">
        <v>450</v>
      </c>
      <c r="D1" s="13" t="s">
        <v>144</v>
      </c>
      <c r="E1" s="13" t="s">
        <v>452</v>
      </c>
      <c r="F1" s="13" t="s">
        <v>453</v>
      </c>
      <c r="G1" s="13" t="s">
        <v>454</v>
      </c>
    </row>
    <row r="2" spans="1:7" ht="15">
      <c r="A2" s="85" t="s">
        <v>380</v>
      </c>
      <c r="B2" s="85">
        <v>1</v>
      </c>
      <c r="C2" s="129">
        <v>0.011235955056179777</v>
      </c>
      <c r="D2" s="85" t="s">
        <v>451</v>
      </c>
      <c r="E2" s="85"/>
      <c r="F2" s="85"/>
      <c r="G2" s="85"/>
    </row>
    <row r="3" spans="1:7" ht="15">
      <c r="A3" s="85" t="s">
        <v>381</v>
      </c>
      <c r="B3" s="85">
        <v>0</v>
      </c>
      <c r="C3" s="129">
        <v>0</v>
      </c>
      <c r="D3" s="85" t="s">
        <v>451</v>
      </c>
      <c r="E3" s="85"/>
      <c r="F3" s="85"/>
      <c r="G3" s="85"/>
    </row>
    <row r="4" spans="1:7" ht="15">
      <c r="A4" s="85" t="s">
        <v>382</v>
      </c>
      <c r="B4" s="85">
        <v>0</v>
      </c>
      <c r="C4" s="129">
        <v>0</v>
      </c>
      <c r="D4" s="85" t="s">
        <v>451</v>
      </c>
      <c r="E4" s="85"/>
      <c r="F4" s="85"/>
      <c r="G4" s="85"/>
    </row>
    <row r="5" spans="1:7" ht="15">
      <c r="A5" s="85" t="s">
        <v>383</v>
      </c>
      <c r="B5" s="85">
        <v>88</v>
      </c>
      <c r="C5" s="129">
        <v>0.9887640449438203</v>
      </c>
      <c r="D5" s="85" t="s">
        <v>451</v>
      </c>
      <c r="E5" s="85"/>
      <c r="F5" s="85"/>
      <c r="G5" s="85"/>
    </row>
    <row r="6" spans="1:7" ht="15">
      <c r="A6" s="85" t="s">
        <v>384</v>
      </c>
      <c r="B6" s="85">
        <v>89</v>
      </c>
      <c r="C6" s="129">
        <v>1</v>
      </c>
      <c r="D6" s="85" t="s">
        <v>451</v>
      </c>
      <c r="E6" s="85"/>
      <c r="F6" s="85"/>
      <c r="G6" s="85"/>
    </row>
    <row r="7" spans="1:7" ht="15">
      <c r="A7" s="91" t="s">
        <v>216</v>
      </c>
      <c r="B7" s="91">
        <v>5</v>
      </c>
      <c r="C7" s="130">
        <v>0</v>
      </c>
      <c r="D7" s="91" t="s">
        <v>451</v>
      </c>
      <c r="E7" s="91" t="b">
        <v>0</v>
      </c>
      <c r="F7" s="91" t="b">
        <v>0</v>
      </c>
      <c r="G7" s="91" t="b">
        <v>0</v>
      </c>
    </row>
    <row r="8" spans="1:7" ht="15">
      <c r="A8" s="91" t="s">
        <v>385</v>
      </c>
      <c r="B8" s="91">
        <v>4</v>
      </c>
      <c r="C8" s="130">
        <v>0.005785672418391428</v>
      </c>
      <c r="D8" s="91" t="s">
        <v>451</v>
      </c>
      <c r="E8" s="91" t="b">
        <v>0</v>
      </c>
      <c r="F8" s="91" t="b">
        <v>0</v>
      </c>
      <c r="G8" s="91" t="b">
        <v>0</v>
      </c>
    </row>
    <row r="9" spans="1:7" ht="15">
      <c r="A9" s="91" t="s">
        <v>386</v>
      </c>
      <c r="B9" s="91">
        <v>4</v>
      </c>
      <c r="C9" s="130">
        <v>0.005785672418391428</v>
      </c>
      <c r="D9" s="91" t="s">
        <v>451</v>
      </c>
      <c r="E9" s="91" t="b">
        <v>0</v>
      </c>
      <c r="F9" s="91" t="b">
        <v>0</v>
      </c>
      <c r="G9" s="91" t="b">
        <v>0</v>
      </c>
    </row>
    <row r="10" spans="1:7" ht="15">
      <c r="A10" s="91" t="s">
        <v>387</v>
      </c>
      <c r="B10" s="91">
        <v>4</v>
      </c>
      <c r="C10" s="130">
        <v>0.005785672418391428</v>
      </c>
      <c r="D10" s="91" t="s">
        <v>451</v>
      </c>
      <c r="E10" s="91" t="b">
        <v>0</v>
      </c>
      <c r="F10" s="91" t="b">
        <v>0</v>
      </c>
      <c r="G10" s="91" t="b">
        <v>0</v>
      </c>
    </row>
    <row r="11" spans="1:7" ht="15">
      <c r="A11" s="91" t="s">
        <v>388</v>
      </c>
      <c r="B11" s="91">
        <v>4</v>
      </c>
      <c r="C11" s="130">
        <v>0.005785672418391428</v>
      </c>
      <c r="D11" s="91" t="s">
        <v>451</v>
      </c>
      <c r="E11" s="91" t="b">
        <v>0</v>
      </c>
      <c r="F11" s="91" t="b">
        <v>0</v>
      </c>
      <c r="G11" s="91" t="b">
        <v>0</v>
      </c>
    </row>
    <row r="12" spans="1:7" ht="15">
      <c r="A12" s="91" t="s">
        <v>390</v>
      </c>
      <c r="B12" s="91">
        <v>4</v>
      </c>
      <c r="C12" s="130">
        <v>0.005785672418391428</v>
      </c>
      <c r="D12" s="91" t="s">
        <v>451</v>
      </c>
      <c r="E12" s="91" t="b">
        <v>0</v>
      </c>
      <c r="F12" s="91" t="b">
        <v>0</v>
      </c>
      <c r="G12" s="91" t="b">
        <v>0</v>
      </c>
    </row>
    <row r="13" spans="1:7" ht="15">
      <c r="A13" s="91" t="s">
        <v>391</v>
      </c>
      <c r="B13" s="91">
        <v>4</v>
      </c>
      <c r="C13" s="130">
        <v>0.005785672418391428</v>
      </c>
      <c r="D13" s="91" t="s">
        <v>451</v>
      </c>
      <c r="E13" s="91" t="b">
        <v>0</v>
      </c>
      <c r="F13" s="91" t="b">
        <v>0</v>
      </c>
      <c r="G13" s="91" t="b">
        <v>0</v>
      </c>
    </row>
    <row r="14" spans="1:7" ht="15">
      <c r="A14" s="91" t="s">
        <v>392</v>
      </c>
      <c r="B14" s="91">
        <v>4</v>
      </c>
      <c r="C14" s="130">
        <v>0.005785672418391428</v>
      </c>
      <c r="D14" s="91" t="s">
        <v>451</v>
      </c>
      <c r="E14" s="91" t="b">
        <v>0</v>
      </c>
      <c r="F14" s="91" t="b">
        <v>0</v>
      </c>
      <c r="G14" s="91" t="b">
        <v>0</v>
      </c>
    </row>
    <row r="15" spans="1:7" ht="15">
      <c r="A15" s="91" t="s">
        <v>215</v>
      </c>
      <c r="B15" s="91">
        <v>4</v>
      </c>
      <c r="C15" s="130">
        <v>0.005785672418391428</v>
      </c>
      <c r="D15" s="91" t="s">
        <v>451</v>
      </c>
      <c r="E15" s="91" t="b">
        <v>0</v>
      </c>
      <c r="F15" s="91" t="b">
        <v>0</v>
      </c>
      <c r="G15" s="91" t="b">
        <v>0</v>
      </c>
    </row>
    <row r="16" spans="1:7" ht="15">
      <c r="A16" s="91" t="s">
        <v>447</v>
      </c>
      <c r="B16" s="91">
        <v>2</v>
      </c>
      <c r="C16" s="130">
        <v>0.011878806229016048</v>
      </c>
      <c r="D16" s="91" t="s">
        <v>451</v>
      </c>
      <c r="E16" s="91" t="b">
        <v>0</v>
      </c>
      <c r="F16" s="91" t="b">
        <v>0</v>
      </c>
      <c r="G16" s="91" t="b">
        <v>0</v>
      </c>
    </row>
    <row r="17" spans="1:7" ht="15">
      <c r="A17" s="91" t="s">
        <v>448</v>
      </c>
      <c r="B17" s="91">
        <v>2</v>
      </c>
      <c r="C17" s="130">
        <v>0.011878806229016048</v>
      </c>
      <c r="D17" s="91" t="s">
        <v>451</v>
      </c>
      <c r="E17" s="91" t="b">
        <v>0</v>
      </c>
      <c r="F17" s="91" t="b">
        <v>0</v>
      </c>
      <c r="G17" s="91" t="b">
        <v>0</v>
      </c>
    </row>
    <row r="18" spans="1:7" ht="15">
      <c r="A18" s="91" t="s">
        <v>393</v>
      </c>
      <c r="B18" s="91">
        <v>2</v>
      </c>
      <c r="C18" s="130">
        <v>0.011878806229016048</v>
      </c>
      <c r="D18" s="91" t="s">
        <v>451</v>
      </c>
      <c r="E18" s="91" t="b">
        <v>0</v>
      </c>
      <c r="F18" s="91" t="b">
        <v>0</v>
      </c>
      <c r="G18" s="91" t="b">
        <v>0</v>
      </c>
    </row>
    <row r="19" spans="1:7" ht="15">
      <c r="A19" s="91" t="s">
        <v>385</v>
      </c>
      <c r="B19" s="91">
        <v>4</v>
      </c>
      <c r="C19" s="130">
        <v>0</v>
      </c>
      <c r="D19" s="91" t="s">
        <v>346</v>
      </c>
      <c r="E19" s="91" t="b">
        <v>0</v>
      </c>
      <c r="F19" s="91" t="b">
        <v>0</v>
      </c>
      <c r="G19" s="91" t="b">
        <v>0</v>
      </c>
    </row>
    <row r="20" spans="1:7" ht="15">
      <c r="A20" s="91" t="s">
        <v>386</v>
      </c>
      <c r="B20" s="91">
        <v>4</v>
      </c>
      <c r="C20" s="130">
        <v>0</v>
      </c>
      <c r="D20" s="91" t="s">
        <v>346</v>
      </c>
      <c r="E20" s="91" t="b">
        <v>0</v>
      </c>
      <c r="F20" s="91" t="b">
        <v>0</v>
      </c>
      <c r="G20" s="91" t="b">
        <v>0</v>
      </c>
    </row>
    <row r="21" spans="1:7" ht="15">
      <c r="A21" s="91" t="s">
        <v>387</v>
      </c>
      <c r="B21" s="91">
        <v>4</v>
      </c>
      <c r="C21" s="130">
        <v>0</v>
      </c>
      <c r="D21" s="91" t="s">
        <v>346</v>
      </c>
      <c r="E21" s="91" t="b">
        <v>0</v>
      </c>
      <c r="F21" s="91" t="b">
        <v>0</v>
      </c>
      <c r="G21" s="91" t="b">
        <v>0</v>
      </c>
    </row>
    <row r="22" spans="1:7" ht="15">
      <c r="A22" s="91" t="s">
        <v>388</v>
      </c>
      <c r="B22" s="91">
        <v>4</v>
      </c>
      <c r="C22" s="130">
        <v>0</v>
      </c>
      <c r="D22" s="91" t="s">
        <v>346</v>
      </c>
      <c r="E22" s="91" t="b">
        <v>0</v>
      </c>
      <c r="F22" s="91" t="b">
        <v>0</v>
      </c>
      <c r="G22" s="91" t="b">
        <v>0</v>
      </c>
    </row>
    <row r="23" spans="1:7" ht="15">
      <c r="A23" s="91" t="s">
        <v>390</v>
      </c>
      <c r="B23" s="91">
        <v>4</v>
      </c>
      <c r="C23" s="130">
        <v>0</v>
      </c>
      <c r="D23" s="91" t="s">
        <v>346</v>
      </c>
      <c r="E23" s="91" t="b">
        <v>0</v>
      </c>
      <c r="F23" s="91" t="b">
        <v>0</v>
      </c>
      <c r="G23" s="91" t="b">
        <v>0</v>
      </c>
    </row>
    <row r="24" spans="1:7" ht="15">
      <c r="A24" s="91" t="s">
        <v>391</v>
      </c>
      <c r="B24" s="91">
        <v>4</v>
      </c>
      <c r="C24" s="130">
        <v>0</v>
      </c>
      <c r="D24" s="91" t="s">
        <v>346</v>
      </c>
      <c r="E24" s="91" t="b">
        <v>0</v>
      </c>
      <c r="F24" s="91" t="b">
        <v>0</v>
      </c>
      <c r="G24" s="91" t="b">
        <v>0</v>
      </c>
    </row>
    <row r="25" spans="1:7" ht="15">
      <c r="A25" s="91" t="s">
        <v>392</v>
      </c>
      <c r="B25" s="91">
        <v>4</v>
      </c>
      <c r="C25" s="130">
        <v>0</v>
      </c>
      <c r="D25" s="91" t="s">
        <v>346</v>
      </c>
      <c r="E25" s="91" t="b">
        <v>0</v>
      </c>
      <c r="F25" s="91" t="b">
        <v>0</v>
      </c>
      <c r="G25" s="91" t="b">
        <v>0</v>
      </c>
    </row>
    <row r="26" spans="1:7" ht="15">
      <c r="A26" s="91" t="s">
        <v>216</v>
      </c>
      <c r="B26" s="91">
        <v>4</v>
      </c>
      <c r="C26" s="130">
        <v>0</v>
      </c>
      <c r="D26" s="91" t="s">
        <v>346</v>
      </c>
      <c r="E26" s="91" t="b">
        <v>0</v>
      </c>
      <c r="F26" s="91" t="b">
        <v>0</v>
      </c>
      <c r="G26" s="91" t="b">
        <v>0</v>
      </c>
    </row>
    <row r="27" spans="1:7" ht="15">
      <c r="A27" s="91" t="s">
        <v>215</v>
      </c>
      <c r="B27" s="91">
        <v>3</v>
      </c>
      <c r="C27" s="130">
        <v>0.005949463648014282</v>
      </c>
      <c r="D27" s="91" t="s">
        <v>346</v>
      </c>
      <c r="E27" s="91" t="b">
        <v>0</v>
      </c>
      <c r="F27" s="91" t="b">
        <v>0</v>
      </c>
      <c r="G27" s="91" t="b">
        <v>0</v>
      </c>
    </row>
    <row r="28" spans="1:7" ht="15">
      <c r="A28" s="91" t="s">
        <v>393</v>
      </c>
      <c r="B28" s="91">
        <v>2</v>
      </c>
      <c r="C28" s="130">
        <v>0.009556507798856546</v>
      </c>
      <c r="D28" s="91" t="s">
        <v>346</v>
      </c>
      <c r="E28" s="91" t="b">
        <v>0</v>
      </c>
      <c r="F28" s="91" t="b">
        <v>0</v>
      </c>
      <c r="G28" s="91" t="b">
        <v>0</v>
      </c>
    </row>
    <row r="29" spans="1:7" ht="15">
      <c r="A29" s="91" t="s">
        <v>448</v>
      </c>
      <c r="B29" s="91">
        <v>2</v>
      </c>
      <c r="C29" s="130">
        <v>0.009556507798856546</v>
      </c>
      <c r="D29" s="91" t="s">
        <v>346</v>
      </c>
      <c r="E29" s="91" t="b">
        <v>0</v>
      </c>
      <c r="F29" s="91" t="b">
        <v>0</v>
      </c>
      <c r="G29" s="91" t="b">
        <v>0</v>
      </c>
    </row>
    <row r="30" spans="1:7" ht="15">
      <c r="A30" s="91" t="s">
        <v>447</v>
      </c>
      <c r="B30" s="91">
        <v>2</v>
      </c>
      <c r="C30" s="130">
        <v>0.009556507798856546</v>
      </c>
      <c r="D30" s="91" t="s">
        <v>346</v>
      </c>
      <c r="E30" s="91" t="b">
        <v>0</v>
      </c>
      <c r="F30" s="91" t="b">
        <v>0</v>
      </c>
      <c r="G3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2019-08-10T05:04:28Z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