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01"/>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<sst xmlns="http://schemas.openxmlformats.org/spreadsheetml/2006/main" count="4510" uniqueCount="708">
  <si>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</si>
  <si>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</si>
  <si>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</si>
  <si>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</si>
  <si>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</si>
  <si>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</si>
  <si>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</si>
  <si>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</si>
  <si>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</si>
  <si>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</si>
  <si>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</si>
  <si>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</si>
  <si>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</si>
  <si>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</si>
  <si>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</si>
  <si>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</si>
  <si>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</si>
  <si>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</si>
  <si>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</si>
  <si>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</si>
  <si>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</si>
  <si>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</si>
  <si>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</si>
  <si>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</si>
  <si>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</si>
  <si>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</si>
  <si>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</si>
  <si>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</si>
  <si>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</si>
  <si>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</si>
  <si>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</si>
  <si>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</si>
  <si>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</si>
  <si>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</si>
  <si>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</si>
  <si>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</si>
  <si>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</si>
  <si>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</si>
  <si>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</si>
  <si>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</si>
  <si>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</si>
  <si>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</si>
  <si>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</si>
  <si>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</si>
  <si>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</si>
  <si>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</si>
  <si>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</si>
  <si>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</si>
  <si>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</si>
  <si>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</si>
  <si>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</si>
  <si>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</si>
  <si>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</si>
  <si>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</si>
  <si>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</si>
  <si>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</si>
  <si>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</si>
  <si>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</si>
  <si>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</si>
  <si>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</si>
  <si>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</si>
  <si>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</si>
  <si>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</si>
  <si>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</si>
  <si>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</si>
  <si>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</si>
  <si>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</si>
  <si>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</si>
  <si>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</si>
  <si>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</si>
  <si>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</si>
  <si>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</si>
  <si>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</si>
  <si>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</si>
  <si>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</si>
  <si>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</si>
  <si>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</si>
  <si>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</si>
  <si>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</si>
  <si>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</si>
  <si>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</si>
  <si>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</si>
  <si>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</si>
  <si>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</si>
  <si>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</si>
  <si>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</si>
  <si>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</si>
  <si>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</si>
  <si>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</si>
  <si>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</si>
  <si>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</si>
  <si>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</si>
  <si>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</si>
  <si>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</si>
  <si>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</si>
  <si>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</si>
  <si>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</si>
  <si>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</si>
  <si>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</si>
  <si>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</si>
  <si>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</si>
  <si>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</si>
  <si>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</si>
  <si>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</si>
  <si>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</si>
  <si>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</si>
  <si>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</si>
  <si>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</si>
  <si>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</si>
  <si>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</si>
  <si>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</si>
  <si>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</si>
  <si>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</si>
  <si>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</si>
  <si>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</si>
  <si>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</si>
  <si>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</si>
  <si>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</si>
  <si>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</si>
  <si>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</si>
  <si>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</si>
  <si>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</si>
  <si>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</si>
  <si>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</si>
  <si>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</si>
  <si>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</si>
  <si>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</si>
  <si>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</si>
  <si>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</si>
  <si>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</si>
  <si>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</si>
  <si>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</si>
  <si>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</si>
  <si>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</si>
  <si>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</si>
  <si>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</si>
  <si>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</si>
  <si>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</si>
  <si>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</si>
  <si>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</si>
  <si>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</si>
  <si>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</si>
  <si>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</si>
  <si>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</si>
  <si>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</si>
  <si>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</si>
  <si>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</si>
  <si>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</si>
  <si>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</si>
  <si>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</si>
  <si>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</si>
  <si>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</si>
  <si>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</si>
  <si>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</si>
  <si>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</si>
  <si>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</si>
  <si>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</si>
  <si>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</si>
  <si>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</si>
  <si>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</si>
  <si>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</si>
  <si>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</si>
  <si>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</si>
  <si>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</si>
  <si>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</si>
  <si>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</si>
  <si>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</si>
  <si>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</si>
  <si>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</si>
  <si>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</si>
  <si>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</si>
  <si>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</si>
  <si>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</si>
  <si>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</si>
  <si>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</si>
  <si>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</si>
  <si>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</si>
  <si>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</si>
  <si>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</si>
  <si>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</si>
  <si>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</si>
  <si>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</si>
  <si>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</si>
  <si>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</si>
  <si>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</si>
  <si>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</si>
  <si>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</si>
  <si>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</si>
  <si>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</si>
  <si>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</si>
  <si>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</si>
  <si>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</si>
  <si>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 xml:space="preserve">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t>
  </si>
  <si>
    <t>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t>
  </si>
  <si>
    <t>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t>
  </si>
  <si>
    <t>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t>
  </si>
  <si>
    <t>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t>
  </si>
  <si>
    <t>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t>
  </si>
  <si>
    <t>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t>
  </si>
  <si>
    <t xml:space="preserve">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t>
  </si>
  <si>
    <t>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&lt;value&gt;TimeColumnName░Date (EST)▓TimeSlice░Days▓UniqueEdges░True▓UniqueColumnName░URL&lt;/value&gt;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t>
  </si>
  <si>
    <t>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True&lt;/value&gt;
      &lt;/setting&gt;
      &lt;setting name="VertexLabelPositionDetails" serializeAs="String"&gt;
        &lt;value&gt;GreaterThan 10000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True&lt;/value&gt;
      &lt;/setting&gt;
      &lt;setting name="GroupCollapsedDetails" serializeAs="String"&gt;
        &lt;value&gt;GreaterThan 0 Yes No&lt;/value&gt;
      &lt;/setting&gt;
      &lt;setting name="VertexRadiusDetails" serializeAs="String"&gt;
        &lt;value&gt;False False 0 0 50 1000 True False&lt;/value&gt;
      &lt;/setting&gt;
      &lt;setting name="VertexXDetails" serializeAs="String"&gt;
        &lt;value&gt;False False 0 0 0 9999 False False&lt;/value&gt;
      &lt;/setting&gt;
      &lt;setting name="EdgeColorDetails" serializeAs="String"&gt;
        &lt;value&gt;False False 0 0 Gray Red True True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t>
  </si>
  <si>
    <t>As="String"&gt;
        &lt;value&gt;True&lt;/value&gt;
      &lt;/setting&gt;
      &lt;setting name="LabelUserSettings" serializeAs="String"&gt;
        &lt;value&gt;Microsoft Sans Serif, 24pt White BottomCenter 30 2147483647 Black True 550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&lt;value&gt;0.6&lt;/value&gt;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</si>
  <si>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cybersecurity</t>
  </si>
  <si>
    <t>womenincyber</t>
  </si>
  <si>
    <t>intelligentdigital</t>
  </si>
  <si>
    <t>cyber</t>
  </si>
  <si>
    <t>podcast</t>
  </si>
  <si>
    <t>blockchain</t>
  </si>
  <si>
    <t>eycyber</t>
  </si>
  <si>
    <t>cybersécurité</t>
  </si>
  <si>
    <t>soc</t>
  </si>
  <si>
    <t>dataprivacy</t>
  </si>
  <si>
    <t>socexchange</t>
  </si>
  <si>
    <t>sécuritéindustrielle</t>
  </si>
  <si>
    <t>conformité</t>
  </si>
  <si>
    <t>nis</t>
  </si>
  <si>
    <t>digitalresilience</t>
  </si>
  <si>
    <t>ibm</t>
  </si>
  <si>
    <t>ethicalhacking</t>
  </si>
  <si>
    <t>iot</t>
  </si>
  <si>
    <t>ey</t>
  </si>
  <si>
    <t>cybercrime</t>
  </si>
  <si>
    <t>security</t>
  </si>
  <si>
    <t>thinklondon</t>
  </si>
  <si>
    <t>avg</t>
  </si>
  <si>
    <t>privacy</t>
  </si>
  <si>
    <t>cybermonday</t>
  </si>
  <si>
    <t>künstlicheintelligenz</t>
  </si>
  <si>
    <t>securitysummitfr</t>
  </si>
  <si>
    <t>data</t>
  </si>
  <si>
    <t>betterquestions</t>
  </si>
  <si>
    <t>organisationalresilience</t>
  </si>
  <si>
    <t>talent</t>
  </si>
  <si>
    <t>dife18</t>
  </si>
  <si>
    <t>xforce</t>
  </si>
  <si>
    <t>ki</t>
  </si>
  <si>
    <t>realestate</t>
  </si>
  <si>
    <t>predictions</t>
  </si>
  <si>
    <t>wef19</t>
  </si>
  <si>
    <t>ai</t>
  </si>
  <si>
    <t>bigfour</t>
  </si>
  <si>
    <t>tech</t>
  </si>
  <si>
    <t>podcasts</t>
  </si>
  <si>
    <t>cyberangriffe</t>
  </si>
  <si>
    <t>eytmtenterprise</t>
  </si>
  <si>
    <t>betterworkingworld</t>
  </si>
  <si>
    <t>giss</t>
  </si>
  <si>
    <t>thinkblogdach</t>
  </si>
  <si>
    <t>uae</t>
  </si>
  <si>
    <t>giss2019</t>
  </si>
  <si>
    <t>risk</t>
  </si>
  <si>
    <t>cyberrisk</t>
  </si>
  <si>
    <t>cybersicherheit</t>
  </si>
  <si>
    <t>digitalization</t>
  </si>
  <si>
    <t>digital</t>
  </si>
  <si>
    <t>cyberattacks</t>
  </si>
  <si>
    <t>cyberthreats</t>
  </si>
  <si>
    <t>xforcectoc</t>
  </si>
  <si>
    <t>cybersecurite</t>
  </si>
  <si>
    <t>interview</t>
  </si>
  <si>
    <t>securitysummitldn</t>
  </si>
  <si>
    <t>daten</t>
  </si>
  <si>
    <t>augmentedreality</t>
  </si>
  <si>
    <t>innovation</t>
  </si>
  <si>
    <t>briqbank</t>
  </si>
  <si>
    <t>digitalisierung</t>
  </si>
  <si>
    <t>growth</t>
  </si>
  <si>
    <t>privatebusiness</t>
  </si>
  <si>
    <t>techvision2019</t>
  </si>
  <si>
    <t>technologie</t>
  </si>
  <si>
    <t>internet</t>
  </si>
  <si>
    <t>cybersecuritynordic2018</t>
  </si>
  <si>
    <t>kyberturvallisuus</t>
  </si>
  <si>
    <t>wmidm</t>
  </si>
  <si>
    <t>cloudsecurity</t>
  </si>
  <si>
    <t>kpmgcyberfi</t>
  </si>
  <si>
    <t>ibmsecurity</t>
  </si>
  <si>
    <t>gdpr</t>
  </si>
  <si>
    <t>robotics</t>
  </si>
  <si>
    <t>advisory</t>
  </si>
  <si>
    <t>hellooptimism</t>
  </si>
  <si>
    <t>weflive</t>
  </si>
  <si>
    <t>processmining</t>
  </si>
  <si>
    <t>hacker</t>
  </si>
  <si>
    <t>sécurité</t>
  </si>
  <si>
    <t>databreach</t>
  </si>
  <si>
    <t>cybercruise</t>
  </si>
  <si>
    <t>ngfw</t>
  </si>
  <si>
    <t>consumertrust</t>
  </si>
  <si>
    <t>digitaltrustinsights</t>
  </si>
  <si>
    <t>smartdevices</t>
  </si>
  <si>
    <t>dataethics</t>
  </si>
  <si>
    <t>infrastrukturen</t>
  </si>
  <si>
    <t>eu</t>
  </si>
  <si>
    <t>responsiblebusiness</t>
  </si>
  <si>
    <t>xr</t>
  </si>
  <si>
    <t>dsgvo</t>
  </si>
  <si>
    <t>datenschutz</t>
  </si>
  <si>
    <t>toa19</t>
  </si>
  <si>
    <t>innovate</t>
  </si>
  <si>
    <t>ar</t>
  </si>
  <si>
    <t>circulareconomy</t>
  </si>
  <si>
    <t>job</t>
  </si>
  <si>
    <t>bochum</t>
  </si>
  <si>
    <t>kpmg</t>
  </si>
  <si>
    <t>startups</t>
  </si>
  <si>
    <t>wavespaceparis</t>
  </si>
  <si>
    <t>vivatech</t>
  </si>
  <si>
    <t>pwc</t>
  </si>
  <si>
    <t>futreurope</t>
  </si>
  <si>
    <t>oil</t>
  </si>
  <si>
    <t>gas</t>
  </si>
  <si>
    <t>goingglobal</t>
  </si>
  <si>
    <t>entrepreneurship</t>
  </si>
  <si>
    <t>leadershipmatters</t>
  </si>
  <si>
    <t>winningwomen</t>
  </si>
  <si>
    <t>werbung</t>
  </si>
  <si>
    <t>ueberdendaechern</t>
  </si>
  <si>
    <t>mainz</t>
  </si>
  <si>
    <t>unternehmer</t>
  </si>
  <si>
    <t>adgmthink</t>
  </si>
  <si>
    <t>abudhabi</t>
  </si>
  <si>
    <t>dubai</t>
  </si>
  <si>
    <t>futureworkforce</t>
  </si>
  <si>
    <t>fic2019</t>
  </si>
  <si>
    <t>truck</t>
  </si>
  <si>
    <t>financial</t>
  </si>
  <si>
    <t>officehour</t>
  </si>
  <si>
    <t>maria01</t>
  </si>
  <si>
    <t>randd</t>
  </si>
  <si>
    <t>authentication</t>
  </si>
  <si>
    <t>hack</t>
  </si>
  <si>
    <t>hbcybersecurity</t>
  </si>
  <si>
    <t>ciso</t>
  </si>
  <si>
    <t>eygiss</t>
  </si>
  <si>
    <t>eymena</t>
  </si>
  <si>
    <t>budget</t>
  </si>
  <si>
    <t>davidferbrache</t>
  </si>
  <si>
    <t>cybersecurityexe</t>
  </si>
  <si>
    <t>dataprotection</t>
  </si>
  <si>
    <t>digitaleconomy</t>
  </si>
  <si>
    <t>digitaltrust</t>
  </si>
  <si>
    <t>digitalshapers18</t>
  </si>
  <si>
    <t>ceooutlook</t>
  </si>
  <si>
    <t>cyber912</t>
  </si>
  <si>
    <t>publicsector</t>
  </si>
  <si>
    <t>smart</t>
  </si>
  <si>
    <t>assistant</t>
  </si>
  <si>
    <t>voice</t>
  </si>
  <si>
    <t>eytmtenterpriseey</t>
  </si>
  <si>
    <t>smarthome</t>
  </si>
  <si>
    <t>eydigitalhome</t>
  </si>
  <si>
    <t>5g</t>
  </si>
  <si>
    <t>msc2019</t>
  </si>
  <si>
    <t>dataprivacyday</t>
  </si>
  <si>
    <t>worldeconomicforum</t>
  </si>
  <si>
    <t>davos</t>
  </si>
  <si>
    <t>inclusion</t>
  </si>
  <si>
    <t>futureofwork</t>
  </si>
  <si>
    <t>kidtech</t>
  </si>
  <si>
    <t>pwcoutlook</t>
  </si>
  <si>
    <t>insurance</t>
  </si>
  <si>
    <t>bahrain</t>
  </si>
  <si>
    <t>iapp</t>
  </si>
  <si>
    <t>knowledgenet</t>
  </si>
  <si>
    <t>tietoturva</t>
  </si>
  <si>
    <t>consultants</t>
  </si>
  <si>
    <t>rekry</t>
  </si>
  <si>
    <t>eycareer</t>
  </si>
  <si>
    <t>russiasummit18</t>
  </si>
  <si>
    <t>hackathon</t>
  </si>
  <si>
    <t>cybergames</t>
  </si>
  <si>
    <t>transformativeage</t>
  </si>
  <si>
    <t>ondernemerschap</t>
  </si>
  <si>
    <t>eoynl</t>
  </si>
  <si>
    <t>itsa18</t>
  </si>
  <si>
    <t>thinkatibm</t>
  </si>
  <si>
    <t>cloud</t>
  </si>
  <si>
    <t>cyberresilienz</t>
  </si>
  <si>
    <t>cybersecuritymonth</t>
  </si>
  <si>
    <t>itsecurity</t>
  </si>
  <si>
    <t>nisdirective</t>
  </si>
  <si>
    <t>riskmanagement</t>
  </si>
  <si>
    <t>middleeast</t>
  </si>
  <si>
    <t>impactthatmatters</t>
  </si>
  <si>
    <t>onlinemarketing</t>
  </si>
  <si>
    <t>eprivacy</t>
  </si>
  <si>
    <t>whitepaper</t>
  </si>
  <si>
    <t>cio</t>
  </si>
  <si>
    <t>eyenergy</t>
  </si>
  <si>
    <t>mobility</t>
  </si>
  <si>
    <t>automotive</t>
  </si>
  <si>
    <t>informationsecurity</t>
  </si>
  <si>
    <t>datenschutztag</t>
  </si>
  <si>
    <t>fivefifty</t>
  </si>
  <si>
    <t>fachkräftemangel</t>
  </si>
  <si>
    <t>automation</t>
  </si>
  <si>
    <t>openpensions</t>
  </si>
  <si>
    <t>abiopenpensions</t>
  </si>
  <si>
    <t>parismotorshow2018</t>
  </si>
  <si>
    <t>mondialtech</t>
  </si>
  <si>
    <t>banken</t>
  </si>
  <si>
    <t>ing</t>
  </si>
  <si>
    <t>whatsapp</t>
  </si>
  <si>
    <t>datalek</t>
  </si>
  <si>
    <t>spionage</t>
  </si>
  <si>
    <t>persoonsgegevens</t>
  </si>
  <si>
    <t>geneesmiddelen</t>
  </si>
  <si>
    <t>lifesciences</t>
  </si>
  <si>
    <t>genotype</t>
  </si>
  <si>
    <t>genotyping</t>
  </si>
  <si>
    <t>dagvandeprivacy</t>
  </si>
  <si>
    <t>dataprotectionday</t>
  </si>
  <si>
    <t>privacyrechten</t>
  </si>
  <si>
    <t>digitaltransformation</t>
  </si>
  <si>
    <t>internalaudit</t>
  </si>
  <si>
    <t>alleyesontrust</t>
  </si>
  <si>
    <t>hackerangriffen</t>
  </si>
  <si>
    <t>ict</t>
  </si>
  <si>
    <t>pwcdigital</t>
  </si>
  <si>
    <t>familienunternehmen</t>
  </si>
  <si>
    <t>familybusiness</t>
  </si>
  <si>
    <t>pwcforfamilybusinesses</t>
  </si>
  <si>
    <t>disclose29</t>
  </si>
  <si>
    <t>corporategovernance</t>
  </si>
  <si>
    <t>bod</t>
  </si>
  <si>
    <t>coutducybercrime</t>
  </si>
  <si>
    <t>confiance</t>
  </si>
  <si>
    <t>numérique</t>
  </si>
  <si>
    <t>internetoftrust</t>
  </si>
  <si>
    <t>cyberresilience</t>
  </si>
  <si>
    <t>careers</t>
  </si>
  <si>
    <t>opportunity</t>
  </si>
  <si>
    <t>identitymanagement</t>
  </si>
  <si>
    <t>idm</t>
  </si>
  <si>
    <t>graduates</t>
  </si>
  <si>
    <t>brightlands</t>
  </si>
  <si>
    <t>talent4digitalsecurity</t>
  </si>
  <si>
    <t>cybersecuritymanager</t>
  </si>
  <si>
    <t>managedsecurityservicesmanager</t>
  </si>
  <si>
    <t>accentureatadipec</t>
  </si>
  <si>
    <t>adipec2018</t>
  </si>
  <si>
    <t>designandtechtalks</t>
  </si>
  <si>
    <t>pwcevents</t>
  </si>
  <si>
    <t>safety</t>
  </si>
  <si>
    <t>automatization</t>
  </si>
  <si>
    <t>autonomousvehicles</t>
  </si>
  <si>
    <t>itsa2018</t>
  </si>
  <si>
    <t>cmdctrl18</t>
  </si>
  <si>
    <t>hacking</t>
  </si>
  <si>
    <t>vulnerability</t>
  </si>
  <si>
    <t>adalovelacefestival</t>
  </si>
  <si>
    <t>ada18</t>
  </si>
  <si>
    <t>hackzurich</t>
  </si>
  <si>
    <t>hybridcloud</t>
  </si>
  <si>
    <t>wimbledon</t>
  </si>
  <si>
    <t>technologydecoded</t>
  </si>
  <si>
    <t>bedrijf</t>
  </si>
  <si>
    <t>cyberbedreigingen</t>
  </si>
  <si>
    <t>inzake</t>
  </si>
  <si>
    <t>personalisatie</t>
  </si>
  <si>
    <t>netflix</t>
  </si>
  <si>
    <t>techthursday</t>
  </si>
  <si>
    <t>website</t>
  </si>
  <si>
    <t>cyberkennis</t>
  </si>
  <si>
    <t>digitaal</t>
  </si>
  <si>
    <t>digitalidentity</t>
  </si>
  <si>
    <t>tnw2019</t>
  </si>
  <si>
    <t>cyberuk19</t>
  </si>
  <si>
    <t>technology</t>
  </si>
  <si>
    <t>ceo</t>
  </si>
  <si>
    <t>ceoimperative</t>
  </si>
  <si>
    <t>disruption</t>
  </si>
  <si>
    <t>mining</t>
  </si>
  <si>
    <t>metals</t>
  </si>
  <si>
    <t>transform</t>
  </si>
  <si>
    <t>business</t>
  </si>
  <si>
    <t>email</t>
  </si>
  <si>
    <t>accounting</t>
  </si>
  <si>
    <t>mkb</t>
  </si>
  <si>
    <t>innovatie</t>
  </si>
  <si>
    <t>dataanalytics</t>
  </si>
  <si>
    <t>rpa</t>
  </si>
  <si>
    <t>digitaletransformatie</t>
  </si>
  <si>
    <t>womenintech</t>
  </si>
  <si>
    <t>intelligentmining</t>
  </si>
  <si>
    <t>reedereien</t>
  </si>
  <si>
    <t>onlinewerbung</t>
  </si>
  <si>
    <t>paidcontent</t>
  </si>
  <si>
    <t>medienbranche</t>
  </si>
  <si>
    <t>ceosurvey</t>
  </si>
  <si>
    <t>ransomware</t>
  </si>
  <si>
    <t>buildings</t>
  </si>
  <si>
    <t>deloitte</t>
  </si>
  <si>
    <t>rep19</t>
  </si>
  <si>
    <t>factory</t>
  </si>
  <si>
    <t>cyberattack</t>
  </si>
  <si>
    <t>artificialintelligence</t>
  </si>
  <si>
    <t>fabriek</t>
  </si>
  <si>
    <t>hacken</t>
  </si>
  <si>
    <t>quadrigacx</t>
  </si>
  <si>
    <t>cryptocurrency</t>
  </si>
  <si>
    <t>tips</t>
  </si>
  <si>
    <t>rozeslot</t>
  </si>
  <si>
    <t>switzerland</t>
  </si>
  <si>
    <t>students</t>
  </si>
  <si>
    <t>universities</t>
  </si>
  <si>
    <t>swissdigitalday</t>
  </si>
  <si>
    <t>humans</t>
  </si>
  <si>
    <t>ia</t>
  </si>
  <si>
    <t>robots</t>
  </si>
  <si>
    <t>assisessi</t>
  </si>
  <si>
    <t>pwcaiweek</t>
  </si>
  <si>
    <t>cybermining</t>
  </si>
  <si>
    <t>bundestag</t>
  </si>
  <si>
    <t>politiker</t>
  </si>
  <si>
    <t>journalisten</t>
  </si>
  <si>
    <t>hackerangriff</t>
  </si>
  <si>
    <t>thirdpartyrisk</t>
  </si>
  <si>
    <t>lorca</t>
  </si>
  <si>
    <t>mobile</t>
  </si>
  <si>
    <t>ethical</t>
  </si>
  <si>
    <t>analytics</t>
  </si>
  <si>
    <t>experienceanalytics</t>
  </si>
  <si>
    <t>cs4ca</t>
  </si>
  <si>
    <t>technologies</t>
  </si>
  <si>
    <t>mna</t>
  </si>
  <si>
    <t>privateequity</t>
  </si>
  <si>
    <t>transformative</t>
  </si>
  <si>
    <t>culture</t>
  </si>
  <si>
    <t>training</t>
  </si>
  <si>
    <t>leadership</t>
  </si>
  <si>
    <t>government</t>
  </si>
  <si>
    <t>ltw</t>
  </si>
  <si>
    <t>genomics</t>
  </si>
  <si>
    <t>lt19uk</t>
  </si>
  <si>
    <t>student</t>
  </si>
  <si>
    <t>digitalcyberacademy</t>
  </si>
  <si>
    <t>merger</t>
  </si>
  <si>
    <t>wef</t>
  </si>
  <si>
    <t>economy</t>
  </si>
  <si>
    <t>autonomous</t>
  </si>
  <si>
    <t>mobilityecosystem</t>
  </si>
  <si>
    <t>mobility2030</t>
  </si>
  <si>
    <t>kpmgprivacyapps</t>
  </si>
  <si>
    <t>appianeurope</t>
  </si>
  <si>
    <t>digitalfactory</t>
  </si>
  <si>
    <t>cfo</t>
  </si>
  <si>
    <t>unternehmen</t>
  </si>
  <si>
    <t>deloittedigitalfactory</t>
  </si>
  <si>
    <t>cfoforum</t>
  </si>
  <si>
    <t>peportfolioservices</t>
  </si>
  <si>
    <t>wirtschaft</t>
  </si>
  <si>
    <t>politik</t>
  </si>
  <si>
    <t>studie</t>
  </si>
  <si>
    <t>risikobewusstsein</t>
  </si>
  <si>
    <t>malware</t>
  </si>
  <si>
    <t>phishing</t>
  </si>
  <si>
    <t>trojaner</t>
  </si>
  <si>
    <t>marcelkunze</t>
  </si>
  <si>
    <t>drfrankdamm</t>
  </si>
  <si>
    <t>rethinkitis</t>
  </si>
  <si>
    <t>hamburg</t>
  </si>
  <si>
    <t>community</t>
  </si>
  <si>
    <t>angriffsfläche</t>
  </si>
  <si>
    <t>cyberraum</t>
  </si>
  <si>
    <t>iiot</t>
  </si>
  <si>
    <t>industrieanlagen</t>
  </si>
  <si>
    <t>agilität</t>
  </si>
  <si>
    <t>fax</t>
  </si>
  <si>
    <t>dax</t>
  </si>
  <si>
    <t>mittelstand</t>
  </si>
  <si>
    <t>infosec</t>
  </si>
  <si>
    <t>internalclientinsight</t>
  </si>
  <si>
    <t>strategy</t>
  </si>
  <si>
    <t>watsonforcybersecurity</t>
  </si>
  <si>
    <t>thinkparis2018</t>
  </si>
  <si>
    <t>securitysumitfr</t>
  </si>
  <si>
    <t>cybersécuritéindustrielle</t>
  </si>
  <si>
    <t>buildingpublictrust</t>
  </si>
  <si>
    <t>pwc_middle_east</t>
  </si>
  <si>
    <t>iiaqatar</t>
  </si>
  <si>
    <t>audit</t>
  </si>
  <si>
    <t>nordicceooutlook</t>
  </si>
  <si>
    <t>kpmgfinland</t>
  </si>
  <si>
    <t>fbs2019</t>
  </si>
  <si>
    <t>dxbontheblock</t>
  </si>
  <si>
    <t>operational</t>
  </si>
  <si>
    <t>quantum</t>
  </si>
  <si>
    <t>thisisibmuki</t>
  </si>
  <si>
    <t>governance</t>
  </si>
  <si>
    <t>gccbdichairmansummit</t>
  </si>
  <si>
    <t>gcc</t>
  </si>
  <si>
    <t>nist</t>
  </si>
  <si>
    <t>openbanking</t>
  </si>
  <si>
    <t>treasurers</t>
  </si>
  <si>
    <t>vegas</t>
  </si>
  <si>
    <t>defcon</t>
  </si>
  <si>
    <t>scaleup</t>
  </si>
  <si>
    <t>transparency</t>
  </si>
  <si>
    <t>kronjuwelen</t>
  </si>
  <si>
    <t>fahrzeug</t>
  </si>
  <si>
    <t>protektionismus</t>
  </si>
  <si>
    <t>datenverlust</t>
  </si>
  <si>
    <t>berechtigungsmanagement</t>
  </si>
  <si>
    <t>rp19</t>
  </si>
  <si>
    <t>darknet</t>
  </si>
  <si>
    <t>itforensik</t>
  </si>
  <si>
    <t>cir</t>
  </si>
  <si>
    <t>cyberresponse</t>
  </si>
  <si>
    <t>strategie</t>
  </si>
  <si>
    <t>cryptojacking</t>
  </si>
  <si>
    <t>sicherheit</t>
  </si>
  <si>
    <t>cyberattacke</t>
  </si>
  <si>
    <t>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</si>
  <si>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&lt;PlugInUserSettings&gt;
      &lt;setting name="PlugInFolderPath" serializeAs="String"&gt;
        &lt;value&gt;E:\NodeXL\_NodeXL importer&lt;/value&gt;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t>
  </si>
  <si>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</si>
  <si>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</si>
  <si>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</si>
  <si>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</si>
  <si>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</si>
  <si>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</si>
  <si>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</si>
  <si>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</si>
  <si>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</si>
  <si>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</si>
  <si>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</si>
  <si>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</si>
  <si>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</si>
  <si>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</si>
  <si>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</si>
  <si>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</si>
  <si>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</si>
  <si>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</si>
  <si>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</si>
  <si>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</si>
  <si>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</si>
  <si>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</si>
  <si>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</si>
  <si>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</si>
  <si>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</si>
  <si>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</si>
  <si>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</si>
  <si>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</si>
  <si>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</si>
  <si>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</si>
  <si>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</si>
  <si>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</si>
  <si>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</si>
  <si>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</si>
  <si>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</si>
  <si>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</si>
  <si>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</si>
  <si>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</si>
  <si>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</si>
  <si>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</si>
  <si>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</si>
  <si>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</si>
  <si>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</si>
  <si>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</si>
  <si>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</si>
  <si>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</si>
  <si>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</si>
  <si>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</si>
  <si>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</si>
  <si>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</si>
  <si>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</si>
  <si>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</si>
  <si>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</si>
  <si>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</si>
  <si>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</si>
  <si>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Graph History</t>
  </si>
  <si>
    <t>Group 1</t>
  </si>
  <si>
    <t>Group 2</t>
  </si>
  <si>
    <t>Edges</t>
  </si>
  <si>
    <t>Graph Type</t>
  </si>
  <si>
    <t>Modularity</t>
  </si>
  <si>
    <t>NodeXL Version</t>
  </si>
  <si>
    <t>1.0.1.418</t>
  </si>
  <si>
    <t>Key</t>
  </si>
  <si>
    <t>Action Label</t>
  </si>
  <si>
    <t>Action URL</t>
  </si>
  <si>
    <t>Brand Logo</t>
  </si>
  <si>
    <t>Brand URL</t>
  </si>
  <si>
    <t>Hashtag</t>
  </si>
  <si>
    <t>URL</t>
  </si>
  <si>
    <t>Red</t>
  </si>
  <si>
    <t>232, 69, 69</t>
  </si>
  <si>
    <t>225, 94, 94</t>
  </si>
  <si>
    <t>217, 118, 118</t>
  </si>
  <si>
    <t>208, 143, 143</t>
  </si>
  <si>
    <t>200, 167, 167</t>
  </si>
  <si>
    <t>192, 192, 192</t>
  </si>
  <si>
    <t>Autofill Workbook Results</t>
  </si>
  <si>
    <t>GroupingDescription░The graph's vertices were grouped by cluster using the Clauset-Newman-Moore cluster algorithm.▓LayoutAlgorithm░The graph was laid out using the Harel-Koren Fast Multiscale layout algorithm.▓GraphDirectedness░The graph is directed.</t>
  </si>
  <si>
    <t>Count▓1▓9▓0▓True▓Silver▓Red▓▓Count▓1▓2▓0▓1▓10▓True▓▓0▓0▓0▓0▓0▓False▓▓0▓0▓0▓True▓Black▓Black▓▓Betweenness Centrality▓0▓6595.741888▓3▓400▓900▓False▓▓0▓0▓0▓0▓0▓False▓▓0▓0▓0▓0▓0▓False▓▓0▓0▓0▓0▓0▓False</t>
  </si>
  <si>
    <t xml:space="preserve"> Connected Action Your Link to Social Network Insights</t>
  </si>
  <si>
    <t>http://bit.ly/NodeXLMaps</t>
  </si>
  <si>
    <t>D:\NodeXL\_options\Connected Action\CALogo-Plain_header.jpg</t>
  </si>
  <si>
    <t>https://www.connectedaction.net/</t>
  </si>
  <si>
    <t>#NodeXL</t>
  </si>
  <si>
    <t>http://bit.ly/NodeXL</t>
  </si>
  <si>
    <t>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t>
  </si>
  <si>
    <t>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&lt;value&gt;CalculateSentiment░True▓TextColumnIsOnEdgeWorksheet░True▓TextColumnName░Hashtags in Tweet▓CountByGroup░False▓SkipSingleTerms░False▓SentimentList1Name░Positive▓SentimentList2Name░Negative▓SentimentList3Name░(Add your own word list)&lt;/value&gt;
      &lt;/setting&gt;
      &lt;setting name="TimeSeriesUserSettings" serializeAs="String"&gt;
        &lt;value&gt;TimeColumnName░Relationship Date (UTC)▓TimeSlice░Hours▓UniqueEdges░False&lt;/value&gt;
      &lt;/setting&gt;
    &lt;/GraphMetricUserSettings&gt;
    &lt;AutomateTasksUserSetting</t>
  </si>
  <si>
    <t>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 /&gt;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&lt;value&gt;Count&lt;/value&gt;
      &lt;/setting&gt;
      &lt;setting name="VertexShapeSourceColumnName" serializeAs="String"&gt;
        &lt;value /&gt;
      &lt;/setting&gt;
      &lt;setting name="EdgeStyleSourceColumnName" serializeAs="String"&gt;
        &lt;value /&gt;
      &lt;/setting&gt;
      &lt;setting name="EdgeColorSourceColumnName" serializeAs="String"&gt;
        &lt;value&gt;Count&lt;/value&gt;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Label &lt;/value&gt;
      &lt;/setting&gt;
      &lt;setting name="VertexYDetails" serializeAs="String"&gt;
        &lt;value&gt;False False 0 0 0 9999 False False&lt;/value&gt;
      &lt;/setting&gt;
      &lt;setting name="VertexLayoutOrderDetails" serializeAs="String"&gt;
        &lt;value&gt;False False 0 0 1 9999 True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0 Yes No&lt;/value&gt;
      &lt;/setting&gt;
      &lt;setting name="VertexRadiusDetails" serializeAs="String"&gt;
        &lt;value&gt;False False 0 0 400 900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&lt;value&gt;Group&lt;/value&gt;
      &lt;/setting&gt;
      &lt;setting name="GroupLabelDetails" serializeAs="String"&gt;
        &lt;value&gt;False&lt;/value&gt;
      &lt;/setting&gt;
    &lt;/AutoFillUserSettings3&gt;
    &lt;LayoutUserSettings&gt;
      &lt;setting name="Layout" serializeAs="String"&gt;
        &lt;val</t>
  </si>
  <si>
    <t xml:space="preserve">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&lt;value&gt;False&lt;/value&gt;
      &lt;/setting&gt;
      &lt;setting name="SelectedEdgeColor" serializeAs="String"&gt;
        &lt;value&gt;255, 0, 128&lt;/value&gt;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&lt;value&gt;Trebuchet MS, 9.75pt White BottomCenter 2147483647 2147483647 Black False 550 Black 86 TopLeft Arial Narrow, 12pt Gill Sans MT, 9pt&lt;/value&gt;
      &lt;/setting&gt;
      &lt;setting name="EdgeAlpha" serializeAs="String"&gt;
        &lt;value&gt;100&lt;/value&gt;
      &lt;/setting&gt;
      &lt;setting name="SelectedVertexColor" serializeAs="String"&gt;
        &lt;value&gt;Red&lt;/value&gt;
      &lt;/setting&gt;
      &lt;setting name="VertexColor" serializeAs="String"&gt;
        &lt;value&gt;255, 0, 128&lt;/value&gt;
      &lt;/setting&gt;
      &lt;setting name="VertexShape" serializeAs="String"&gt;
        &lt;value&gt;Label&lt;/value&gt;
      &lt;/setting&gt;
      &lt;setting name="RelativeArrowSize" serializeAs="String"&gt;
        &lt;value&gt;3&lt;/value&gt;
      &lt;/setting&gt;
      &lt;setting name="VertexImageSize" serializeAs="String"&gt;
        &lt;value&gt;3&lt;/value&gt;
      &lt;/setting&gt;
      &lt;setting name="EdgeColor" serializeAs="String"&gt;
        &lt;value&gt;255, 0, 128&lt;/value&gt;
      &lt;/setting&gt;
      &lt;setting name="EdgeBezierDisplacementFactor" serializeAs="String"&gt;
        &lt;value&gt;0.1&lt;/value&gt;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t>
  </si>
  <si>
    <t xml:space="preserve">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&lt;ExportDataUserSettings&gt;
      &lt;setting name="URL" serializeAs="String"&gt;
        &lt;value&gt;http://bit.ly/NodeXL&lt;/value&gt;
      &lt;/setting&gt;
      &lt;setting name="Hashtag" serializeAs="String"&gt;
        &lt;value&gt;#NodeXL&lt;/value&gt;
      &lt;/setting&gt;
      &lt;setting name="ActionLabel" serializeAs="String"&gt;
        &lt;value&gt; Connected Action Your Link to Social Network Insights&lt;/value&gt;
      &lt;/setting&gt;
      &lt;setting name="BrandLogo" serializeAs="String"&gt;
        &lt;value&gt;D:\NodeXL\_options\Connected Action\CALogo-Plain_header.jpg&lt;/value&gt;
      &lt;/setting&gt;
      &lt;setting name="ActionURL" serializeAs="String"&gt;
        &lt;value&gt;http://bit.ly/NodeXLMaps&lt;/value&gt;
      &lt;/setting&gt;
      &lt;setting name="BrandURL" serializeAs="String"&gt;
        &lt;value&gt;https://www.connectedaction.net/&lt;/value&gt;
      &lt;/setting&gt;
    &lt;/ExportDataUserSettings&gt;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</si>
</sst>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quotePrefix="1"/>
    <xf numFmtId="0" fontId="0" fillId="2" borderId="1" xfId="20" applyNumberFormat="1" applyFont="1"/>
    <xf numFmtId="1" fontId="0" fillId="3" borderId="1" xfId="23" applyNumberFormat="1" applyFont="1"/>
    <xf numFmtId="49" fontId="0" fillId="0" borderId="0" xfId="22" applyNumberFormat="1" applyFont="1" applyAlignment="1" quotePrefix="1">
      <alignment wrapText="1"/>
    </xf>
    <xf numFmtId="164" fontId="0" fillId="6" borderId="1" xfId="26" applyNumberFormat="1" applyFont="1"/>
    <xf numFmtId="0" fontId="0" fillId="2" borderId="1" xfId="20" applyNumberFormat="1" applyFont="1" applyAlignment="1">
      <alignment wrapText="1"/>
    </xf>
    <xf numFmtId="165" fontId="0" fillId="6" borderId="1" xfId="26" applyNumberFormat="1" applyFont="1"/>
    <xf numFmtId="164" fontId="0" fillId="3" borderId="1" xfId="23" applyNumberFormat="1" applyFont="1"/>
    <xf numFmtId="166" fontId="0" fillId="6" borderId="1" xfId="26" applyNumberFormat="1" applyFont="1"/>
    <xf numFmtId="0" fontId="0" fillId="0" borderId="0" xfId="21" applyNumberFormat="1" applyFont="1"/>
    <xf numFmtId="0" fontId="0" fillId="4" borderId="1" xfId="24" applyNumberFormat="1" applyAlignment="1">
      <alignment wrapText="1"/>
    </xf>
    <xf numFmtId="0" fontId="0" fillId="0" borderId="0" xfId="0" applyAlignment="1" quotePrefix="1">
      <alignment/>
    </xf>
    <xf numFmtId="0" fontId="0" fillId="0" borderId="0" xfId="0"/>
    <xf numFmtId="49" fontId="0" fillId="0" borderId="0" xfId="0" applyNumberFormat="1" applyAlignment="1">
      <alignment wrapText="1"/>
    </xf>
    <xf numFmtId="0" fontId="0" fillId="0" borderId="0" xfId="0" applyAlignment="1">
      <alignment wrapText="1"/>
    </xf>
    <xf numFmtId="49" fontId="6" fillId="5" borderId="1" xfId="25" applyNumberFormat="1"/>
    <xf numFmtId="0" fontId="0" fillId="4" borderId="1" xfId="24" applyNumberFormat="1"/>
    <xf numFmtId="0" fontId="0" fillId="4" borderId="1" xfId="24" applyNumberFormat="1" applyAlignment="1">
      <alignment/>
    </xf>
    <xf numFmtId="1" fontId="0" fillId="4" borderId="1" xfId="24" applyNumberFormat="1" applyAlignment="1">
      <alignment/>
    </xf>
    <xf numFmtId="167" fontId="0" fillId="4" borderId="1" xfId="24" applyNumberFormat="1" applyAlignment="1">
      <alignment/>
    </xf>
    <xf numFmtId="0" fontId="6" fillId="5" borderId="1" xfId="25" applyNumberFormat="1"/>
    <xf numFmtId="0" fontId="0" fillId="4" borderId="1" xfId="24" applyNumberFormat="1" applyAlignment="1">
      <alignment wrapText="1"/>
    </xf>
    <xf numFmtId="0" fontId="0" fillId="3" borderId="1" xfId="23" applyNumberFormat="1" applyFont="1" applyAlignment="1">
      <alignment/>
    </xf>
    <xf numFmtId="0" fontId="0" fillId="0" borderId="0" xfId="0"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22" applyNumberFormat="1" applyFont="1" applyBorder="1"/>
    <xf numFmtId="164" fontId="0" fillId="3" borderId="12" xfId="23" applyNumberFormat="1" applyFont="1" applyBorder="1"/>
    <xf numFmtId="1" fontId="0" fillId="3" borderId="12" xfId="23" applyNumberFormat="1" applyFont="1" applyBorder="1"/>
    <xf numFmtId="0" fontId="6" fillId="5" borderId="12" xfId="25" applyNumberFormat="1" applyBorder="1"/>
    <xf numFmtId="164" fontId="0" fillId="6" borderId="12" xfId="26" applyNumberFormat="1" applyFont="1" applyBorder="1"/>
    <xf numFmtId="165" fontId="0" fillId="6" borderId="12" xfId="26" applyNumberFormat="1" applyFont="1" applyBorder="1"/>
    <xf numFmtId="166" fontId="0" fillId="6" borderId="12" xfId="26" applyNumberFormat="1" applyFont="1" applyBorder="1"/>
    <xf numFmtId="1" fontId="0" fillId="4" borderId="12" xfId="24" applyNumberFormat="1" applyFont="1" applyBorder="1" applyAlignment="1">
      <alignment/>
    </xf>
    <xf numFmtId="167" fontId="0" fillId="4" borderId="12" xfId="24" applyNumberFormat="1" applyBorder="1" applyAlignment="1">
      <alignment/>
    </xf>
    <xf numFmtId="0" fontId="0" fillId="0" borderId="0" xfId="21" applyNumberFormat="1" applyFon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380898"/>
        <c:axId val="19666035"/>
      </c:barChart>
      <c:catAx>
        <c:axId val="543808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666035"/>
        <c:crosses val="autoZero"/>
        <c:auto val="1"/>
        <c:lblOffset val="100"/>
        <c:noMultiLvlLbl val="0"/>
      </c:catAx>
      <c:valAx>
        <c:axId val="19666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80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776588"/>
        <c:axId val="49444973"/>
      </c:barChart>
      <c:catAx>
        <c:axId val="427765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44973"/>
        <c:crosses val="autoZero"/>
        <c:auto val="1"/>
        <c:lblOffset val="100"/>
        <c:noMultiLvlLbl val="0"/>
      </c:catAx>
      <c:valAx>
        <c:axId val="49444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76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351574"/>
        <c:axId val="45619847"/>
      </c:barChart>
      <c:catAx>
        <c:axId val="423515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619847"/>
        <c:crosses val="autoZero"/>
        <c:auto val="1"/>
        <c:lblOffset val="100"/>
        <c:noMultiLvlLbl val="0"/>
      </c:catAx>
      <c:valAx>
        <c:axId val="45619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925440"/>
        <c:axId val="4220097"/>
      </c:barChart>
      <c:catAx>
        <c:axId val="79254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0097"/>
        <c:crosses val="autoZero"/>
        <c:auto val="1"/>
        <c:lblOffset val="100"/>
        <c:noMultiLvlLbl val="0"/>
      </c:catAx>
      <c:valAx>
        <c:axId val="422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980874"/>
        <c:axId val="6283547"/>
      </c:barChart>
      <c:catAx>
        <c:axId val="379808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83547"/>
        <c:crosses val="autoZero"/>
        <c:auto val="1"/>
        <c:lblOffset val="100"/>
        <c:noMultiLvlLbl val="0"/>
      </c:catAx>
      <c:valAx>
        <c:axId val="628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80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551924"/>
        <c:axId val="39205269"/>
      </c:barChart>
      <c:catAx>
        <c:axId val="565519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05269"/>
        <c:crosses val="autoZero"/>
        <c:auto val="1"/>
        <c:lblOffset val="100"/>
        <c:noMultiLvlLbl val="0"/>
      </c:catAx>
      <c:valAx>
        <c:axId val="39205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303102"/>
        <c:axId val="21510191"/>
      </c:barChart>
      <c:catAx>
        <c:axId val="173031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510191"/>
        <c:crosses val="autoZero"/>
        <c:auto val="1"/>
        <c:lblOffset val="100"/>
        <c:noMultiLvlLbl val="0"/>
      </c:catAx>
      <c:valAx>
        <c:axId val="21510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3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373992"/>
        <c:axId val="64603881"/>
      </c:barChart>
      <c:catAx>
        <c:axId val="593739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03881"/>
        <c:crosses val="autoZero"/>
        <c:auto val="1"/>
        <c:lblOffset val="100"/>
        <c:noMultiLvlLbl val="0"/>
      </c:catAx>
      <c:valAx>
        <c:axId val="64603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3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564018"/>
        <c:axId val="65531843"/>
      </c:barChart>
      <c:catAx>
        <c:axId val="44564018"/>
        <c:scaling>
          <c:orientation val="minMax"/>
        </c:scaling>
        <c:axPos val="b"/>
        <c:delete val="1"/>
        <c:majorTickMark val="out"/>
        <c:minorTickMark val="none"/>
        <c:tickLblPos val="none"/>
        <c:crossAx val="65531843"/>
        <c:crosses val="autoZero"/>
        <c:auto val="1"/>
        <c:lblOffset val="100"/>
        <c:noMultiLvlLbl val="0"/>
      </c:catAx>
      <c:valAx>
        <c:axId val="65531843"/>
        <c:scaling>
          <c:orientation val="minMax"/>
        </c:scaling>
        <c:axPos val="l"/>
        <c:delete val="1"/>
        <c:majorTickMark val="out"/>
        <c:minorTickMark val="none"/>
        <c:tickLblPos val="none"/>
        <c:crossAx val="445640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601" totalsRowShown="0" headerRowDxfId="107" dataDxfId="106">
  <autoFilter ref="A2:Q601"/>
  <tableColumns count="17">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96"/>
    <tableColumn id="14" name="Reciprocated?" dataDxfId="95"/>
    <tableColumn id="7" name="ID" dataDxfId="94"/>
    <tableColumn id="9" name="Dynamic Filter" dataDxfId="93"/>
    <tableColumn id="8" name="Count" dataDxfId="92"/>
    <tableColumn id="15" name="Edge Weight"/>
    <tableColumn id="16" name="Vertex 1 Group" dataDxfId="36">
      <calculatedColumnFormula>REPLACE(INDEX(GroupVertices[Group], MATCH(Edges[[#This Row],[Vertex 1]],GroupVertices[Vertex],0)),1,1,"")</calculatedColumnFormula>
    </tableColumn>
    <tableColumn id="17" name="Vertex 2 Group" dataDxfId="3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4" totalsRowShown="0" headerRowDxfId="19" dataDxfId="18">
  <autoFilter ref="A2:C104"/>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2" dataDxfId="11">
  <autoFilter ref="A1:B7"/>
  <tableColumns count="2">
    <tableColumn id="1" name="Key" dataDxfId="1"/>
    <tableColumn id="2" name="Value"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D414" totalsRowShown="0" headerRowDxfId="91" dataDxfId="90">
  <autoFilter ref="A2:AD414"/>
  <tableColumns count="30">
    <tableColumn id="1" name="Vertex" dataDxfId="89"/>
    <tableColumn id="2" name="Color" dataDxfId="88"/>
    <tableColumn id="5" name="Shape" dataDxfId="87"/>
    <tableColumn id="6" name="Size" dataDxfId="86"/>
    <tableColumn id="4" name="Opacity" dataDxfId="85"/>
    <tableColumn id="7" name="Image File" dataDxfId="84"/>
    <tableColumn id="3" name="Visibility" dataDxfId="83"/>
    <tableColumn id="10" name="Label" dataDxfId="82"/>
    <tableColumn id="16" name="Label Fill Color" dataDxfId="81"/>
    <tableColumn id="9" name="Label Position" dataDxfId="80"/>
    <tableColumn id="8" name="Tooltip" dataDxfId="79"/>
    <tableColumn id="18" name="Layout Order" dataDxfId="78"/>
    <tableColumn id="13" name="X" dataDxfId="77"/>
    <tableColumn id="14" name="Y" dataDxfId="76"/>
    <tableColumn id="12" name="Locked?" dataDxfId="75"/>
    <tableColumn id="19" name="Polar R" dataDxfId="74"/>
    <tableColumn id="20" name="Polar Angle" dataDxfId="73"/>
    <tableColumn id="21" name="Degree" dataDxfId="8"/>
    <tableColumn id="22" name="In-Degree" dataDxfId="7"/>
    <tableColumn id="23" name="Out-Degree" dataDxfId="5"/>
    <tableColumn id="24" name="Betweenness Centrality" dataDxfId="6"/>
    <tableColumn id="25" name="Closeness Centrality" dataDxfId="10"/>
    <tableColumn id="26" name="Eigenvector Centrality" dataDxfId="9"/>
    <tableColumn id="15" name="PageRank" dataDxfId="4"/>
    <tableColumn id="27" name="Clustering Coefficient" dataDxfId="2"/>
    <tableColumn id="29" name="Reciprocated Vertex Pair Ratio" dataDxfId="3"/>
    <tableColumn id="11" name="ID" dataDxfId="72"/>
    <tableColumn id="28" name="Dynamic Filter" dataDxfId="71"/>
    <tableColumn id="17" name="Add Your Own Columns Here" dataDxfId="38"/>
    <tableColumn id="30" name="Vertex Group" dataDxfId="3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40" totalsRowShown="0" headerRowDxfId="70">
  <autoFilter ref="A2:X40"/>
  <tableColumns count="24">
    <tableColumn id="1" name="Group" dataDxfId="45"/>
    <tableColumn id="2" name="Vertex Color" dataDxfId="44"/>
    <tableColumn id="3" name="Vertex Shape" dataDxfId="42"/>
    <tableColumn id="22" name="Visibility" dataDxfId="43"/>
    <tableColumn id="4" name="Collapsed?"/>
    <tableColumn id="18" name="Label" dataDxfId="69"/>
    <tableColumn id="20" name="Collapsed X"/>
    <tableColumn id="21" name="Collapsed Y"/>
    <tableColumn id="6" name="ID" dataDxfId="68"/>
    <tableColumn id="19" name="Collapsed Properties" dataDxfId="34"/>
    <tableColumn id="5" name="Vertices" dataDxfId="33"/>
    <tableColumn id="7" name="Unique Edges" dataDxfId="32"/>
    <tableColumn id="8" name="Edges With Duplicates" dataDxfId="31"/>
    <tableColumn id="9" name="Total Edges" dataDxfId="30"/>
    <tableColumn id="10" name="Self-Loops" dataDxfId="29"/>
    <tableColumn id="24" name="Reciprocated Vertex Pair Ratio" dataDxfId="28"/>
    <tableColumn id="25" name="Reciprocated Edge Ratio" dataDxfId="27"/>
    <tableColumn id="11" name="Connected Components" dataDxfId="26"/>
    <tableColumn id="12" name="Single-Vertex Connected Components" dataDxfId="25"/>
    <tableColumn id="13" name="Maximum Vertices in a Connected Component" dataDxfId="24"/>
    <tableColumn id="14" name="Maximum Edges in a Connected Component" dataDxfId="23"/>
    <tableColumn id="15" name="Maximum Geodesic Distance (Diameter)" dataDxfId="22"/>
    <tableColumn id="16" name="Average Geodesic Distance" dataDxfId="21"/>
    <tableColumn id="17" name="Graph Density"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3" totalsRowShown="0" headerRowDxfId="67" dataDxfId="66">
  <autoFilter ref="A1:C413"/>
  <tableColumns count="3">
    <tableColumn id="1" name="Group" dataDxfId="41"/>
    <tableColumn id="2" name="Vertex" dataDxfId="40"/>
    <tableColumn id="3" name="Vertex ID" dataDxfId="3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65"/>
    <tableColumn id="2" name="Degree Frequency" dataDxfId="64">
      <calculatedColumnFormula>COUNTIF(Vertices[Degree], "&gt;= " &amp; D2) - COUNTIF(Vertices[Degree], "&gt;=" &amp; D3)</calculatedColumnFormula>
    </tableColumn>
    <tableColumn id="3" name="In-Degree Bin" dataDxfId="63"/>
    <tableColumn id="4" name="In-Degree Frequency" dataDxfId="62">
      <calculatedColumnFormula>COUNTIF(Vertices[In-Degree], "&gt;= " &amp; F2) - COUNTIF(Vertices[In-Degree], "&gt;=" &amp; F3)</calculatedColumnFormula>
    </tableColumn>
    <tableColumn id="5" name="Out-Degree Bin" dataDxfId="61"/>
    <tableColumn id="6" name="Out-Degree Frequency" dataDxfId="60">
      <calculatedColumnFormula>COUNTIF(Vertices[Out-Degree], "&gt;= " &amp; H2) - COUNTIF(Vertices[Out-Degree], "&gt;=" &amp; H3)</calculatedColumnFormula>
    </tableColumn>
    <tableColumn id="7" name="Betweenness Centrality Bin" dataDxfId="59"/>
    <tableColumn id="8" name="Betweenness Centrality Frequency" dataDxfId="58">
      <calculatedColumnFormula>COUNTIF(Vertices[Betweenness Centrality], "&gt;= " &amp; J2) - COUNTIF(Vertices[Betweenness Centrality], "&gt;=" &amp; J3)</calculatedColumnFormula>
    </tableColumn>
    <tableColumn id="9" name="Closeness Centrality Bin" dataDxfId="57"/>
    <tableColumn id="10" name="Closeness Centrality Frequency" dataDxfId="56">
      <calculatedColumnFormula>COUNTIF(Vertices[Closeness Centrality], "&gt;= " &amp; L2) - COUNTIF(Vertices[Closeness Centrality], "&gt;=" &amp; L3)</calculatedColumnFormula>
    </tableColumn>
    <tableColumn id="11" name="Eigenvector Centrality Bin" dataDxfId="55"/>
    <tableColumn id="12" name="Eigenvector Centrality Frequency" dataDxfId="54">
      <calculatedColumnFormula>COUNTIF(Vertices[Eigenvector Centrality], "&gt;= " &amp; N2) - COUNTIF(Vertices[Eigenvector Centrality], "&gt;=" &amp; N3)</calculatedColumnFormula>
    </tableColumn>
    <tableColumn id="18" name="PageRank Bin" dataDxfId="53"/>
    <tableColumn id="17" name="PageRank Frequency" dataDxfId="52">
      <calculatedColumnFormula>COUNTIF(Vertices[Eigenvector Centrality], "&gt;= " &amp; P2) - COUNTIF(Vertices[Eigenvector Centrality], "&gt;=" &amp; P3)</calculatedColumnFormula>
    </tableColumn>
    <tableColumn id="13" name="Clustering Coefficient Bin" dataDxfId="51"/>
    <tableColumn id="14" name="Clustering Coefficient Frequency" dataDxfId="50">
      <calculatedColumnFormula>COUNTIF(Vertices[Clustering Coefficient], "&gt;= " &amp; R2) - COUNTIF(Vertices[Clustering Coefficient], "&gt;=" &amp; R3)</calculatedColumnFormula>
    </tableColumn>
    <tableColumn id="15" name="Dynamic Filter Bin" dataDxfId="49"/>
    <tableColumn id="16" name="Dynamic Filter Frequency" dataDxfId="4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01"/>
  <sheetViews>
    <sheetView workbookViewId="0" topLeftCell="A1">
      <pane xSplit="2" ySplit="2" topLeftCell="C569" activePane="bottomRight" state="frozen"/>
      <selection pane="topRight" activeCell="C1" sqref="C1"/>
      <selection pane="bottomLeft" activeCell="A3" sqref="A3"/>
      <selection pane="bottomRight" activeCell="A2" sqref="A2"/>
    </sheetView>
  </sheetViews>
  <sheetFormatPr defaultColWidth="9.140625" defaultRowHeight="15"/>
  <cols>
    <col min="1" max="1" width="25.8515625" style="1" customWidth="1"/>
    <col min="2" max="2" width="20.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7" width="10.7109375" style="0" bestFit="1" customWidth="1"/>
  </cols>
  <sheetData>
    <row r="1" spans="3:14" ht="15">
      <c r="C1" s="18" t="s">
        <v>39</v>
      </c>
      <c r="D1" s="19"/>
      <c r="E1" s="19"/>
      <c r="F1" s="19"/>
      <c r="G1" s="18"/>
      <c r="H1" s="16" t="s">
        <v>43</v>
      </c>
      <c r="I1" s="63"/>
      <c r="J1" s="63"/>
      <c r="K1" s="35" t="s">
        <v>42</v>
      </c>
      <c r="L1" s="20" t="s">
        <v>40</v>
      </c>
      <c r="M1" s="20"/>
      <c r="N1" s="17" t="s">
        <v>41</v>
      </c>
    </row>
    <row r="2" spans="1:1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615</v>
      </c>
      <c r="O2" s="92" t="s">
        <v>618</v>
      </c>
      <c r="P2" s="94" t="s">
        <v>670</v>
      </c>
      <c r="Q2" s="94" t="s">
        <v>671</v>
      </c>
    </row>
    <row r="3" spans="1:17" ht="15" customHeight="1">
      <c r="A3" s="91" t="s">
        <v>203</v>
      </c>
      <c r="B3" s="91" t="s">
        <v>204</v>
      </c>
      <c r="C3" s="52" t="s">
        <v>687</v>
      </c>
      <c r="D3" s="53">
        <v>10</v>
      </c>
      <c r="E3" s="64"/>
      <c r="F3" s="54"/>
      <c r="G3" s="52"/>
      <c r="H3" s="56"/>
      <c r="I3" s="55"/>
      <c r="J3" s="55"/>
      <c r="K3" s="66"/>
      <c r="L3" s="61">
        <v>3</v>
      </c>
      <c r="M3" s="61"/>
      <c r="N3" s="104">
        <v>9</v>
      </c>
      <c r="O3" s="80">
        <v>1</v>
      </c>
      <c r="P3" s="104" t="str">
        <f>REPLACE(INDEX(GroupVertices[Group],MATCH(Edges[[#This Row],[Vertex 1]],GroupVertices[Vertex],0)),1,1,"")</f>
        <v>1</v>
      </c>
      <c r="Q3" s="104" t="str">
        <f>REPLACE(INDEX(GroupVertices[Group],MATCH(Edges[[#This Row],[Vertex 2]],GroupVertices[Vertex],0)),1,1,"")</f>
        <v>1</v>
      </c>
    </row>
    <row r="4" spans="1:17" ht="15" customHeight="1">
      <c r="A4" s="83" t="s">
        <v>205</v>
      </c>
      <c r="B4" s="83" t="s">
        <v>203</v>
      </c>
      <c r="C4" s="52" t="s">
        <v>688</v>
      </c>
      <c r="D4" s="53">
        <v>10</v>
      </c>
      <c r="E4" s="64"/>
      <c r="F4" s="54"/>
      <c r="G4" s="52"/>
      <c r="H4" s="56"/>
      <c r="I4" s="55"/>
      <c r="J4" s="55"/>
      <c r="K4" s="90"/>
      <c r="L4" s="85">
        <v>4</v>
      </c>
      <c r="M4" s="85"/>
      <c r="N4" s="103">
        <v>6</v>
      </c>
      <c r="O4" s="92">
        <v>1</v>
      </c>
      <c r="P4" s="103" t="str">
        <f>REPLACE(INDEX(GroupVertices[Group],MATCH(Edges[[#This Row],[Vertex 1]],GroupVertices[Vertex],0)),1,1,"")</f>
        <v>7</v>
      </c>
      <c r="Q4" s="103" t="str">
        <f>REPLACE(INDEX(GroupVertices[Group],MATCH(Edges[[#This Row],[Vertex 2]],GroupVertices[Vertex],0)),1,1,"")</f>
        <v>1</v>
      </c>
    </row>
    <row r="5" spans="1:17" ht="30">
      <c r="A5" s="83" t="s">
        <v>206</v>
      </c>
      <c r="B5" s="83" t="s">
        <v>203</v>
      </c>
      <c r="C5" s="52" t="s">
        <v>688</v>
      </c>
      <c r="D5" s="53">
        <v>10</v>
      </c>
      <c r="E5" s="64"/>
      <c r="F5" s="54"/>
      <c r="G5" s="52"/>
      <c r="H5" s="56"/>
      <c r="I5" s="55"/>
      <c r="J5" s="55"/>
      <c r="K5" s="90"/>
      <c r="L5" s="85">
        <v>5</v>
      </c>
      <c r="M5" s="85"/>
      <c r="N5" s="103">
        <v>6</v>
      </c>
      <c r="O5" s="92">
        <v>1</v>
      </c>
      <c r="P5" s="103" t="str">
        <f>REPLACE(INDEX(GroupVertices[Group],MATCH(Edges[[#This Row],[Vertex 1]],GroupVertices[Vertex],0)),1,1,"")</f>
        <v>4</v>
      </c>
      <c r="Q5" s="103" t="str">
        <f>REPLACE(INDEX(GroupVertices[Group],MATCH(Edges[[#This Row],[Vertex 2]],GroupVertices[Vertex],0)),1,1,"")</f>
        <v>1</v>
      </c>
    </row>
    <row r="6" spans="1:17" ht="30">
      <c r="A6" s="83" t="s">
        <v>203</v>
      </c>
      <c r="B6" s="83" t="s">
        <v>205</v>
      </c>
      <c r="C6" s="52" t="s">
        <v>688</v>
      </c>
      <c r="D6" s="53">
        <v>10</v>
      </c>
      <c r="E6" s="64"/>
      <c r="F6" s="54"/>
      <c r="G6" s="52"/>
      <c r="H6" s="56"/>
      <c r="I6" s="55"/>
      <c r="J6" s="55"/>
      <c r="K6" s="90"/>
      <c r="L6" s="85">
        <v>6</v>
      </c>
      <c r="M6" s="85"/>
      <c r="N6" s="103">
        <v>6</v>
      </c>
      <c r="O6" s="92">
        <v>1</v>
      </c>
      <c r="P6" s="103" t="str">
        <f>REPLACE(INDEX(GroupVertices[Group],MATCH(Edges[[#This Row],[Vertex 1]],GroupVertices[Vertex],0)),1,1,"")</f>
        <v>1</v>
      </c>
      <c r="Q6" s="103" t="str">
        <f>REPLACE(INDEX(GroupVertices[Group],MATCH(Edges[[#This Row],[Vertex 2]],GroupVertices[Vertex],0)),1,1,"")</f>
        <v>7</v>
      </c>
    </row>
    <row r="7" spans="1:17" ht="30">
      <c r="A7" s="83" t="s">
        <v>207</v>
      </c>
      <c r="B7" s="83" t="s">
        <v>203</v>
      </c>
      <c r="C7" s="52" t="s">
        <v>689</v>
      </c>
      <c r="D7" s="53">
        <v>10</v>
      </c>
      <c r="E7" s="64"/>
      <c r="F7" s="54"/>
      <c r="G7" s="52"/>
      <c r="H7" s="56"/>
      <c r="I7" s="55"/>
      <c r="J7" s="55"/>
      <c r="K7" s="90"/>
      <c r="L7" s="85">
        <v>7</v>
      </c>
      <c r="M7" s="85"/>
      <c r="N7" s="103">
        <v>5</v>
      </c>
      <c r="O7" s="92">
        <v>1</v>
      </c>
      <c r="P7" s="103" t="str">
        <f>REPLACE(INDEX(GroupVertices[Group],MATCH(Edges[[#This Row],[Vertex 1]],GroupVertices[Vertex],0)),1,1,"")</f>
        <v>8</v>
      </c>
      <c r="Q7" s="103" t="str">
        <f>REPLACE(INDEX(GroupVertices[Group],MATCH(Edges[[#This Row],[Vertex 2]],GroupVertices[Vertex],0)),1,1,"")</f>
        <v>1</v>
      </c>
    </row>
    <row r="8" spans="1:17" ht="30">
      <c r="A8" s="83" t="s">
        <v>203</v>
      </c>
      <c r="B8" s="83" t="s">
        <v>208</v>
      </c>
      <c r="C8" s="52" t="s">
        <v>689</v>
      </c>
      <c r="D8" s="53">
        <v>10</v>
      </c>
      <c r="E8" s="64"/>
      <c r="F8" s="54"/>
      <c r="G8" s="52"/>
      <c r="H8" s="56"/>
      <c r="I8" s="55"/>
      <c r="J8" s="55"/>
      <c r="K8" s="90"/>
      <c r="L8" s="85">
        <v>8</v>
      </c>
      <c r="M8" s="85"/>
      <c r="N8" s="103">
        <v>5</v>
      </c>
      <c r="O8" s="92">
        <v>1</v>
      </c>
      <c r="P8" s="103" t="str">
        <f>REPLACE(INDEX(GroupVertices[Group],MATCH(Edges[[#This Row],[Vertex 1]],GroupVertices[Vertex],0)),1,1,"")</f>
        <v>1</v>
      </c>
      <c r="Q8" s="103" t="str">
        <f>REPLACE(INDEX(GroupVertices[Group],MATCH(Edges[[#This Row],[Vertex 2]],GroupVertices[Vertex],0)),1,1,"")</f>
        <v>5</v>
      </c>
    </row>
    <row r="9" spans="1:17" ht="30">
      <c r="A9" s="83" t="s">
        <v>203</v>
      </c>
      <c r="B9" s="83" t="s">
        <v>209</v>
      </c>
      <c r="C9" s="52" t="s">
        <v>689</v>
      </c>
      <c r="D9" s="53">
        <v>10</v>
      </c>
      <c r="E9" s="64"/>
      <c r="F9" s="54"/>
      <c r="G9" s="52"/>
      <c r="H9" s="56"/>
      <c r="I9" s="55"/>
      <c r="J9" s="55"/>
      <c r="K9" s="90"/>
      <c r="L9" s="85">
        <v>9</v>
      </c>
      <c r="M9" s="85"/>
      <c r="N9" s="103">
        <v>5</v>
      </c>
      <c r="O9" s="92">
        <v>1</v>
      </c>
      <c r="P9" s="103" t="str">
        <f>REPLACE(INDEX(GroupVertices[Group],MATCH(Edges[[#This Row],[Vertex 1]],GroupVertices[Vertex],0)),1,1,"")</f>
        <v>1</v>
      </c>
      <c r="Q9" s="103" t="str">
        <f>REPLACE(INDEX(GroupVertices[Group],MATCH(Edges[[#This Row],[Vertex 2]],GroupVertices[Vertex],0)),1,1,"")</f>
        <v>10</v>
      </c>
    </row>
    <row r="10" spans="1:17" ht="30">
      <c r="A10" s="83" t="s">
        <v>210</v>
      </c>
      <c r="B10" s="83" t="s">
        <v>211</v>
      </c>
      <c r="C10" s="52" t="s">
        <v>689</v>
      </c>
      <c r="D10" s="53">
        <v>10</v>
      </c>
      <c r="E10" s="64"/>
      <c r="F10" s="54"/>
      <c r="G10" s="52"/>
      <c r="H10" s="56"/>
      <c r="I10" s="55"/>
      <c r="J10" s="55"/>
      <c r="K10" s="90"/>
      <c r="L10" s="85">
        <v>10</v>
      </c>
      <c r="M10" s="85"/>
      <c r="N10" s="103">
        <v>5</v>
      </c>
      <c r="O10" s="92">
        <v>1</v>
      </c>
      <c r="P10" s="103" t="str">
        <f>REPLACE(INDEX(GroupVertices[Group],MATCH(Edges[[#This Row],[Vertex 1]],GroupVertices[Vertex],0)),1,1,"")</f>
        <v>2</v>
      </c>
      <c r="Q10" s="103" t="str">
        <f>REPLACE(INDEX(GroupVertices[Group],MATCH(Edges[[#This Row],[Vertex 2]],GroupVertices[Vertex],0)),1,1,"")</f>
        <v>2</v>
      </c>
    </row>
    <row r="11" spans="1:17" ht="30">
      <c r="A11" s="83" t="s">
        <v>211</v>
      </c>
      <c r="B11" s="83" t="s">
        <v>212</v>
      </c>
      <c r="C11" s="52" t="s">
        <v>689</v>
      </c>
      <c r="D11" s="53">
        <v>10</v>
      </c>
      <c r="E11" s="64"/>
      <c r="F11" s="54"/>
      <c r="G11" s="52"/>
      <c r="H11" s="56"/>
      <c r="I11" s="55"/>
      <c r="J11" s="55"/>
      <c r="K11" s="90"/>
      <c r="L11" s="85">
        <v>11</v>
      </c>
      <c r="M11" s="85"/>
      <c r="N11" s="103">
        <v>5</v>
      </c>
      <c r="O11" s="92">
        <v>1</v>
      </c>
      <c r="P11" s="103" t="str">
        <f>REPLACE(INDEX(GroupVertices[Group],MATCH(Edges[[#This Row],[Vertex 1]],GroupVertices[Vertex],0)),1,1,"")</f>
        <v>2</v>
      </c>
      <c r="Q11" s="103" t="str">
        <f>REPLACE(INDEX(GroupVertices[Group],MATCH(Edges[[#This Row],[Vertex 2]],GroupVertices[Vertex],0)),1,1,"")</f>
        <v>2</v>
      </c>
    </row>
    <row r="12" spans="1:17" ht="30">
      <c r="A12" s="83" t="s">
        <v>213</v>
      </c>
      <c r="B12" s="83" t="s">
        <v>214</v>
      </c>
      <c r="C12" s="52" t="s">
        <v>689</v>
      </c>
      <c r="D12" s="53">
        <v>10</v>
      </c>
      <c r="E12" s="64"/>
      <c r="F12" s="54"/>
      <c r="G12" s="52"/>
      <c r="H12" s="56"/>
      <c r="I12" s="55"/>
      <c r="J12" s="55"/>
      <c r="K12" s="90"/>
      <c r="L12" s="85">
        <v>12</v>
      </c>
      <c r="M12" s="85"/>
      <c r="N12" s="103">
        <v>5</v>
      </c>
      <c r="O12" s="92">
        <v>1</v>
      </c>
      <c r="P12" s="103" t="str">
        <f>REPLACE(INDEX(GroupVertices[Group],MATCH(Edges[[#This Row],[Vertex 1]],GroupVertices[Vertex],0)),1,1,"")</f>
        <v>2</v>
      </c>
      <c r="Q12" s="103" t="str">
        <f>REPLACE(INDEX(GroupVertices[Group],MATCH(Edges[[#This Row],[Vertex 2]],GroupVertices[Vertex],0)),1,1,"")</f>
        <v>2</v>
      </c>
    </row>
    <row r="13" spans="1:17" ht="30">
      <c r="A13" s="83" t="s">
        <v>214</v>
      </c>
      <c r="B13" s="83" t="s">
        <v>215</v>
      </c>
      <c r="C13" s="52" t="s">
        <v>689</v>
      </c>
      <c r="D13" s="53">
        <v>10</v>
      </c>
      <c r="E13" s="64"/>
      <c r="F13" s="54"/>
      <c r="G13" s="52"/>
      <c r="H13" s="56"/>
      <c r="I13" s="55"/>
      <c r="J13" s="55"/>
      <c r="K13" s="90"/>
      <c r="L13" s="85">
        <v>13</v>
      </c>
      <c r="M13" s="85"/>
      <c r="N13" s="103">
        <v>5</v>
      </c>
      <c r="O13" s="92">
        <v>1</v>
      </c>
      <c r="P13" s="103" t="str">
        <f>REPLACE(INDEX(GroupVertices[Group],MATCH(Edges[[#This Row],[Vertex 1]],GroupVertices[Vertex],0)),1,1,"")</f>
        <v>2</v>
      </c>
      <c r="Q13" s="103" t="str">
        <f>REPLACE(INDEX(GroupVertices[Group],MATCH(Edges[[#This Row],[Vertex 2]],GroupVertices[Vertex],0)),1,1,"")</f>
        <v>2</v>
      </c>
    </row>
    <row r="14" spans="1:17" ht="45">
      <c r="A14" s="83" t="s">
        <v>203</v>
      </c>
      <c r="B14" s="83" t="s">
        <v>206</v>
      </c>
      <c r="C14" s="52" t="s">
        <v>690</v>
      </c>
      <c r="D14" s="53">
        <v>10</v>
      </c>
      <c r="E14" s="64"/>
      <c r="F14" s="54"/>
      <c r="G14" s="52"/>
      <c r="H14" s="56"/>
      <c r="I14" s="55"/>
      <c r="J14" s="55"/>
      <c r="K14" s="90"/>
      <c r="L14" s="85">
        <v>14</v>
      </c>
      <c r="M14" s="85"/>
      <c r="N14" s="103">
        <v>4</v>
      </c>
      <c r="O14" s="92">
        <v>1</v>
      </c>
      <c r="P14" s="103" t="str">
        <f>REPLACE(INDEX(GroupVertices[Group],MATCH(Edges[[#This Row],[Vertex 1]],GroupVertices[Vertex],0)),1,1,"")</f>
        <v>1</v>
      </c>
      <c r="Q14" s="103" t="str">
        <f>REPLACE(INDEX(GroupVertices[Group],MATCH(Edges[[#This Row],[Vertex 2]],GroupVertices[Vertex],0)),1,1,"")</f>
        <v>4</v>
      </c>
    </row>
    <row r="15" spans="1:17" ht="45">
      <c r="A15" s="83" t="s">
        <v>208</v>
      </c>
      <c r="B15" s="83" t="s">
        <v>203</v>
      </c>
      <c r="C15" s="52" t="s">
        <v>690</v>
      </c>
      <c r="D15" s="53">
        <v>10</v>
      </c>
      <c r="E15" s="64"/>
      <c r="F15" s="54"/>
      <c r="G15" s="52"/>
      <c r="H15" s="56"/>
      <c r="I15" s="55"/>
      <c r="J15" s="55"/>
      <c r="K15" s="90"/>
      <c r="L15" s="85">
        <v>15</v>
      </c>
      <c r="M15" s="85"/>
      <c r="N15" s="103">
        <v>4</v>
      </c>
      <c r="O15" s="92">
        <v>1</v>
      </c>
      <c r="P15" s="103" t="str">
        <f>REPLACE(INDEX(GroupVertices[Group],MATCH(Edges[[#This Row],[Vertex 1]],GroupVertices[Vertex],0)),1,1,"")</f>
        <v>5</v>
      </c>
      <c r="Q15" s="103" t="str">
        <f>REPLACE(INDEX(GroupVertices[Group],MATCH(Edges[[#This Row],[Vertex 2]],GroupVertices[Vertex],0)),1,1,"")</f>
        <v>1</v>
      </c>
    </row>
    <row r="16" spans="1:17" ht="45">
      <c r="A16" s="83" t="s">
        <v>212</v>
      </c>
      <c r="B16" s="83" t="s">
        <v>216</v>
      </c>
      <c r="C16" s="52" t="s">
        <v>690</v>
      </c>
      <c r="D16" s="53">
        <v>10</v>
      </c>
      <c r="E16" s="64"/>
      <c r="F16" s="54"/>
      <c r="G16" s="52"/>
      <c r="H16" s="56"/>
      <c r="I16" s="55"/>
      <c r="J16" s="55"/>
      <c r="K16" s="90"/>
      <c r="L16" s="85">
        <v>16</v>
      </c>
      <c r="M16" s="85"/>
      <c r="N16" s="103">
        <v>4</v>
      </c>
      <c r="O16" s="92">
        <v>1</v>
      </c>
      <c r="P16" s="103" t="str">
        <f>REPLACE(INDEX(GroupVertices[Group],MATCH(Edges[[#This Row],[Vertex 1]],GroupVertices[Vertex],0)),1,1,"")</f>
        <v>2</v>
      </c>
      <c r="Q16" s="103" t="str">
        <f>REPLACE(INDEX(GroupVertices[Group],MATCH(Edges[[#This Row],[Vertex 2]],GroupVertices[Vertex],0)),1,1,"")</f>
        <v>2</v>
      </c>
    </row>
    <row r="17" spans="1:17" ht="45">
      <c r="A17" s="83" t="s">
        <v>216</v>
      </c>
      <c r="B17" s="83" t="s">
        <v>213</v>
      </c>
      <c r="C17" s="52" t="s">
        <v>690</v>
      </c>
      <c r="D17" s="53">
        <v>10</v>
      </c>
      <c r="E17" s="64"/>
      <c r="F17" s="54"/>
      <c r="G17" s="52"/>
      <c r="H17" s="56"/>
      <c r="I17" s="55"/>
      <c r="J17" s="55"/>
      <c r="K17" s="90"/>
      <c r="L17" s="85">
        <v>17</v>
      </c>
      <c r="M17" s="85"/>
      <c r="N17" s="103">
        <v>4</v>
      </c>
      <c r="O17" s="92">
        <v>1</v>
      </c>
      <c r="P17" s="103" t="str">
        <f>REPLACE(INDEX(GroupVertices[Group],MATCH(Edges[[#This Row],[Vertex 1]],GroupVertices[Vertex],0)),1,1,"")</f>
        <v>2</v>
      </c>
      <c r="Q17" s="103" t="str">
        <f>REPLACE(INDEX(GroupVertices[Group],MATCH(Edges[[#This Row],[Vertex 2]],GroupVertices[Vertex],0)),1,1,"")</f>
        <v>2</v>
      </c>
    </row>
    <row r="18" spans="1:17" ht="45">
      <c r="A18" s="83" t="s">
        <v>217</v>
      </c>
      <c r="B18" s="83" t="s">
        <v>203</v>
      </c>
      <c r="C18" s="52" t="s">
        <v>690</v>
      </c>
      <c r="D18" s="53">
        <v>10</v>
      </c>
      <c r="E18" s="64"/>
      <c r="F18" s="54"/>
      <c r="G18" s="52"/>
      <c r="H18" s="56"/>
      <c r="I18" s="55"/>
      <c r="J18" s="55"/>
      <c r="K18" s="90"/>
      <c r="L18" s="85">
        <v>18</v>
      </c>
      <c r="M18" s="85"/>
      <c r="N18" s="103">
        <v>4</v>
      </c>
      <c r="O18" s="92">
        <v>1</v>
      </c>
      <c r="P18" s="103" t="str">
        <f>REPLACE(INDEX(GroupVertices[Group],MATCH(Edges[[#This Row],[Vertex 1]],GroupVertices[Vertex],0)),1,1,"")</f>
        <v>6</v>
      </c>
      <c r="Q18" s="103" t="str">
        <f>REPLACE(INDEX(GroupVertices[Group],MATCH(Edges[[#This Row],[Vertex 2]],GroupVertices[Vertex],0)),1,1,"")</f>
        <v>1</v>
      </c>
    </row>
    <row r="19" spans="1:17" ht="45">
      <c r="A19" s="83" t="s">
        <v>218</v>
      </c>
      <c r="B19" s="83" t="s">
        <v>203</v>
      </c>
      <c r="C19" s="52" t="s">
        <v>691</v>
      </c>
      <c r="D19" s="53">
        <v>10</v>
      </c>
      <c r="E19" s="64"/>
      <c r="F19" s="54"/>
      <c r="G19" s="52"/>
      <c r="H19" s="56"/>
      <c r="I19" s="55"/>
      <c r="J19" s="55"/>
      <c r="K19" s="90"/>
      <c r="L19" s="85">
        <v>19</v>
      </c>
      <c r="M19" s="85"/>
      <c r="N19" s="103">
        <v>3</v>
      </c>
      <c r="O19" s="92">
        <v>1</v>
      </c>
      <c r="P19" s="103" t="str">
        <f>REPLACE(INDEX(GroupVertices[Group],MATCH(Edges[[#This Row],[Vertex 1]],GroupVertices[Vertex],0)),1,1,"")</f>
        <v>2</v>
      </c>
      <c r="Q19" s="103" t="str">
        <f>REPLACE(INDEX(GroupVertices[Group],MATCH(Edges[[#This Row],[Vertex 2]],GroupVertices[Vertex],0)),1,1,"")</f>
        <v>1</v>
      </c>
    </row>
    <row r="20" spans="1:17" ht="45">
      <c r="A20" s="83" t="s">
        <v>219</v>
      </c>
      <c r="B20" s="83" t="s">
        <v>203</v>
      </c>
      <c r="C20" s="52" t="s">
        <v>691</v>
      </c>
      <c r="D20" s="53">
        <v>10</v>
      </c>
      <c r="E20" s="64"/>
      <c r="F20" s="54"/>
      <c r="G20" s="52"/>
      <c r="H20" s="56"/>
      <c r="I20" s="55"/>
      <c r="J20" s="55"/>
      <c r="K20" s="90"/>
      <c r="L20" s="85">
        <v>20</v>
      </c>
      <c r="M20" s="85"/>
      <c r="N20" s="103">
        <v>3</v>
      </c>
      <c r="O20" s="92">
        <v>1</v>
      </c>
      <c r="P20" s="103" t="str">
        <f>REPLACE(INDEX(GroupVertices[Group],MATCH(Edges[[#This Row],[Vertex 1]],GroupVertices[Vertex],0)),1,1,"")</f>
        <v>7</v>
      </c>
      <c r="Q20" s="103" t="str">
        <f>REPLACE(INDEX(GroupVertices[Group],MATCH(Edges[[#This Row],[Vertex 2]],GroupVertices[Vertex],0)),1,1,"")</f>
        <v>1</v>
      </c>
    </row>
    <row r="21" spans="1:17" ht="45">
      <c r="A21" s="83" t="s">
        <v>220</v>
      </c>
      <c r="B21" s="83" t="s">
        <v>203</v>
      </c>
      <c r="C21" s="52" t="s">
        <v>691</v>
      </c>
      <c r="D21" s="53">
        <v>10</v>
      </c>
      <c r="E21" s="64"/>
      <c r="F21" s="54"/>
      <c r="G21" s="52"/>
      <c r="H21" s="56"/>
      <c r="I21" s="55"/>
      <c r="J21" s="55"/>
      <c r="K21" s="90"/>
      <c r="L21" s="85">
        <v>21</v>
      </c>
      <c r="M21" s="85"/>
      <c r="N21" s="103">
        <v>3</v>
      </c>
      <c r="O21" s="92">
        <v>1</v>
      </c>
      <c r="P21" s="103" t="str">
        <f>REPLACE(INDEX(GroupVertices[Group],MATCH(Edges[[#This Row],[Vertex 1]],GroupVertices[Vertex],0)),1,1,"")</f>
        <v>2</v>
      </c>
      <c r="Q21" s="103" t="str">
        <f>REPLACE(INDEX(GroupVertices[Group],MATCH(Edges[[#This Row],[Vertex 2]],GroupVertices[Vertex],0)),1,1,"")</f>
        <v>1</v>
      </c>
    </row>
    <row r="22" spans="1:17" ht="45">
      <c r="A22" s="83" t="s">
        <v>203</v>
      </c>
      <c r="B22" s="83" t="s">
        <v>221</v>
      </c>
      <c r="C22" s="52" t="s">
        <v>691</v>
      </c>
      <c r="D22" s="53">
        <v>10</v>
      </c>
      <c r="E22" s="64"/>
      <c r="F22" s="54"/>
      <c r="G22" s="52"/>
      <c r="H22" s="56"/>
      <c r="I22" s="55"/>
      <c r="J22" s="55"/>
      <c r="K22" s="90"/>
      <c r="L22" s="85">
        <v>22</v>
      </c>
      <c r="M22" s="85"/>
      <c r="N22" s="103">
        <v>3</v>
      </c>
      <c r="O22" s="92">
        <v>1</v>
      </c>
      <c r="P22" s="103" t="str">
        <f>REPLACE(INDEX(GroupVertices[Group],MATCH(Edges[[#This Row],[Vertex 1]],GroupVertices[Vertex],0)),1,1,"")</f>
        <v>1</v>
      </c>
      <c r="Q22" s="103" t="str">
        <f>REPLACE(INDEX(GroupVertices[Group],MATCH(Edges[[#This Row],[Vertex 2]],GroupVertices[Vertex],0)),1,1,"")</f>
        <v>4</v>
      </c>
    </row>
    <row r="23" spans="1:17" ht="45">
      <c r="A23" s="83" t="s">
        <v>203</v>
      </c>
      <c r="B23" s="83" t="s">
        <v>218</v>
      </c>
      <c r="C23" s="52" t="s">
        <v>691</v>
      </c>
      <c r="D23" s="53">
        <v>10</v>
      </c>
      <c r="E23" s="64"/>
      <c r="F23" s="54"/>
      <c r="G23" s="52"/>
      <c r="H23" s="56"/>
      <c r="I23" s="55"/>
      <c r="J23" s="55"/>
      <c r="K23" s="90"/>
      <c r="L23" s="85">
        <v>23</v>
      </c>
      <c r="M23" s="85"/>
      <c r="N23" s="103">
        <v>3</v>
      </c>
      <c r="O23" s="92">
        <v>1</v>
      </c>
      <c r="P23" s="103" t="str">
        <f>REPLACE(INDEX(GroupVertices[Group],MATCH(Edges[[#This Row],[Vertex 1]],GroupVertices[Vertex],0)),1,1,"")</f>
        <v>1</v>
      </c>
      <c r="Q23" s="103" t="str">
        <f>REPLACE(INDEX(GroupVertices[Group],MATCH(Edges[[#This Row],[Vertex 2]],GroupVertices[Vertex],0)),1,1,"")</f>
        <v>2</v>
      </c>
    </row>
    <row r="24" spans="1:17" ht="45">
      <c r="A24" s="83" t="s">
        <v>222</v>
      </c>
      <c r="B24" s="83" t="s">
        <v>203</v>
      </c>
      <c r="C24" s="52" t="s">
        <v>691</v>
      </c>
      <c r="D24" s="53">
        <v>10</v>
      </c>
      <c r="E24" s="64"/>
      <c r="F24" s="54"/>
      <c r="G24" s="52"/>
      <c r="H24" s="56"/>
      <c r="I24" s="55"/>
      <c r="J24" s="55"/>
      <c r="K24" s="90"/>
      <c r="L24" s="85">
        <v>24</v>
      </c>
      <c r="M24" s="85"/>
      <c r="N24" s="103">
        <v>3</v>
      </c>
      <c r="O24" s="92">
        <v>1</v>
      </c>
      <c r="P24" s="103" t="str">
        <f>REPLACE(INDEX(GroupVertices[Group],MATCH(Edges[[#This Row],[Vertex 1]],GroupVertices[Vertex],0)),1,1,"")</f>
        <v>2</v>
      </c>
      <c r="Q24" s="103" t="str">
        <f>REPLACE(INDEX(GroupVertices[Group],MATCH(Edges[[#This Row],[Vertex 2]],GroupVertices[Vertex],0)),1,1,"")</f>
        <v>1</v>
      </c>
    </row>
    <row r="25" spans="1:17" ht="45">
      <c r="A25" s="83" t="s">
        <v>203</v>
      </c>
      <c r="B25" s="83" t="s">
        <v>223</v>
      </c>
      <c r="C25" s="52" t="s">
        <v>691</v>
      </c>
      <c r="D25" s="53">
        <v>10</v>
      </c>
      <c r="E25" s="64"/>
      <c r="F25" s="54"/>
      <c r="G25" s="52"/>
      <c r="H25" s="56"/>
      <c r="I25" s="55"/>
      <c r="J25" s="55"/>
      <c r="K25" s="90"/>
      <c r="L25" s="85">
        <v>25</v>
      </c>
      <c r="M25" s="85"/>
      <c r="N25" s="103">
        <v>3</v>
      </c>
      <c r="O25" s="92">
        <v>1</v>
      </c>
      <c r="P25" s="103" t="str">
        <f>REPLACE(INDEX(GroupVertices[Group],MATCH(Edges[[#This Row],[Vertex 1]],GroupVertices[Vertex],0)),1,1,"")</f>
        <v>1</v>
      </c>
      <c r="Q25" s="103" t="str">
        <f>REPLACE(INDEX(GroupVertices[Group],MATCH(Edges[[#This Row],[Vertex 2]],GroupVertices[Vertex],0)),1,1,"")</f>
        <v>9</v>
      </c>
    </row>
    <row r="26" spans="1:17" ht="45">
      <c r="A26" s="83" t="s">
        <v>203</v>
      </c>
      <c r="B26" s="83" t="s">
        <v>224</v>
      </c>
      <c r="C26" s="52" t="s">
        <v>691</v>
      </c>
      <c r="D26" s="53">
        <v>10</v>
      </c>
      <c r="E26" s="64"/>
      <c r="F26" s="54"/>
      <c r="G26" s="52"/>
      <c r="H26" s="56"/>
      <c r="I26" s="55"/>
      <c r="J26" s="55"/>
      <c r="K26" s="90"/>
      <c r="L26" s="85">
        <v>26</v>
      </c>
      <c r="M26" s="85"/>
      <c r="N26" s="103">
        <v>3</v>
      </c>
      <c r="O26" s="92">
        <v>1</v>
      </c>
      <c r="P26" s="103" t="str">
        <f>REPLACE(INDEX(GroupVertices[Group],MATCH(Edges[[#This Row],[Vertex 1]],GroupVertices[Vertex],0)),1,1,"")</f>
        <v>1</v>
      </c>
      <c r="Q26" s="103" t="str">
        <f>REPLACE(INDEX(GroupVertices[Group],MATCH(Edges[[#This Row],[Vertex 2]],GroupVertices[Vertex],0)),1,1,"")</f>
        <v>7</v>
      </c>
    </row>
    <row r="27" spans="1:17" ht="45">
      <c r="A27" s="83" t="s">
        <v>225</v>
      </c>
      <c r="B27" s="83" t="s">
        <v>226</v>
      </c>
      <c r="C27" s="52" t="s">
        <v>691</v>
      </c>
      <c r="D27" s="53">
        <v>10</v>
      </c>
      <c r="E27" s="64"/>
      <c r="F27" s="54"/>
      <c r="G27" s="52"/>
      <c r="H27" s="56"/>
      <c r="I27" s="55"/>
      <c r="J27" s="55"/>
      <c r="K27" s="90"/>
      <c r="L27" s="85">
        <v>27</v>
      </c>
      <c r="M27" s="85"/>
      <c r="N27" s="103">
        <v>3</v>
      </c>
      <c r="O27" s="92">
        <v>1</v>
      </c>
      <c r="P27" s="103" t="str">
        <f>REPLACE(INDEX(GroupVertices[Group],MATCH(Edges[[#This Row],[Vertex 1]],GroupVertices[Vertex],0)),1,1,"")</f>
        <v>3</v>
      </c>
      <c r="Q27" s="103" t="str">
        <f>REPLACE(INDEX(GroupVertices[Group],MATCH(Edges[[#This Row],[Vertex 2]],GroupVertices[Vertex],0)),1,1,"")</f>
        <v>3</v>
      </c>
    </row>
    <row r="28" spans="1:17" ht="45">
      <c r="A28" s="83" t="s">
        <v>227</v>
      </c>
      <c r="B28" s="83" t="s">
        <v>203</v>
      </c>
      <c r="C28" s="52" t="s">
        <v>691</v>
      </c>
      <c r="D28" s="53">
        <v>10</v>
      </c>
      <c r="E28" s="64"/>
      <c r="F28" s="54"/>
      <c r="G28" s="52"/>
      <c r="H28" s="56"/>
      <c r="I28" s="55"/>
      <c r="J28" s="55"/>
      <c r="K28" s="90"/>
      <c r="L28" s="85">
        <v>28</v>
      </c>
      <c r="M28" s="85"/>
      <c r="N28" s="103">
        <v>3</v>
      </c>
      <c r="O28" s="92">
        <v>1</v>
      </c>
      <c r="P28" s="103" t="str">
        <f>REPLACE(INDEX(GroupVertices[Group],MATCH(Edges[[#This Row],[Vertex 1]],GroupVertices[Vertex],0)),1,1,"")</f>
        <v>1</v>
      </c>
      <c r="Q28" s="103" t="str">
        <f>REPLACE(INDEX(GroupVertices[Group],MATCH(Edges[[#This Row],[Vertex 2]],GroupVertices[Vertex],0)),1,1,"")</f>
        <v>1</v>
      </c>
    </row>
    <row r="29" spans="1:17" ht="45">
      <c r="A29" s="83" t="s">
        <v>228</v>
      </c>
      <c r="B29" s="83" t="s">
        <v>203</v>
      </c>
      <c r="C29" s="52" t="s">
        <v>691</v>
      </c>
      <c r="D29" s="53">
        <v>10</v>
      </c>
      <c r="E29" s="64"/>
      <c r="F29" s="54"/>
      <c r="G29" s="52"/>
      <c r="H29" s="56"/>
      <c r="I29" s="55"/>
      <c r="J29" s="55"/>
      <c r="K29" s="90"/>
      <c r="L29" s="85">
        <v>29</v>
      </c>
      <c r="M29" s="85"/>
      <c r="N29" s="103">
        <v>3</v>
      </c>
      <c r="O29" s="92">
        <v>1</v>
      </c>
      <c r="P29" s="103" t="str">
        <f>REPLACE(INDEX(GroupVertices[Group],MATCH(Edges[[#This Row],[Vertex 1]],GroupVertices[Vertex],0)),1,1,"")</f>
        <v>1</v>
      </c>
      <c r="Q29" s="103" t="str">
        <f>REPLACE(INDEX(GroupVertices[Group],MATCH(Edges[[#This Row],[Vertex 2]],GroupVertices[Vertex],0)),1,1,"")</f>
        <v>1</v>
      </c>
    </row>
    <row r="30" spans="1:17" ht="45">
      <c r="A30" s="83" t="s">
        <v>229</v>
      </c>
      <c r="B30" s="83" t="s">
        <v>210</v>
      </c>
      <c r="C30" s="52" t="s">
        <v>691</v>
      </c>
      <c r="D30" s="53">
        <v>10</v>
      </c>
      <c r="E30" s="64"/>
      <c r="F30" s="54"/>
      <c r="G30" s="52"/>
      <c r="H30" s="56"/>
      <c r="I30" s="55"/>
      <c r="J30" s="55"/>
      <c r="K30" s="90"/>
      <c r="L30" s="85">
        <v>30</v>
      </c>
      <c r="M30" s="85"/>
      <c r="N30" s="103">
        <v>3</v>
      </c>
      <c r="O30" s="92">
        <v>1</v>
      </c>
      <c r="P30" s="103" t="str">
        <f>REPLACE(INDEX(GroupVertices[Group],MATCH(Edges[[#This Row],[Vertex 1]],GroupVertices[Vertex],0)),1,1,"")</f>
        <v>2</v>
      </c>
      <c r="Q30" s="103" t="str">
        <f>REPLACE(INDEX(GroupVertices[Group],MATCH(Edges[[#This Row],[Vertex 2]],GroupVertices[Vertex],0)),1,1,"")</f>
        <v>2</v>
      </c>
    </row>
    <row r="31" spans="1:17" ht="45">
      <c r="A31" s="83" t="s">
        <v>230</v>
      </c>
      <c r="B31" s="83" t="s">
        <v>231</v>
      </c>
      <c r="C31" s="52" t="s">
        <v>691</v>
      </c>
      <c r="D31" s="53">
        <v>10</v>
      </c>
      <c r="E31" s="64"/>
      <c r="F31" s="54"/>
      <c r="G31" s="52"/>
      <c r="H31" s="56"/>
      <c r="I31" s="55"/>
      <c r="J31" s="55"/>
      <c r="K31" s="90"/>
      <c r="L31" s="85">
        <v>31</v>
      </c>
      <c r="M31" s="85"/>
      <c r="N31" s="103">
        <v>3</v>
      </c>
      <c r="O31" s="92">
        <v>1</v>
      </c>
      <c r="P31" s="103" t="str">
        <f>REPLACE(INDEX(GroupVertices[Group],MATCH(Edges[[#This Row],[Vertex 1]],GroupVertices[Vertex],0)),1,1,"")</f>
        <v>6</v>
      </c>
      <c r="Q31" s="103" t="str">
        <f>REPLACE(INDEX(GroupVertices[Group],MATCH(Edges[[#This Row],[Vertex 2]],GroupVertices[Vertex],0)),1,1,"")</f>
        <v>6</v>
      </c>
    </row>
    <row r="32" spans="1:17" ht="45">
      <c r="A32" s="83" t="s">
        <v>232</v>
      </c>
      <c r="B32" s="83" t="s">
        <v>233</v>
      </c>
      <c r="C32" s="52" t="s">
        <v>691</v>
      </c>
      <c r="D32" s="53">
        <v>10</v>
      </c>
      <c r="E32" s="64"/>
      <c r="F32" s="54"/>
      <c r="G32" s="52"/>
      <c r="H32" s="56"/>
      <c r="I32" s="55"/>
      <c r="J32" s="55"/>
      <c r="K32" s="90"/>
      <c r="L32" s="85">
        <v>32</v>
      </c>
      <c r="M32" s="85"/>
      <c r="N32" s="103">
        <v>3</v>
      </c>
      <c r="O32" s="92">
        <v>1</v>
      </c>
      <c r="P32" s="103" t="str">
        <f>REPLACE(INDEX(GroupVertices[Group],MATCH(Edges[[#This Row],[Vertex 1]],GroupVertices[Vertex],0)),1,1,"")</f>
        <v>12</v>
      </c>
      <c r="Q32" s="103" t="str">
        <f>REPLACE(INDEX(GroupVertices[Group],MATCH(Edges[[#This Row],[Vertex 2]],GroupVertices[Vertex],0)),1,1,"")</f>
        <v>12</v>
      </c>
    </row>
    <row r="33" spans="1:17" ht="45">
      <c r="A33" s="83" t="s">
        <v>233</v>
      </c>
      <c r="B33" s="83" t="s">
        <v>203</v>
      </c>
      <c r="C33" s="52" t="s">
        <v>691</v>
      </c>
      <c r="D33" s="53">
        <v>10</v>
      </c>
      <c r="E33" s="64"/>
      <c r="F33" s="54"/>
      <c r="G33" s="52"/>
      <c r="H33" s="56"/>
      <c r="I33" s="55"/>
      <c r="J33" s="55"/>
      <c r="K33" s="90"/>
      <c r="L33" s="85">
        <v>33</v>
      </c>
      <c r="M33" s="85"/>
      <c r="N33" s="103">
        <v>3</v>
      </c>
      <c r="O33" s="92">
        <v>1</v>
      </c>
      <c r="P33" s="103" t="str">
        <f>REPLACE(INDEX(GroupVertices[Group],MATCH(Edges[[#This Row],[Vertex 1]],GroupVertices[Vertex],0)),1,1,"")</f>
        <v>12</v>
      </c>
      <c r="Q33" s="103" t="str">
        <f>REPLACE(INDEX(GroupVertices[Group],MATCH(Edges[[#This Row],[Vertex 2]],GroupVertices[Vertex],0)),1,1,"")</f>
        <v>1</v>
      </c>
    </row>
    <row r="34" spans="1:17" ht="45">
      <c r="A34" s="83" t="s">
        <v>203</v>
      </c>
      <c r="B34" s="83" t="s">
        <v>234</v>
      </c>
      <c r="C34" s="52" t="s">
        <v>691</v>
      </c>
      <c r="D34" s="53">
        <v>10</v>
      </c>
      <c r="E34" s="64"/>
      <c r="F34" s="54"/>
      <c r="G34" s="52"/>
      <c r="H34" s="56"/>
      <c r="I34" s="55"/>
      <c r="J34" s="55"/>
      <c r="K34" s="90"/>
      <c r="L34" s="85">
        <v>34</v>
      </c>
      <c r="M34" s="85"/>
      <c r="N34" s="103">
        <v>3</v>
      </c>
      <c r="O34" s="92">
        <v>1</v>
      </c>
      <c r="P34" s="103" t="str">
        <f>REPLACE(INDEX(GroupVertices[Group],MATCH(Edges[[#This Row],[Vertex 1]],GroupVertices[Vertex],0)),1,1,"")</f>
        <v>1</v>
      </c>
      <c r="Q34" s="103" t="str">
        <f>REPLACE(INDEX(GroupVertices[Group],MATCH(Edges[[#This Row],[Vertex 2]],GroupVertices[Vertex],0)),1,1,"")</f>
        <v>1</v>
      </c>
    </row>
    <row r="35" spans="1:17" ht="45">
      <c r="A35" s="83" t="s">
        <v>212</v>
      </c>
      <c r="B35" s="83" t="s">
        <v>235</v>
      </c>
      <c r="C35" s="52" t="s">
        <v>691</v>
      </c>
      <c r="D35" s="53">
        <v>10</v>
      </c>
      <c r="E35" s="64"/>
      <c r="F35" s="54"/>
      <c r="G35" s="52"/>
      <c r="H35" s="56"/>
      <c r="I35" s="55"/>
      <c r="J35" s="55"/>
      <c r="K35" s="90"/>
      <c r="L35" s="85">
        <v>35</v>
      </c>
      <c r="M35" s="85"/>
      <c r="N35" s="103">
        <v>3</v>
      </c>
      <c r="O35" s="92">
        <v>1</v>
      </c>
      <c r="P35" s="103" t="str">
        <f>REPLACE(INDEX(GroupVertices[Group],MATCH(Edges[[#This Row],[Vertex 1]],GroupVertices[Vertex],0)),1,1,"")</f>
        <v>2</v>
      </c>
      <c r="Q35" s="103" t="str">
        <f>REPLACE(INDEX(GroupVertices[Group],MATCH(Edges[[#This Row],[Vertex 2]],GroupVertices[Vertex],0)),1,1,"")</f>
        <v>2</v>
      </c>
    </row>
    <row r="36" spans="1:17" ht="45">
      <c r="A36" s="83" t="s">
        <v>236</v>
      </c>
      <c r="B36" s="83" t="s">
        <v>203</v>
      </c>
      <c r="C36" s="52" t="s">
        <v>692</v>
      </c>
      <c r="D36" s="53">
        <v>10</v>
      </c>
      <c r="E36" s="64"/>
      <c r="F36" s="54"/>
      <c r="G36" s="52"/>
      <c r="H36" s="56"/>
      <c r="I36" s="55"/>
      <c r="J36" s="55"/>
      <c r="K36" s="90"/>
      <c r="L36" s="85">
        <v>36</v>
      </c>
      <c r="M36" s="85"/>
      <c r="N36" s="103">
        <v>2</v>
      </c>
      <c r="O36" s="92">
        <v>1</v>
      </c>
      <c r="P36" s="103" t="str">
        <f>REPLACE(INDEX(GroupVertices[Group],MATCH(Edges[[#This Row],[Vertex 1]],GroupVertices[Vertex],0)),1,1,"")</f>
        <v>5</v>
      </c>
      <c r="Q36" s="103" t="str">
        <f>REPLACE(INDEX(GroupVertices[Group],MATCH(Edges[[#This Row],[Vertex 2]],GroupVertices[Vertex],0)),1,1,"")</f>
        <v>1</v>
      </c>
    </row>
    <row r="37" spans="1:17" ht="45">
      <c r="A37" s="83" t="s">
        <v>237</v>
      </c>
      <c r="B37" s="83" t="s">
        <v>238</v>
      </c>
      <c r="C37" s="52" t="s">
        <v>692</v>
      </c>
      <c r="D37" s="53">
        <v>10</v>
      </c>
      <c r="E37" s="64"/>
      <c r="F37" s="54"/>
      <c r="G37" s="52"/>
      <c r="H37" s="56"/>
      <c r="I37" s="55"/>
      <c r="J37" s="55"/>
      <c r="K37" s="90"/>
      <c r="L37" s="85">
        <v>37</v>
      </c>
      <c r="M37" s="85"/>
      <c r="N37" s="103">
        <v>2</v>
      </c>
      <c r="O37" s="92">
        <v>1</v>
      </c>
      <c r="P37" s="103" t="str">
        <f>REPLACE(INDEX(GroupVertices[Group],MATCH(Edges[[#This Row],[Vertex 1]],GroupVertices[Vertex],0)),1,1,"")</f>
        <v>5</v>
      </c>
      <c r="Q37" s="103" t="str">
        <f>REPLACE(INDEX(GroupVertices[Group],MATCH(Edges[[#This Row],[Vertex 2]],GroupVertices[Vertex],0)),1,1,"")</f>
        <v>5</v>
      </c>
    </row>
    <row r="38" spans="1:17" ht="45">
      <c r="A38" s="83" t="s">
        <v>203</v>
      </c>
      <c r="B38" s="83" t="s">
        <v>239</v>
      </c>
      <c r="C38" s="52" t="s">
        <v>692</v>
      </c>
      <c r="D38" s="53">
        <v>10</v>
      </c>
      <c r="E38" s="64"/>
      <c r="F38" s="54"/>
      <c r="G38" s="52"/>
      <c r="H38" s="56"/>
      <c r="I38" s="55"/>
      <c r="J38" s="55"/>
      <c r="K38" s="90"/>
      <c r="L38" s="85">
        <v>38</v>
      </c>
      <c r="M38" s="85"/>
      <c r="N38" s="103">
        <v>2</v>
      </c>
      <c r="O38" s="92">
        <v>1</v>
      </c>
      <c r="P38" s="103" t="str">
        <f>REPLACE(INDEX(GroupVertices[Group],MATCH(Edges[[#This Row],[Vertex 1]],GroupVertices[Vertex],0)),1,1,"")</f>
        <v>1</v>
      </c>
      <c r="Q38" s="103" t="str">
        <f>REPLACE(INDEX(GroupVertices[Group],MATCH(Edges[[#This Row],[Vertex 2]],GroupVertices[Vertex],0)),1,1,"")</f>
        <v>6</v>
      </c>
    </row>
    <row r="39" spans="1:17" ht="45">
      <c r="A39" s="83" t="s">
        <v>222</v>
      </c>
      <c r="B39" s="83" t="s">
        <v>240</v>
      </c>
      <c r="C39" s="52" t="s">
        <v>692</v>
      </c>
      <c r="D39" s="53">
        <v>10</v>
      </c>
      <c r="E39" s="64"/>
      <c r="F39" s="54"/>
      <c r="G39" s="52"/>
      <c r="H39" s="56"/>
      <c r="I39" s="55"/>
      <c r="J39" s="55"/>
      <c r="K39" s="90"/>
      <c r="L39" s="85">
        <v>39</v>
      </c>
      <c r="M39" s="85"/>
      <c r="N39" s="103">
        <v>2</v>
      </c>
      <c r="O39" s="92">
        <v>1</v>
      </c>
      <c r="P39" s="103" t="str">
        <f>REPLACE(INDEX(GroupVertices[Group],MATCH(Edges[[#This Row],[Vertex 1]],GroupVertices[Vertex],0)),1,1,"")</f>
        <v>2</v>
      </c>
      <c r="Q39" s="103" t="str">
        <f>REPLACE(INDEX(GroupVertices[Group],MATCH(Edges[[#This Row],[Vertex 2]],GroupVertices[Vertex],0)),1,1,"")</f>
        <v>2</v>
      </c>
    </row>
    <row r="40" spans="1:17" ht="45">
      <c r="A40" s="83" t="s">
        <v>241</v>
      </c>
      <c r="B40" s="83" t="s">
        <v>203</v>
      </c>
      <c r="C40" s="52" t="s">
        <v>692</v>
      </c>
      <c r="D40" s="53">
        <v>10</v>
      </c>
      <c r="E40" s="64"/>
      <c r="F40" s="54"/>
      <c r="G40" s="52"/>
      <c r="H40" s="56"/>
      <c r="I40" s="55"/>
      <c r="J40" s="55"/>
      <c r="K40" s="90"/>
      <c r="L40" s="85">
        <v>40</v>
      </c>
      <c r="M40" s="85"/>
      <c r="N40" s="103">
        <v>2</v>
      </c>
      <c r="O40" s="92">
        <v>1</v>
      </c>
      <c r="P40" s="103" t="str">
        <f>REPLACE(INDEX(GroupVertices[Group],MATCH(Edges[[#This Row],[Vertex 1]],GroupVertices[Vertex],0)),1,1,"")</f>
        <v>1</v>
      </c>
      <c r="Q40" s="103" t="str">
        <f>REPLACE(INDEX(GroupVertices[Group],MATCH(Edges[[#This Row],[Vertex 2]],GroupVertices[Vertex],0)),1,1,"")</f>
        <v>1</v>
      </c>
    </row>
    <row r="41" spans="1:17" ht="45">
      <c r="A41" s="83" t="s">
        <v>242</v>
      </c>
      <c r="B41" s="83" t="s">
        <v>243</v>
      </c>
      <c r="C41" s="52" t="s">
        <v>692</v>
      </c>
      <c r="D41" s="53">
        <v>10</v>
      </c>
      <c r="E41" s="64"/>
      <c r="F41" s="54"/>
      <c r="G41" s="52"/>
      <c r="H41" s="56"/>
      <c r="I41" s="55"/>
      <c r="J41" s="55"/>
      <c r="K41" s="90"/>
      <c r="L41" s="85">
        <v>41</v>
      </c>
      <c r="M41" s="85"/>
      <c r="N41" s="103">
        <v>2</v>
      </c>
      <c r="O41" s="92">
        <v>1</v>
      </c>
      <c r="P41" s="103" t="str">
        <f>REPLACE(INDEX(GroupVertices[Group],MATCH(Edges[[#This Row],[Vertex 1]],GroupVertices[Vertex],0)),1,1,"")</f>
        <v>7</v>
      </c>
      <c r="Q41" s="103" t="str">
        <f>REPLACE(INDEX(GroupVertices[Group],MATCH(Edges[[#This Row],[Vertex 2]],GroupVertices[Vertex],0)),1,1,"")</f>
        <v>7</v>
      </c>
    </row>
    <row r="42" spans="1:17" ht="45">
      <c r="A42" s="83" t="s">
        <v>243</v>
      </c>
      <c r="B42" s="83" t="s">
        <v>219</v>
      </c>
      <c r="C42" s="52" t="s">
        <v>692</v>
      </c>
      <c r="D42" s="53">
        <v>10</v>
      </c>
      <c r="E42" s="64"/>
      <c r="F42" s="54"/>
      <c r="G42" s="52"/>
      <c r="H42" s="56"/>
      <c r="I42" s="55"/>
      <c r="J42" s="55"/>
      <c r="K42" s="90"/>
      <c r="L42" s="85">
        <v>42</v>
      </c>
      <c r="M42" s="85"/>
      <c r="N42" s="103">
        <v>2</v>
      </c>
      <c r="O42" s="92">
        <v>1</v>
      </c>
      <c r="P42" s="103" t="str">
        <f>REPLACE(INDEX(GroupVertices[Group],MATCH(Edges[[#This Row],[Vertex 1]],GroupVertices[Vertex],0)),1,1,"")</f>
        <v>7</v>
      </c>
      <c r="Q42" s="103" t="str">
        <f>REPLACE(INDEX(GroupVertices[Group],MATCH(Edges[[#This Row],[Vertex 2]],GroupVertices[Vertex],0)),1,1,"")</f>
        <v>7</v>
      </c>
    </row>
    <row r="43" spans="1:17" ht="45">
      <c r="A43" s="83" t="s">
        <v>244</v>
      </c>
      <c r="B43" s="83" t="s">
        <v>203</v>
      </c>
      <c r="C43" s="52" t="s">
        <v>692</v>
      </c>
      <c r="D43" s="53">
        <v>10</v>
      </c>
      <c r="E43" s="64"/>
      <c r="F43" s="54"/>
      <c r="G43" s="52"/>
      <c r="H43" s="56"/>
      <c r="I43" s="55"/>
      <c r="J43" s="55"/>
      <c r="K43" s="90"/>
      <c r="L43" s="85">
        <v>43</v>
      </c>
      <c r="M43" s="85"/>
      <c r="N43" s="103">
        <v>2</v>
      </c>
      <c r="O43" s="92">
        <v>1</v>
      </c>
      <c r="P43" s="103" t="str">
        <f>REPLACE(INDEX(GroupVertices[Group],MATCH(Edges[[#This Row],[Vertex 1]],GroupVertices[Vertex],0)),1,1,"")</f>
        <v>1</v>
      </c>
      <c r="Q43" s="103" t="str">
        <f>REPLACE(INDEX(GroupVertices[Group],MATCH(Edges[[#This Row],[Vertex 2]],GroupVertices[Vertex],0)),1,1,"")</f>
        <v>1</v>
      </c>
    </row>
    <row r="44" spans="1:17" ht="45">
      <c r="A44" s="83" t="s">
        <v>203</v>
      </c>
      <c r="B44" s="83" t="s">
        <v>245</v>
      </c>
      <c r="C44" s="52" t="s">
        <v>692</v>
      </c>
      <c r="D44" s="53">
        <v>10</v>
      </c>
      <c r="E44" s="64"/>
      <c r="F44" s="54"/>
      <c r="G44" s="52"/>
      <c r="H44" s="56"/>
      <c r="I44" s="55"/>
      <c r="J44" s="55"/>
      <c r="K44" s="90"/>
      <c r="L44" s="85">
        <v>44</v>
      </c>
      <c r="M44" s="85"/>
      <c r="N44" s="103">
        <v>2</v>
      </c>
      <c r="O44" s="92">
        <v>1</v>
      </c>
      <c r="P44" s="103" t="str">
        <f>REPLACE(INDEX(GroupVertices[Group],MATCH(Edges[[#This Row],[Vertex 1]],GroupVertices[Vertex],0)),1,1,"")</f>
        <v>1</v>
      </c>
      <c r="Q44" s="103" t="str">
        <f>REPLACE(INDEX(GroupVertices[Group],MATCH(Edges[[#This Row],[Vertex 2]],GroupVertices[Vertex],0)),1,1,"")</f>
        <v>1</v>
      </c>
    </row>
    <row r="45" spans="1:17" ht="45">
      <c r="A45" s="83" t="s">
        <v>203</v>
      </c>
      <c r="B45" s="83" t="s">
        <v>246</v>
      </c>
      <c r="C45" s="52" t="s">
        <v>692</v>
      </c>
      <c r="D45" s="53">
        <v>10</v>
      </c>
      <c r="E45" s="64"/>
      <c r="F45" s="54"/>
      <c r="G45" s="52"/>
      <c r="H45" s="56"/>
      <c r="I45" s="55"/>
      <c r="J45" s="55"/>
      <c r="K45" s="90"/>
      <c r="L45" s="85">
        <v>45</v>
      </c>
      <c r="M45" s="85"/>
      <c r="N45" s="103">
        <v>2</v>
      </c>
      <c r="O45" s="92">
        <v>1</v>
      </c>
      <c r="P45" s="103" t="str">
        <f>REPLACE(INDEX(GroupVertices[Group],MATCH(Edges[[#This Row],[Vertex 1]],GroupVertices[Vertex],0)),1,1,"")</f>
        <v>1</v>
      </c>
      <c r="Q45" s="103" t="str">
        <f>REPLACE(INDEX(GroupVertices[Group],MATCH(Edges[[#This Row],[Vertex 2]],GroupVertices[Vertex],0)),1,1,"")</f>
        <v>6</v>
      </c>
    </row>
    <row r="46" spans="1:17" ht="45">
      <c r="A46" s="83" t="s">
        <v>239</v>
      </c>
      <c r="B46" s="83" t="s">
        <v>246</v>
      </c>
      <c r="C46" s="52" t="s">
        <v>692</v>
      </c>
      <c r="D46" s="53">
        <v>10</v>
      </c>
      <c r="E46" s="64"/>
      <c r="F46" s="54"/>
      <c r="G46" s="52"/>
      <c r="H46" s="56"/>
      <c r="I46" s="55"/>
      <c r="J46" s="55"/>
      <c r="K46" s="90"/>
      <c r="L46" s="85">
        <v>46</v>
      </c>
      <c r="M46" s="85"/>
      <c r="N46" s="103">
        <v>2</v>
      </c>
      <c r="O46" s="92">
        <v>1</v>
      </c>
      <c r="P46" s="103" t="str">
        <f>REPLACE(INDEX(GroupVertices[Group],MATCH(Edges[[#This Row],[Vertex 1]],GroupVertices[Vertex],0)),1,1,"")</f>
        <v>6</v>
      </c>
      <c r="Q46" s="103" t="str">
        <f>REPLACE(INDEX(GroupVertices[Group],MATCH(Edges[[#This Row],[Vertex 2]],GroupVertices[Vertex],0)),1,1,"")</f>
        <v>6</v>
      </c>
    </row>
    <row r="47" spans="1:17" ht="45">
      <c r="A47" s="83" t="s">
        <v>247</v>
      </c>
      <c r="B47" s="83" t="s">
        <v>203</v>
      </c>
      <c r="C47" s="52" t="s">
        <v>692</v>
      </c>
      <c r="D47" s="53">
        <v>10</v>
      </c>
      <c r="E47" s="64"/>
      <c r="F47" s="54"/>
      <c r="G47" s="52"/>
      <c r="H47" s="56"/>
      <c r="I47" s="55"/>
      <c r="J47" s="55"/>
      <c r="K47" s="90"/>
      <c r="L47" s="85">
        <v>47</v>
      </c>
      <c r="M47" s="85"/>
      <c r="N47" s="103">
        <v>2</v>
      </c>
      <c r="O47" s="92">
        <v>1</v>
      </c>
      <c r="P47" s="103" t="str">
        <f>REPLACE(INDEX(GroupVertices[Group],MATCH(Edges[[#This Row],[Vertex 1]],GroupVertices[Vertex],0)),1,1,"")</f>
        <v>1</v>
      </c>
      <c r="Q47" s="103" t="str">
        <f>REPLACE(INDEX(GroupVertices[Group],MATCH(Edges[[#This Row],[Vertex 2]],GroupVertices[Vertex],0)),1,1,"")</f>
        <v>1</v>
      </c>
    </row>
    <row r="48" spans="1:17" ht="45">
      <c r="A48" s="83" t="s">
        <v>218</v>
      </c>
      <c r="B48" s="83" t="s">
        <v>248</v>
      </c>
      <c r="C48" s="52" t="s">
        <v>692</v>
      </c>
      <c r="D48" s="53">
        <v>10</v>
      </c>
      <c r="E48" s="64"/>
      <c r="F48" s="54"/>
      <c r="G48" s="52"/>
      <c r="H48" s="56"/>
      <c r="I48" s="55"/>
      <c r="J48" s="55"/>
      <c r="K48" s="90"/>
      <c r="L48" s="85">
        <v>48</v>
      </c>
      <c r="M48" s="85"/>
      <c r="N48" s="103">
        <v>2</v>
      </c>
      <c r="O48" s="92">
        <v>1</v>
      </c>
      <c r="P48" s="103" t="str">
        <f>REPLACE(INDEX(GroupVertices[Group],MATCH(Edges[[#This Row],[Vertex 1]],GroupVertices[Vertex],0)),1,1,"")</f>
        <v>2</v>
      </c>
      <c r="Q48" s="103" t="str">
        <f>REPLACE(INDEX(GroupVertices[Group],MATCH(Edges[[#This Row],[Vertex 2]],GroupVertices[Vertex],0)),1,1,"")</f>
        <v>2</v>
      </c>
    </row>
    <row r="49" spans="1:17" ht="45">
      <c r="A49" s="83" t="s">
        <v>223</v>
      </c>
      <c r="B49" s="83" t="s">
        <v>203</v>
      </c>
      <c r="C49" s="52" t="s">
        <v>692</v>
      </c>
      <c r="D49" s="53">
        <v>10</v>
      </c>
      <c r="E49" s="64"/>
      <c r="F49" s="54"/>
      <c r="G49" s="52"/>
      <c r="H49" s="56"/>
      <c r="I49" s="55"/>
      <c r="J49" s="55"/>
      <c r="K49" s="90"/>
      <c r="L49" s="85">
        <v>49</v>
      </c>
      <c r="M49" s="85"/>
      <c r="N49" s="103">
        <v>2</v>
      </c>
      <c r="O49" s="92">
        <v>1</v>
      </c>
      <c r="P49" s="103" t="str">
        <f>REPLACE(INDEX(GroupVertices[Group],MATCH(Edges[[#This Row],[Vertex 1]],GroupVertices[Vertex],0)),1,1,"")</f>
        <v>9</v>
      </c>
      <c r="Q49" s="103" t="str">
        <f>REPLACE(INDEX(GroupVertices[Group],MATCH(Edges[[#This Row],[Vertex 2]],GroupVertices[Vertex],0)),1,1,"")</f>
        <v>1</v>
      </c>
    </row>
    <row r="50" spans="1:17" ht="45">
      <c r="A50" s="83" t="s">
        <v>203</v>
      </c>
      <c r="B50" s="83" t="s">
        <v>240</v>
      </c>
      <c r="C50" s="52" t="s">
        <v>692</v>
      </c>
      <c r="D50" s="53">
        <v>10</v>
      </c>
      <c r="E50" s="64"/>
      <c r="F50" s="54"/>
      <c r="G50" s="52"/>
      <c r="H50" s="56"/>
      <c r="I50" s="55"/>
      <c r="J50" s="55"/>
      <c r="K50" s="90"/>
      <c r="L50" s="85">
        <v>50</v>
      </c>
      <c r="M50" s="85"/>
      <c r="N50" s="103">
        <v>2</v>
      </c>
      <c r="O50" s="92">
        <v>1</v>
      </c>
      <c r="P50" s="103" t="str">
        <f>REPLACE(INDEX(GroupVertices[Group],MATCH(Edges[[#This Row],[Vertex 1]],GroupVertices[Vertex],0)),1,1,"")</f>
        <v>1</v>
      </c>
      <c r="Q50" s="103" t="str">
        <f>REPLACE(INDEX(GroupVertices[Group],MATCH(Edges[[#This Row],[Vertex 2]],GroupVertices[Vertex],0)),1,1,"")</f>
        <v>2</v>
      </c>
    </row>
    <row r="51" spans="1:17" ht="45">
      <c r="A51" s="83" t="s">
        <v>249</v>
      </c>
      <c r="B51" s="83" t="s">
        <v>212</v>
      </c>
      <c r="C51" s="52" t="s">
        <v>692</v>
      </c>
      <c r="D51" s="53">
        <v>10</v>
      </c>
      <c r="E51" s="64"/>
      <c r="F51" s="54"/>
      <c r="G51" s="52"/>
      <c r="H51" s="56"/>
      <c r="I51" s="55"/>
      <c r="J51" s="55"/>
      <c r="K51" s="90"/>
      <c r="L51" s="85">
        <v>51</v>
      </c>
      <c r="M51" s="85"/>
      <c r="N51" s="103">
        <v>2</v>
      </c>
      <c r="O51" s="92">
        <v>1</v>
      </c>
      <c r="P51" s="103" t="str">
        <f>REPLACE(INDEX(GroupVertices[Group],MATCH(Edges[[#This Row],[Vertex 1]],GroupVertices[Vertex],0)),1,1,"")</f>
        <v>2</v>
      </c>
      <c r="Q51" s="103" t="str">
        <f>REPLACE(INDEX(GroupVertices[Group],MATCH(Edges[[#This Row],[Vertex 2]],GroupVertices[Vertex],0)),1,1,"")</f>
        <v>2</v>
      </c>
    </row>
    <row r="52" spans="1:17" ht="45">
      <c r="A52" s="83" t="s">
        <v>250</v>
      </c>
      <c r="B52" s="83" t="s">
        <v>203</v>
      </c>
      <c r="C52" s="52" t="s">
        <v>692</v>
      </c>
      <c r="D52" s="53">
        <v>10</v>
      </c>
      <c r="E52" s="64"/>
      <c r="F52" s="54"/>
      <c r="G52" s="52"/>
      <c r="H52" s="56"/>
      <c r="I52" s="55"/>
      <c r="J52" s="55"/>
      <c r="K52" s="90"/>
      <c r="L52" s="85">
        <v>52</v>
      </c>
      <c r="M52" s="85"/>
      <c r="N52" s="103">
        <v>2</v>
      </c>
      <c r="O52" s="92">
        <v>1</v>
      </c>
      <c r="P52" s="103" t="str">
        <f>REPLACE(INDEX(GroupVertices[Group],MATCH(Edges[[#This Row],[Vertex 1]],GroupVertices[Vertex],0)),1,1,"")</f>
        <v>2</v>
      </c>
      <c r="Q52" s="103" t="str">
        <f>REPLACE(INDEX(GroupVertices[Group],MATCH(Edges[[#This Row],[Vertex 2]],GroupVertices[Vertex],0)),1,1,"")</f>
        <v>1</v>
      </c>
    </row>
    <row r="53" spans="1:17" ht="45">
      <c r="A53" s="83" t="s">
        <v>203</v>
      </c>
      <c r="B53" s="83" t="s">
        <v>251</v>
      </c>
      <c r="C53" s="52" t="s">
        <v>692</v>
      </c>
      <c r="D53" s="53">
        <v>10</v>
      </c>
      <c r="E53" s="64"/>
      <c r="F53" s="54"/>
      <c r="G53" s="52"/>
      <c r="H53" s="56"/>
      <c r="I53" s="55"/>
      <c r="J53" s="55"/>
      <c r="K53" s="90"/>
      <c r="L53" s="85">
        <v>53</v>
      </c>
      <c r="M53" s="85"/>
      <c r="N53" s="103">
        <v>2</v>
      </c>
      <c r="O53" s="92">
        <v>1</v>
      </c>
      <c r="P53" s="103" t="str">
        <f>REPLACE(INDEX(GroupVertices[Group],MATCH(Edges[[#This Row],[Vertex 1]],GroupVertices[Vertex],0)),1,1,"")</f>
        <v>1</v>
      </c>
      <c r="Q53" s="103" t="str">
        <f>REPLACE(INDEX(GroupVertices[Group],MATCH(Edges[[#This Row],[Vertex 2]],GroupVertices[Vertex],0)),1,1,"")</f>
        <v>9</v>
      </c>
    </row>
    <row r="54" spans="1:17" ht="45">
      <c r="A54" s="83" t="s">
        <v>223</v>
      </c>
      <c r="B54" s="83" t="s">
        <v>251</v>
      </c>
      <c r="C54" s="52" t="s">
        <v>692</v>
      </c>
      <c r="D54" s="53">
        <v>10</v>
      </c>
      <c r="E54" s="64"/>
      <c r="F54" s="54"/>
      <c r="G54" s="52"/>
      <c r="H54" s="56"/>
      <c r="I54" s="55"/>
      <c r="J54" s="55"/>
      <c r="K54" s="90"/>
      <c r="L54" s="85">
        <v>54</v>
      </c>
      <c r="M54" s="85"/>
      <c r="N54" s="103">
        <v>2</v>
      </c>
      <c r="O54" s="92">
        <v>1</v>
      </c>
      <c r="P54" s="103" t="str">
        <f>REPLACE(INDEX(GroupVertices[Group],MATCH(Edges[[#This Row],[Vertex 1]],GroupVertices[Vertex],0)),1,1,"")</f>
        <v>9</v>
      </c>
      <c r="Q54" s="103" t="str">
        <f>REPLACE(INDEX(GroupVertices[Group],MATCH(Edges[[#This Row],[Vertex 2]],GroupVertices[Vertex],0)),1,1,"")</f>
        <v>9</v>
      </c>
    </row>
    <row r="55" spans="1:17" ht="45">
      <c r="A55" s="83" t="s">
        <v>252</v>
      </c>
      <c r="B55" s="83" t="s">
        <v>203</v>
      </c>
      <c r="C55" s="52" t="s">
        <v>692</v>
      </c>
      <c r="D55" s="53">
        <v>10</v>
      </c>
      <c r="E55" s="64"/>
      <c r="F55" s="54"/>
      <c r="G55" s="52"/>
      <c r="H55" s="56"/>
      <c r="I55" s="55"/>
      <c r="J55" s="55"/>
      <c r="K55" s="90"/>
      <c r="L55" s="85">
        <v>55</v>
      </c>
      <c r="M55" s="85"/>
      <c r="N55" s="103">
        <v>2</v>
      </c>
      <c r="O55" s="92">
        <v>1</v>
      </c>
      <c r="P55" s="103" t="str">
        <f>REPLACE(INDEX(GroupVertices[Group],MATCH(Edges[[#This Row],[Vertex 1]],GroupVertices[Vertex],0)),1,1,"")</f>
        <v>2</v>
      </c>
      <c r="Q55" s="103" t="str">
        <f>REPLACE(INDEX(GroupVertices[Group],MATCH(Edges[[#This Row],[Vertex 2]],GroupVertices[Vertex],0)),1,1,"")</f>
        <v>1</v>
      </c>
    </row>
    <row r="56" spans="1:17" ht="45">
      <c r="A56" s="83" t="s">
        <v>253</v>
      </c>
      <c r="B56" s="83" t="s">
        <v>203</v>
      </c>
      <c r="C56" s="52" t="s">
        <v>692</v>
      </c>
      <c r="D56" s="53">
        <v>10</v>
      </c>
      <c r="E56" s="64"/>
      <c r="F56" s="54"/>
      <c r="G56" s="52"/>
      <c r="H56" s="56"/>
      <c r="I56" s="55"/>
      <c r="J56" s="55"/>
      <c r="K56" s="90"/>
      <c r="L56" s="85">
        <v>56</v>
      </c>
      <c r="M56" s="85"/>
      <c r="N56" s="103">
        <v>2</v>
      </c>
      <c r="O56" s="92">
        <v>1</v>
      </c>
      <c r="P56" s="103" t="str">
        <f>REPLACE(INDEX(GroupVertices[Group],MATCH(Edges[[#This Row],[Vertex 1]],GroupVertices[Vertex],0)),1,1,"")</f>
        <v>1</v>
      </c>
      <c r="Q56" s="103" t="str">
        <f>REPLACE(INDEX(GroupVertices[Group],MATCH(Edges[[#This Row],[Vertex 2]],GroupVertices[Vertex],0)),1,1,"")</f>
        <v>1</v>
      </c>
    </row>
    <row r="57" spans="1:17" ht="45">
      <c r="A57" s="83" t="s">
        <v>254</v>
      </c>
      <c r="B57" s="83" t="s">
        <v>203</v>
      </c>
      <c r="C57" s="52" t="s">
        <v>692</v>
      </c>
      <c r="D57" s="53">
        <v>10</v>
      </c>
      <c r="E57" s="64"/>
      <c r="F57" s="54"/>
      <c r="G57" s="52"/>
      <c r="H57" s="56"/>
      <c r="I57" s="55"/>
      <c r="J57" s="55"/>
      <c r="K57" s="90"/>
      <c r="L57" s="85">
        <v>57</v>
      </c>
      <c r="M57" s="85"/>
      <c r="N57" s="103">
        <v>2</v>
      </c>
      <c r="O57" s="92">
        <v>1</v>
      </c>
      <c r="P57" s="103" t="str">
        <f>REPLACE(INDEX(GroupVertices[Group],MATCH(Edges[[#This Row],[Vertex 1]],GroupVertices[Vertex],0)),1,1,"")</f>
        <v>1</v>
      </c>
      <c r="Q57" s="103" t="str">
        <f>REPLACE(INDEX(GroupVertices[Group],MATCH(Edges[[#This Row],[Vertex 2]],GroupVertices[Vertex],0)),1,1,"")</f>
        <v>1</v>
      </c>
    </row>
    <row r="58" spans="1:17" ht="45">
      <c r="A58" s="83" t="s">
        <v>255</v>
      </c>
      <c r="B58" s="83" t="s">
        <v>203</v>
      </c>
      <c r="C58" s="52" t="s">
        <v>692</v>
      </c>
      <c r="D58" s="53">
        <v>10</v>
      </c>
      <c r="E58" s="64"/>
      <c r="F58" s="54"/>
      <c r="G58" s="52"/>
      <c r="H58" s="56"/>
      <c r="I58" s="55"/>
      <c r="J58" s="55"/>
      <c r="K58" s="90"/>
      <c r="L58" s="85">
        <v>58</v>
      </c>
      <c r="M58" s="85"/>
      <c r="N58" s="103">
        <v>2</v>
      </c>
      <c r="O58" s="92">
        <v>1</v>
      </c>
      <c r="P58" s="103" t="str">
        <f>REPLACE(INDEX(GroupVertices[Group],MATCH(Edges[[#This Row],[Vertex 1]],GroupVertices[Vertex],0)),1,1,"")</f>
        <v>7</v>
      </c>
      <c r="Q58" s="103" t="str">
        <f>REPLACE(INDEX(GroupVertices[Group],MATCH(Edges[[#This Row],[Vertex 2]],GroupVertices[Vertex],0)),1,1,"")</f>
        <v>1</v>
      </c>
    </row>
    <row r="59" spans="1:17" ht="45">
      <c r="A59" s="83" t="s">
        <v>206</v>
      </c>
      <c r="B59" s="83" t="s">
        <v>252</v>
      </c>
      <c r="C59" s="52" t="s">
        <v>692</v>
      </c>
      <c r="D59" s="53">
        <v>10</v>
      </c>
      <c r="E59" s="64"/>
      <c r="F59" s="54"/>
      <c r="G59" s="52"/>
      <c r="H59" s="56"/>
      <c r="I59" s="55"/>
      <c r="J59" s="55"/>
      <c r="K59" s="90"/>
      <c r="L59" s="85">
        <v>59</v>
      </c>
      <c r="M59" s="85"/>
      <c r="N59" s="103">
        <v>2</v>
      </c>
      <c r="O59" s="92">
        <v>1</v>
      </c>
      <c r="P59" s="103" t="str">
        <f>REPLACE(INDEX(GroupVertices[Group],MATCH(Edges[[#This Row],[Vertex 1]],GroupVertices[Vertex],0)),1,1,"")</f>
        <v>4</v>
      </c>
      <c r="Q59" s="103" t="str">
        <f>REPLACE(INDEX(GroupVertices[Group],MATCH(Edges[[#This Row],[Vertex 2]],GroupVertices[Vertex],0)),1,1,"")</f>
        <v>2</v>
      </c>
    </row>
    <row r="60" spans="1:17" ht="45">
      <c r="A60" s="83" t="s">
        <v>203</v>
      </c>
      <c r="B60" s="83" t="s">
        <v>256</v>
      </c>
      <c r="C60" s="52" t="s">
        <v>692</v>
      </c>
      <c r="D60" s="53">
        <v>10</v>
      </c>
      <c r="E60" s="64"/>
      <c r="F60" s="54"/>
      <c r="G60" s="52"/>
      <c r="H60" s="56"/>
      <c r="I60" s="55"/>
      <c r="J60" s="55"/>
      <c r="K60" s="90"/>
      <c r="L60" s="85">
        <v>60</v>
      </c>
      <c r="M60" s="85"/>
      <c r="N60" s="103">
        <v>2</v>
      </c>
      <c r="O60" s="92">
        <v>1</v>
      </c>
      <c r="P60" s="103" t="str">
        <f>REPLACE(INDEX(GroupVertices[Group],MATCH(Edges[[#This Row],[Vertex 1]],GroupVertices[Vertex],0)),1,1,"")</f>
        <v>1</v>
      </c>
      <c r="Q60" s="103" t="str">
        <f>REPLACE(INDEX(GroupVertices[Group],MATCH(Edges[[#This Row],[Vertex 2]],GroupVertices[Vertex],0)),1,1,"")</f>
        <v>13</v>
      </c>
    </row>
    <row r="61" spans="1:17" ht="45">
      <c r="A61" s="83" t="s">
        <v>256</v>
      </c>
      <c r="B61" s="83" t="s">
        <v>257</v>
      </c>
      <c r="C61" s="52" t="s">
        <v>692</v>
      </c>
      <c r="D61" s="53">
        <v>10</v>
      </c>
      <c r="E61" s="64"/>
      <c r="F61" s="54"/>
      <c r="G61" s="52"/>
      <c r="H61" s="56"/>
      <c r="I61" s="55"/>
      <c r="J61" s="55"/>
      <c r="K61" s="90"/>
      <c r="L61" s="85">
        <v>61</v>
      </c>
      <c r="M61" s="85"/>
      <c r="N61" s="103">
        <v>2</v>
      </c>
      <c r="O61" s="92">
        <v>1</v>
      </c>
      <c r="P61" s="103" t="str">
        <f>REPLACE(INDEX(GroupVertices[Group],MATCH(Edges[[#This Row],[Vertex 1]],GroupVertices[Vertex],0)),1,1,"")</f>
        <v>13</v>
      </c>
      <c r="Q61" s="103" t="str">
        <f>REPLACE(INDEX(GroupVertices[Group],MATCH(Edges[[#This Row],[Vertex 2]],GroupVertices[Vertex],0)),1,1,"")</f>
        <v>13</v>
      </c>
    </row>
    <row r="62" spans="1:17" ht="45">
      <c r="A62" s="83" t="s">
        <v>218</v>
      </c>
      <c r="B62" s="83" t="s">
        <v>258</v>
      </c>
      <c r="C62" s="52" t="s">
        <v>692</v>
      </c>
      <c r="D62" s="53">
        <v>10</v>
      </c>
      <c r="E62" s="64"/>
      <c r="F62" s="54"/>
      <c r="G62" s="52"/>
      <c r="H62" s="56"/>
      <c r="I62" s="55"/>
      <c r="J62" s="55"/>
      <c r="K62" s="90"/>
      <c r="L62" s="85">
        <v>62</v>
      </c>
      <c r="M62" s="85"/>
      <c r="N62" s="103">
        <v>2</v>
      </c>
      <c r="O62" s="92">
        <v>1</v>
      </c>
      <c r="P62" s="103" t="str">
        <f>REPLACE(INDEX(GroupVertices[Group],MATCH(Edges[[#This Row],[Vertex 1]],GroupVertices[Vertex],0)),1,1,"")</f>
        <v>2</v>
      </c>
      <c r="Q62" s="103" t="str">
        <f>REPLACE(INDEX(GroupVertices[Group],MATCH(Edges[[#This Row],[Vertex 2]],GroupVertices[Vertex],0)),1,1,"")</f>
        <v>2</v>
      </c>
    </row>
    <row r="63" spans="1:17" ht="45">
      <c r="A63" s="83" t="s">
        <v>259</v>
      </c>
      <c r="B63" s="83" t="s">
        <v>203</v>
      </c>
      <c r="C63" s="52" t="s">
        <v>692</v>
      </c>
      <c r="D63" s="53">
        <v>10</v>
      </c>
      <c r="E63" s="64"/>
      <c r="F63" s="54"/>
      <c r="G63" s="52"/>
      <c r="H63" s="56"/>
      <c r="I63" s="55"/>
      <c r="J63" s="55"/>
      <c r="K63" s="90"/>
      <c r="L63" s="85">
        <v>63</v>
      </c>
      <c r="M63" s="85"/>
      <c r="N63" s="103">
        <v>2</v>
      </c>
      <c r="O63" s="92">
        <v>1</v>
      </c>
      <c r="P63" s="103" t="str">
        <f>REPLACE(INDEX(GroupVertices[Group],MATCH(Edges[[#This Row],[Vertex 1]],GroupVertices[Vertex],0)),1,1,"")</f>
        <v>6</v>
      </c>
      <c r="Q63" s="103" t="str">
        <f>REPLACE(INDEX(GroupVertices[Group],MATCH(Edges[[#This Row],[Vertex 2]],GroupVertices[Vertex],0)),1,1,"")</f>
        <v>1</v>
      </c>
    </row>
    <row r="64" spans="1:17" ht="45">
      <c r="A64" s="83" t="s">
        <v>203</v>
      </c>
      <c r="B64" s="83" t="s">
        <v>260</v>
      </c>
      <c r="C64" s="52" t="s">
        <v>692</v>
      </c>
      <c r="D64" s="53">
        <v>10</v>
      </c>
      <c r="E64" s="64"/>
      <c r="F64" s="54"/>
      <c r="G64" s="52"/>
      <c r="H64" s="56"/>
      <c r="I64" s="55"/>
      <c r="J64" s="55"/>
      <c r="K64" s="90"/>
      <c r="L64" s="85">
        <v>64</v>
      </c>
      <c r="M64" s="85"/>
      <c r="N64" s="103">
        <v>2</v>
      </c>
      <c r="O64" s="92">
        <v>1</v>
      </c>
      <c r="P64" s="103" t="str">
        <f>REPLACE(INDEX(GroupVertices[Group],MATCH(Edges[[#This Row],[Vertex 1]],GroupVertices[Vertex],0)),1,1,"")</f>
        <v>1</v>
      </c>
      <c r="Q64" s="103" t="str">
        <f>REPLACE(INDEX(GroupVertices[Group],MATCH(Edges[[#This Row],[Vertex 2]],GroupVertices[Vertex],0)),1,1,"")</f>
        <v>8</v>
      </c>
    </row>
    <row r="65" spans="1:17" ht="45">
      <c r="A65" s="83" t="s">
        <v>223</v>
      </c>
      <c r="B65" s="83" t="s">
        <v>261</v>
      </c>
      <c r="C65" s="52" t="s">
        <v>692</v>
      </c>
      <c r="D65" s="53">
        <v>10</v>
      </c>
      <c r="E65" s="64"/>
      <c r="F65" s="54"/>
      <c r="G65" s="52"/>
      <c r="H65" s="56"/>
      <c r="I65" s="55"/>
      <c r="J65" s="55"/>
      <c r="K65" s="90"/>
      <c r="L65" s="85">
        <v>65</v>
      </c>
      <c r="M65" s="85"/>
      <c r="N65" s="103">
        <v>2</v>
      </c>
      <c r="O65" s="92">
        <v>1</v>
      </c>
      <c r="P65" s="103" t="str">
        <f>REPLACE(INDEX(GroupVertices[Group],MATCH(Edges[[#This Row],[Vertex 1]],GroupVertices[Vertex],0)),1,1,"")</f>
        <v>9</v>
      </c>
      <c r="Q65" s="103" t="str">
        <f>REPLACE(INDEX(GroupVertices[Group],MATCH(Edges[[#This Row],[Vertex 2]],GroupVertices[Vertex],0)),1,1,"")</f>
        <v>9</v>
      </c>
    </row>
    <row r="66" spans="1:17" ht="45">
      <c r="A66" s="83" t="s">
        <v>262</v>
      </c>
      <c r="B66" s="83" t="s">
        <v>203</v>
      </c>
      <c r="C66" s="52" t="s">
        <v>692</v>
      </c>
      <c r="D66" s="53">
        <v>10</v>
      </c>
      <c r="E66" s="64"/>
      <c r="F66" s="54"/>
      <c r="G66" s="52"/>
      <c r="H66" s="56"/>
      <c r="I66" s="55"/>
      <c r="J66" s="55"/>
      <c r="K66" s="90"/>
      <c r="L66" s="85">
        <v>66</v>
      </c>
      <c r="M66" s="85"/>
      <c r="N66" s="103">
        <v>2</v>
      </c>
      <c r="O66" s="92">
        <v>1</v>
      </c>
      <c r="P66" s="103" t="str">
        <f>REPLACE(INDEX(GroupVertices[Group],MATCH(Edges[[#This Row],[Vertex 1]],GroupVertices[Vertex],0)),1,1,"")</f>
        <v>1</v>
      </c>
      <c r="Q66" s="103" t="str">
        <f>REPLACE(INDEX(GroupVertices[Group],MATCH(Edges[[#This Row],[Vertex 2]],GroupVertices[Vertex],0)),1,1,"")</f>
        <v>1</v>
      </c>
    </row>
    <row r="67" spans="1:17" ht="45">
      <c r="A67" s="83" t="s">
        <v>203</v>
      </c>
      <c r="B67" s="83" t="s">
        <v>263</v>
      </c>
      <c r="C67" s="52" t="s">
        <v>692</v>
      </c>
      <c r="D67" s="53">
        <v>10</v>
      </c>
      <c r="E67" s="64"/>
      <c r="F67" s="54"/>
      <c r="G67" s="52"/>
      <c r="H67" s="56"/>
      <c r="I67" s="55"/>
      <c r="J67" s="55"/>
      <c r="K67" s="90"/>
      <c r="L67" s="85">
        <v>67</v>
      </c>
      <c r="M67" s="85"/>
      <c r="N67" s="103">
        <v>2</v>
      </c>
      <c r="O67" s="92">
        <v>1</v>
      </c>
      <c r="P67" s="103" t="str">
        <f>REPLACE(INDEX(GroupVertices[Group],MATCH(Edges[[#This Row],[Vertex 1]],GroupVertices[Vertex],0)),1,1,"")</f>
        <v>1</v>
      </c>
      <c r="Q67" s="103" t="str">
        <f>REPLACE(INDEX(GroupVertices[Group],MATCH(Edges[[#This Row],[Vertex 2]],GroupVertices[Vertex],0)),1,1,"")</f>
        <v>1</v>
      </c>
    </row>
    <row r="68" spans="1:17" ht="45">
      <c r="A68" s="83" t="s">
        <v>263</v>
      </c>
      <c r="B68" s="83" t="s">
        <v>264</v>
      </c>
      <c r="C68" s="52" t="s">
        <v>692</v>
      </c>
      <c r="D68" s="53">
        <v>10</v>
      </c>
      <c r="E68" s="64"/>
      <c r="F68" s="54"/>
      <c r="G68" s="52"/>
      <c r="H68" s="56"/>
      <c r="I68" s="55"/>
      <c r="J68" s="55"/>
      <c r="K68" s="90"/>
      <c r="L68" s="85">
        <v>68</v>
      </c>
      <c r="M68" s="85"/>
      <c r="N68" s="103">
        <v>2</v>
      </c>
      <c r="O68" s="92">
        <v>1</v>
      </c>
      <c r="P68" s="103" t="str">
        <f>REPLACE(INDEX(GroupVertices[Group],MATCH(Edges[[#This Row],[Vertex 1]],GroupVertices[Vertex],0)),1,1,"")</f>
        <v>1</v>
      </c>
      <c r="Q68" s="103" t="str">
        <f>REPLACE(INDEX(GroupVertices[Group],MATCH(Edges[[#This Row],[Vertex 2]],GroupVertices[Vertex],0)),1,1,"")</f>
        <v>1</v>
      </c>
    </row>
    <row r="69" spans="1:17" ht="45">
      <c r="A69" s="83" t="s">
        <v>230</v>
      </c>
      <c r="B69" s="83" t="s">
        <v>212</v>
      </c>
      <c r="C69" s="52" t="s">
        <v>692</v>
      </c>
      <c r="D69" s="53">
        <v>10</v>
      </c>
      <c r="E69" s="64"/>
      <c r="F69" s="54"/>
      <c r="G69" s="52"/>
      <c r="H69" s="56"/>
      <c r="I69" s="55"/>
      <c r="J69" s="55"/>
      <c r="K69" s="90"/>
      <c r="L69" s="85">
        <v>69</v>
      </c>
      <c r="M69" s="85"/>
      <c r="N69" s="103">
        <v>2</v>
      </c>
      <c r="O69" s="92">
        <v>1</v>
      </c>
      <c r="P69" s="103" t="str">
        <f>REPLACE(INDEX(GroupVertices[Group],MATCH(Edges[[#This Row],[Vertex 1]],GroupVertices[Vertex],0)),1,1,"")</f>
        <v>6</v>
      </c>
      <c r="Q69" s="103" t="str">
        <f>REPLACE(INDEX(GroupVertices[Group],MATCH(Edges[[#This Row],[Vertex 2]],GroupVertices[Vertex],0)),1,1,"")</f>
        <v>2</v>
      </c>
    </row>
    <row r="70" spans="1:17" ht="45">
      <c r="A70" s="83" t="s">
        <v>203</v>
      </c>
      <c r="B70" s="83" t="s">
        <v>255</v>
      </c>
      <c r="C70" s="52" t="s">
        <v>692</v>
      </c>
      <c r="D70" s="53">
        <v>10</v>
      </c>
      <c r="E70" s="64"/>
      <c r="F70" s="54"/>
      <c r="G70" s="52"/>
      <c r="H70" s="56"/>
      <c r="I70" s="55"/>
      <c r="J70" s="55"/>
      <c r="K70" s="90"/>
      <c r="L70" s="85">
        <v>70</v>
      </c>
      <c r="M70" s="85"/>
      <c r="N70" s="103">
        <v>2</v>
      </c>
      <c r="O70" s="92">
        <v>1</v>
      </c>
      <c r="P70" s="103" t="str">
        <f>REPLACE(INDEX(GroupVertices[Group],MATCH(Edges[[#This Row],[Vertex 1]],GroupVertices[Vertex],0)),1,1,"")</f>
        <v>1</v>
      </c>
      <c r="Q70" s="103" t="str">
        <f>REPLACE(INDEX(GroupVertices[Group],MATCH(Edges[[#This Row],[Vertex 2]],GroupVertices[Vertex],0)),1,1,"")</f>
        <v>7</v>
      </c>
    </row>
    <row r="71" spans="1:17" ht="45">
      <c r="A71" s="83" t="s">
        <v>226</v>
      </c>
      <c r="B71" s="83" t="s">
        <v>265</v>
      </c>
      <c r="C71" s="52" t="s">
        <v>692</v>
      </c>
      <c r="D71" s="53">
        <v>10</v>
      </c>
      <c r="E71" s="64"/>
      <c r="F71" s="54"/>
      <c r="G71" s="52"/>
      <c r="H71" s="56"/>
      <c r="I71" s="55"/>
      <c r="J71" s="55"/>
      <c r="K71" s="90"/>
      <c r="L71" s="85">
        <v>71</v>
      </c>
      <c r="M71" s="85"/>
      <c r="N71" s="103">
        <v>2</v>
      </c>
      <c r="O71" s="92">
        <v>1</v>
      </c>
      <c r="P71" s="103" t="str">
        <f>REPLACE(INDEX(GroupVertices[Group],MATCH(Edges[[#This Row],[Vertex 1]],GroupVertices[Vertex],0)),1,1,"")</f>
        <v>3</v>
      </c>
      <c r="Q71" s="103" t="str">
        <f>REPLACE(INDEX(GroupVertices[Group],MATCH(Edges[[#This Row],[Vertex 2]],GroupVertices[Vertex],0)),1,1,"")</f>
        <v>3</v>
      </c>
    </row>
    <row r="72" spans="1:17" ht="45">
      <c r="A72" s="83" t="s">
        <v>261</v>
      </c>
      <c r="B72" s="83" t="s">
        <v>223</v>
      </c>
      <c r="C72" s="52" t="s">
        <v>692</v>
      </c>
      <c r="D72" s="53">
        <v>10</v>
      </c>
      <c r="E72" s="64"/>
      <c r="F72" s="54"/>
      <c r="G72" s="52"/>
      <c r="H72" s="56"/>
      <c r="I72" s="55"/>
      <c r="J72" s="55"/>
      <c r="K72" s="90"/>
      <c r="L72" s="85">
        <v>72</v>
      </c>
      <c r="M72" s="85"/>
      <c r="N72" s="103">
        <v>2</v>
      </c>
      <c r="O72" s="92">
        <v>1</v>
      </c>
      <c r="P72" s="103" t="str">
        <f>REPLACE(INDEX(GroupVertices[Group],MATCH(Edges[[#This Row],[Vertex 1]],GroupVertices[Vertex],0)),1,1,"")</f>
        <v>9</v>
      </c>
      <c r="Q72" s="103" t="str">
        <f>REPLACE(INDEX(GroupVertices[Group],MATCH(Edges[[#This Row],[Vertex 2]],GroupVertices[Vertex],0)),1,1,"")</f>
        <v>9</v>
      </c>
    </row>
    <row r="73" spans="1:17" ht="45">
      <c r="A73" s="83" t="s">
        <v>266</v>
      </c>
      <c r="B73" s="83" t="s">
        <v>203</v>
      </c>
      <c r="C73" s="52" t="s">
        <v>692</v>
      </c>
      <c r="D73" s="53">
        <v>10</v>
      </c>
      <c r="E73" s="64"/>
      <c r="F73" s="54"/>
      <c r="G73" s="52"/>
      <c r="H73" s="56"/>
      <c r="I73" s="55"/>
      <c r="J73" s="55"/>
      <c r="K73" s="90"/>
      <c r="L73" s="85">
        <v>73</v>
      </c>
      <c r="M73" s="85"/>
      <c r="N73" s="103">
        <v>2</v>
      </c>
      <c r="O73" s="92">
        <v>1</v>
      </c>
      <c r="P73" s="103" t="str">
        <f>REPLACE(INDEX(GroupVertices[Group],MATCH(Edges[[#This Row],[Vertex 1]],GroupVertices[Vertex],0)),1,1,"")</f>
        <v>5</v>
      </c>
      <c r="Q73" s="103" t="str">
        <f>REPLACE(INDEX(GroupVertices[Group],MATCH(Edges[[#This Row],[Vertex 2]],GroupVertices[Vertex],0)),1,1,"")</f>
        <v>1</v>
      </c>
    </row>
    <row r="74" spans="1:17" ht="45">
      <c r="A74" s="83" t="s">
        <v>203</v>
      </c>
      <c r="B74" s="83" t="s">
        <v>230</v>
      </c>
      <c r="C74" s="52" t="s">
        <v>692</v>
      </c>
      <c r="D74" s="53">
        <v>10</v>
      </c>
      <c r="E74" s="64"/>
      <c r="F74" s="54"/>
      <c r="G74" s="52"/>
      <c r="H74" s="56"/>
      <c r="I74" s="55"/>
      <c r="J74" s="55"/>
      <c r="K74" s="90"/>
      <c r="L74" s="85">
        <v>74</v>
      </c>
      <c r="M74" s="85"/>
      <c r="N74" s="103">
        <v>2</v>
      </c>
      <c r="O74" s="92">
        <v>1</v>
      </c>
      <c r="P74" s="103" t="str">
        <f>REPLACE(INDEX(GroupVertices[Group],MATCH(Edges[[#This Row],[Vertex 1]],GroupVertices[Vertex],0)),1,1,"")</f>
        <v>1</v>
      </c>
      <c r="Q74" s="103" t="str">
        <f>REPLACE(INDEX(GroupVertices[Group],MATCH(Edges[[#This Row],[Vertex 2]],GroupVertices[Vertex],0)),1,1,"")</f>
        <v>6</v>
      </c>
    </row>
    <row r="75" spans="1:17" ht="45">
      <c r="A75" s="83" t="s">
        <v>231</v>
      </c>
      <c r="B75" s="83" t="s">
        <v>246</v>
      </c>
      <c r="C75" s="52" t="s">
        <v>692</v>
      </c>
      <c r="D75" s="53">
        <v>10</v>
      </c>
      <c r="E75" s="64"/>
      <c r="F75" s="54"/>
      <c r="G75" s="52"/>
      <c r="H75" s="56"/>
      <c r="I75" s="55"/>
      <c r="J75" s="55"/>
      <c r="K75" s="90"/>
      <c r="L75" s="85">
        <v>75</v>
      </c>
      <c r="M75" s="85"/>
      <c r="N75" s="103">
        <v>2</v>
      </c>
      <c r="O75" s="92">
        <v>1</v>
      </c>
      <c r="P75" s="103" t="str">
        <f>REPLACE(INDEX(GroupVertices[Group],MATCH(Edges[[#This Row],[Vertex 1]],GroupVertices[Vertex],0)),1,1,"")</f>
        <v>6</v>
      </c>
      <c r="Q75" s="103" t="str">
        <f>REPLACE(INDEX(GroupVertices[Group],MATCH(Edges[[#This Row],[Vertex 2]],GroupVertices[Vertex],0)),1,1,"")</f>
        <v>6</v>
      </c>
    </row>
    <row r="76" spans="1:17" ht="45">
      <c r="A76" s="83" t="s">
        <v>206</v>
      </c>
      <c r="B76" s="83" t="s">
        <v>231</v>
      </c>
      <c r="C76" s="52" t="s">
        <v>692</v>
      </c>
      <c r="D76" s="53">
        <v>10</v>
      </c>
      <c r="E76" s="64"/>
      <c r="F76" s="54"/>
      <c r="G76" s="52"/>
      <c r="H76" s="56"/>
      <c r="I76" s="55"/>
      <c r="J76" s="55"/>
      <c r="K76" s="90"/>
      <c r="L76" s="85">
        <v>76</v>
      </c>
      <c r="M76" s="85"/>
      <c r="N76" s="103">
        <v>2</v>
      </c>
      <c r="O76" s="92">
        <v>1</v>
      </c>
      <c r="P76" s="103" t="str">
        <f>REPLACE(INDEX(GroupVertices[Group],MATCH(Edges[[#This Row],[Vertex 1]],GroupVertices[Vertex],0)),1,1,"")</f>
        <v>4</v>
      </c>
      <c r="Q76" s="103" t="str">
        <f>REPLACE(INDEX(GroupVertices[Group],MATCH(Edges[[#This Row],[Vertex 2]],GroupVertices[Vertex],0)),1,1,"")</f>
        <v>6</v>
      </c>
    </row>
    <row r="77" spans="1:17" ht="45">
      <c r="A77" s="83" t="s">
        <v>231</v>
      </c>
      <c r="B77" s="83" t="s">
        <v>206</v>
      </c>
      <c r="C77" s="52" t="s">
        <v>692</v>
      </c>
      <c r="D77" s="53">
        <v>10</v>
      </c>
      <c r="E77" s="64"/>
      <c r="F77" s="54"/>
      <c r="G77" s="52"/>
      <c r="H77" s="56"/>
      <c r="I77" s="55"/>
      <c r="J77" s="55"/>
      <c r="K77" s="90"/>
      <c r="L77" s="85">
        <v>77</v>
      </c>
      <c r="M77" s="85"/>
      <c r="N77" s="103">
        <v>2</v>
      </c>
      <c r="O77" s="92">
        <v>1</v>
      </c>
      <c r="P77" s="103" t="str">
        <f>REPLACE(INDEX(GroupVertices[Group],MATCH(Edges[[#This Row],[Vertex 1]],GroupVertices[Vertex],0)),1,1,"")</f>
        <v>6</v>
      </c>
      <c r="Q77" s="103" t="str">
        <f>REPLACE(INDEX(GroupVertices[Group],MATCH(Edges[[#This Row],[Vertex 2]],GroupVertices[Vertex],0)),1,1,"")</f>
        <v>4</v>
      </c>
    </row>
    <row r="78" spans="1:17" ht="45">
      <c r="A78" s="83" t="s">
        <v>267</v>
      </c>
      <c r="B78" s="83" t="s">
        <v>203</v>
      </c>
      <c r="C78" s="52" t="s">
        <v>692</v>
      </c>
      <c r="D78" s="53">
        <v>10</v>
      </c>
      <c r="E78" s="64"/>
      <c r="F78" s="54"/>
      <c r="G78" s="52"/>
      <c r="H78" s="56"/>
      <c r="I78" s="55"/>
      <c r="J78" s="55"/>
      <c r="K78" s="90"/>
      <c r="L78" s="85">
        <v>78</v>
      </c>
      <c r="M78" s="85"/>
      <c r="N78" s="103">
        <v>2</v>
      </c>
      <c r="O78" s="92">
        <v>1</v>
      </c>
      <c r="P78" s="103" t="str">
        <f>REPLACE(INDEX(GroupVertices[Group],MATCH(Edges[[#This Row],[Vertex 1]],GroupVertices[Vertex],0)),1,1,"")</f>
        <v>15</v>
      </c>
      <c r="Q78" s="103" t="str">
        <f>REPLACE(INDEX(GroupVertices[Group],MATCH(Edges[[#This Row],[Vertex 2]],GroupVertices[Vertex],0)),1,1,"")</f>
        <v>1</v>
      </c>
    </row>
    <row r="79" spans="1:17" ht="45">
      <c r="A79" s="83" t="s">
        <v>209</v>
      </c>
      <c r="B79" s="83" t="s">
        <v>203</v>
      </c>
      <c r="C79" s="52" t="s">
        <v>692</v>
      </c>
      <c r="D79" s="53">
        <v>10</v>
      </c>
      <c r="E79" s="64"/>
      <c r="F79" s="54"/>
      <c r="G79" s="52"/>
      <c r="H79" s="56"/>
      <c r="I79" s="55"/>
      <c r="J79" s="55"/>
      <c r="K79" s="90"/>
      <c r="L79" s="85">
        <v>79</v>
      </c>
      <c r="M79" s="85"/>
      <c r="N79" s="103">
        <v>2</v>
      </c>
      <c r="O79" s="92">
        <v>1</v>
      </c>
      <c r="P79" s="103" t="str">
        <f>REPLACE(INDEX(GroupVertices[Group],MATCH(Edges[[#This Row],[Vertex 1]],GroupVertices[Vertex],0)),1,1,"")</f>
        <v>10</v>
      </c>
      <c r="Q79" s="103" t="str">
        <f>REPLACE(INDEX(GroupVertices[Group],MATCH(Edges[[#This Row],[Vertex 2]],GroupVertices[Vertex],0)),1,1,"")</f>
        <v>1</v>
      </c>
    </row>
    <row r="80" spans="1:17" ht="45">
      <c r="A80" s="83" t="s">
        <v>268</v>
      </c>
      <c r="B80" s="83" t="s">
        <v>203</v>
      </c>
      <c r="C80" s="52" t="s">
        <v>692</v>
      </c>
      <c r="D80" s="53">
        <v>10</v>
      </c>
      <c r="E80" s="64"/>
      <c r="F80" s="54"/>
      <c r="G80" s="52"/>
      <c r="H80" s="56"/>
      <c r="I80" s="55"/>
      <c r="J80" s="55"/>
      <c r="K80" s="90"/>
      <c r="L80" s="85">
        <v>80</v>
      </c>
      <c r="M80" s="85"/>
      <c r="N80" s="103">
        <v>2</v>
      </c>
      <c r="O80" s="92">
        <v>1</v>
      </c>
      <c r="P80" s="103" t="str">
        <f>REPLACE(INDEX(GroupVertices[Group],MATCH(Edges[[#This Row],[Vertex 1]],GroupVertices[Vertex],0)),1,1,"")</f>
        <v>1</v>
      </c>
      <c r="Q80" s="103" t="str">
        <f>REPLACE(INDEX(GroupVertices[Group],MATCH(Edges[[#This Row],[Vertex 2]],GroupVertices[Vertex],0)),1,1,"")</f>
        <v>1</v>
      </c>
    </row>
    <row r="81" spans="1:17" ht="45">
      <c r="A81" s="83" t="s">
        <v>203</v>
      </c>
      <c r="B81" s="83" t="s">
        <v>269</v>
      </c>
      <c r="C81" s="52" t="s">
        <v>692</v>
      </c>
      <c r="D81" s="53">
        <v>10</v>
      </c>
      <c r="E81" s="64"/>
      <c r="F81" s="54"/>
      <c r="G81" s="52"/>
      <c r="H81" s="56"/>
      <c r="I81" s="55"/>
      <c r="J81" s="55"/>
      <c r="K81" s="90"/>
      <c r="L81" s="85">
        <v>81</v>
      </c>
      <c r="M81" s="85"/>
      <c r="N81" s="103">
        <v>2</v>
      </c>
      <c r="O81" s="92">
        <v>1</v>
      </c>
      <c r="P81" s="103" t="str">
        <f>REPLACE(INDEX(GroupVertices[Group],MATCH(Edges[[#This Row],[Vertex 1]],GroupVertices[Vertex],0)),1,1,"")</f>
        <v>1</v>
      </c>
      <c r="Q81" s="103" t="str">
        <f>REPLACE(INDEX(GroupVertices[Group],MATCH(Edges[[#This Row],[Vertex 2]],GroupVertices[Vertex],0)),1,1,"")</f>
        <v>1</v>
      </c>
    </row>
    <row r="82" spans="1:17" ht="45">
      <c r="A82" s="83" t="s">
        <v>270</v>
      </c>
      <c r="B82" s="83" t="s">
        <v>271</v>
      </c>
      <c r="C82" s="52" t="s">
        <v>692</v>
      </c>
      <c r="D82" s="53">
        <v>10</v>
      </c>
      <c r="E82" s="64"/>
      <c r="F82" s="54"/>
      <c r="G82" s="52"/>
      <c r="H82" s="56"/>
      <c r="I82" s="55"/>
      <c r="J82" s="55"/>
      <c r="K82" s="90"/>
      <c r="L82" s="85">
        <v>82</v>
      </c>
      <c r="M82" s="85"/>
      <c r="N82" s="103">
        <v>2</v>
      </c>
      <c r="O82" s="92">
        <v>1</v>
      </c>
      <c r="P82" s="103" t="str">
        <f>REPLACE(INDEX(GroupVertices[Group],MATCH(Edges[[#This Row],[Vertex 1]],GroupVertices[Vertex],0)),1,1,"")</f>
        <v>8</v>
      </c>
      <c r="Q82" s="103" t="str">
        <f>REPLACE(INDEX(GroupVertices[Group],MATCH(Edges[[#This Row],[Vertex 2]],GroupVertices[Vertex],0)),1,1,"")</f>
        <v>8</v>
      </c>
    </row>
    <row r="83" spans="1:17" ht="45">
      <c r="A83" s="83" t="s">
        <v>272</v>
      </c>
      <c r="B83" s="83" t="s">
        <v>273</v>
      </c>
      <c r="C83" s="52" t="s">
        <v>692</v>
      </c>
      <c r="D83" s="53">
        <v>10</v>
      </c>
      <c r="E83" s="64"/>
      <c r="F83" s="54"/>
      <c r="G83" s="52"/>
      <c r="H83" s="56"/>
      <c r="I83" s="55"/>
      <c r="J83" s="55"/>
      <c r="K83" s="90"/>
      <c r="L83" s="85">
        <v>83</v>
      </c>
      <c r="M83" s="85"/>
      <c r="N83" s="103">
        <v>2</v>
      </c>
      <c r="O83" s="92">
        <v>1</v>
      </c>
      <c r="P83" s="103" t="str">
        <f>REPLACE(INDEX(GroupVertices[Group],MATCH(Edges[[#This Row],[Vertex 1]],GroupVertices[Vertex],0)),1,1,"")</f>
        <v>4</v>
      </c>
      <c r="Q83" s="103" t="str">
        <f>REPLACE(INDEX(GroupVertices[Group],MATCH(Edges[[#This Row],[Vertex 2]],GroupVertices[Vertex],0)),1,1,"")</f>
        <v>4</v>
      </c>
    </row>
    <row r="84" spans="1:17" ht="45">
      <c r="A84" s="83" t="s">
        <v>240</v>
      </c>
      <c r="B84" s="83" t="s">
        <v>203</v>
      </c>
      <c r="C84" s="52" t="s">
        <v>692</v>
      </c>
      <c r="D84" s="53">
        <v>10</v>
      </c>
      <c r="E84" s="64"/>
      <c r="F84" s="54"/>
      <c r="G84" s="52"/>
      <c r="H84" s="56"/>
      <c r="I84" s="55"/>
      <c r="J84" s="55"/>
      <c r="K84" s="90"/>
      <c r="L84" s="85">
        <v>84</v>
      </c>
      <c r="M84" s="85"/>
      <c r="N84" s="103">
        <v>2</v>
      </c>
      <c r="O84" s="92">
        <v>1</v>
      </c>
      <c r="P84" s="103" t="str">
        <f>REPLACE(INDEX(GroupVertices[Group],MATCH(Edges[[#This Row],[Vertex 1]],GroupVertices[Vertex],0)),1,1,"")</f>
        <v>2</v>
      </c>
      <c r="Q84" s="103" t="str">
        <f>REPLACE(INDEX(GroupVertices[Group],MATCH(Edges[[#This Row],[Vertex 2]],GroupVertices[Vertex],0)),1,1,"")</f>
        <v>1</v>
      </c>
    </row>
    <row r="85" spans="1:17" ht="45">
      <c r="A85" s="83" t="s">
        <v>203</v>
      </c>
      <c r="B85" s="83" t="s">
        <v>274</v>
      </c>
      <c r="C85" s="52" t="s">
        <v>692</v>
      </c>
      <c r="D85" s="53">
        <v>10</v>
      </c>
      <c r="E85" s="64"/>
      <c r="F85" s="54"/>
      <c r="G85" s="52"/>
      <c r="H85" s="56"/>
      <c r="I85" s="55"/>
      <c r="J85" s="55"/>
      <c r="K85" s="90"/>
      <c r="L85" s="85">
        <v>85</v>
      </c>
      <c r="M85" s="85"/>
      <c r="N85" s="103">
        <v>2</v>
      </c>
      <c r="O85" s="92">
        <v>1</v>
      </c>
      <c r="P85" s="103" t="str">
        <f>REPLACE(INDEX(GroupVertices[Group],MATCH(Edges[[#This Row],[Vertex 1]],GroupVertices[Vertex],0)),1,1,"")</f>
        <v>1</v>
      </c>
      <c r="Q85" s="103" t="str">
        <f>REPLACE(INDEX(GroupVertices[Group],MATCH(Edges[[#This Row],[Vertex 2]],GroupVertices[Vertex],0)),1,1,"")</f>
        <v>1</v>
      </c>
    </row>
    <row r="86" spans="1:17" ht="45">
      <c r="A86" s="83" t="s">
        <v>275</v>
      </c>
      <c r="B86" s="83" t="s">
        <v>203</v>
      </c>
      <c r="C86" s="52" t="s">
        <v>692</v>
      </c>
      <c r="D86" s="53">
        <v>10</v>
      </c>
      <c r="E86" s="64"/>
      <c r="F86" s="54"/>
      <c r="G86" s="52"/>
      <c r="H86" s="56"/>
      <c r="I86" s="55"/>
      <c r="J86" s="55"/>
      <c r="K86" s="90"/>
      <c r="L86" s="85">
        <v>86</v>
      </c>
      <c r="M86" s="85"/>
      <c r="N86" s="103">
        <v>2</v>
      </c>
      <c r="O86" s="92">
        <v>1</v>
      </c>
      <c r="P86" s="103" t="str">
        <f>REPLACE(INDEX(GroupVertices[Group],MATCH(Edges[[#This Row],[Vertex 1]],GroupVertices[Vertex],0)),1,1,"")</f>
        <v>1</v>
      </c>
      <c r="Q86" s="103" t="str">
        <f>REPLACE(INDEX(GroupVertices[Group],MATCH(Edges[[#This Row],[Vertex 2]],GroupVertices[Vertex],0)),1,1,"")</f>
        <v>1</v>
      </c>
    </row>
    <row r="87" spans="1:17" ht="45">
      <c r="A87" s="83" t="s">
        <v>203</v>
      </c>
      <c r="B87" s="83" t="s">
        <v>276</v>
      </c>
      <c r="C87" s="52" t="s">
        <v>692</v>
      </c>
      <c r="D87" s="53">
        <v>10</v>
      </c>
      <c r="E87" s="64"/>
      <c r="F87" s="54"/>
      <c r="G87" s="52"/>
      <c r="H87" s="56"/>
      <c r="I87" s="55"/>
      <c r="J87" s="55"/>
      <c r="K87" s="90"/>
      <c r="L87" s="85">
        <v>87</v>
      </c>
      <c r="M87" s="85"/>
      <c r="N87" s="103">
        <v>2</v>
      </c>
      <c r="O87" s="92">
        <v>1</v>
      </c>
      <c r="P87" s="103" t="str">
        <f>REPLACE(INDEX(GroupVertices[Group],MATCH(Edges[[#This Row],[Vertex 1]],GroupVertices[Vertex],0)),1,1,"")</f>
        <v>1</v>
      </c>
      <c r="Q87" s="103" t="str">
        <f>REPLACE(INDEX(GroupVertices[Group],MATCH(Edges[[#This Row],[Vertex 2]],GroupVertices[Vertex],0)),1,1,"")</f>
        <v>1</v>
      </c>
    </row>
    <row r="88" spans="1:17" ht="45">
      <c r="A88" s="83" t="s">
        <v>229</v>
      </c>
      <c r="B88" s="83" t="s">
        <v>277</v>
      </c>
      <c r="C88" s="52" t="s">
        <v>692</v>
      </c>
      <c r="D88" s="53">
        <v>10</v>
      </c>
      <c r="E88" s="64"/>
      <c r="F88" s="54"/>
      <c r="G88" s="52"/>
      <c r="H88" s="56"/>
      <c r="I88" s="55"/>
      <c r="J88" s="55"/>
      <c r="K88" s="90"/>
      <c r="L88" s="85">
        <v>88</v>
      </c>
      <c r="M88" s="85"/>
      <c r="N88" s="103">
        <v>2</v>
      </c>
      <c r="O88" s="92">
        <v>1</v>
      </c>
      <c r="P88" s="103" t="str">
        <f>REPLACE(INDEX(GroupVertices[Group],MATCH(Edges[[#This Row],[Vertex 1]],GroupVertices[Vertex],0)),1,1,"")</f>
        <v>2</v>
      </c>
      <c r="Q88" s="103" t="str">
        <f>REPLACE(INDEX(GroupVertices[Group],MATCH(Edges[[#This Row],[Vertex 2]],GroupVertices[Vertex],0)),1,1,"")</f>
        <v>2</v>
      </c>
    </row>
    <row r="89" spans="1:17" ht="45">
      <c r="A89" s="83" t="s">
        <v>278</v>
      </c>
      <c r="B89" s="83" t="s">
        <v>278</v>
      </c>
      <c r="C89" s="52" t="s">
        <v>692</v>
      </c>
      <c r="D89" s="53">
        <v>10</v>
      </c>
      <c r="E89" s="64"/>
      <c r="F89" s="54"/>
      <c r="G89" s="52"/>
      <c r="H89" s="56"/>
      <c r="I89" s="55"/>
      <c r="J89" s="55"/>
      <c r="K89" s="90"/>
      <c r="L89" s="85">
        <v>89</v>
      </c>
      <c r="M89" s="85"/>
      <c r="N89" s="103">
        <v>2</v>
      </c>
      <c r="O89" s="92">
        <v>1</v>
      </c>
      <c r="P89" s="103" t="str">
        <f>REPLACE(INDEX(GroupVertices[Group],MATCH(Edges[[#This Row],[Vertex 1]],GroupVertices[Vertex],0)),1,1,"")</f>
        <v>3</v>
      </c>
      <c r="Q89" s="103" t="str">
        <f>REPLACE(INDEX(GroupVertices[Group],MATCH(Edges[[#This Row],[Vertex 2]],GroupVertices[Vertex],0)),1,1,"")</f>
        <v>3</v>
      </c>
    </row>
    <row r="90" spans="1:17" ht="45">
      <c r="A90" s="83" t="s">
        <v>279</v>
      </c>
      <c r="B90" s="83" t="s">
        <v>203</v>
      </c>
      <c r="C90" s="52" t="s">
        <v>692</v>
      </c>
      <c r="D90" s="53">
        <v>10</v>
      </c>
      <c r="E90" s="64"/>
      <c r="F90" s="54"/>
      <c r="G90" s="52"/>
      <c r="H90" s="56"/>
      <c r="I90" s="55"/>
      <c r="J90" s="55"/>
      <c r="K90" s="90"/>
      <c r="L90" s="85">
        <v>90</v>
      </c>
      <c r="M90" s="85"/>
      <c r="N90" s="103">
        <v>2</v>
      </c>
      <c r="O90" s="92">
        <v>1</v>
      </c>
      <c r="P90" s="103" t="str">
        <f>REPLACE(INDEX(GroupVertices[Group],MATCH(Edges[[#This Row],[Vertex 1]],GroupVertices[Vertex],0)),1,1,"")</f>
        <v>1</v>
      </c>
      <c r="Q90" s="103" t="str">
        <f>REPLACE(INDEX(GroupVertices[Group],MATCH(Edges[[#This Row],[Vertex 2]],GroupVertices[Vertex],0)),1,1,"")</f>
        <v>1</v>
      </c>
    </row>
    <row r="91" spans="1:17" ht="45">
      <c r="A91" s="83" t="s">
        <v>209</v>
      </c>
      <c r="B91" s="83" t="s">
        <v>280</v>
      </c>
      <c r="C91" s="52" t="s">
        <v>692</v>
      </c>
      <c r="D91" s="53">
        <v>10</v>
      </c>
      <c r="E91" s="64"/>
      <c r="F91" s="54"/>
      <c r="G91" s="52"/>
      <c r="H91" s="56"/>
      <c r="I91" s="55"/>
      <c r="J91" s="55"/>
      <c r="K91" s="90"/>
      <c r="L91" s="85">
        <v>91</v>
      </c>
      <c r="M91" s="85"/>
      <c r="N91" s="103">
        <v>2</v>
      </c>
      <c r="O91" s="92">
        <v>1</v>
      </c>
      <c r="P91" s="103" t="str">
        <f>REPLACE(INDEX(GroupVertices[Group],MATCH(Edges[[#This Row],[Vertex 1]],GroupVertices[Vertex],0)),1,1,"")</f>
        <v>10</v>
      </c>
      <c r="Q91" s="103" t="str">
        <f>REPLACE(INDEX(GroupVertices[Group],MATCH(Edges[[#This Row],[Vertex 2]],GroupVertices[Vertex],0)),1,1,"")</f>
        <v>10</v>
      </c>
    </row>
    <row r="92" spans="1:17" ht="45">
      <c r="A92" s="83" t="s">
        <v>234</v>
      </c>
      <c r="B92" s="83" t="s">
        <v>281</v>
      </c>
      <c r="C92" s="52" t="s">
        <v>692</v>
      </c>
      <c r="D92" s="53">
        <v>10</v>
      </c>
      <c r="E92" s="64"/>
      <c r="F92" s="54"/>
      <c r="G92" s="52"/>
      <c r="H92" s="56"/>
      <c r="I92" s="55"/>
      <c r="J92" s="55"/>
      <c r="K92" s="90"/>
      <c r="L92" s="85">
        <v>92</v>
      </c>
      <c r="M92" s="85"/>
      <c r="N92" s="103">
        <v>2</v>
      </c>
      <c r="O92" s="92">
        <v>1</v>
      </c>
      <c r="P92" s="103" t="str">
        <f>REPLACE(INDEX(GroupVertices[Group],MATCH(Edges[[#This Row],[Vertex 1]],GroupVertices[Vertex],0)),1,1,"")</f>
        <v>1</v>
      </c>
      <c r="Q92" s="103" t="str">
        <f>REPLACE(INDEX(GroupVertices[Group],MATCH(Edges[[#This Row],[Vertex 2]],GroupVertices[Vertex],0)),1,1,"")</f>
        <v>1</v>
      </c>
    </row>
    <row r="93" spans="1:17" ht="45">
      <c r="A93" s="83" t="s">
        <v>239</v>
      </c>
      <c r="B93" s="83" t="s">
        <v>282</v>
      </c>
      <c r="C93" s="52" t="s">
        <v>692</v>
      </c>
      <c r="D93" s="53">
        <v>10</v>
      </c>
      <c r="E93" s="64"/>
      <c r="F93" s="54"/>
      <c r="G93" s="52"/>
      <c r="H93" s="56"/>
      <c r="I93" s="55"/>
      <c r="J93" s="55"/>
      <c r="K93" s="90"/>
      <c r="L93" s="85">
        <v>93</v>
      </c>
      <c r="M93" s="85"/>
      <c r="N93" s="103">
        <v>2</v>
      </c>
      <c r="O93" s="92">
        <v>1</v>
      </c>
      <c r="P93" s="103" t="str">
        <f>REPLACE(INDEX(GroupVertices[Group],MATCH(Edges[[#This Row],[Vertex 1]],GroupVertices[Vertex],0)),1,1,"")</f>
        <v>6</v>
      </c>
      <c r="Q93" s="103" t="str">
        <f>REPLACE(INDEX(GroupVertices[Group],MATCH(Edges[[#This Row],[Vertex 2]],GroupVertices[Vertex],0)),1,1,"")</f>
        <v>6</v>
      </c>
    </row>
    <row r="94" spans="1:17" ht="45">
      <c r="A94" s="83" t="s">
        <v>208</v>
      </c>
      <c r="B94" s="83" t="s">
        <v>283</v>
      </c>
      <c r="C94" s="52" t="s">
        <v>692</v>
      </c>
      <c r="D94" s="53">
        <v>10</v>
      </c>
      <c r="E94" s="64"/>
      <c r="F94" s="54"/>
      <c r="G94" s="52"/>
      <c r="H94" s="56"/>
      <c r="I94" s="55"/>
      <c r="J94" s="55"/>
      <c r="K94" s="90"/>
      <c r="L94" s="85">
        <v>94</v>
      </c>
      <c r="M94" s="85"/>
      <c r="N94" s="103">
        <v>2</v>
      </c>
      <c r="O94" s="92">
        <v>1</v>
      </c>
      <c r="P94" s="103" t="str">
        <f>REPLACE(INDEX(GroupVertices[Group],MATCH(Edges[[#This Row],[Vertex 1]],GroupVertices[Vertex],0)),1,1,"")</f>
        <v>5</v>
      </c>
      <c r="Q94" s="103" t="str">
        <f>REPLACE(INDEX(GroupVertices[Group],MATCH(Edges[[#This Row],[Vertex 2]],GroupVertices[Vertex],0)),1,1,"")</f>
        <v>5</v>
      </c>
    </row>
    <row r="95" spans="1:17" ht="45">
      <c r="A95" s="83" t="s">
        <v>284</v>
      </c>
      <c r="B95" s="83" t="s">
        <v>206</v>
      </c>
      <c r="C95" s="52" t="s">
        <v>692</v>
      </c>
      <c r="D95" s="53">
        <v>10</v>
      </c>
      <c r="E95" s="64"/>
      <c r="F95" s="54"/>
      <c r="G95" s="52"/>
      <c r="H95" s="56"/>
      <c r="I95" s="55"/>
      <c r="J95" s="55"/>
      <c r="K95" s="90"/>
      <c r="L95" s="85">
        <v>95</v>
      </c>
      <c r="M95" s="85"/>
      <c r="N95" s="103">
        <v>2</v>
      </c>
      <c r="O95" s="92">
        <v>1</v>
      </c>
      <c r="P95" s="103" t="str">
        <f>REPLACE(INDEX(GroupVertices[Group],MATCH(Edges[[#This Row],[Vertex 1]],GroupVertices[Vertex],0)),1,1,"")</f>
        <v>4</v>
      </c>
      <c r="Q95" s="103" t="str">
        <f>REPLACE(INDEX(GroupVertices[Group],MATCH(Edges[[#This Row],[Vertex 2]],GroupVertices[Vertex],0)),1,1,"")</f>
        <v>4</v>
      </c>
    </row>
    <row r="96" spans="1:17" ht="45">
      <c r="A96" s="83" t="s">
        <v>285</v>
      </c>
      <c r="B96" s="83" t="s">
        <v>210</v>
      </c>
      <c r="C96" s="52" t="s">
        <v>692</v>
      </c>
      <c r="D96" s="53">
        <v>10</v>
      </c>
      <c r="E96" s="64"/>
      <c r="F96" s="54"/>
      <c r="G96" s="52"/>
      <c r="H96" s="56"/>
      <c r="I96" s="55"/>
      <c r="J96" s="55"/>
      <c r="K96" s="90"/>
      <c r="L96" s="85">
        <v>96</v>
      </c>
      <c r="M96" s="85"/>
      <c r="N96" s="103">
        <v>2</v>
      </c>
      <c r="O96" s="92">
        <v>1</v>
      </c>
      <c r="P96" s="103" t="str">
        <f>REPLACE(INDEX(GroupVertices[Group],MATCH(Edges[[#This Row],[Vertex 1]],GroupVertices[Vertex],0)),1,1,"")</f>
        <v>2</v>
      </c>
      <c r="Q96" s="103" t="str">
        <f>REPLACE(INDEX(GroupVertices[Group],MATCH(Edges[[#This Row],[Vertex 2]],GroupVertices[Vertex],0)),1,1,"")</f>
        <v>2</v>
      </c>
    </row>
    <row r="97" spans="1:17" ht="45">
      <c r="A97" s="83" t="s">
        <v>235</v>
      </c>
      <c r="B97" s="83" t="s">
        <v>213</v>
      </c>
      <c r="C97" s="52" t="s">
        <v>692</v>
      </c>
      <c r="D97" s="53">
        <v>10</v>
      </c>
      <c r="E97" s="64"/>
      <c r="F97" s="54"/>
      <c r="G97" s="52"/>
      <c r="H97" s="56"/>
      <c r="I97" s="55"/>
      <c r="J97" s="55"/>
      <c r="K97" s="90"/>
      <c r="L97" s="85">
        <v>97</v>
      </c>
      <c r="M97" s="85"/>
      <c r="N97" s="103">
        <v>2</v>
      </c>
      <c r="O97" s="92">
        <v>1</v>
      </c>
      <c r="P97" s="103" t="str">
        <f>REPLACE(INDEX(GroupVertices[Group],MATCH(Edges[[#This Row],[Vertex 1]],GroupVertices[Vertex],0)),1,1,"")</f>
        <v>2</v>
      </c>
      <c r="Q97" s="103" t="str">
        <f>REPLACE(INDEX(GroupVertices[Group],MATCH(Edges[[#This Row],[Vertex 2]],GroupVertices[Vertex],0)),1,1,"")</f>
        <v>2</v>
      </c>
    </row>
    <row r="98" spans="1:17" ht="45">
      <c r="A98" s="83" t="s">
        <v>211</v>
      </c>
      <c r="B98" s="83" t="s">
        <v>216</v>
      </c>
      <c r="C98" s="52" t="s">
        <v>692</v>
      </c>
      <c r="D98" s="53">
        <v>10</v>
      </c>
      <c r="E98" s="64"/>
      <c r="F98" s="54"/>
      <c r="G98" s="52"/>
      <c r="H98" s="56"/>
      <c r="I98" s="55"/>
      <c r="J98" s="55"/>
      <c r="K98" s="90"/>
      <c r="L98" s="85">
        <v>98</v>
      </c>
      <c r="M98" s="85"/>
      <c r="N98" s="103">
        <v>2</v>
      </c>
      <c r="O98" s="92">
        <v>1</v>
      </c>
      <c r="P98" s="103" t="str">
        <f>REPLACE(INDEX(GroupVertices[Group],MATCH(Edges[[#This Row],[Vertex 1]],GroupVertices[Vertex],0)),1,1,"")</f>
        <v>2</v>
      </c>
      <c r="Q98" s="103" t="str">
        <f>REPLACE(INDEX(GroupVertices[Group],MATCH(Edges[[#This Row],[Vertex 2]],GroupVertices[Vertex],0)),1,1,"")</f>
        <v>2</v>
      </c>
    </row>
    <row r="99" spans="1:17" ht="45">
      <c r="A99" s="83" t="s">
        <v>286</v>
      </c>
      <c r="B99" s="83" t="s">
        <v>203</v>
      </c>
      <c r="C99" s="52" t="s">
        <v>692</v>
      </c>
      <c r="D99" s="53">
        <v>10</v>
      </c>
      <c r="E99" s="64"/>
      <c r="F99" s="54"/>
      <c r="G99" s="52"/>
      <c r="H99" s="56"/>
      <c r="I99" s="55"/>
      <c r="J99" s="55"/>
      <c r="K99" s="90"/>
      <c r="L99" s="85">
        <v>99</v>
      </c>
      <c r="M99" s="85"/>
      <c r="N99" s="103">
        <v>2</v>
      </c>
      <c r="O99" s="92">
        <v>1</v>
      </c>
      <c r="P99" s="103" t="str">
        <f>REPLACE(INDEX(GroupVertices[Group],MATCH(Edges[[#This Row],[Vertex 1]],GroupVertices[Vertex],0)),1,1,"")</f>
        <v>1</v>
      </c>
      <c r="Q99" s="103" t="str">
        <f>REPLACE(INDEX(GroupVertices[Group],MATCH(Edges[[#This Row],[Vertex 2]],GroupVertices[Vertex],0)),1,1,"")</f>
        <v>1</v>
      </c>
    </row>
    <row r="100" spans="1:17" ht="45">
      <c r="A100" s="83" t="s">
        <v>287</v>
      </c>
      <c r="B100" s="83" t="s">
        <v>203</v>
      </c>
      <c r="C100" s="52" t="s">
        <v>692</v>
      </c>
      <c r="D100" s="53">
        <v>10</v>
      </c>
      <c r="E100" s="64"/>
      <c r="F100" s="54"/>
      <c r="G100" s="52"/>
      <c r="H100" s="56"/>
      <c r="I100" s="55"/>
      <c r="J100" s="55"/>
      <c r="K100" s="90"/>
      <c r="L100" s="85">
        <v>100</v>
      </c>
      <c r="M100" s="85"/>
      <c r="N100" s="103">
        <v>2</v>
      </c>
      <c r="O100" s="92">
        <v>1</v>
      </c>
      <c r="P100" s="103" t="str">
        <f>REPLACE(INDEX(GroupVertices[Group],MATCH(Edges[[#This Row],[Vertex 1]],GroupVertices[Vertex],0)),1,1,"")</f>
        <v>1</v>
      </c>
      <c r="Q100" s="103" t="str">
        <f>REPLACE(INDEX(GroupVertices[Group],MATCH(Edges[[#This Row],[Vertex 2]],GroupVertices[Vertex],0)),1,1,"")</f>
        <v>1</v>
      </c>
    </row>
    <row r="101" spans="1:17" ht="45">
      <c r="A101" s="83" t="s">
        <v>218</v>
      </c>
      <c r="B101" s="83" t="s">
        <v>240</v>
      </c>
      <c r="C101" s="52" t="s">
        <v>692</v>
      </c>
      <c r="D101" s="53">
        <v>10</v>
      </c>
      <c r="E101" s="64"/>
      <c r="F101" s="54"/>
      <c r="G101" s="52"/>
      <c r="H101" s="56"/>
      <c r="I101" s="55"/>
      <c r="J101" s="55"/>
      <c r="K101" s="90"/>
      <c r="L101" s="85">
        <v>101</v>
      </c>
      <c r="M101" s="85"/>
      <c r="N101" s="103">
        <v>2</v>
      </c>
      <c r="O101" s="92">
        <v>1</v>
      </c>
      <c r="P101" s="103" t="str">
        <f>REPLACE(INDEX(GroupVertices[Group],MATCH(Edges[[#This Row],[Vertex 1]],GroupVertices[Vertex],0)),1,1,"")</f>
        <v>2</v>
      </c>
      <c r="Q101" s="103" t="str">
        <f>REPLACE(INDEX(GroupVertices[Group],MATCH(Edges[[#This Row],[Vertex 2]],GroupVertices[Vertex],0)),1,1,"")</f>
        <v>2</v>
      </c>
    </row>
    <row r="102" spans="1:17" ht="45">
      <c r="A102" s="83" t="s">
        <v>288</v>
      </c>
      <c r="B102" s="83" t="s">
        <v>203</v>
      </c>
      <c r="C102" s="52" t="s">
        <v>692</v>
      </c>
      <c r="D102" s="53">
        <v>10</v>
      </c>
      <c r="E102" s="64"/>
      <c r="F102" s="54"/>
      <c r="G102" s="52"/>
      <c r="H102" s="56"/>
      <c r="I102" s="55"/>
      <c r="J102" s="55"/>
      <c r="K102" s="90"/>
      <c r="L102" s="85">
        <v>102</v>
      </c>
      <c r="M102" s="85"/>
      <c r="N102" s="103">
        <v>2</v>
      </c>
      <c r="O102" s="92">
        <v>1</v>
      </c>
      <c r="P102" s="103" t="str">
        <f>REPLACE(INDEX(GroupVertices[Group],MATCH(Edges[[#This Row],[Vertex 1]],GroupVertices[Vertex],0)),1,1,"")</f>
        <v>1</v>
      </c>
      <c r="Q102" s="103" t="str">
        <f>REPLACE(INDEX(GroupVertices[Group],MATCH(Edges[[#This Row],[Vertex 2]],GroupVertices[Vertex],0)),1,1,"")</f>
        <v>1</v>
      </c>
    </row>
    <row r="103" spans="1:17" ht="45">
      <c r="A103" s="83" t="s">
        <v>203</v>
      </c>
      <c r="B103" s="83" t="s">
        <v>284</v>
      </c>
      <c r="C103" s="52" t="s">
        <v>692</v>
      </c>
      <c r="D103" s="53">
        <v>10</v>
      </c>
      <c r="E103" s="64"/>
      <c r="F103" s="54"/>
      <c r="G103" s="52"/>
      <c r="H103" s="56"/>
      <c r="I103" s="55"/>
      <c r="J103" s="55"/>
      <c r="K103" s="90"/>
      <c r="L103" s="85">
        <v>103</v>
      </c>
      <c r="M103" s="85"/>
      <c r="N103" s="103">
        <v>2</v>
      </c>
      <c r="O103" s="92">
        <v>1</v>
      </c>
      <c r="P103" s="103" t="str">
        <f>REPLACE(INDEX(GroupVertices[Group],MATCH(Edges[[#This Row],[Vertex 1]],GroupVertices[Vertex],0)),1,1,"")</f>
        <v>1</v>
      </c>
      <c r="Q103" s="103" t="str">
        <f>REPLACE(INDEX(GroupVertices[Group],MATCH(Edges[[#This Row],[Vertex 2]],GroupVertices[Vertex],0)),1,1,"")</f>
        <v>4</v>
      </c>
    </row>
    <row r="104" spans="1:17" ht="45">
      <c r="A104" s="83" t="s">
        <v>289</v>
      </c>
      <c r="B104" s="83" t="s">
        <v>290</v>
      </c>
      <c r="C104" s="52" t="s">
        <v>692</v>
      </c>
      <c r="D104" s="53">
        <v>10</v>
      </c>
      <c r="E104" s="64"/>
      <c r="F104" s="54"/>
      <c r="G104" s="52"/>
      <c r="H104" s="56"/>
      <c r="I104" s="55"/>
      <c r="J104" s="55"/>
      <c r="K104" s="90"/>
      <c r="L104" s="85">
        <v>104</v>
      </c>
      <c r="M104" s="85"/>
      <c r="N104" s="103">
        <v>2</v>
      </c>
      <c r="O104" s="92">
        <v>1</v>
      </c>
      <c r="P104" s="103" t="str">
        <f>REPLACE(INDEX(GroupVertices[Group],MATCH(Edges[[#This Row],[Vertex 1]],GroupVertices[Vertex],0)),1,1,"")</f>
        <v>38</v>
      </c>
      <c r="Q104" s="103" t="str">
        <f>REPLACE(INDEX(GroupVertices[Group],MATCH(Edges[[#This Row],[Vertex 2]],GroupVertices[Vertex],0)),1,1,"")</f>
        <v>38</v>
      </c>
    </row>
    <row r="105" spans="1:17" ht="45">
      <c r="A105" s="83" t="s">
        <v>291</v>
      </c>
      <c r="B105" s="83" t="s">
        <v>212</v>
      </c>
      <c r="C105" s="52" t="s">
        <v>692</v>
      </c>
      <c r="D105" s="53">
        <v>10</v>
      </c>
      <c r="E105" s="64"/>
      <c r="F105" s="54"/>
      <c r="G105" s="52"/>
      <c r="H105" s="56"/>
      <c r="I105" s="55"/>
      <c r="J105" s="55"/>
      <c r="K105" s="90"/>
      <c r="L105" s="85">
        <v>105</v>
      </c>
      <c r="M105" s="85"/>
      <c r="N105" s="103">
        <v>2</v>
      </c>
      <c r="O105" s="92">
        <v>1</v>
      </c>
      <c r="P105" s="103" t="str">
        <f>REPLACE(INDEX(GroupVertices[Group],MATCH(Edges[[#This Row],[Vertex 1]],GroupVertices[Vertex],0)),1,1,"")</f>
        <v>2</v>
      </c>
      <c r="Q105" s="103" t="str">
        <f>REPLACE(INDEX(GroupVertices[Group],MATCH(Edges[[#This Row],[Vertex 2]],GroupVertices[Vertex],0)),1,1,"")</f>
        <v>2</v>
      </c>
    </row>
    <row r="106" spans="1:17" ht="45">
      <c r="A106" s="83" t="s">
        <v>212</v>
      </c>
      <c r="B106" s="83" t="s">
        <v>220</v>
      </c>
      <c r="C106" s="52" t="s">
        <v>692</v>
      </c>
      <c r="D106" s="53">
        <v>10</v>
      </c>
      <c r="E106" s="64"/>
      <c r="F106" s="54"/>
      <c r="G106" s="52"/>
      <c r="H106" s="56"/>
      <c r="I106" s="55"/>
      <c r="J106" s="55"/>
      <c r="K106" s="90"/>
      <c r="L106" s="85">
        <v>106</v>
      </c>
      <c r="M106" s="85"/>
      <c r="N106" s="103">
        <v>2</v>
      </c>
      <c r="O106" s="92">
        <v>1</v>
      </c>
      <c r="P106" s="103" t="str">
        <f>REPLACE(INDEX(GroupVertices[Group],MATCH(Edges[[#This Row],[Vertex 1]],GroupVertices[Vertex],0)),1,1,"")</f>
        <v>2</v>
      </c>
      <c r="Q106" s="103" t="str">
        <f>REPLACE(INDEX(GroupVertices[Group],MATCH(Edges[[#This Row],[Vertex 2]],GroupVertices[Vertex],0)),1,1,"")</f>
        <v>2</v>
      </c>
    </row>
    <row r="107" spans="1:17" ht="45">
      <c r="A107" s="83" t="s">
        <v>220</v>
      </c>
      <c r="B107" s="83" t="s">
        <v>292</v>
      </c>
      <c r="C107" s="52" t="s">
        <v>692</v>
      </c>
      <c r="D107" s="53">
        <v>10</v>
      </c>
      <c r="E107" s="64"/>
      <c r="F107" s="54"/>
      <c r="G107" s="52"/>
      <c r="H107" s="56"/>
      <c r="I107" s="55"/>
      <c r="J107" s="55"/>
      <c r="K107" s="90"/>
      <c r="L107" s="85">
        <v>107</v>
      </c>
      <c r="M107" s="85"/>
      <c r="N107" s="103">
        <v>2</v>
      </c>
      <c r="O107" s="92">
        <v>1</v>
      </c>
      <c r="P107" s="103" t="str">
        <f>REPLACE(INDEX(GroupVertices[Group],MATCH(Edges[[#This Row],[Vertex 1]],GroupVertices[Vertex],0)),1,1,"")</f>
        <v>2</v>
      </c>
      <c r="Q107" s="103" t="str">
        <f>REPLACE(INDEX(GroupVertices[Group],MATCH(Edges[[#This Row],[Vertex 2]],GroupVertices[Vertex],0)),1,1,"")</f>
        <v>2</v>
      </c>
    </row>
    <row r="108" spans="1:17" ht="45">
      <c r="A108" s="83" t="s">
        <v>293</v>
      </c>
      <c r="B108" s="83" t="s">
        <v>294</v>
      </c>
      <c r="C108" s="52" t="s">
        <v>692</v>
      </c>
      <c r="D108" s="53">
        <v>10</v>
      </c>
      <c r="E108" s="64"/>
      <c r="F108" s="54"/>
      <c r="G108" s="52"/>
      <c r="H108" s="56"/>
      <c r="I108" s="55"/>
      <c r="J108" s="55"/>
      <c r="K108" s="90"/>
      <c r="L108" s="85">
        <v>108</v>
      </c>
      <c r="M108" s="85"/>
      <c r="N108" s="103">
        <v>2</v>
      </c>
      <c r="O108" s="92">
        <v>1</v>
      </c>
      <c r="P108" s="103" t="str">
        <f>REPLACE(INDEX(GroupVertices[Group],MATCH(Edges[[#This Row],[Vertex 1]],GroupVertices[Vertex],0)),1,1,"")</f>
        <v>10</v>
      </c>
      <c r="Q108" s="103" t="str">
        <f>REPLACE(INDEX(GroupVertices[Group],MATCH(Edges[[#This Row],[Vertex 2]],GroupVertices[Vertex],0)),1,1,"")</f>
        <v>10</v>
      </c>
    </row>
    <row r="109" spans="1:17" ht="45">
      <c r="A109" s="83" t="s">
        <v>294</v>
      </c>
      <c r="B109" s="83" t="s">
        <v>203</v>
      </c>
      <c r="C109" s="52" t="s">
        <v>692</v>
      </c>
      <c r="D109" s="53">
        <v>10</v>
      </c>
      <c r="E109" s="64"/>
      <c r="F109" s="54"/>
      <c r="G109" s="52"/>
      <c r="H109" s="56"/>
      <c r="I109" s="55"/>
      <c r="J109" s="55"/>
      <c r="K109" s="90"/>
      <c r="L109" s="85">
        <v>109</v>
      </c>
      <c r="M109" s="85"/>
      <c r="N109" s="103">
        <v>2</v>
      </c>
      <c r="O109" s="92">
        <v>1</v>
      </c>
      <c r="P109" s="103" t="str">
        <f>REPLACE(INDEX(GroupVertices[Group],MATCH(Edges[[#This Row],[Vertex 1]],GroupVertices[Vertex],0)),1,1,"")</f>
        <v>10</v>
      </c>
      <c r="Q109" s="103" t="str">
        <f>REPLACE(INDEX(GroupVertices[Group],MATCH(Edges[[#This Row],[Vertex 2]],GroupVertices[Vertex],0)),1,1,"")</f>
        <v>1</v>
      </c>
    </row>
    <row r="110" spans="1:17" ht="45">
      <c r="A110" s="83" t="s">
        <v>255</v>
      </c>
      <c r="B110" s="83" t="s">
        <v>295</v>
      </c>
      <c r="C110" s="52" t="s">
        <v>693</v>
      </c>
      <c r="D110" s="53">
        <v>1</v>
      </c>
      <c r="E110" s="64"/>
      <c r="F110" s="54"/>
      <c r="G110" s="52"/>
      <c r="H110" s="56"/>
      <c r="I110" s="55"/>
      <c r="J110" s="55"/>
      <c r="K110" s="90"/>
      <c r="L110" s="85">
        <v>110</v>
      </c>
      <c r="M110" s="85"/>
      <c r="N110" s="103">
        <v>1</v>
      </c>
      <c r="O110" s="92">
        <v>1</v>
      </c>
      <c r="P110" s="103" t="str">
        <f>REPLACE(INDEX(GroupVertices[Group],MATCH(Edges[[#This Row],[Vertex 1]],GroupVertices[Vertex],0)),1,1,"")</f>
        <v>7</v>
      </c>
      <c r="Q110" s="103" t="str">
        <f>REPLACE(INDEX(GroupVertices[Group],MATCH(Edges[[#This Row],[Vertex 2]],GroupVertices[Vertex],0)),1,1,"")</f>
        <v>7</v>
      </c>
    </row>
    <row r="111" spans="1:17" ht="45">
      <c r="A111" s="83" t="s">
        <v>295</v>
      </c>
      <c r="B111" s="83" t="s">
        <v>296</v>
      </c>
      <c r="C111" s="52" t="s">
        <v>693</v>
      </c>
      <c r="D111" s="53">
        <v>1</v>
      </c>
      <c r="E111" s="64"/>
      <c r="F111" s="54"/>
      <c r="G111" s="52"/>
      <c r="H111" s="56"/>
      <c r="I111" s="55"/>
      <c r="J111" s="55"/>
      <c r="K111" s="90"/>
      <c r="L111" s="85">
        <v>111</v>
      </c>
      <c r="M111" s="85"/>
      <c r="N111" s="103">
        <v>1</v>
      </c>
      <c r="O111" s="92">
        <v>1</v>
      </c>
      <c r="P111" s="103" t="str">
        <f>REPLACE(INDEX(GroupVertices[Group],MATCH(Edges[[#This Row],[Vertex 1]],GroupVertices[Vertex],0)),1,1,"")</f>
        <v>7</v>
      </c>
      <c r="Q111" s="103" t="str">
        <f>REPLACE(INDEX(GroupVertices[Group],MATCH(Edges[[#This Row],[Vertex 2]],GroupVertices[Vertex],0)),1,1,"")</f>
        <v>7</v>
      </c>
    </row>
    <row r="112" spans="1:17" ht="45">
      <c r="A112" s="83" t="s">
        <v>297</v>
      </c>
      <c r="B112" s="83" t="s">
        <v>298</v>
      </c>
      <c r="C112" s="52" t="s">
        <v>693</v>
      </c>
      <c r="D112" s="53">
        <v>1</v>
      </c>
      <c r="E112" s="64"/>
      <c r="F112" s="54"/>
      <c r="G112" s="52"/>
      <c r="H112" s="56"/>
      <c r="I112" s="55"/>
      <c r="J112" s="55"/>
      <c r="K112" s="90"/>
      <c r="L112" s="85">
        <v>112</v>
      </c>
      <c r="M112" s="85"/>
      <c r="N112" s="103">
        <v>1</v>
      </c>
      <c r="O112" s="92">
        <v>1</v>
      </c>
      <c r="P112" s="103" t="str">
        <f>REPLACE(INDEX(GroupVertices[Group],MATCH(Edges[[#This Row],[Vertex 1]],GroupVertices[Vertex],0)),1,1,"")</f>
        <v>11</v>
      </c>
      <c r="Q112" s="103" t="str">
        <f>REPLACE(INDEX(GroupVertices[Group],MATCH(Edges[[#This Row],[Vertex 2]],GroupVertices[Vertex],0)),1,1,"")</f>
        <v>11</v>
      </c>
    </row>
    <row r="113" spans="1:17" ht="45">
      <c r="A113" s="83" t="s">
        <v>299</v>
      </c>
      <c r="B113" s="83" t="s">
        <v>236</v>
      </c>
      <c r="C113" s="52" t="s">
        <v>693</v>
      </c>
      <c r="D113" s="53">
        <v>1</v>
      </c>
      <c r="E113" s="64"/>
      <c r="F113" s="54"/>
      <c r="G113" s="52"/>
      <c r="H113" s="56"/>
      <c r="I113" s="55"/>
      <c r="J113" s="55"/>
      <c r="K113" s="90"/>
      <c r="L113" s="85">
        <v>113</v>
      </c>
      <c r="M113" s="85"/>
      <c r="N113" s="103">
        <v>1</v>
      </c>
      <c r="O113" s="92">
        <v>1</v>
      </c>
      <c r="P113" s="103" t="str">
        <f>REPLACE(INDEX(GroupVertices[Group],MATCH(Edges[[#This Row],[Vertex 1]],GroupVertices[Vertex],0)),1,1,"")</f>
        <v>5</v>
      </c>
      <c r="Q113" s="103" t="str">
        <f>REPLACE(INDEX(GroupVertices[Group],MATCH(Edges[[#This Row],[Vertex 2]],GroupVertices[Vertex],0)),1,1,"")</f>
        <v>5</v>
      </c>
    </row>
    <row r="114" spans="1:17" ht="45">
      <c r="A114" s="83" t="s">
        <v>203</v>
      </c>
      <c r="B114" s="83" t="s">
        <v>300</v>
      </c>
      <c r="C114" s="52" t="s">
        <v>693</v>
      </c>
      <c r="D114" s="53">
        <v>1</v>
      </c>
      <c r="E114" s="64"/>
      <c r="F114" s="54"/>
      <c r="G114" s="52"/>
      <c r="H114" s="56"/>
      <c r="I114" s="55"/>
      <c r="J114" s="55"/>
      <c r="K114" s="90"/>
      <c r="L114" s="85">
        <v>114</v>
      </c>
      <c r="M114" s="85"/>
      <c r="N114" s="103">
        <v>1</v>
      </c>
      <c r="O114" s="92">
        <v>1</v>
      </c>
      <c r="P114" s="103" t="str">
        <f>REPLACE(INDEX(GroupVertices[Group],MATCH(Edges[[#This Row],[Vertex 1]],GroupVertices[Vertex],0)),1,1,"")</f>
        <v>1</v>
      </c>
      <c r="Q114" s="103" t="str">
        <f>REPLACE(INDEX(GroupVertices[Group],MATCH(Edges[[#This Row],[Vertex 2]],GroupVertices[Vertex],0)),1,1,"")</f>
        <v>25</v>
      </c>
    </row>
    <row r="115" spans="1:17" ht="45">
      <c r="A115" s="83" t="s">
        <v>300</v>
      </c>
      <c r="B115" s="83" t="s">
        <v>301</v>
      </c>
      <c r="C115" s="52" t="s">
        <v>693</v>
      </c>
      <c r="D115" s="53">
        <v>1</v>
      </c>
      <c r="E115" s="64"/>
      <c r="F115" s="54"/>
      <c r="G115" s="52"/>
      <c r="H115" s="56"/>
      <c r="I115" s="55"/>
      <c r="J115" s="55"/>
      <c r="K115" s="90"/>
      <c r="L115" s="85">
        <v>115</v>
      </c>
      <c r="M115" s="85"/>
      <c r="N115" s="103">
        <v>1</v>
      </c>
      <c r="O115" s="92">
        <v>1</v>
      </c>
      <c r="P115" s="103" t="str">
        <f>REPLACE(INDEX(GroupVertices[Group],MATCH(Edges[[#This Row],[Vertex 1]],GroupVertices[Vertex],0)),1,1,"")</f>
        <v>25</v>
      </c>
      <c r="Q115" s="103" t="str">
        <f>REPLACE(INDEX(GroupVertices[Group],MATCH(Edges[[#This Row],[Vertex 2]],GroupVertices[Vertex],0)),1,1,"")</f>
        <v>25</v>
      </c>
    </row>
    <row r="116" spans="1:17" ht="45">
      <c r="A116" s="83" t="s">
        <v>301</v>
      </c>
      <c r="B116" s="83" t="s">
        <v>302</v>
      </c>
      <c r="C116" s="52" t="s">
        <v>693</v>
      </c>
      <c r="D116" s="53">
        <v>1</v>
      </c>
      <c r="E116" s="64"/>
      <c r="F116" s="54"/>
      <c r="G116" s="52"/>
      <c r="H116" s="56"/>
      <c r="I116" s="55"/>
      <c r="J116" s="55"/>
      <c r="K116" s="90"/>
      <c r="L116" s="85">
        <v>116</v>
      </c>
      <c r="M116" s="85"/>
      <c r="N116" s="103">
        <v>1</v>
      </c>
      <c r="O116" s="92">
        <v>1</v>
      </c>
      <c r="P116" s="103" t="str">
        <f>REPLACE(INDEX(GroupVertices[Group],MATCH(Edges[[#This Row],[Vertex 1]],GroupVertices[Vertex],0)),1,1,"")</f>
        <v>25</v>
      </c>
      <c r="Q116" s="103" t="str">
        <f>REPLACE(INDEX(GroupVertices[Group],MATCH(Edges[[#This Row],[Vertex 2]],GroupVertices[Vertex],0)),1,1,"")</f>
        <v>25</v>
      </c>
    </row>
    <row r="117" spans="1:17" ht="45">
      <c r="A117" s="83" t="s">
        <v>303</v>
      </c>
      <c r="B117" s="83" t="s">
        <v>304</v>
      </c>
      <c r="C117" s="52" t="s">
        <v>693</v>
      </c>
      <c r="D117" s="53">
        <v>1</v>
      </c>
      <c r="E117" s="64"/>
      <c r="F117" s="54"/>
      <c r="G117" s="52"/>
      <c r="H117" s="56"/>
      <c r="I117" s="55"/>
      <c r="J117" s="55"/>
      <c r="K117" s="90"/>
      <c r="L117" s="85">
        <v>117</v>
      </c>
      <c r="M117" s="85"/>
      <c r="N117" s="103">
        <v>1</v>
      </c>
      <c r="O117" s="92">
        <v>1</v>
      </c>
      <c r="P117" s="103" t="str">
        <f>REPLACE(INDEX(GroupVertices[Group],MATCH(Edges[[#This Row],[Vertex 1]],GroupVertices[Vertex],0)),1,1,"")</f>
        <v>37</v>
      </c>
      <c r="Q117" s="103" t="str">
        <f>REPLACE(INDEX(GroupVertices[Group],MATCH(Edges[[#This Row],[Vertex 2]],GroupVertices[Vertex],0)),1,1,"")</f>
        <v>37</v>
      </c>
    </row>
    <row r="118" spans="1:17" ht="45">
      <c r="A118" s="83" t="s">
        <v>299</v>
      </c>
      <c r="B118" s="83" t="s">
        <v>305</v>
      </c>
      <c r="C118" s="52" t="s">
        <v>693</v>
      </c>
      <c r="D118" s="53">
        <v>1</v>
      </c>
      <c r="E118" s="64"/>
      <c r="F118" s="54"/>
      <c r="G118" s="52"/>
      <c r="H118" s="56"/>
      <c r="I118" s="55"/>
      <c r="J118" s="55"/>
      <c r="K118" s="90"/>
      <c r="L118" s="85">
        <v>118</v>
      </c>
      <c r="M118" s="85"/>
      <c r="N118" s="103">
        <v>1</v>
      </c>
      <c r="O118" s="92">
        <v>1</v>
      </c>
      <c r="P118" s="103" t="str">
        <f>REPLACE(INDEX(GroupVertices[Group],MATCH(Edges[[#This Row],[Vertex 1]],GroupVertices[Vertex],0)),1,1,"")</f>
        <v>5</v>
      </c>
      <c r="Q118" s="103" t="str">
        <f>REPLACE(INDEX(GroupVertices[Group],MATCH(Edges[[#This Row],[Vertex 2]],GroupVertices[Vertex],0)),1,1,"")</f>
        <v>5</v>
      </c>
    </row>
    <row r="119" spans="1:17" ht="45">
      <c r="A119" s="83" t="s">
        <v>203</v>
      </c>
      <c r="B119" s="83" t="s">
        <v>306</v>
      </c>
      <c r="C119" s="52" t="s">
        <v>693</v>
      </c>
      <c r="D119" s="53">
        <v>1</v>
      </c>
      <c r="E119" s="64"/>
      <c r="F119" s="54"/>
      <c r="G119" s="52"/>
      <c r="H119" s="56"/>
      <c r="I119" s="55"/>
      <c r="J119" s="55"/>
      <c r="K119" s="90"/>
      <c r="L119" s="85">
        <v>119</v>
      </c>
      <c r="M119" s="85"/>
      <c r="N119" s="103">
        <v>1</v>
      </c>
      <c r="O119" s="92">
        <v>1</v>
      </c>
      <c r="P119" s="103" t="str">
        <f>REPLACE(INDEX(GroupVertices[Group],MATCH(Edges[[#This Row],[Vertex 1]],GroupVertices[Vertex],0)),1,1,"")</f>
        <v>1</v>
      </c>
      <c r="Q119" s="103" t="str">
        <f>REPLACE(INDEX(GroupVertices[Group],MATCH(Edges[[#This Row],[Vertex 2]],GroupVertices[Vertex],0)),1,1,"")</f>
        <v>5</v>
      </c>
    </row>
    <row r="120" spans="1:17" ht="45">
      <c r="A120" s="83" t="s">
        <v>218</v>
      </c>
      <c r="B120" s="83" t="s">
        <v>261</v>
      </c>
      <c r="C120" s="52" t="s">
        <v>693</v>
      </c>
      <c r="D120" s="53">
        <v>1</v>
      </c>
      <c r="E120" s="64"/>
      <c r="F120" s="54"/>
      <c r="G120" s="52"/>
      <c r="H120" s="56"/>
      <c r="I120" s="55"/>
      <c r="J120" s="55"/>
      <c r="K120" s="90"/>
      <c r="L120" s="85">
        <v>120</v>
      </c>
      <c r="M120" s="85"/>
      <c r="N120" s="103">
        <v>1</v>
      </c>
      <c r="O120" s="92">
        <v>1</v>
      </c>
      <c r="P120" s="103" t="str">
        <f>REPLACE(INDEX(GroupVertices[Group],MATCH(Edges[[#This Row],[Vertex 1]],GroupVertices[Vertex],0)),1,1,"")</f>
        <v>2</v>
      </c>
      <c r="Q120" s="103" t="str">
        <f>REPLACE(INDEX(GroupVertices[Group],MATCH(Edges[[#This Row],[Vertex 2]],GroupVertices[Vertex],0)),1,1,"")</f>
        <v>9</v>
      </c>
    </row>
    <row r="121" spans="1:17" ht="45">
      <c r="A121" s="83" t="s">
        <v>307</v>
      </c>
      <c r="B121" s="83" t="s">
        <v>308</v>
      </c>
      <c r="C121" s="52" t="s">
        <v>693</v>
      </c>
      <c r="D121" s="53">
        <v>1</v>
      </c>
      <c r="E121" s="64"/>
      <c r="F121" s="54"/>
      <c r="G121" s="52"/>
      <c r="H121" s="56"/>
      <c r="I121" s="55"/>
      <c r="J121" s="55"/>
      <c r="K121" s="90"/>
      <c r="L121" s="85">
        <v>121</v>
      </c>
      <c r="M121" s="85"/>
      <c r="N121" s="103">
        <v>1</v>
      </c>
      <c r="O121" s="92">
        <v>1</v>
      </c>
      <c r="P121" s="103" t="str">
        <f>REPLACE(INDEX(GroupVertices[Group],MATCH(Edges[[#This Row],[Vertex 1]],GroupVertices[Vertex],0)),1,1,"")</f>
        <v>36</v>
      </c>
      <c r="Q121" s="103" t="str">
        <f>REPLACE(INDEX(GroupVertices[Group],MATCH(Edges[[#This Row],[Vertex 2]],GroupVertices[Vertex],0)),1,1,"")</f>
        <v>36</v>
      </c>
    </row>
    <row r="122" spans="1:17" ht="45">
      <c r="A122" s="83" t="s">
        <v>309</v>
      </c>
      <c r="B122" s="83" t="s">
        <v>310</v>
      </c>
      <c r="C122" s="52" t="s">
        <v>693</v>
      </c>
      <c r="D122" s="53">
        <v>1</v>
      </c>
      <c r="E122" s="64"/>
      <c r="F122" s="54"/>
      <c r="G122" s="52"/>
      <c r="H122" s="56"/>
      <c r="I122" s="55"/>
      <c r="J122" s="55"/>
      <c r="K122" s="90"/>
      <c r="L122" s="85">
        <v>122</v>
      </c>
      <c r="M122" s="85"/>
      <c r="N122" s="103">
        <v>1</v>
      </c>
      <c r="O122" s="92">
        <v>1</v>
      </c>
      <c r="P122" s="103" t="str">
        <f>REPLACE(INDEX(GroupVertices[Group],MATCH(Edges[[#This Row],[Vertex 1]],GroupVertices[Vertex],0)),1,1,"")</f>
        <v>2</v>
      </c>
      <c r="Q122" s="103" t="str">
        <f>REPLACE(INDEX(GroupVertices[Group],MATCH(Edges[[#This Row],[Vertex 2]],GroupVertices[Vertex],0)),1,1,"")</f>
        <v>2</v>
      </c>
    </row>
    <row r="123" spans="1:17" ht="45">
      <c r="A123" s="83" t="s">
        <v>208</v>
      </c>
      <c r="B123" s="83" t="s">
        <v>237</v>
      </c>
      <c r="C123" s="52" t="s">
        <v>693</v>
      </c>
      <c r="D123" s="53">
        <v>1</v>
      </c>
      <c r="E123" s="64"/>
      <c r="F123" s="54"/>
      <c r="G123" s="52"/>
      <c r="H123" s="56"/>
      <c r="I123" s="55"/>
      <c r="J123" s="55"/>
      <c r="K123" s="90"/>
      <c r="L123" s="85">
        <v>123</v>
      </c>
      <c r="M123" s="85"/>
      <c r="N123" s="103">
        <v>1</v>
      </c>
      <c r="O123" s="92">
        <v>1</v>
      </c>
      <c r="P123" s="103" t="str">
        <f>REPLACE(INDEX(GroupVertices[Group],MATCH(Edges[[#This Row],[Vertex 1]],GroupVertices[Vertex],0)),1,1,"")</f>
        <v>5</v>
      </c>
      <c r="Q123" s="103" t="str">
        <f>REPLACE(INDEX(GroupVertices[Group],MATCH(Edges[[#This Row],[Vertex 2]],GroupVertices[Vertex],0)),1,1,"")</f>
        <v>5</v>
      </c>
    </row>
    <row r="124" spans="1:17" ht="45">
      <c r="A124" s="83" t="s">
        <v>203</v>
      </c>
      <c r="B124" s="83" t="s">
        <v>311</v>
      </c>
      <c r="C124" s="52" t="s">
        <v>693</v>
      </c>
      <c r="D124" s="53">
        <v>1</v>
      </c>
      <c r="E124" s="64"/>
      <c r="F124" s="54"/>
      <c r="G124" s="52"/>
      <c r="H124" s="56"/>
      <c r="I124" s="55"/>
      <c r="J124" s="55"/>
      <c r="K124" s="90"/>
      <c r="L124" s="85">
        <v>124</v>
      </c>
      <c r="M124" s="85"/>
      <c r="N124" s="103">
        <v>1</v>
      </c>
      <c r="O124" s="92">
        <v>1</v>
      </c>
      <c r="P124" s="103" t="str">
        <f>REPLACE(INDEX(GroupVertices[Group],MATCH(Edges[[#This Row],[Vertex 1]],GroupVertices[Vertex],0)),1,1,"")</f>
        <v>1</v>
      </c>
      <c r="Q124" s="103" t="str">
        <f>REPLACE(INDEX(GroupVertices[Group],MATCH(Edges[[#This Row],[Vertex 2]],GroupVertices[Vertex],0)),1,1,"")</f>
        <v>1</v>
      </c>
    </row>
    <row r="125" spans="1:17" ht="45">
      <c r="A125" s="83" t="s">
        <v>311</v>
      </c>
      <c r="B125" s="83" t="s">
        <v>312</v>
      </c>
      <c r="C125" s="52" t="s">
        <v>693</v>
      </c>
      <c r="D125" s="53">
        <v>1</v>
      </c>
      <c r="E125" s="64"/>
      <c r="F125" s="54"/>
      <c r="G125" s="52"/>
      <c r="H125" s="56"/>
      <c r="I125" s="55"/>
      <c r="J125" s="55"/>
      <c r="K125" s="90"/>
      <c r="L125" s="85">
        <v>125</v>
      </c>
      <c r="M125" s="85"/>
      <c r="N125" s="103">
        <v>1</v>
      </c>
      <c r="O125" s="92">
        <v>1</v>
      </c>
      <c r="P125" s="103" t="str">
        <f>REPLACE(INDEX(GroupVertices[Group],MATCH(Edges[[#This Row],[Vertex 1]],GroupVertices[Vertex],0)),1,1,"")</f>
        <v>1</v>
      </c>
      <c r="Q125" s="103" t="str">
        <f>REPLACE(INDEX(GroupVertices[Group],MATCH(Edges[[#This Row],[Vertex 2]],GroupVertices[Vertex],0)),1,1,"")</f>
        <v>1</v>
      </c>
    </row>
    <row r="126" spans="1:17" ht="45">
      <c r="A126" s="83" t="s">
        <v>313</v>
      </c>
      <c r="B126" s="83" t="s">
        <v>314</v>
      </c>
      <c r="C126" s="52" t="s">
        <v>693</v>
      </c>
      <c r="D126" s="53">
        <v>1</v>
      </c>
      <c r="E126" s="64"/>
      <c r="F126" s="54"/>
      <c r="G126" s="52"/>
      <c r="H126" s="56"/>
      <c r="I126" s="55"/>
      <c r="J126" s="55"/>
      <c r="K126" s="90"/>
      <c r="L126" s="85">
        <v>126</v>
      </c>
      <c r="M126" s="85"/>
      <c r="N126" s="103">
        <v>1</v>
      </c>
      <c r="O126" s="92">
        <v>1</v>
      </c>
      <c r="P126" s="103" t="str">
        <f>REPLACE(INDEX(GroupVertices[Group],MATCH(Edges[[#This Row],[Vertex 1]],GroupVertices[Vertex],0)),1,1,"")</f>
        <v>24</v>
      </c>
      <c r="Q126" s="103" t="str">
        <f>REPLACE(INDEX(GroupVertices[Group],MATCH(Edges[[#This Row],[Vertex 2]],GroupVertices[Vertex],0)),1,1,"")</f>
        <v>24</v>
      </c>
    </row>
    <row r="127" spans="1:17" ht="45">
      <c r="A127" s="83" t="s">
        <v>314</v>
      </c>
      <c r="B127" s="83" t="s">
        <v>315</v>
      </c>
      <c r="C127" s="52" t="s">
        <v>693</v>
      </c>
      <c r="D127" s="53">
        <v>1</v>
      </c>
      <c r="E127" s="64"/>
      <c r="F127" s="54"/>
      <c r="G127" s="52"/>
      <c r="H127" s="56"/>
      <c r="I127" s="55"/>
      <c r="J127" s="55"/>
      <c r="K127" s="90"/>
      <c r="L127" s="85">
        <v>127</v>
      </c>
      <c r="M127" s="85"/>
      <c r="N127" s="103">
        <v>1</v>
      </c>
      <c r="O127" s="92">
        <v>1</v>
      </c>
      <c r="P127" s="103" t="str">
        <f>REPLACE(INDEX(GroupVertices[Group],MATCH(Edges[[#This Row],[Vertex 1]],GroupVertices[Vertex],0)),1,1,"")</f>
        <v>24</v>
      </c>
      <c r="Q127" s="103" t="str">
        <f>REPLACE(INDEX(GroupVertices[Group],MATCH(Edges[[#This Row],[Vertex 2]],GroupVertices[Vertex],0)),1,1,"")</f>
        <v>24</v>
      </c>
    </row>
    <row r="128" spans="1:17" ht="45">
      <c r="A128" s="83" t="s">
        <v>315</v>
      </c>
      <c r="B128" s="83" t="s">
        <v>203</v>
      </c>
      <c r="C128" s="52" t="s">
        <v>693</v>
      </c>
      <c r="D128" s="53">
        <v>1</v>
      </c>
      <c r="E128" s="64"/>
      <c r="F128" s="54"/>
      <c r="G128" s="52"/>
      <c r="H128" s="56"/>
      <c r="I128" s="55"/>
      <c r="J128" s="55"/>
      <c r="K128" s="90"/>
      <c r="L128" s="85">
        <v>128</v>
      </c>
      <c r="M128" s="85"/>
      <c r="N128" s="103">
        <v>1</v>
      </c>
      <c r="O128" s="92">
        <v>1</v>
      </c>
      <c r="P128" s="103" t="str">
        <f>REPLACE(INDEX(GroupVertices[Group],MATCH(Edges[[#This Row],[Vertex 1]],GroupVertices[Vertex],0)),1,1,"")</f>
        <v>24</v>
      </c>
      <c r="Q128" s="103" t="str">
        <f>REPLACE(INDEX(GroupVertices[Group],MATCH(Edges[[#This Row],[Vertex 2]],GroupVertices[Vertex],0)),1,1,"")</f>
        <v>1</v>
      </c>
    </row>
    <row r="129" spans="1:17" ht="45">
      <c r="A129" s="83" t="s">
        <v>203</v>
      </c>
      <c r="B129" s="83" t="s">
        <v>316</v>
      </c>
      <c r="C129" s="52" t="s">
        <v>693</v>
      </c>
      <c r="D129" s="53">
        <v>1</v>
      </c>
      <c r="E129" s="64"/>
      <c r="F129" s="54"/>
      <c r="G129" s="52"/>
      <c r="H129" s="56"/>
      <c r="I129" s="55"/>
      <c r="J129" s="55"/>
      <c r="K129" s="90"/>
      <c r="L129" s="85">
        <v>129</v>
      </c>
      <c r="M129" s="85"/>
      <c r="N129" s="103">
        <v>1</v>
      </c>
      <c r="O129" s="92">
        <v>1</v>
      </c>
      <c r="P129" s="103" t="str">
        <f>REPLACE(INDEX(GroupVertices[Group],MATCH(Edges[[#This Row],[Vertex 1]],GroupVertices[Vertex],0)),1,1,"")</f>
        <v>1</v>
      </c>
      <c r="Q129" s="103" t="str">
        <f>REPLACE(INDEX(GroupVertices[Group],MATCH(Edges[[#This Row],[Vertex 2]],GroupVertices[Vertex],0)),1,1,"")</f>
        <v>1</v>
      </c>
    </row>
    <row r="130" spans="1:17" ht="45">
      <c r="A130" s="83" t="s">
        <v>298</v>
      </c>
      <c r="B130" s="83" t="s">
        <v>317</v>
      </c>
      <c r="C130" s="52" t="s">
        <v>693</v>
      </c>
      <c r="D130" s="53">
        <v>1</v>
      </c>
      <c r="E130" s="64"/>
      <c r="F130" s="54"/>
      <c r="G130" s="52"/>
      <c r="H130" s="56"/>
      <c r="I130" s="55"/>
      <c r="J130" s="55"/>
      <c r="K130" s="90"/>
      <c r="L130" s="85">
        <v>130</v>
      </c>
      <c r="M130" s="85"/>
      <c r="N130" s="103">
        <v>1</v>
      </c>
      <c r="O130" s="92">
        <v>1</v>
      </c>
      <c r="P130" s="103" t="str">
        <f>REPLACE(INDEX(GroupVertices[Group],MATCH(Edges[[#This Row],[Vertex 1]],GroupVertices[Vertex],0)),1,1,"")</f>
        <v>11</v>
      </c>
      <c r="Q130" s="103" t="str">
        <f>REPLACE(INDEX(GroupVertices[Group],MATCH(Edges[[#This Row],[Vertex 2]],GroupVertices[Vertex],0)),1,1,"")</f>
        <v>11</v>
      </c>
    </row>
    <row r="131" spans="1:17" ht="45">
      <c r="A131" s="83" t="s">
        <v>318</v>
      </c>
      <c r="B131" s="83" t="s">
        <v>319</v>
      </c>
      <c r="C131" s="52" t="s">
        <v>693</v>
      </c>
      <c r="D131" s="53">
        <v>1</v>
      </c>
      <c r="E131" s="64"/>
      <c r="F131" s="54"/>
      <c r="G131" s="52"/>
      <c r="H131" s="56"/>
      <c r="I131" s="55"/>
      <c r="J131" s="55"/>
      <c r="K131" s="90"/>
      <c r="L131" s="85">
        <v>131</v>
      </c>
      <c r="M131" s="85"/>
      <c r="N131" s="103">
        <v>1</v>
      </c>
      <c r="O131" s="92">
        <v>1</v>
      </c>
      <c r="P131" s="103" t="str">
        <f>REPLACE(INDEX(GroupVertices[Group],MATCH(Edges[[#This Row],[Vertex 1]],GroupVertices[Vertex],0)),1,1,"")</f>
        <v>23</v>
      </c>
      <c r="Q131" s="103" t="str">
        <f>REPLACE(INDEX(GroupVertices[Group],MATCH(Edges[[#This Row],[Vertex 2]],GroupVertices[Vertex],0)),1,1,"")</f>
        <v>23</v>
      </c>
    </row>
    <row r="132" spans="1:17" ht="45">
      <c r="A132" s="83" t="s">
        <v>319</v>
      </c>
      <c r="B132" s="83" t="s">
        <v>320</v>
      </c>
      <c r="C132" s="52" t="s">
        <v>693</v>
      </c>
      <c r="D132" s="53">
        <v>1</v>
      </c>
      <c r="E132" s="64"/>
      <c r="F132" s="54"/>
      <c r="G132" s="52"/>
      <c r="H132" s="56"/>
      <c r="I132" s="55"/>
      <c r="J132" s="55"/>
      <c r="K132" s="90"/>
      <c r="L132" s="85">
        <v>132</v>
      </c>
      <c r="M132" s="85"/>
      <c r="N132" s="103">
        <v>1</v>
      </c>
      <c r="O132" s="92">
        <v>1</v>
      </c>
      <c r="P132" s="103" t="str">
        <f>REPLACE(INDEX(GroupVertices[Group],MATCH(Edges[[#This Row],[Vertex 1]],GroupVertices[Vertex],0)),1,1,"")</f>
        <v>23</v>
      </c>
      <c r="Q132" s="103" t="str">
        <f>REPLACE(INDEX(GroupVertices[Group],MATCH(Edges[[#This Row],[Vertex 2]],GroupVertices[Vertex],0)),1,1,"")</f>
        <v>23</v>
      </c>
    </row>
    <row r="133" spans="1:17" ht="45">
      <c r="A133" s="83" t="s">
        <v>320</v>
      </c>
      <c r="B133" s="83" t="s">
        <v>203</v>
      </c>
      <c r="C133" s="52" t="s">
        <v>693</v>
      </c>
      <c r="D133" s="53">
        <v>1</v>
      </c>
      <c r="E133" s="64"/>
      <c r="F133" s="54"/>
      <c r="G133" s="52"/>
      <c r="H133" s="56"/>
      <c r="I133" s="55"/>
      <c r="J133" s="55"/>
      <c r="K133" s="90"/>
      <c r="L133" s="85">
        <v>133</v>
      </c>
      <c r="M133" s="85"/>
      <c r="N133" s="103">
        <v>1</v>
      </c>
      <c r="O133" s="92">
        <v>1</v>
      </c>
      <c r="P133" s="103" t="str">
        <f>REPLACE(INDEX(GroupVertices[Group],MATCH(Edges[[#This Row],[Vertex 1]],GroupVertices[Vertex],0)),1,1,"")</f>
        <v>23</v>
      </c>
      <c r="Q133" s="103" t="str">
        <f>REPLACE(INDEX(GroupVertices[Group],MATCH(Edges[[#This Row],[Vertex 2]],GroupVertices[Vertex],0)),1,1,"")</f>
        <v>1</v>
      </c>
    </row>
    <row r="134" spans="1:17" ht="45">
      <c r="A134" s="83" t="s">
        <v>321</v>
      </c>
      <c r="B134" s="83" t="s">
        <v>212</v>
      </c>
      <c r="C134" s="52" t="s">
        <v>693</v>
      </c>
      <c r="D134" s="53">
        <v>1</v>
      </c>
      <c r="E134" s="64"/>
      <c r="F134" s="54"/>
      <c r="G134" s="52"/>
      <c r="H134" s="56"/>
      <c r="I134" s="55"/>
      <c r="J134" s="55"/>
      <c r="K134" s="90"/>
      <c r="L134" s="85">
        <v>134</v>
      </c>
      <c r="M134" s="85"/>
      <c r="N134" s="103">
        <v>1</v>
      </c>
      <c r="O134" s="92">
        <v>1</v>
      </c>
      <c r="P134" s="103" t="str">
        <f>REPLACE(INDEX(GroupVertices[Group],MATCH(Edges[[#This Row],[Vertex 1]],GroupVertices[Vertex],0)),1,1,"")</f>
        <v>2</v>
      </c>
      <c r="Q134" s="103" t="str">
        <f>REPLACE(INDEX(GroupVertices[Group],MATCH(Edges[[#This Row],[Vertex 2]],GroupVertices[Vertex],0)),1,1,"")</f>
        <v>2</v>
      </c>
    </row>
    <row r="135" spans="1:17" ht="45">
      <c r="A135" s="83" t="s">
        <v>212</v>
      </c>
      <c r="B135" s="83" t="s">
        <v>322</v>
      </c>
      <c r="C135" s="52" t="s">
        <v>693</v>
      </c>
      <c r="D135" s="53">
        <v>1</v>
      </c>
      <c r="E135" s="64"/>
      <c r="F135" s="54"/>
      <c r="G135" s="52"/>
      <c r="H135" s="56"/>
      <c r="I135" s="55"/>
      <c r="J135" s="55"/>
      <c r="K135" s="90"/>
      <c r="L135" s="85">
        <v>135</v>
      </c>
      <c r="M135" s="85"/>
      <c r="N135" s="103">
        <v>1</v>
      </c>
      <c r="O135" s="92">
        <v>1</v>
      </c>
      <c r="P135" s="103" t="str">
        <f>REPLACE(INDEX(GroupVertices[Group],MATCH(Edges[[#This Row],[Vertex 1]],GroupVertices[Vertex],0)),1,1,"")</f>
        <v>2</v>
      </c>
      <c r="Q135" s="103" t="str">
        <f>REPLACE(INDEX(GroupVertices[Group],MATCH(Edges[[#This Row],[Vertex 2]],GroupVertices[Vertex],0)),1,1,"")</f>
        <v>2</v>
      </c>
    </row>
    <row r="136" spans="1:17" ht="45">
      <c r="A136" s="83" t="s">
        <v>323</v>
      </c>
      <c r="B136" s="83" t="s">
        <v>212</v>
      </c>
      <c r="C136" s="52" t="s">
        <v>693</v>
      </c>
      <c r="D136" s="53">
        <v>1</v>
      </c>
      <c r="E136" s="64"/>
      <c r="F136" s="54"/>
      <c r="G136" s="52"/>
      <c r="H136" s="56"/>
      <c r="I136" s="55"/>
      <c r="J136" s="55"/>
      <c r="K136" s="90"/>
      <c r="L136" s="85">
        <v>136</v>
      </c>
      <c r="M136" s="85"/>
      <c r="N136" s="103">
        <v>1</v>
      </c>
      <c r="O136" s="92">
        <v>1</v>
      </c>
      <c r="P136" s="103" t="str">
        <f>REPLACE(INDEX(GroupVertices[Group],MATCH(Edges[[#This Row],[Vertex 1]],GroupVertices[Vertex],0)),1,1,"")</f>
        <v>2</v>
      </c>
      <c r="Q136" s="103" t="str">
        <f>REPLACE(INDEX(GroupVertices[Group],MATCH(Edges[[#This Row],[Vertex 2]],GroupVertices[Vertex],0)),1,1,"")</f>
        <v>2</v>
      </c>
    </row>
    <row r="137" spans="1:17" ht="45">
      <c r="A137" s="83" t="s">
        <v>239</v>
      </c>
      <c r="B137" s="83" t="s">
        <v>324</v>
      </c>
      <c r="C137" s="52" t="s">
        <v>693</v>
      </c>
      <c r="D137" s="53">
        <v>1</v>
      </c>
      <c r="E137" s="64"/>
      <c r="F137" s="54"/>
      <c r="G137" s="52"/>
      <c r="H137" s="56"/>
      <c r="I137" s="55"/>
      <c r="J137" s="55"/>
      <c r="K137" s="90"/>
      <c r="L137" s="85">
        <v>137</v>
      </c>
      <c r="M137" s="85"/>
      <c r="N137" s="103">
        <v>1</v>
      </c>
      <c r="O137" s="92">
        <v>1</v>
      </c>
      <c r="P137" s="103" t="str">
        <f>REPLACE(INDEX(GroupVertices[Group],MATCH(Edges[[#This Row],[Vertex 1]],GroupVertices[Vertex],0)),1,1,"")</f>
        <v>6</v>
      </c>
      <c r="Q137" s="103" t="str">
        <f>REPLACE(INDEX(GroupVertices[Group],MATCH(Edges[[#This Row],[Vertex 2]],GroupVertices[Vertex],0)),1,1,"")</f>
        <v>6</v>
      </c>
    </row>
    <row r="138" spans="1:17" ht="45">
      <c r="A138" s="83" t="s">
        <v>325</v>
      </c>
      <c r="B138" s="83" t="s">
        <v>264</v>
      </c>
      <c r="C138" s="52" t="s">
        <v>693</v>
      </c>
      <c r="D138" s="53">
        <v>1</v>
      </c>
      <c r="E138" s="64"/>
      <c r="F138" s="54"/>
      <c r="G138" s="52"/>
      <c r="H138" s="56"/>
      <c r="I138" s="55"/>
      <c r="J138" s="55"/>
      <c r="K138" s="90"/>
      <c r="L138" s="85">
        <v>138</v>
      </c>
      <c r="M138" s="85"/>
      <c r="N138" s="103">
        <v>1</v>
      </c>
      <c r="O138" s="92">
        <v>1</v>
      </c>
      <c r="P138" s="103" t="str">
        <f>REPLACE(INDEX(GroupVertices[Group],MATCH(Edges[[#This Row],[Vertex 1]],GroupVertices[Vertex],0)),1,1,"")</f>
        <v>1</v>
      </c>
      <c r="Q138" s="103" t="str">
        <f>REPLACE(INDEX(GroupVertices[Group],MATCH(Edges[[#This Row],[Vertex 2]],GroupVertices[Vertex],0)),1,1,"")</f>
        <v>1</v>
      </c>
    </row>
    <row r="139" spans="1:17" ht="45">
      <c r="A139" s="83" t="s">
        <v>325</v>
      </c>
      <c r="B139" s="83" t="s">
        <v>203</v>
      </c>
      <c r="C139" s="52" t="s">
        <v>693</v>
      </c>
      <c r="D139" s="53">
        <v>1</v>
      </c>
      <c r="E139" s="64"/>
      <c r="F139" s="54"/>
      <c r="G139" s="52"/>
      <c r="H139" s="56"/>
      <c r="I139" s="55"/>
      <c r="J139" s="55"/>
      <c r="K139" s="90"/>
      <c r="L139" s="85">
        <v>139</v>
      </c>
      <c r="M139" s="85"/>
      <c r="N139" s="103">
        <v>1</v>
      </c>
      <c r="O139" s="92">
        <v>1</v>
      </c>
      <c r="P139" s="103" t="str">
        <f>REPLACE(INDEX(GroupVertices[Group],MATCH(Edges[[#This Row],[Vertex 1]],GroupVertices[Vertex],0)),1,1,"")</f>
        <v>1</v>
      </c>
      <c r="Q139" s="103" t="str">
        <f>REPLACE(INDEX(GroupVertices[Group],MATCH(Edges[[#This Row],[Vertex 2]],GroupVertices[Vertex],0)),1,1,"")</f>
        <v>1</v>
      </c>
    </row>
    <row r="140" spans="1:17" ht="45">
      <c r="A140" s="83" t="s">
        <v>203</v>
      </c>
      <c r="B140" s="83" t="s">
        <v>326</v>
      </c>
      <c r="C140" s="52" t="s">
        <v>693</v>
      </c>
      <c r="D140" s="53">
        <v>1</v>
      </c>
      <c r="E140" s="64"/>
      <c r="F140" s="54"/>
      <c r="G140" s="52"/>
      <c r="H140" s="56"/>
      <c r="I140" s="55"/>
      <c r="J140" s="55"/>
      <c r="K140" s="90"/>
      <c r="L140" s="85">
        <v>140</v>
      </c>
      <c r="M140" s="85"/>
      <c r="N140" s="103">
        <v>1</v>
      </c>
      <c r="O140" s="92">
        <v>1</v>
      </c>
      <c r="P140" s="103" t="str">
        <f>REPLACE(INDEX(GroupVertices[Group],MATCH(Edges[[#This Row],[Vertex 1]],GroupVertices[Vertex],0)),1,1,"")</f>
        <v>1</v>
      </c>
      <c r="Q140" s="103" t="str">
        <f>REPLACE(INDEX(GroupVertices[Group],MATCH(Edges[[#This Row],[Vertex 2]],GroupVertices[Vertex],0)),1,1,"")</f>
        <v>1</v>
      </c>
    </row>
    <row r="141" spans="1:17" ht="45">
      <c r="A141" s="83" t="s">
        <v>203</v>
      </c>
      <c r="B141" s="83" t="s">
        <v>327</v>
      </c>
      <c r="C141" s="52" t="s">
        <v>693</v>
      </c>
      <c r="D141" s="53">
        <v>1</v>
      </c>
      <c r="E141" s="64"/>
      <c r="F141" s="54"/>
      <c r="G141" s="52"/>
      <c r="H141" s="56"/>
      <c r="I141" s="55"/>
      <c r="J141" s="55"/>
      <c r="K141" s="90"/>
      <c r="L141" s="85">
        <v>141</v>
      </c>
      <c r="M141" s="85"/>
      <c r="N141" s="103">
        <v>1</v>
      </c>
      <c r="O141" s="92">
        <v>1</v>
      </c>
      <c r="P141" s="103" t="str">
        <f>REPLACE(INDEX(GroupVertices[Group],MATCH(Edges[[#This Row],[Vertex 1]],GroupVertices[Vertex],0)),1,1,"")</f>
        <v>1</v>
      </c>
      <c r="Q141" s="103" t="str">
        <f>REPLACE(INDEX(GroupVertices[Group],MATCH(Edges[[#This Row],[Vertex 2]],GroupVertices[Vertex],0)),1,1,"")</f>
        <v>14</v>
      </c>
    </row>
    <row r="142" spans="1:17" ht="45">
      <c r="A142" s="83" t="s">
        <v>327</v>
      </c>
      <c r="B142" s="83" t="s">
        <v>328</v>
      </c>
      <c r="C142" s="52" t="s">
        <v>693</v>
      </c>
      <c r="D142" s="53">
        <v>1</v>
      </c>
      <c r="E142" s="64"/>
      <c r="F142" s="54"/>
      <c r="G142" s="52"/>
      <c r="H142" s="56"/>
      <c r="I142" s="55"/>
      <c r="J142" s="55"/>
      <c r="K142" s="90"/>
      <c r="L142" s="85">
        <v>142</v>
      </c>
      <c r="M142" s="85"/>
      <c r="N142" s="103">
        <v>1</v>
      </c>
      <c r="O142" s="92">
        <v>1</v>
      </c>
      <c r="P142" s="103" t="str">
        <f>REPLACE(INDEX(GroupVertices[Group],MATCH(Edges[[#This Row],[Vertex 1]],GroupVertices[Vertex],0)),1,1,"")</f>
        <v>14</v>
      </c>
      <c r="Q142" s="103" t="str">
        <f>REPLACE(INDEX(GroupVertices[Group],MATCH(Edges[[#This Row],[Vertex 2]],GroupVertices[Vertex],0)),1,1,"")</f>
        <v>14</v>
      </c>
    </row>
    <row r="143" spans="1:17" ht="45">
      <c r="A143" s="83" t="s">
        <v>328</v>
      </c>
      <c r="B143" s="83" t="s">
        <v>329</v>
      </c>
      <c r="C143" s="52" t="s">
        <v>693</v>
      </c>
      <c r="D143" s="53">
        <v>1</v>
      </c>
      <c r="E143" s="64"/>
      <c r="F143" s="54"/>
      <c r="G143" s="52"/>
      <c r="H143" s="56"/>
      <c r="I143" s="55"/>
      <c r="J143" s="55"/>
      <c r="K143" s="90"/>
      <c r="L143" s="85">
        <v>143</v>
      </c>
      <c r="M143" s="85"/>
      <c r="N143" s="103">
        <v>1</v>
      </c>
      <c r="O143" s="92">
        <v>1</v>
      </c>
      <c r="P143" s="103" t="str">
        <f>REPLACE(INDEX(GroupVertices[Group],MATCH(Edges[[#This Row],[Vertex 1]],GroupVertices[Vertex],0)),1,1,"")</f>
        <v>14</v>
      </c>
      <c r="Q143" s="103" t="str">
        <f>REPLACE(INDEX(GroupVertices[Group],MATCH(Edges[[#This Row],[Vertex 2]],GroupVertices[Vertex],0)),1,1,"")</f>
        <v>14</v>
      </c>
    </row>
    <row r="144" spans="1:17" ht="45">
      <c r="A144" s="83" t="s">
        <v>330</v>
      </c>
      <c r="B144" s="83" t="s">
        <v>207</v>
      </c>
      <c r="C144" s="52" t="s">
        <v>693</v>
      </c>
      <c r="D144" s="53">
        <v>1</v>
      </c>
      <c r="E144" s="64"/>
      <c r="F144" s="54"/>
      <c r="G144" s="52"/>
      <c r="H144" s="56"/>
      <c r="I144" s="55"/>
      <c r="J144" s="55"/>
      <c r="K144" s="90"/>
      <c r="L144" s="85">
        <v>144</v>
      </c>
      <c r="M144" s="85"/>
      <c r="N144" s="103">
        <v>1</v>
      </c>
      <c r="O144" s="92">
        <v>1</v>
      </c>
      <c r="P144" s="103" t="str">
        <f>REPLACE(INDEX(GroupVertices[Group],MATCH(Edges[[#This Row],[Vertex 1]],GroupVertices[Vertex],0)),1,1,"")</f>
        <v>8</v>
      </c>
      <c r="Q144" s="103" t="str">
        <f>REPLACE(INDEX(GroupVertices[Group],MATCH(Edges[[#This Row],[Vertex 2]],GroupVertices[Vertex],0)),1,1,"")</f>
        <v>8</v>
      </c>
    </row>
    <row r="145" spans="1:17" ht="45">
      <c r="A145" s="83" t="s">
        <v>203</v>
      </c>
      <c r="B145" s="83" t="s">
        <v>331</v>
      </c>
      <c r="C145" s="52" t="s">
        <v>693</v>
      </c>
      <c r="D145" s="53">
        <v>1</v>
      </c>
      <c r="E145" s="64"/>
      <c r="F145" s="54"/>
      <c r="G145" s="52"/>
      <c r="H145" s="56"/>
      <c r="I145" s="55"/>
      <c r="J145" s="55"/>
      <c r="K145" s="90"/>
      <c r="L145" s="85">
        <v>145</v>
      </c>
      <c r="M145" s="85"/>
      <c r="N145" s="103">
        <v>1</v>
      </c>
      <c r="O145" s="92">
        <v>1</v>
      </c>
      <c r="P145" s="103" t="str">
        <f>REPLACE(INDEX(GroupVertices[Group],MATCH(Edges[[#This Row],[Vertex 1]],GroupVertices[Vertex],0)),1,1,"")</f>
        <v>1</v>
      </c>
      <c r="Q145" s="103" t="str">
        <f>REPLACE(INDEX(GroupVertices[Group],MATCH(Edges[[#This Row],[Vertex 2]],GroupVertices[Vertex],0)),1,1,"")</f>
        <v>7</v>
      </c>
    </row>
    <row r="146" spans="1:17" ht="45">
      <c r="A146" s="83" t="s">
        <v>331</v>
      </c>
      <c r="B146" s="83" t="s">
        <v>205</v>
      </c>
      <c r="C146" s="52" t="s">
        <v>693</v>
      </c>
      <c r="D146" s="53">
        <v>1</v>
      </c>
      <c r="E146" s="64"/>
      <c r="F146" s="54"/>
      <c r="G146" s="52"/>
      <c r="H146" s="56"/>
      <c r="I146" s="55"/>
      <c r="J146" s="55"/>
      <c r="K146" s="90"/>
      <c r="L146" s="85">
        <v>146</v>
      </c>
      <c r="M146" s="85"/>
      <c r="N146" s="103">
        <v>1</v>
      </c>
      <c r="O146" s="92">
        <v>1</v>
      </c>
      <c r="P146" s="103" t="str">
        <f>REPLACE(INDEX(GroupVertices[Group],MATCH(Edges[[#This Row],[Vertex 1]],GroupVertices[Vertex],0)),1,1,"")</f>
        <v>7</v>
      </c>
      <c r="Q146" s="103" t="str">
        <f>REPLACE(INDEX(GroupVertices[Group],MATCH(Edges[[#This Row],[Vertex 2]],GroupVertices[Vertex],0)),1,1,"")</f>
        <v>7</v>
      </c>
    </row>
    <row r="147" spans="1:17" ht="45">
      <c r="A147" s="83" t="s">
        <v>332</v>
      </c>
      <c r="B147" s="83" t="s">
        <v>203</v>
      </c>
      <c r="C147" s="52" t="s">
        <v>693</v>
      </c>
      <c r="D147" s="53">
        <v>1</v>
      </c>
      <c r="E147" s="64"/>
      <c r="F147" s="54"/>
      <c r="G147" s="52"/>
      <c r="H147" s="56"/>
      <c r="I147" s="55"/>
      <c r="J147" s="55"/>
      <c r="K147" s="90"/>
      <c r="L147" s="85">
        <v>147</v>
      </c>
      <c r="M147" s="85"/>
      <c r="N147" s="103">
        <v>1</v>
      </c>
      <c r="O147" s="92">
        <v>1</v>
      </c>
      <c r="P147" s="103" t="str">
        <f>REPLACE(INDEX(GroupVertices[Group],MATCH(Edges[[#This Row],[Vertex 1]],GroupVertices[Vertex],0)),1,1,"")</f>
        <v>1</v>
      </c>
      <c r="Q147" s="103" t="str">
        <f>REPLACE(INDEX(GroupVertices[Group],MATCH(Edges[[#This Row],[Vertex 2]],GroupVertices[Vertex],0)),1,1,"")</f>
        <v>1</v>
      </c>
    </row>
    <row r="148" spans="1:17" ht="45">
      <c r="A148" s="83" t="s">
        <v>333</v>
      </c>
      <c r="B148" s="83" t="s">
        <v>334</v>
      </c>
      <c r="C148" s="52" t="s">
        <v>693</v>
      </c>
      <c r="D148" s="53">
        <v>1</v>
      </c>
      <c r="E148" s="64"/>
      <c r="F148" s="54"/>
      <c r="G148" s="52"/>
      <c r="H148" s="56"/>
      <c r="I148" s="55"/>
      <c r="J148" s="55"/>
      <c r="K148" s="90"/>
      <c r="L148" s="85">
        <v>148</v>
      </c>
      <c r="M148" s="85"/>
      <c r="N148" s="103">
        <v>1</v>
      </c>
      <c r="O148" s="92">
        <v>1</v>
      </c>
      <c r="P148" s="103" t="str">
        <f>REPLACE(INDEX(GroupVertices[Group],MATCH(Edges[[#This Row],[Vertex 1]],GroupVertices[Vertex],0)),1,1,"")</f>
        <v>2</v>
      </c>
      <c r="Q148" s="103" t="str">
        <f>REPLACE(INDEX(GroupVertices[Group],MATCH(Edges[[#This Row],[Vertex 2]],GroupVertices[Vertex],0)),1,1,"")</f>
        <v>2</v>
      </c>
    </row>
    <row r="149" spans="1:17" ht="45">
      <c r="A149" s="83" t="s">
        <v>335</v>
      </c>
      <c r="B149" s="83" t="s">
        <v>336</v>
      </c>
      <c r="C149" s="52" t="s">
        <v>693</v>
      </c>
      <c r="D149" s="53">
        <v>1</v>
      </c>
      <c r="E149" s="64"/>
      <c r="F149" s="54"/>
      <c r="G149" s="52"/>
      <c r="H149" s="56"/>
      <c r="I149" s="55"/>
      <c r="J149" s="55"/>
      <c r="K149" s="90"/>
      <c r="L149" s="85">
        <v>149</v>
      </c>
      <c r="M149" s="85"/>
      <c r="N149" s="103">
        <v>1</v>
      </c>
      <c r="O149" s="92">
        <v>1</v>
      </c>
      <c r="P149" s="103" t="str">
        <f>REPLACE(INDEX(GroupVertices[Group],MATCH(Edges[[#This Row],[Vertex 1]],GroupVertices[Vertex],0)),1,1,"")</f>
        <v>35</v>
      </c>
      <c r="Q149" s="103" t="str">
        <f>REPLACE(INDEX(GroupVertices[Group],MATCH(Edges[[#This Row],[Vertex 2]],GroupVertices[Vertex],0)),1,1,"")</f>
        <v>35</v>
      </c>
    </row>
    <row r="150" spans="1:17" ht="45">
      <c r="A150" s="83" t="s">
        <v>337</v>
      </c>
      <c r="B150" s="83" t="s">
        <v>209</v>
      </c>
      <c r="C150" s="52" t="s">
        <v>693</v>
      </c>
      <c r="D150" s="53">
        <v>1</v>
      </c>
      <c r="E150" s="64"/>
      <c r="F150" s="54"/>
      <c r="G150" s="52"/>
      <c r="H150" s="56"/>
      <c r="I150" s="55"/>
      <c r="J150" s="55"/>
      <c r="K150" s="90"/>
      <c r="L150" s="85">
        <v>150</v>
      </c>
      <c r="M150" s="85"/>
      <c r="N150" s="103">
        <v>1</v>
      </c>
      <c r="O150" s="92">
        <v>1</v>
      </c>
      <c r="P150" s="103" t="str">
        <f>REPLACE(INDEX(GroupVertices[Group],MATCH(Edges[[#This Row],[Vertex 1]],GroupVertices[Vertex],0)),1,1,"")</f>
        <v>10</v>
      </c>
      <c r="Q150" s="103" t="str">
        <f>REPLACE(INDEX(GroupVertices[Group],MATCH(Edges[[#This Row],[Vertex 2]],GroupVertices[Vertex],0)),1,1,"")</f>
        <v>10</v>
      </c>
    </row>
    <row r="151" spans="1:17" ht="45">
      <c r="A151" s="83" t="s">
        <v>338</v>
      </c>
      <c r="B151" s="83" t="s">
        <v>339</v>
      </c>
      <c r="C151" s="52" t="s">
        <v>693</v>
      </c>
      <c r="D151" s="53">
        <v>1</v>
      </c>
      <c r="E151" s="64"/>
      <c r="F151" s="54"/>
      <c r="G151" s="52"/>
      <c r="H151" s="56"/>
      <c r="I151" s="55"/>
      <c r="J151" s="55"/>
      <c r="K151" s="90"/>
      <c r="L151" s="85">
        <v>151</v>
      </c>
      <c r="M151" s="85"/>
      <c r="N151" s="103">
        <v>1</v>
      </c>
      <c r="O151" s="92">
        <v>1</v>
      </c>
      <c r="P151" s="103" t="str">
        <f>REPLACE(INDEX(GroupVertices[Group],MATCH(Edges[[#This Row],[Vertex 1]],GroupVertices[Vertex],0)),1,1,"")</f>
        <v>4</v>
      </c>
      <c r="Q151" s="103" t="str">
        <f>REPLACE(INDEX(GroupVertices[Group],MATCH(Edges[[#This Row],[Vertex 2]],GroupVertices[Vertex],0)),1,1,"")</f>
        <v>4</v>
      </c>
    </row>
    <row r="152" spans="1:17" ht="45">
      <c r="A152" s="83" t="s">
        <v>340</v>
      </c>
      <c r="B152" s="83" t="s">
        <v>226</v>
      </c>
      <c r="C152" s="52" t="s">
        <v>693</v>
      </c>
      <c r="D152" s="53">
        <v>1</v>
      </c>
      <c r="E152" s="64"/>
      <c r="F152" s="54"/>
      <c r="G152" s="52"/>
      <c r="H152" s="56"/>
      <c r="I152" s="55"/>
      <c r="J152" s="55"/>
      <c r="K152" s="90"/>
      <c r="L152" s="85">
        <v>152</v>
      </c>
      <c r="M152" s="85"/>
      <c r="N152" s="103">
        <v>1</v>
      </c>
      <c r="O152" s="92">
        <v>1</v>
      </c>
      <c r="P152" s="103" t="str">
        <f>REPLACE(INDEX(GroupVertices[Group],MATCH(Edges[[#This Row],[Vertex 1]],GroupVertices[Vertex],0)),1,1,"")</f>
        <v>3</v>
      </c>
      <c r="Q152" s="103" t="str">
        <f>REPLACE(INDEX(GroupVertices[Group],MATCH(Edges[[#This Row],[Vertex 2]],GroupVertices[Vertex],0)),1,1,"")</f>
        <v>3</v>
      </c>
    </row>
    <row r="153" spans="1:17" ht="45">
      <c r="A153" s="83" t="s">
        <v>341</v>
      </c>
      <c r="B153" s="83" t="s">
        <v>230</v>
      </c>
      <c r="C153" s="52" t="s">
        <v>693</v>
      </c>
      <c r="D153" s="53">
        <v>1</v>
      </c>
      <c r="E153" s="64"/>
      <c r="F153" s="54"/>
      <c r="G153" s="52"/>
      <c r="H153" s="56"/>
      <c r="I153" s="55"/>
      <c r="J153" s="55"/>
      <c r="K153" s="90"/>
      <c r="L153" s="85">
        <v>153</v>
      </c>
      <c r="M153" s="85"/>
      <c r="N153" s="103">
        <v>1</v>
      </c>
      <c r="O153" s="92">
        <v>1</v>
      </c>
      <c r="P153" s="103" t="str">
        <f>REPLACE(INDEX(GroupVertices[Group],MATCH(Edges[[#This Row],[Vertex 1]],GroupVertices[Vertex],0)),1,1,"")</f>
        <v>6</v>
      </c>
      <c r="Q153" s="103" t="str">
        <f>REPLACE(INDEX(GroupVertices[Group],MATCH(Edges[[#This Row],[Vertex 2]],GroupVertices[Vertex],0)),1,1,"")</f>
        <v>6</v>
      </c>
    </row>
    <row r="154" spans="1:17" ht="45">
      <c r="A154" s="83" t="s">
        <v>230</v>
      </c>
      <c r="B154" s="83" t="s">
        <v>342</v>
      </c>
      <c r="C154" s="52" t="s">
        <v>693</v>
      </c>
      <c r="D154" s="53">
        <v>1</v>
      </c>
      <c r="E154" s="64"/>
      <c r="F154" s="54"/>
      <c r="G154" s="52"/>
      <c r="H154" s="56"/>
      <c r="I154" s="55"/>
      <c r="J154" s="55"/>
      <c r="K154" s="90"/>
      <c r="L154" s="85">
        <v>154</v>
      </c>
      <c r="M154" s="85"/>
      <c r="N154" s="103">
        <v>1</v>
      </c>
      <c r="O154" s="92">
        <v>1</v>
      </c>
      <c r="P154" s="103" t="str">
        <f>REPLACE(INDEX(GroupVertices[Group],MATCH(Edges[[#This Row],[Vertex 1]],GroupVertices[Vertex],0)),1,1,"")</f>
        <v>6</v>
      </c>
      <c r="Q154" s="103" t="str">
        <f>REPLACE(INDEX(GroupVertices[Group],MATCH(Edges[[#This Row],[Vertex 2]],GroupVertices[Vertex],0)),1,1,"")</f>
        <v>6</v>
      </c>
    </row>
    <row r="155" spans="1:17" ht="45">
      <c r="A155" s="83" t="s">
        <v>203</v>
      </c>
      <c r="B155" s="83" t="s">
        <v>343</v>
      </c>
      <c r="C155" s="52" t="s">
        <v>693</v>
      </c>
      <c r="D155" s="53">
        <v>1</v>
      </c>
      <c r="E155" s="64"/>
      <c r="F155" s="54"/>
      <c r="G155" s="52"/>
      <c r="H155" s="56"/>
      <c r="I155" s="55"/>
      <c r="J155" s="55"/>
      <c r="K155" s="90"/>
      <c r="L155" s="85">
        <v>155</v>
      </c>
      <c r="M155" s="85"/>
      <c r="N155" s="103">
        <v>1</v>
      </c>
      <c r="O155" s="92">
        <v>1</v>
      </c>
      <c r="P155" s="103" t="str">
        <f>REPLACE(INDEX(GroupVertices[Group],MATCH(Edges[[#This Row],[Vertex 1]],GroupVertices[Vertex],0)),1,1,"")</f>
        <v>1</v>
      </c>
      <c r="Q155" s="103" t="str">
        <f>REPLACE(INDEX(GroupVertices[Group],MATCH(Edges[[#This Row],[Vertex 2]],GroupVertices[Vertex],0)),1,1,"")</f>
        <v>1</v>
      </c>
    </row>
    <row r="156" spans="1:17" ht="45">
      <c r="A156" s="83" t="s">
        <v>343</v>
      </c>
      <c r="B156" s="83" t="s">
        <v>204</v>
      </c>
      <c r="C156" s="52" t="s">
        <v>693</v>
      </c>
      <c r="D156" s="53">
        <v>1</v>
      </c>
      <c r="E156" s="64"/>
      <c r="F156" s="54"/>
      <c r="G156" s="52"/>
      <c r="H156" s="56"/>
      <c r="I156" s="55"/>
      <c r="J156" s="55"/>
      <c r="K156" s="90"/>
      <c r="L156" s="85">
        <v>156</v>
      </c>
      <c r="M156" s="85"/>
      <c r="N156" s="103">
        <v>1</v>
      </c>
      <c r="O156" s="92">
        <v>1</v>
      </c>
      <c r="P156" s="103" t="str">
        <f>REPLACE(INDEX(GroupVertices[Group],MATCH(Edges[[#This Row],[Vertex 1]],GroupVertices[Vertex],0)),1,1,"")</f>
        <v>1</v>
      </c>
      <c r="Q156" s="103" t="str">
        <f>REPLACE(INDEX(GroupVertices[Group],MATCH(Edges[[#This Row],[Vertex 2]],GroupVertices[Vertex],0)),1,1,"")</f>
        <v>1</v>
      </c>
    </row>
    <row r="157" spans="1:17" ht="45">
      <c r="A157" s="83" t="s">
        <v>240</v>
      </c>
      <c r="B157" s="83" t="s">
        <v>205</v>
      </c>
      <c r="C157" s="52" t="s">
        <v>693</v>
      </c>
      <c r="D157" s="53">
        <v>1</v>
      </c>
      <c r="E157" s="64"/>
      <c r="F157" s="54"/>
      <c r="G157" s="52"/>
      <c r="H157" s="56"/>
      <c r="I157" s="55"/>
      <c r="J157" s="55"/>
      <c r="K157" s="90"/>
      <c r="L157" s="85">
        <v>157</v>
      </c>
      <c r="M157" s="85"/>
      <c r="N157" s="103">
        <v>1</v>
      </c>
      <c r="O157" s="92">
        <v>1</v>
      </c>
      <c r="P157" s="103" t="str">
        <f>REPLACE(INDEX(GroupVertices[Group],MATCH(Edges[[#This Row],[Vertex 1]],GroupVertices[Vertex],0)),1,1,"")</f>
        <v>2</v>
      </c>
      <c r="Q157" s="103" t="str">
        <f>REPLACE(INDEX(GroupVertices[Group],MATCH(Edges[[#This Row],[Vertex 2]],GroupVertices[Vertex],0)),1,1,"")</f>
        <v>7</v>
      </c>
    </row>
    <row r="158" spans="1:17" ht="45">
      <c r="A158" s="83" t="s">
        <v>344</v>
      </c>
      <c r="B158" s="83" t="s">
        <v>203</v>
      </c>
      <c r="C158" s="52" t="s">
        <v>693</v>
      </c>
      <c r="D158" s="53">
        <v>1</v>
      </c>
      <c r="E158" s="64"/>
      <c r="F158" s="54"/>
      <c r="G158" s="52"/>
      <c r="H158" s="56"/>
      <c r="I158" s="55"/>
      <c r="J158" s="55"/>
      <c r="K158" s="90"/>
      <c r="L158" s="85">
        <v>158</v>
      </c>
      <c r="M158" s="85"/>
      <c r="N158" s="103">
        <v>1</v>
      </c>
      <c r="O158" s="92">
        <v>1</v>
      </c>
      <c r="P158" s="103" t="str">
        <f>REPLACE(INDEX(GroupVertices[Group],MATCH(Edges[[#This Row],[Vertex 1]],GroupVertices[Vertex],0)),1,1,"")</f>
        <v>1</v>
      </c>
      <c r="Q158" s="103" t="str">
        <f>REPLACE(INDEX(GroupVertices[Group],MATCH(Edges[[#This Row],[Vertex 2]],GroupVertices[Vertex],0)),1,1,"")</f>
        <v>1</v>
      </c>
    </row>
    <row r="159" spans="1:17" ht="45">
      <c r="A159" s="83" t="s">
        <v>206</v>
      </c>
      <c r="B159" s="83" t="s">
        <v>345</v>
      </c>
      <c r="C159" s="52" t="s">
        <v>693</v>
      </c>
      <c r="D159" s="53">
        <v>1</v>
      </c>
      <c r="E159" s="64"/>
      <c r="F159" s="54"/>
      <c r="G159" s="52"/>
      <c r="H159" s="56"/>
      <c r="I159" s="55"/>
      <c r="J159" s="55"/>
      <c r="K159" s="90"/>
      <c r="L159" s="85">
        <v>159</v>
      </c>
      <c r="M159" s="85"/>
      <c r="N159" s="103">
        <v>1</v>
      </c>
      <c r="O159" s="92">
        <v>1</v>
      </c>
      <c r="P159" s="103" t="str">
        <f>REPLACE(INDEX(GroupVertices[Group],MATCH(Edges[[#This Row],[Vertex 1]],GroupVertices[Vertex],0)),1,1,"")</f>
        <v>4</v>
      </c>
      <c r="Q159" s="103" t="str">
        <f>REPLACE(INDEX(GroupVertices[Group],MATCH(Edges[[#This Row],[Vertex 2]],GroupVertices[Vertex],0)),1,1,"")</f>
        <v>4</v>
      </c>
    </row>
    <row r="160" spans="1:17" ht="45">
      <c r="A160" s="83" t="s">
        <v>345</v>
      </c>
      <c r="B160" s="83" t="s">
        <v>203</v>
      </c>
      <c r="C160" s="52" t="s">
        <v>693</v>
      </c>
      <c r="D160" s="53">
        <v>1</v>
      </c>
      <c r="E160" s="64"/>
      <c r="F160" s="54"/>
      <c r="G160" s="52"/>
      <c r="H160" s="56"/>
      <c r="I160" s="55"/>
      <c r="J160" s="55"/>
      <c r="K160" s="90"/>
      <c r="L160" s="85">
        <v>160</v>
      </c>
      <c r="M160" s="85"/>
      <c r="N160" s="103">
        <v>1</v>
      </c>
      <c r="O160" s="92">
        <v>1</v>
      </c>
      <c r="P160" s="103" t="str">
        <f>REPLACE(INDEX(GroupVertices[Group],MATCH(Edges[[#This Row],[Vertex 1]],GroupVertices[Vertex],0)),1,1,"")</f>
        <v>4</v>
      </c>
      <c r="Q160" s="103" t="str">
        <f>REPLACE(INDEX(GroupVertices[Group],MATCH(Edges[[#This Row],[Vertex 2]],GroupVertices[Vertex],0)),1,1,"")</f>
        <v>1</v>
      </c>
    </row>
    <row r="161" spans="1:17" ht="45">
      <c r="A161" s="83" t="s">
        <v>222</v>
      </c>
      <c r="B161" s="83" t="s">
        <v>210</v>
      </c>
      <c r="C161" s="52" t="s">
        <v>693</v>
      </c>
      <c r="D161" s="53">
        <v>1</v>
      </c>
      <c r="E161" s="64"/>
      <c r="F161" s="54"/>
      <c r="G161" s="52"/>
      <c r="H161" s="56"/>
      <c r="I161" s="55"/>
      <c r="J161" s="55"/>
      <c r="K161" s="90"/>
      <c r="L161" s="85">
        <v>161</v>
      </c>
      <c r="M161" s="85"/>
      <c r="N161" s="103">
        <v>1</v>
      </c>
      <c r="O161" s="92">
        <v>1</v>
      </c>
      <c r="P161" s="103" t="str">
        <f>REPLACE(INDEX(GroupVertices[Group],MATCH(Edges[[#This Row],[Vertex 1]],GroupVertices[Vertex],0)),1,1,"")</f>
        <v>2</v>
      </c>
      <c r="Q161" s="103" t="str">
        <f>REPLACE(INDEX(GroupVertices[Group],MATCH(Edges[[#This Row],[Vertex 2]],GroupVertices[Vertex],0)),1,1,"")</f>
        <v>2</v>
      </c>
    </row>
    <row r="162" spans="1:17" ht="45">
      <c r="A162" s="83" t="s">
        <v>203</v>
      </c>
      <c r="B162" s="83" t="s">
        <v>346</v>
      </c>
      <c r="C162" s="52" t="s">
        <v>693</v>
      </c>
      <c r="D162" s="53">
        <v>1</v>
      </c>
      <c r="E162" s="64"/>
      <c r="F162" s="54"/>
      <c r="G162" s="52"/>
      <c r="H162" s="56"/>
      <c r="I162" s="55"/>
      <c r="J162" s="55"/>
      <c r="K162" s="90"/>
      <c r="L162" s="85">
        <v>162</v>
      </c>
      <c r="M162" s="85"/>
      <c r="N162" s="103">
        <v>1</v>
      </c>
      <c r="O162" s="92">
        <v>1</v>
      </c>
      <c r="P162" s="103" t="str">
        <f>REPLACE(INDEX(GroupVertices[Group],MATCH(Edges[[#This Row],[Vertex 1]],GroupVertices[Vertex],0)),1,1,"")</f>
        <v>1</v>
      </c>
      <c r="Q162" s="103" t="str">
        <f>REPLACE(INDEX(GroupVertices[Group],MATCH(Edges[[#This Row],[Vertex 2]],GroupVertices[Vertex],0)),1,1,"")</f>
        <v>1</v>
      </c>
    </row>
    <row r="163" spans="1:17" ht="45">
      <c r="A163" s="83" t="s">
        <v>226</v>
      </c>
      <c r="B163" s="83" t="s">
        <v>347</v>
      </c>
      <c r="C163" s="52" t="s">
        <v>693</v>
      </c>
      <c r="D163" s="53">
        <v>1</v>
      </c>
      <c r="E163" s="64"/>
      <c r="F163" s="54"/>
      <c r="G163" s="52"/>
      <c r="H163" s="56"/>
      <c r="I163" s="55"/>
      <c r="J163" s="55"/>
      <c r="K163" s="90"/>
      <c r="L163" s="85">
        <v>163</v>
      </c>
      <c r="M163" s="85"/>
      <c r="N163" s="103">
        <v>1</v>
      </c>
      <c r="O163" s="92">
        <v>1</v>
      </c>
      <c r="P163" s="103" t="str">
        <f>REPLACE(INDEX(GroupVertices[Group],MATCH(Edges[[#This Row],[Vertex 1]],GroupVertices[Vertex],0)),1,1,"")</f>
        <v>3</v>
      </c>
      <c r="Q163" s="103" t="str">
        <f>REPLACE(INDEX(GroupVertices[Group],MATCH(Edges[[#This Row],[Vertex 2]],GroupVertices[Vertex],0)),1,1,"")</f>
        <v>3</v>
      </c>
    </row>
    <row r="164" spans="1:17" ht="45">
      <c r="A164" s="83" t="s">
        <v>347</v>
      </c>
      <c r="B164" s="83" t="s">
        <v>348</v>
      </c>
      <c r="C164" s="52" t="s">
        <v>693</v>
      </c>
      <c r="D164" s="53">
        <v>1</v>
      </c>
      <c r="E164" s="64"/>
      <c r="F164" s="54"/>
      <c r="G164" s="52"/>
      <c r="H164" s="56"/>
      <c r="I164" s="55"/>
      <c r="J164" s="55"/>
      <c r="K164" s="90"/>
      <c r="L164" s="85">
        <v>164</v>
      </c>
      <c r="M164" s="85"/>
      <c r="N164" s="103">
        <v>1</v>
      </c>
      <c r="O164" s="92">
        <v>1</v>
      </c>
      <c r="P164" s="103" t="str">
        <f>REPLACE(INDEX(GroupVertices[Group],MATCH(Edges[[#This Row],[Vertex 1]],GroupVertices[Vertex],0)),1,1,"")</f>
        <v>3</v>
      </c>
      <c r="Q164" s="103" t="str">
        <f>REPLACE(INDEX(GroupVertices[Group],MATCH(Edges[[#This Row],[Vertex 2]],GroupVertices[Vertex],0)),1,1,"")</f>
        <v>3</v>
      </c>
    </row>
    <row r="165" spans="1:17" ht="45">
      <c r="A165" s="83" t="s">
        <v>348</v>
      </c>
      <c r="B165" s="83" t="s">
        <v>349</v>
      </c>
      <c r="C165" s="52" t="s">
        <v>693</v>
      </c>
      <c r="D165" s="53">
        <v>1</v>
      </c>
      <c r="E165" s="64"/>
      <c r="F165" s="54"/>
      <c r="G165" s="52"/>
      <c r="H165" s="56"/>
      <c r="I165" s="55"/>
      <c r="J165" s="55"/>
      <c r="K165" s="90"/>
      <c r="L165" s="85">
        <v>165</v>
      </c>
      <c r="M165" s="85"/>
      <c r="N165" s="103">
        <v>1</v>
      </c>
      <c r="O165" s="92">
        <v>1</v>
      </c>
      <c r="P165" s="103" t="str">
        <f>REPLACE(INDEX(GroupVertices[Group],MATCH(Edges[[#This Row],[Vertex 1]],GroupVertices[Vertex],0)),1,1,"")</f>
        <v>3</v>
      </c>
      <c r="Q165" s="103" t="str">
        <f>REPLACE(INDEX(GroupVertices[Group],MATCH(Edges[[#This Row],[Vertex 2]],GroupVertices[Vertex],0)),1,1,"")</f>
        <v>3</v>
      </c>
    </row>
    <row r="166" spans="1:17" ht="45">
      <c r="A166" s="83" t="s">
        <v>203</v>
      </c>
      <c r="B166" s="83" t="s">
        <v>350</v>
      </c>
      <c r="C166" s="52" t="s">
        <v>693</v>
      </c>
      <c r="D166" s="53">
        <v>1</v>
      </c>
      <c r="E166" s="64"/>
      <c r="F166" s="54"/>
      <c r="G166" s="52"/>
      <c r="H166" s="56"/>
      <c r="I166" s="55"/>
      <c r="J166" s="55"/>
      <c r="K166" s="90"/>
      <c r="L166" s="85">
        <v>166</v>
      </c>
      <c r="M166" s="85"/>
      <c r="N166" s="103">
        <v>1</v>
      </c>
      <c r="O166" s="92">
        <v>1</v>
      </c>
      <c r="P166" s="103" t="str">
        <f>REPLACE(INDEX(GroupVertices[Group],MATCH(Edges[[#This Row],[Vertex 1]],GroupVertices[Vertex],0)),1,1,"")</f>
        <v>1</v>
      </c>
      <c r="Q166" s="103" t="str">
        <f>REPLACE(INDEX(GroupVertices[Group],MATCH(Edges[[#This Row],[Vertex 2]],GroupVertices[Vertex],0)),1,1,"")</f>
        <v>1</v>
      </c>
    </row>
    <row r="167" spans="1:17" ht="45">
      <c r="A167" s="83" t="s">
        <v>351</v>
      </c>
      <c r="B167" s="83" t="s">
        <v>352</v>
      </c>
      <c r="C167" s="52" t="s">
        <v>693</v>
      </c>
      <c r="D167" s="53">
        <v>1</v>
      </c>
      <c r="E167" s="64"/>
      <c r="F167" s="54"/>
      <c r="G167" s="52"/>
      <c r="H167" s="56"/>
      <c r="I167" s="55"/>
      <c r="J167" s="55"/>
      <c r="K167" s="90"/>
      <c r="L167" s="85">
        <v>167</v>
      </c>
      <c r="M167" s="85"/>
      <c r="N167" s="103">
        <v>1</v>
      </c>
      <c r="O167" s="92">
        <v>1</v>
      </c>
      <c r="P167" s="103" t="str">
        <f>REPLACE(INDEX(GroupVertices[Group],MATCH(Edges[[#This Row],[Vertex 1]],GroupVertices[Vertex],0)),1,1,"")</f>
        <v>34</v>
      </c>
      <c r="Q167" s="103" t="str">
        <f>REPLACE(INDEX(GroupVertices[Group],MATCH(Edges[[#This Row],[Vertex 2]],GroupVertices[Vertex],0)),1,1,"")</f>
        <v>34</v>
      </c>
    </row>
    <row r="168" spans="1:17" ht="45">
      <c r="A168" s="83" t="s">
        <v>353</v>
      </c>
      <c r="B168" s="83" t="s">
        <v>220</v>
      </c>
      <c r="C168" s="52" t="s">
        <v>693</v>
      </c>
      <c r="D168" s="53">
        <v>1</v>
      </c>
      <c r="E168" s="64"/>
      <c r="F168" s="54"/>
      <c r="G168" s="52"/>
      <c r="H168" s="56"/>
      <c r="I168" s="55"/>
      <c r="J168" s="55"/>
      <c r="K168" s="90"/>
      <c r="L168" s="85">
        <v>168</v>
      </c>
      <c r="M168" s="85"/>
      <c r="N168" s="103">
        <v>1</v>
      </c>
      <c r="O168" s="92">
        <v>1</v>
      </c>
      <c r="P168" s="103" t="str">
        <f>REPLACE(INDEX(GroupVertices[Group],MATCH(Edges[[#This Row],[Vertex 1]],GroupVertices[Vertex],0)),1,1,"")</f>
        <v>2</v>
      </c>
      <c r="Q168" s="103" t="str">
        <f>REPLACE(INDEX(GroupVertices[Group],MATCH(Edges[[#This Row],[Vertex 2]],GroupVertices[Vertex],0)),1,1,"")</f>
        <v>2</v>
      </c>
    </row>
    <row r="169" spans="1:17" ht="45">
      <c r="A169" s="83" t="s">
        <v>354</v>
      </c>
      <c r="B169" s="83" t="s">
        <v>203</v>
      </c>
      <c r="C169" s="52" t="s">
        <v>693</v>
      </c>
      <c r="D169" s="53">
        <v>1</v>
      </c>
      <c r="E169" s="64"/>
      <c r="F169" s="54"/>
      <c r="G169" s="52"/>
      <c r="H169" s="56"/>
      <c r="I169" s="55"/>
      <c r="J169" s="55"/>
      <c r="K169" s="90"/>
      <c r="L169" s="85">
        <v>169</v>
      </c>
      <c r="M169" s="85"/>
      <c r="N169" s="103">
        <v>1</v>
      </c>
      <c r="O169" s="92">
        <v>1</v>
      </c>
      <c r="P169" s="103" t="str">
        <f>REPLACE(INDEX(GroupVertices[Group],MATCH(Edges[[#This Row],[Vertex 1]],GroupVertices[Vertex],0)),1,1,"")</f>
        <v>1</v>
      </c>
      <c r="Q169" s="103" t="str">
        <f>REPLACE(INDEX(GroupVertices[Group],MATCH(Edges[[#This Row],[Vertex 2]],GroupVertices[Vertex],0)),1,1,"")</f>
        <v>1</v>
      </c>
    </row>
    <row r="170" spans="1:17" ht="45">
      <c r="A170" s="83" t="s">
        <v>355</v>
      </c>
      <c r="B170" s="83" t="s">
        <v>226</v>
      </c>
      <c r="C170" s="52" t="s">
        <v>693</v>
      </c>
      <c r="D170" s="53">
        <v>1</v>
      </c>
      <c r="E170" s="64"/>
      <c r="F170" s="54"/>
      <c r="G170" s="52"/>
      <c r="H170" s="56"/>
      <c r="I170" s="55"/>
      <c r="J170" s="55"/>
      <c r="K170" s="90"/>
      <c r="L170" s="85">
        <v>170</v>
      </c>
      <c r="M170" s="85"/>
      <c r="N170" s="103">
        <v>1</v>
      </c>
      <c r="O170" s="92">
        <v>1</v>
      </c>
      <c r="P170" s="103" t="str">
        <f>REPLACE(INDEX(GroupVertices[Group],MATCH(Edges[[#This Row],[Vertex 1]],GroupVertices[Vertex],0)),1,1,"")</f>
        <v>3</v>
      </c>
      <c r="Q170" s="103" t="str">
        <f>REPLACE(INDEX(GroupVertices[Group],MATCH(Edges[[#This Row],[Vertex 2]],GroupVertices[Vertex],0)),1,1,"")</f>
        <v>3</v>
      </c>
    </row>
    <row r="171" spans="1:17" ht="45">
      <c r="A171" s="83" t="s">
        <v>226</v>
      </c>
      <c r="B171" s="83" t="s">
        <v>230</v>
      </c>
      <c r="C171" s="52" t="s">
        <v>693</v>
      </c>
      <c r="D171" s="53">
        <v>1</v>
      </c>
      <c r="E171" s="64"/>
      <c r="F171" s="54"/>
      <c r="G171" s="52"/>
      <c r="H171" s="56"/>
      <c r="I171" s="55"/>
      <c r="J171" s="55"/>
      <c r="K171" s="90"/>
      <c r="L171" s="85">
        <v>171</v>
      </c>
      <c r="M171" s="85"/>
      <c r="N171" s="103">
        <v>1</v>
      </c>
      <c r="O171" s="92">
        <v>1</v>
      </c>
      <c r="P171" s="103" t="str">
        <f>REPLACE(INDEX(GroupVertices[Group],MATCH(Edges[[#This Row],[Vertex 1]],GroupVertices[Vertex],0)),1,1,"")</f>
        <v>3</v>
      </c>
      <c r="Q171" s="103" t="str">
        <f>REPLACE(INDEX(GroupVertices[Group],MATCH(Edges[[#This Row],[Vertex 2]],GroupVertices[Vertex],0)),1,1,"")</f>
        <v>6</v>
      </c>
    </row>
    <row r="172" spans="1:17" ht="45">
      <c r="A172" s="83" t="s">
        <v>356</v>
      </c>
      <c r="B172" s="83" t="s">
        <v>357</v>
      </c>
      <c r="C172" s="52" t="s">
        <v>693</v>
      </c>
      <c r="D172" s="53">
        <v>1</v>
      </c>
      <c r="E172" s="64"/>
      <c r="F172" s="54"/>
      <c r="G172" s="52"/>
      <c r="H172" s="56"/>
      <c r="I172" s="55"/>
      <c r="J172" s="55"/>
      <c r="K172" s="90"/>
      <c r="L172" s="85">
        <v>172</v>
      </c>
      <c r="M172" s="85"/>
      <c r="N172" s="103">
        <v>1</v>
      </c>
      <c r="O172" s="92">
        <v>1</v>
      </c>
      <c r="P172" s="103" t="str">
        <f>REPLACE(INDEX(GroupVertices[Group],MATCH(Edges[[#This Row],[Vertex 1]],GroupVertices[Vertex],0)),1,1,"")</f>
        <v>6</v>
      </c>
      <c r="Q172" s="103" t="str">
        <f>REPLACE(INDEX(GroupVertices[Group],MATCH(Edges[[#This Row],[Vertex 2]],GroupVertices[Vertex],0)),1,1,"")</f>
        <v>6</v>
      </c>
    </row>
    <row r="173" spans="1:17" ht="45">
      <c r="A173" s="83" t="s">
        <v>357</v>
      </c>
      <c r="B173" s="83" t="s">
        <v>239</v>
      </c>
      <c r="C173" s="52" t="s">
        <v>693</v>
      </c>
      <c r="D173" s="53">
        <v>1</v>
      </c>
      <c r="E173" s="64"/>
      <c r="F173" s="54"/>
      <c r="G173" s="52"/>
      <c r="H173" s="56"/>
      <c r="I173" s="55"/>
      <c r="J173" s="55"/>
      <c r="K173" s="90"/>
      <c r="L173" s="85">
        <v>173</v>
      </c>
      <c r="M173" s="85"/>
      <c r="N173" s="103">
        <v>1</v>
      </c>
      <c r="O173" s="92">
        <v>1</v>
      </c>
      <c r="P173" s="103" t="str">
        <f>REPLACE(INDEX(GroupVertices[Group],MATCH(Edges[[#This Row],[Vertex 1]],GroupVertices[Vertex],0)),1,1,"")</f>
        <v>6</v>
      </c>
      <c r="Q173" s="103" t="str">
        <f>REPLACE(INDEX(GroupVertices[Group],MATCH(Edges[[#This Row],[Vertex 2]],GroupVertices[Vertex],0)),1,1,"")</f>
        <v>6</v>
      </c>
    </row>
    <row r="174" spans="1:17" ht="45">
      <c r="A174" s="83" t="s">
        <v>239</v>
      </c>
      <c r="B174" s="83" t="s">
        <v>230</v>
      </c>
      <c r="C174" s="52" t="s">
        <v>693</v>
      </c>
      <c r="D174" s="53">
        <v>1</v>
      </c>
      <c r="E174" s="64"/>
      <c r="F174" s="54"/>
      <c r="G174" s="52"/>
      <c r="H174" s="56"/>
      <c r="I174" s="55"/>
      <c r="J174" s="55"/>
      <c r="K174" s="90"/>
      <c r="L174" s="85">
        <v>174</v>
      </c>
      <c r="M174" s="85"/>
      <c r="N174" s="103">
        <v>1</v>
      </c>
      <c r="O174" s="92">
        <v>1</v>
      </c>
      <c r="P174" s="103" t="str">
        <f>REPLACE(INDEX(GroupVertices[Group],MATCH(Edges[[#This Row],[Vertex 1]],GroupVertices[Vertex],0)),1,1,"")</f>
        <v>6</v>
      </c>
      <c r="Q174" s="103" t="str">
        <f>REPLACE(INDEX(GroupVertices[Group],MATCH(Edges[[#This Row],[Vertex 2]],GroupVertices[Vertex],0)),1,1,"")</f>
        <v>6</v>
      </c>
    </row>
    <row r="175" spans="1:17" ht="45">
      <c r="A175" s="83" t="s">
        <v>230</v>
      </c>
      <c r="B175" s="83" t="s">
        <v>203</v>
      </c>
      <c r="C175" s="52" t="s">
        <v>693</v>
      </c>
      <c r="D175" s="53">
        <v>1</v>
      </c>
      <c r="E175" s="64"/>
      <c r="F175" s="54"/>
      <c r="G175" s="52"/>
      <c r="H175" s="56"/>
      <c r="I175" s="55"/>
      <c r="J175" s="55"/>
      <c r="K175" s="90"/>
      <c r="L175" s="85">
        <v>175</v>
      </c>
      <c r="M175" s="85"/>
      <c r="N175" s="103">
        <v>1</v>
      </c>
      <c r="O175" s="92">
        <v>1</v>
      </c>
      <c r="P175" s="103" t="str">
        <f>REPLACE(INDEX(GroupVertices[Group],MATCH(Edges[[#This Row],[Vertex 1]],GroupVertices[Vertex],0)),1,1,"")</f>
        <v>6</v>
      </c>
      <c r="Q175" s="103" t="str">
        <f>REPLACE(INDEX(GroupVertices[Group],MATCH(Edges[[#This Row],[Vertex 2]],GroupVertices[Vertex],0)),1,1,"")</f>
        <v>1</v>
      </c>
    </row>
    <row r="176" spans="1:17" ht="45">
      <c r="A176" s="83" t="s">
        <v>203</v>
      </c>
      <c r="B176" s="83" t="s">
        <v>358</v>
      </c>
      <c r="C176" s="52" t="s">
        <v>693</v>
      </c>
      <c r="D176" s="53">
        <v>1</v>
      </c>
      <c r="E176" s="64"/>
      <c r="F176" s="54"/>
      <c r="G176" s="52"/>
      <c r="H176" s="56"/>
      <c r="I176" s="55"/>
      <c r="J176" s="55"/>
      <c r="K176" s="90"/>
      <c r="L176" s="85">
        <v>176</v>
      </c>
      <c r="M176" s="85"/>
      <c r="N176" s="103">
        <v>1</v>
      </c>
      <c r="O176" s="92">
        <v>1</v>
      </c>
      <c r="P176" s="103" t="str">
        <f>REPLACE(INDEX(GroupVertices[Group],MATCH(Edges[[#This Row],[Vertex 1]],GroupVertices[Vertex],0)),1,1,"")</f>
        <v>1</v>
      </c>
      <c r="Q176" s="103" t="str">
        <f>REPLACE(INDEX(GroupVertices[Group],MATCH(Edges[[#This Row],[Vertex 2]],GroupVertices[Vertex],0)),1,1,"")</f>
        <v>1</v>
      </c>
    </row>
    <row r="177" spans="1:17" ht="45">
      <c r="A177" s="83" t="s">
        <v>358</v>
      </c>
      <c r="B177" s="83" t="s">
        <v>359</v>
      </c>
      <c r="C177" s="52" t="s">
        <v>693</v>
      </c>
      <c r="D177" s="53">
        <v>1</v>
      </c>
      <c r="E177" s="64"/>
      <c r="F177" s="54"/>
      <c r="G177" s="52"/>
      <c r="H177" s="56"/>
      <c r="I177" s="55"/>
      <c r="J177" s="55"/>
      <c r="K177" s="90"/>
      <c r="L177" s="85">
        <v>177</v>
      </c>
      <c r="M177" s="85"/>
      <c r="N177" s="103">
        <v>1</v>
      </c>
      <c r="O177" s="92">
        <v>1</v>
      </c>
      <c r="P177" s="103" t="str">
        <f>REPLACE(INDEX(GroupVertices[Group],MATCH(Edges[[#This Row],[Vertex 1]],GroupVertices[Vertex],0)),1,1,"")</f>
        <v>1</v>
      </c>
      <c r="Q177" s="103" t="str">
        <f>REPLACE(INDEX(GroupVertices[Group],MATCH(Edges[[#This Row],[Vertex 2]],GroupVertices[Vertex],0)),1,1,"")</f>
        <v>1</v>
      </c>
    </row>
    <row r="178" spans="1:17" ht="45">
      <c r="A178" s="83" t="s">
        <v>360</v>
      </c>
      <c r="B178" s="83" t="s">
        <v>361</v>
      </c>
      <c r="C178" s="52" t="s">
        <v>693</v>
      </c>
      <c r="D178" s="53">
        <v>1</v>
      </c>
      <c r="E178" s="64"/>
      <c r="F178" s="54"/>
      <c r="G178" s="52"/>
      <c r="H178" s="56"/>
      <c r="I178" s="55"/>
      <c r="J178" s="55"/>
      <c r="K178" s="90"/>
      <c r="L178" s="85">
        <v>178</v>
      </c>
      <c r="M178" s="85"/>
      <c r="N178" s="103">
        <v>1</v>
      </c>
      <c r="O178" s="92">
        <v>1</v>
      </c>
      <c r="P178" s="103" t="str">
        <f>REPLACE(INDEX(GroupVertices[Group],MATCH(Edges[[#This Row],[Vertex 1]],GroupVertices[Vertex],0)),1,1,"")</f>
        <v>33</v>
      </c>
      <c r="Q178" s="103" t="str">
        <f>REPLACE(INDEX(GroupVertices[Group],MATCH(Edges[[#This Row],[Vertex 2]],GroupVertices[Vertex],0)),1,1,"")</f>
        <v>33</v>
      </c>
    </row>
    <row r="179" spans="1:17" ht="45">
      <c r="A179" s="83" t="s">
        <v>362</v>
      </c>
      <c r="B179" s="83" t="s">
        <v>203</v>
      </c>
      <c r="C179" s="52" t="s">
        <v>693</v>
      </c>
      <c r="D179" s="53">
        <v>1</v>
      </c>
      <c r="E179" s="64"/>
      <c r="F179" s="54"/>
      <c r="G179" s="52"/>
      <c r="H179" s="56"/>
      <c r="I179" s="55"/>
      <c r="J179" s="55"/>
      <c r="K179" s="90"/>
      <c r="L179" s="85">
        <v>179</v>
      </c>
      <c r="M179" s="85"/>
      <c r="N179" s="103">
        <v>1</v>
      </c>
      <c r="O179" s="92">
        <v>1</v>
      </c>
      <c r="P179" s="103" t="str">
        <f>REPLACE(INDEX(GroupVertices[Group],MATCH(Edges[[#This Row],[Vertex 1]],GroupVertices[Vertex],0)),1,1,"")</f>
        <v>1</v>
      </c>
      <c r="Q179" s="103" t="str">
        <f>REPLACE(INDEX(GroupVertices[Group],MATCH(Edges[[#This Row],[Vertex 2]],GroupVertices[Vertex],0)),1,1,"")</f>
        <v>1</v>
      </c>
    </row>
    <row r="180" spans="1:17" ht="45">
      <c r="A180" s="83" t="s">
        <v>212</v>
      </c>
      <c r="B180" s="83" t="s">
        <v>363</v>
      </c>
      <c r="C180" s="52" t="s">
        <v>693</v>
      </c>
      <c r="D180" s="53">
        <v>1</v>
      </c>
      <c r="E180" s="64"/>
      <c r="F180" s="54"/>
      <c r="G180" s="52"/>
      <c r="H180" s="56"/>
      <c r="I180" s="55"/>
      <c r="J180" s="55"/>
      <c r="K180" s="90"/>
      <c r="L180" s="85">
        <v>180</v>
      </c>
      <c r="M180" s="85"/>
      <c r="N180" s="103">
        <v>1</v>
      </c>
      <c r="O180" s="92">
        <v>1</v>
      </c>
      <c r="P180" s="103" t="str">
        <f>REPLACE(INDEX(GroupVertices[Group],MATCH(Edges[[#This Row],[Vertex 1]],GroupVertices[Vertex],0)),1,1,"")</f>
        <v>2</v>
      </c>
      <c r="Q180" s="103" t="str">
        <f>REPLACE(INDEX(GroupVertices[Group],MATCH(Edges[[#This Row],[Vertex 2]],GroupVertices[Vertex],0)),1,1,"")</f>
        <v>2</v>
      </c>
    </row>
    <row r="181" spans="1:17" ht="45">
      <c r="A181" s="83" t="s">
        <v>364</v>
      </c>
      <c r="B181" s="83" t="s">
        <v>365</v>
      </c>
      <c r="C181" s="52" t="s">
        <v>693</v>
      </c>
      <c r="D181" s="53">
        <v>1</v>
      </c>
      <c r="E181" s="64"/>
      <c r="F181" s="54"/>
      <c r="G181" s="52"/>
      <c r="H181" s="56"/>
      <c r="I181" s="55"/>
      <c r="J181" s="55"/>
      <c r="K181" s="90"/>
      <c r="L181" s="85">
        <v>181</v>
      </c>
      <c r="M181" s="85"/>
      <c r="N181" s="103">
        <v>1</v>
      </c>
      <c r="O181" s="92">
        <v>1</v>
      </c>
      <c r="P181" s="103" t="str">
        <f>REPLACE(INDEX(GroupVertices[Group],MATCH(Edges[[#This Row],[Vertex 1]],GroupVertices[Vertex],0)),1,1,"")</f>
        <v>2</v>
      </c>
      <c r="Q181" s="103" t="str">
        <f>REPLACE(INDEX(GroupVertices[Group],MATCH(Edges[[#This Row],[Vertex 2]],GroupVertices[Vertex],0)),1,1,"")</f>
        <v>2</v>
      </c>
    </row>
    <row r="182" spans="1:17" ht="45">
      <c r="A182" s="83" t="s">
        <v>365</v>
      </c>
      <c r="B182" s="83" t="s">
        <v>249</v>
      </c>
      <c r="C182" s="52" t="s">
        <v>693</v>
      </c>
      <c r="D182" s="53">
        <v>1</v>
      </c>
      <c r="E182" s="64"/>
      <c r="F182" s="54"/>
      <c r="G182" s="52"/>
      <c r="H182" s="56"/>
      <c r="I182" s="55"/>
      <c r="J182" s="55"/>
      <c r="K182" s="90"/>
      <c r="L182" s="85">
        <v>182</v>
      </c>
      <c r="M182" s="85"/>
      <c r="N182" s="103">
        <v>1</v>
      </c>
      <c r="O182" s="92">
        <v>1</v>
      </c>
      <c r="P182" s="103" t="str">
        <f>REPLACE(INDEX(GroupVertices[Group],MATCH(Edges[[#This Row],[Vertex 1]],GroupVertices[Vertex],0)),1,1,"")</f>
        <v>2</v>
      </c>
      <c r="Q182" s="103" t="str">
        <f>REPLACE(INDEX(GroupVertices[Group],MATCH(Edges[[#This Row],[Vertex 2]],GroupVertices[Vertex],0)),1,1,"")</f>
        <v>2</v>
      </c>
    </row>
    <row r="183" spans="1:17" ht="45">
      <c r="A183" s="83" t="s">
        <v>246</v>
      </c>
      <c r="B183" s="83" t="s">
        <v>209</v>
      </c>
      <c r="C183" s="52" t="s">
        <v>693</v>
      </c>
      <c r="D183" s="53">
        <v>1</v>
      </c>
      <c r="E183" s="64"/>
      <c r="F183" s="54"/>
      <c r="G183" s="52"/>
      <c r="H183" s="56"/>
      <c r="I183" s="55"/>
      <c r="J183" s="55"/>
      <c r="K183" s="90"/>
      <c r="L183" s="85">
        <v>183</v>
      </c>
      <c r="M183" s="85"/>
      <c r="N183" s="103">
        <v>1</v>
      </c>
      <c r="O183" s="92">
        <v>1</v>
      </c>
      <c r="P183" s="103" t="str">
        <f>REPLACE(INDEX(GroupVertices[Group],MATCH(Edges[[#This Row],[Vertex 1]],GroupVertices[Vertex],0)),1,1,"")</f>
        <v>6</v>
      </c>
      <c r="Q183" s="103" t="str">
        <f>REPLACE(INDEX(GroupVertices[Group],MATCH(Edges[[#This Row],[Vertex 2]],GroupVertices[Vertex],0)),1,1,"")</f>
        <v>10</v>
      </c>
    </row>
    <row r="184" spans="1:17" ht="45">
      <c r="A184" s="83" t="s">
        <v>221</v>
      </c>
      <c r="B184" s="83" t="s">
        <v>366</v>
      </c>
      <c r="C184" s="52" t="s">
        <v>693</v>
      </c>
      <c r="D184" s="53">
        <v>1</v>
      </c>
      <c r="E184" s="64"/>
      <c r="F184" s="54"/>
      <c r="G184" s="52"/>
      <c r="H184" s="56"/>
      <c r="I184" s="55"/>
      <c r="J184" s="55"/>
      <c r="K184" s="90"/>
      <c r="L184" s="85">
        <v>184</v>
      </c>
      <c r="M184" s="85"/>
      <c r="N184" s="103">
        <v>1</v>
      </c>
      <c r="O184" s="92">
        <v>1</v>
      </c>
      <c r="P184" s="103" t="str">
        <f>REPLACE(INDEX(GroupVertices[Group],MATCH(Edges[[#This Row],[Vertex 1]],GroupVertices[Vertex],0)),1,1,"")</f>
        <v>4</v>
      </c>
      <c r="Q184" s="103" t="str">
        <f>REPLACE(INDEX(GroupVertices[Group],MATCH(Edges[[#This Row],[Vertex 2]],GroupVertices[Vertex],0)),1,1,"")</f>
        <v>4</v>
      </c>
    </row>
    <row r="185" spans="1:17" ht="45">
      <c r="A185" s="83" t="s">
        <v>203</v>
      </c>
      <c r="B185" s="83" t="s">
        <v>367</v>
      </c>
      <c r="C185" s="52" t="s">
        <v>693</v>
      </c>
      <c r="D185" s="53">
        <v>1</v>
      </c>
      <c r="E185" s="64"/>
      <c r="F185" s="54"/>
      <c r="G185" s="52"/>
      <c r="H185" s="56"/>
      <c r="I185" s="55"/>
      <c r="J185" s="55"/>
      <c r="K185" s="90"/>
      <c r="L185" s="85">
        <v>185</v>
      </c>
      <c r="M185" s="85"/>
      <c r="N185" s="103">
        <v>1</v>
      </c>
      <c r="O185" s="92">
        <v>1</v>
      </c>
      <c r="P185" s="103" t="str">
        <f>REPLACE(INDEX(GroupVertices[Group],MATCH(Edges[[#This Row],[Vertex 1]],GroupVertices[Vertex],0)),1,1,"")</f>
        <v>1</v>
      </c>
      <c r="Q185" s="103" t="str">
        <f>REPLACE(INDEX(GroupVertices[Group],MATCH(Edges[[#This Row],[Vertex 2]],GroupVertices[Vertex],0)),1,1,"")</f>
        <v>4</v>
      </c>
    </row>
    <row r="186" spans="1:17" ht="45">
      <c r="A186" s="83" t="s">
        <v>367</v>
      </c>
      <c r="B186" s="83" t="s">
        <v>221</v>
      </c>
      <c r="C186" s="52" t="s">
        <v>693</v>
      </c>
      <c r="D186" s="53">
        <v>1</v>
      </c>
      <c r="E186" s="64"/>
      <c r="F186" s="54"/>
      <c r="G186" s="52"/>
      <c r="H186" s="56"/>
      <c r="I186" s="55"/>
      <c r="J186" s="55"/>
      <c r="K186" s="90"/>
      <c r="L186" s="85">
        <v>186</v>
      </c>
      <c r="M186" s="85"/>
      <c r="N186" s="103">
        <v>1</v>
      </c>
      <c r="O186" s="92">
        <v>1</v>
      </c>
      <c r="P186" s="103" t="str">
        <f>REPLACE(INDEX(GroupVertices[Group],MATCH(Edges[[#This Row],[Vertex 1]],GroupVertices[Vertex],0)),1,1,"")</f>
        <v>4</v>
      </c>
      <c r="Q186" s="103" t="str">
        <f>REPLACE(INDEX(GroupVertices[Group],MATCH(Edges[[#This Row],[Vertex 2]],GroupVertices[Vertex],0)),1,1,"")</f>
        <v>4</v>
      </c>
    </row>
    <row r="187" spans="1:17" ht="45">
      <c r="A187" s="83" t="s">
        <v>221</v>
      </c>
      <c r="B187" s="83" t="s">
        <v>368</v>
      </c>
      <c r="C187" s="52" t="s">
        <v>693</v>
      </c>
      <c r="D187" s="53">
        <v>1</v>
      </c>
      <c r="E187" s="64"/>
      <c r="F187" s="54"/>
      <c r="G187" s="52"/>
      <c r="H187" s="56"/>
      <c r="I187" s="55"/>
      <c r="J187" s="55"/>
      <c r="K187" s="90"/>
      <c r="L187" s="85">
        <v>187</v>
      </c>
      <c r="M187" s="85"/>
      <c r="N187" s="103">
        <v>1</v>
      </c>
      <c r="O187" s="92">
        <v>1</v>
      </c>
      <c r="P187" s="103" t="str">
        <f>REPLACE(INDEX(GroupVertices[Group],MATCH(Edges[[#This Row],[Vertex 1]],GroupVertices[Vertex],0)),1,1,"")</f>
        <v>4</v>
      </c>
      <c r="Q187" s="103" t="str">
        <f>REPLACE(INDEX(GroupVertices[Group],MATCH(Edges[[#This Row],[Vertex 2]],GroupVertices[Vertex],0)),1,1,"")</f>
        <v>4</v>
      </c>
    </row>
    <row r="188" spans="1:17" ht="45">
      <c r="A188" s="83" t="s">
        <v>368</v>
      </c>
      <c r="B188" s="83" t="s">
        <v>369</v>
      </c>
      <c r="C188" s="52" t="s">
        <v>693</v>
      </c>
      <c r="D188" s="53">
        <v>1</v>
      </c>
      <c r="E188" s="64"/>
      <c r="F188" s="54"/>
      <c r="G188" s="52"/>
      <c r="H188" s="56"/>
      <c r="I188" s="55"/>
      <c r="J188" s="55"/>
      <c r="K188" s="90"/>
      <c r="L188" s="85">
        <v>188</v>
      </c>
      <c r="M188" s="85"/>
      <c r="N188" s="103">
        <v>1</v>
      </c>
      <c r="O188" s="92">
        <v>1</v>
      </c>
      <c r="P188" s="103" t="str">
        <f>REPLACE(INDEX(GroupVertices[Group],MATCH(Edges[[#This Row],[Vertex 1]],GroupVertices[Vertex],0)),1,1,"")</f>
        <v>4</v>
      </c>
      <c r="Q188" s="103" t="str">
        <f>REPLACE(INDEX(GroupVertices[Group],MATCH(Edges[[#This Row],[Vertex 2]],GroupVertices[Vertex],0)),1,1,"")</f>
        <v>4</v>
      </c>
    </row>
    <row r="189" spans="1:17" ht="45">
      <c r="A189" s="83" t="s">
        <v>370</v>
      </c>
      <c r="B189" s="83" t="s">
        <v>203</v>
      </c>
      <c r="C189" s="52" t="s">
        <v>693</v>
      </c>
      <c r="D189" s="53">
        <v>1</v>
      </c>
      <c r="E189" s="64"/>
      <c r="F189" s="54"/>
      <c r="G189" s="52"/>
      <c r="H189" s="56"/>
      <c r="I189" s="55"/>
      <c r="J189" s="55"/>
      <c r="K189" s="90"/>
      <c r="L189" s="85">
        <v>189</v>
      </c>
      <c r="M189" s="85"/>
      <c r="N189" s="103">
        <v>1</v>
      </c>
      <c r="O189" s="92">
        <v>1</v>
      </c>
      <c r="P189" s="103" t="str">
        <f>REPLACE(INDEX(GroupVertices[Group],MATCH(Edges[[#This Row],[Vertex 1]],GroupVertices[Vertex],0)),1,1,"")</f>
        <v>1</v>
      </c>
      <c r="Q189" s="103" t="str">
        <f>REPLACE(INDEX(GroupVertices[Group],MATCH(Edges[[#This Row],[Vertex 2]],GroupVertices[Vertex],0)),1,1,"")</f>
        <v>1</v>
      </c>
    </row>
    <row r="190" spans="1:17" ht="45">
      <c r="A190" s="83" t="s">
        <v>371</v>
      </c>
      <c r="B190" s="83" t="s">
        <v>203</v>
      </c>
      <c r="C190" s="52" t="s">
        <v>693</v>
      </c>
      <c r="D190" s="53">
        <v>1</v>
      </c>
      <c r="E190" s="64"/>
      <c r="F190" s="54"/>
      <c r="G190" s="52"/>
      <c r="H190" s="56"/>
      <c r="I190" s="55"/>
      <c r="J190" s="55"/>
      <c r="K190" s="90"/>
      <c r="L190" s="85">
        <v>190</v>
      </c>
      <c r="M190" s="85"/>
      <c r="N190" s="103">
        <v>1</v>
      </c>
      <c r="O190" s="92">
        <v>1</v>
      </c>
      <c r="P190" s="103" t="str">
        <f>REPLACE(INDEX(GroupVertices[Group],MATCH(Edges[[#This Row],[Vertex 1]],GroupVertices[Vertex],0)),1,1,"")</f>
        <v>1</v>
      </c>
      <c r="Q190" s="103" t="str">
        <f>REPLACE(INDEX(GroupVertices[Group],MATCH(Edges[[#This Row],[Vertex 2]],GroupVertices[Vertex],0)),1,1,"")</f>
        <v>1</v>
      </c>
    </row>
    <row r="191" spans="1:17" ht="45">
      <c r="A191" s="83" t="s">
        <v>203</v>
      </c>
      <c r="B191" s="83" t="s">
        <v>372</v>
      </c>
      <c r="C191" s="52" t="s">
        <v>693</v>
      </c>
      <c r="D191" s="53">
        <v>1</v>
      </c>
      <c r="E191" s="64"/>
      <c r="F191" s="54"/>
      <c r="G191" s="52"/>
      <c r="H191" s="56"/>
      <c r="I191" s="55"/>
      <c r="J191" s="55"/>
      <c r="K191" s="90"/>
      <c r="L191" s="85">
        <v>191</v>
      </c>
      <c r="M191" s="85"/>
      <c r="N191" s="103">
        <v>1</v>
      </c>
      <c r="O191" s="92">
        <v>1</v>
      </c>
      <c r="P191" s="103" t="str">
        <f>REPLACE(INDEX(GroupVertices[Group],MATCH(Edges[[#This Row],[Vertex 1]],GroupVertices[Vertex],0)),1,1,"")</f>
        <v>1</v>
      </c>
      <c r="Q191" s="103" t="str">
        <f>REPLACE(INDEX(GroupVertices[Group],MATCH(Edges[[#This Row],[Vertex 2]],GroupVertices[Vertex],0)),1,1,"")</f>
        <v>4</v>
      </c>
    </row>
    <row r="192" spans="1:17" ht="45">
      <c r="A192" s="83" t="s">
        <v>372</v>
      </c>
      <c r="B192" s="83" t="s">
        <v>221</v>
      </c>
      <c r="C192" s="52" t="s">
        <v>693</v>
      </c>
      <c r="D192" s="53">
        <v>1</v>
      </c>
      <c r="E192" s="64"/>
      <c r="F192" s="54"/>
      <c r="G192" s="52"/>
      <c r="H192" s="56"/>
      <c r="I192" s="55"/>
      <c r="J192" s="55"/>
      <c r="K192" s="90"/>
      <c r="L192" s="85">
        <v>192</v>
      </c>
      <c r="M192" s="85"/>
      <c r="N192" s="103">
        <v>1</v>
      </c>
      <c r="O192" s="92">
        <v>1</v>
      </c>
      <c r="P192" s="103" t="str">
        <f>REPLACE(INDEX(GroupVertices[Group],MATCH(Edges[[#This Row],[Vertex 1]],GroupVertices[Vertex],0)),1,1,"")</f>
        <v>4</v>
      </c>
      <c r="Q192" s="103" t="str">
        <f>REPLACE(INDEX(GroupVertices[Group],MATCH(Edges[[#This Row],[Vertex 2]],GroupVertices[Vertex],0)),1,1,"")</f>
        <v>4</v>
      </c>
    </row>
    <row r="193" spans="1:17" ht="45">
      <c r="A193" s="83" t="s">
        <v>221</v>
      </c>
      <c r="B193" s="83" t="s">
        <v>273</v>
      </c>
      <c r="C193" s="52" t="s">
        <v>693</v>
      </c>
      <c r="D193" s="53">
        <v>1</v>
      </c>
      <c r="E193" s="64"/>
      <c r="F193" s="54"/>
      <c r="G193" s="52"/>
      <c r="H193" s="56"/>
      <c r="I193" s="55"/>
      <c r="J193" s="55"/>
      <c r="K193" s="90"/>
      <c r="L193" s="85">
        <v>193</v>
      </c>
      <c r="M193" s="85"/>
      <c r="N193" s="103">
        <v>1</v>
      </c>
      <c r="O193" s="92">
        <v>1</v>
      </c>
      <c r="P193" s="103" t="str">
        <f>REPLACE(INDEX(GroupVertices[Group],MATCH(Edges[[#This Row],[Vertex 1]],GroupVertices[Vertex],0)),1,1,"")</f>
        <v>4</v>
      </c>
      <c r="Q193" s="103" t="str">
        <f>REPLACE(INDEX(GroupVertices[Group],MATCH(Edges[[#This Row],[Vertex 2]],GroupVertices[Vertex],0)),1,1,"")</f>
        <v>4</v>
      </c>
    </row>
    <row r="194" spans="1:17" ht="45">
      <c r="A194" s="83" t="s">
        <v>203</v>
      </c>
      <c r="B194" s="83" t="s">
        <v>373</v>
      </c>
      <c r="C194" s="52" t="s">
        <v>693</v>
      </c>
      <c r="D194" s="53">
        <v>1</v>
      </c>
      <c r="E194" s="64"/>
      <c r="F194" s="54"/>
      <c r="G194" s="52"/>
      <c r="H194" s="56"/>
      <c r="I194" s="55"/>
      <c r="J194" s="55"/>
      <c r="K194" s="90"/>
      <c r="L194" s="85">
        <v>194</v>
      </c>
      <c r="M194" s="85"/>
      <c r="N194" s="103">
        <v>1</v>
      </c>
      <c r="O194" s="92">
        <v>1</v>
      </c>
      <c r="P194" s="103" t="str">
        <f>REPLACE(INDEX(GroupVertices[Group],MATCH(Edges[[#This Row],[Vertex 1]],GroupVertices[Vertex],0)),1,1,"")</f>
        <v>1</v>
      </c>
      <c r="Q194" s="103" t="str">
        <f>REPLACE(INDEX(GroupVertices[Group],MATCH(Edges[[#This Row],[Vertex 2]],GroupVertices[Vertex],0)),1,1,"")</f>
        <v>1</v>
      </c>
    </row>
    <row r="195" spans="1:17" ht="45">
      <c r="A195" s="83" t="s">
        <v>203</v>
      </c>
      <c r="B195" s="83" t="s">
        <v>374</v>
      </c>
      <c r="C195" s="52" t="s">
        <v>693</v>
      </c>
      <c r="D195" s="53">
        <v>1</v>
      </c>
      <c r="E195" s="64"/>
      <c r="F195" s="54"/>
      <c r="G195" s="52"/>
      <c r="H195" s="56"/>
      <c r="I195" s="55"/>
      <c r="J195" s="55"/>
      <c r="K195" s="90"/>
      <c r="L195" s="85">
        <v>195</v>
      </c>
      <c r="M195" s="85"/>
      <c r="N195" s="103">
        <v>1</v>
      </c>
      <c r="O195" s="92">
        <v>1</v>
      </c>
      <c r="P195" s="103" t="str">
        <f>REPLACE(INDEX(GroupVertices[Group],MATCH(Edges[[#This Row],[Vertex 1]],GroupVertices[Vertex],0)),1,1,"")</f>
        <v>1</v>
      </c>
      <c r="Q195" s="103" t="str">
        <f>REPLACE(INDEX(GroupVertices[Group],MATCH(Edges[[#This Row],[Vertex 2]],GroupVertices[Vertex],0)),1,1,"")</f>
        <v>1</v>
      </c>
    </row>
    <row r="196" spans="1:17" ht="45">
      <c r="A196" s="83" t="s">
        <v>374</v>
      </c>
      <c r="B196" s="83" t="s">
        <v>375</v>
      </c>
      <c r="C196" s="52" t="s">
        <v>693</v>
      </c>
      <c r="D196" s="53">
        <v>1</v>
      </c>
      <c r="E196" s="64"/>
      <c r="F196" s="54"/>
      <c r="G196" s="52"/>
      <c r="H196" s="56"/>
      <c r="I196" s="55"/>
      <c r="J196" s="55"/>
      <c r="K196" s="90"/>
      <c r="L196" s="85">
        <v>196</v>
      </c>
      <c r="M196" s="85"/>
      <c r="N196" s="103">
        <v>1</v>
      </c>
      <c r="O196" s="92">
        <v>1</v>
      </c>
      <c r="P196" s="103" t="str">
        <f>REPLACE(INDEX(GroupVertices[Group],MATCH(Edges[[#This Row],[Vertex 1]],GroupVertices[Vertex],0)),1,1,"")</f>
        <v>1</v>
      </c>
      <c r="Q196" s="103" t="str">
        <f>REPLACE(INDEX(GroupVertices[Group],MATCH(Edges[[#This Row],[Vertex 2]],GroupVertices[Vertex],0)),1,1,"")</f>
        <v>1</v>
      </c>
    </row>
    <row r="197" spans="1:17" ht="45">
      <c r="A197" s="83" t="s">
        <v>376</v>
      </c>
      <c r="B197" s="83" t="s">
        <v>203</v>
      </c>
      <c r="C197" s="52" t="s">
        <v>693</v>
      </c>
      <c r="D197" s="53">
        <v>1</v>
      </c>
      <c r="E197" s="64"/>
      <c r="F197" s="54"/>
      <c r="G197" s="52"/>
      <c r="H197" s="56"/>
      <c r="I197" s="55"/>
      <c r="J197" s="55"/>
      <c r="K197" s="90"/>
      <c r="L197" s="85">
        <v>197</v>
      </c>
      <c r="M197" s="85"/>
      <c r="N197" s="103">
        <v>1</v>
      </c>
      <c r="O197" s="92">
        <v>1</v>
      </c>
      <c r="P197" s="103" t="str">
        <f>REPLACE(INDEX(GroupVertices[Group],MATCH(Edges[[#This Row],[Vertex 1]],GroupVertices[Vertex],0)),1,1,"")</f>
        <v>2</v>
      </c>
      <c r="Q197" s="103" t="str">
        <f>REPLACE(INDEX(GroupVertices[Group],MATCH(Edges[[#This Row],[Vertex 2]],GroupVertices[Vertex],0)),1,1,"")</f>
        <v>1</v>
      </c>
    </row>
    <row r="198" spans="1:17" ht="45">
      <c r="A198" s="83" t="s">
        <v>223</v>
      </c>
      <c r="B198" s="83" t="s">
        <v>377</v>
      </c>
      <c r="C198" s="52" t="s">
        <v>693</v>
      </c>
      <c r="D198" s="53">
        <v>1</v>
      </c>
      <c r="E198" s="64"/>
      <c r="F198" s="54"/>
      <c r="G198" s="52"/>
      <c r="H198" s="56"/>
      <c r="I198" s="55"/>
      <c r="J198" s="55"/>
      <c r="K198" s="90"/>
      <c r="L198" s="85">
        <v>198</v>
      </c>
      <c r="M198" s="85"/>
      <c r="N198" s="103">
        <v>1</v>
      </c>
      <c r="O198" s="92">
        <v>1</v>
      </c>
      <c r="P198" s="103" t="str">
        <f>REPLACE(INDEX(GroupVertices[Group],MATCH(Edges[[#This Row],[Vertex 1]],GroupVertices[Vertex],0)),1,1,"")</f>
        <v>9</v>
      </c>
      <c r="Q198" s="103" t="str">
        <f>REPLACE(INDEX(GroupVertices[Group],MATCH(Edges[[#This Row],[Vertex 2]],GroupVertices[Vertex],0)),1,1,"")</f>
        <v>5</v>
      </c>
    </row>
    <row r="199" spans="1:17" ht="45">
      <c r="A199" s="83" t="s">
        <v>377</v>
      </c>
      <c r="B199" s="83" t="s">
        <v>236</v>
      </c>
      <c r="C199" s="52" t="s">
        <v>693</v>
      </c>
      <c r="D199" s="53">
        <v>1</v>
      </c>
      <c r="E199" s="64"/>
      <c r="F199" s="54"/>
      <c r="G199" s="52"/>
      <c r="H199" s="56"/>
      <c r="I199" s="55"/>
      <c r="J199" s="55"/>
      <c r="K199" s="90"/>
      <c r="L199" s="85">
        <v>199</v>
      </c>
      <c r="M199" s="85"/>
      <c r="N199" s="103">
        <v>1</v>
      </c>
      <c r="O199" s="92">
        <v>1</v>
      </c>
      <c r="P199" s="103" t="str">
        <f>REPLACE(INDEX(GroupVertices[Group],MATCH(Edges[[#This Row],[Vertex 1]],GroupVertices[Vertex],0)),1,1,"")</f>
        <v>5</v>
      </c>
      <c r="Q199" s="103" t="str">
        <f>REPLACE(INDEX(GroupVertices[Group],MATCH(Edges[[#This Row],[Vertex 2]],GroupVertices[Vertex],0)),1,1,"")</f>
        <v>5</v>
      </c>
    </row>
    <row r="200" spans="1:17" ht="45">
      <c r="A200" s="83" t="s">
        <v>236</v>
      </c>
      <c r="B200" s="83" t="s">
        <v>378</v>
      </c>
      <c r="C200" s="52" t="s">
        <v>693</v>
      </c>
      <c r="D200" s="53">
        <v>1</v>
      </c>
      <c r="E200" s="64"/>
      <c r="F200" s="54"/>
      <c r="G200" s="52"/>
      <c r="H200" s="56"/>
      <c r="I200" s="55"/>
      <c r="J200" s="55"/>
      <c r="K200" s="90"/>
      <c r="L200" s="85">
        <v>200</v>
      </c>
      <c r="M200" s="85"/>
      <c r="N200" s="103">
        <v>1</v>
      </c>
      <c r="O200" s="92">
        <v>1</v>
      </c>
      <c r="P200" s="103" t="str">
        <f>REPLACE(INDEX(GroupVertices[Group],MATCH(Edges[[#This Row],[Vertex 1]],GroupVertices[Vertex],0)),1,1,"")</f>
        <v>5</v>
      </c>
      <c r="Q200" s="103" t="str">
        <f>REPLACE(INDEX(GroupVertices[Group],MATCH(Edges[[#This Row],[Vertex 2]],GroupVertices[Vertex],0)),1,1,"")</f>
        <v>5</v>
      </c>
    </row>
    <row r="201" spans="1:17" ht="45">
      <c r="A201" s="83" t="s">
        <v>218</v>
      </c>
      <c r="B201" s="83" t="s">
        <v>379</v>
      </c>
      <c r="C201" s="52" t="s">
        <v>693</v>
      </c>
      <c r="D201" s="53">
        <v>1</v>
      </c>
      <c r="E201" s="64"/>
      <c r="F201" s="54"/>
      <c r="G201" s="52"/>
      <c r="H201" s="56"/>
      <c r="I201" s="55"/>
      <c r="J201" s="55"/>
      <c r="K201" s="90"/>
      <c r="L201" s="85">
        <v>201</v>
      </c>
      <c r="M201" s="85"/>
      <c r="N201" s="103">
        <v>1</v>
      </c>
      <c r="O201" s="92">
        <v>1</v>
      </c>
      <c r="P201" s="103" t="str">
        <f>REPLACE(INDEX(GroupVertices[Group],MATCH(Edges[[#This Row],[Vertex 1]],GroupVertices[Vertex],0)),1,1,"")</f>
        <v>2</v>
      </c>
      <c r="Q201" s="103" t="str">
        <f>REPLACE(INDEX(GroupVertices[Group],MATCH(Edges[[#This Row],[Vertex 2]],GroupVertices[Vertex],0)),1,1,"")</f>
        <v>2</v>
      </c>
    </row>
    <row r="202" spans="1:17" ht="45">
      <c r="A202" s="83" t="s">
        <v>248</v>
      </c>
      <c r="B202" s="83" t="s">
        <v>222</v>
      </c>
      <c r="C202" s="52" t="s">
        <v>693</v>
      </c>
      <c r="D202" s="53">
        <v>1</v>
      </c>
      <c r="E202" s="64"/>
      <c r="F202" s="54"/>
      <c r="G202" s="52"/>
      <c r="H202" s="56"/>
      <c r="I202" s="55"/>
      <c r="J202" s="55"/>
      <c r="K202" s="90"/>
      <c r="L202" s="85">
        <v>202</v>
      </c>
      <c r="M202" s="85"/>
      <c r="N202" s="103">
        <v>1</v>
      </c>
      <c r="O202" s="92">
        <v>1</v>
      </c>
      <c r="P202" s="103" t="str">
        <f>REPLACE(INDEX(GroupVertices[Group],MATCH(Edges[[#This Row],[Vertex 1]],GroupVertices[Vertex],0)),1,1,"")</f>
        <v>2</v>
      </c>
      <c r="Q202" s="103" t="str">
        <f>REPLACE(INDEX(GroupVertices[Group],MATCH(Edges[[#This Row],[Vertex 2]],GroupVertices[Vertex],0)),1,1,"")</f>
        <v>2</v>
      </c>
    </row>
    <row r="203" spans="1:17" ht="45">
      <c r="A203" s="83" t="s">
        <v>248</v>
      </c>
      <c r="B203" s="83" t="s">
        <v>223</v>
      </c>
      <c r="C203" s="52" t="s">
        <v>693</v>
      </c>
      <c r="D203" s="53">
        <v>1</v>
      </c>
      <c r="E203" s="64"/>
      <c r="F203" s="54"/>
      <c r="G203" s="52"/>
      <c r="H203" s="56"/>
      <c r="I203" s="55"/>
      <c r="J203" s="55"/>
      <c r="K203" s="90"/>
      <c r="L203" s="85">
        <v>203</v>
      </c>
      <c r="M203" s="85"/>
      <c r="N203" s="103">
        <v>1</v>
      </c>
      <c r="O203" s="92">
        <v>1</v>
      </c>
      <c r="P203" s="103" t="str">
        <f>REPLACE(INDEX(GroupVertices[Group],MATCH(Edges[[#This Row],[Vertex 1]],GroupVertices[Vertex],0)),1,1,"")</f>
        <v>2</v>
      </c>
      <c r="Q203" s="103" t="str">
        <f>REPLACE(INDEX(GroupVertices[Group],MATCH(Edges[[#This Row],[Vertex 2]],GroupVertices[Vertex],0)),1,1,"")</f>
        <v>9</v>
      </c>
    </row>
    <row r="204" spans="1:17" ht="45">
      <c r="A204" s="83" t="s">
        <v>380</v>
      </c>
      <c r="B204" s="83" t="s">
        <v>376</v>
      </c>
      <c r="C204" s="52" t="s">
        <v>693</v>
      </c>
      <c r="D204" s="53">
        <v>1</v>
      </c>
      <c r="E204" s="64"/>
      <c r="F204" s="54"/>
      <c r="G204" s="52"/>
      <c r="H204" s="56"/>
      <c r="I204" s="55"/>
      <c r="J204" s="55"/>
      <c r="K204" s="90"/>
      <c r="L204" s="85">
        <v>204</v>
      </c>
      <c r="M204" s="85"/>
      <c r="N204" s="103">
        <v>1</v>
      </c>
      <c r="O204" s="92">
        <v>1</v>
      </c>
      <c r="P204" s="103" t="str">
        <f>REPLACE(INDEX(GroupVertices[Group],MATCH(Edges[[#This Row],[Vertex 1]],GroupVertices[Vertex],0)),1,1,"")</f>
        <v>2</v>
      </c>
      <c r="Q204" s="103" t="str">
        <f>REPLACE(INDEX(GroupVertices[Group],MATCH(Edges[[#This Row],[Vertex 2]],GroupVertices[Vertex],0)),1,1,"")</f>
        <v>2</v>
      </c>
    </row>
    <row r="205" spans="1:17" ht="45">
      <c r="A205" s="83" t="s">
        <v>376</v>
      </c>
      <c r="B205" s="83" t="s">
        <v>277</v>
      </c>
      <c r="C205" s="52" t="s">
        <v>693</v>
      </c>
      <c r="D205" s="53">
        <v>1</v>
      </c>
      <c r="E205" s="64"/>
      <c r="F205" s="54"/>
      <c r="G205" s="52"/>
      <c r="H205" s="56"/>
      <c r="I205" s="55"/>
      <c r="J205" s="55"/>
      <c r="K205" s="90"/>
      <c r="L205" s="85">
        <v>205</v>
      </c>
      <c r="M205" s="85"/>
      <c r="N205" s="103">
        <v>1</v>
      </c>
      <c r="O205" s="92">
        <v>1</v>
      </c>
      <c r="P205" s="103" t="str">
        <f>REPLACE(INDEX(GroupVertices[Group],MATCH(Edges[[#This Row],[Vertex 1]],GroupVertices[Vertex],0)),1,1,"")</f>
        <v>2</v>
      </c>
      <c r="Q205" s="103" t="str">
        <f>REPLACE(INDEX(GroupVertices[Group],MATCH(Edges[[#This Row],[Vertex 2]],GroupVertices[Vertex],0)),1,1,"")</f>
        <v>2</v>
      </c>
    </row>
    <row r="206" spans="1:17" ht="45">
      <c r="A206" s="83" t="s">
        <v>277</v>
      </c>
      <c r="B206" s="83" t="s">
        <v>381</v>
      </c>
      <c r="C206" s="52" t="s">
        <v>693</v>
      </c>
      <c r="D206" s="53">
        <v>1</v>
      </c>
      <c r="E206" s="64"/>
      <c r="F206" s="54"/>
      <c r="G206" s="52"/>
      <c r="H206" s="56"/>
      <c r="I206" s="55"/>
      <c r="J206" s="55"/>
      <c r="K206" s="90"/>
      <c r="L206" s="85">
        <v>206</v>
      </c>
      <c r="M206" s="85"/>
      <c r="N206" s="103">
        <v>1</v>
      </c>
      <c r="O206" s="92">
        <v>1</v>
      </c>
      <c r="P206" s="103" t="str">
        <f>REPLACE(INDEX(GroupVertices[Group],MATCH(Edges[[#This Row],[Vertex 1]],GroupVertices[Vertex],0)),1,1,"")</f>
        <v>2</v>
      </c>
      <c r="Q206" s="103" t="str">
        <f>REPLACE(INDEX(GroupVertices[Group],MATCH(Edges[[#This Row],[Vertex 2]],GroupVertices[Vertex],0)),1,1,"")</f>
        <v>2</v>
      </c>
    </row>
    <row r="207" spans="1:17" ht="45">
      <c r="A207" s="83" t="s">
        <v>382</v>
      </c>
      <c r="B207" s="83" t="s">
        <v>383</v>
      </c>
      <c r="C207" s="52" t="s">
        <v>693</v>
      </c>
      <c r="D207" s="53">
        <v>1</v>
      </c>
      <c r="E207" s="64"/>
      <c r="F207" s="54"/>
      <c r="G207" s="52"/>
      <c r="H207" s="56"/>
      <c r="I207" s="55"/>
      <c r="J207" s="55"/>
      <c r="K207" s="90"/>
      <c r="L207" s="85">
        <v>207</v>
      </c>
      <c r="M207" s="85"/>
      <c r="N207" s="103">
        <v>1</v>
      </c>
      <c r="O207" s="92">
        <v>1</v>
      </c>
      <c r="P207" s="103" t="str">
        <f>REPLACE(INDEX(GroupVertices[Group],MATCH(Edges[[#This Row],[Vertex 1]],GroupVertices[Vertex],0)),1,1,"")</f>
        <v>9</v>
      </c>
      <c r="Q207" s="103" t="str">
        <f>REPLACE(INDEX(GroupVertices[Group],MATCH(Edges[[#This Row],[Vertex 2]],GroupVertices[Vertex],0)),1,1,"")</f>
        <v>9</v>
      </c>
    </row>
    <row r="208" spans="1:17" ht="45">
      <c r="A208" s="83" t="s">
        <v>383</v>
      </c>
      <c r="B208" s="83" t="s">
        <v>203</v>
      </c>
      <c r="C208" s="52" t="s">
        <v>693</v>
      </c>
      <c r="D208" s="53">
        <v>1</v>
      </c>
      <c r="E208" s="64"/>
      <c r="F208" s="54"/>
      <c r="G208" s="52"/>
      <c r="H208" s="56"/>
      <c r="I208" s="55"/>
      <c r="J208" s="55"/>
      <c r="K208" s="90"/>
      <c r="L208" s="85">
        <v>208</v>
      </c>
      <c r="M208" s="85"/>
      <c r="N208" s="103">
        <v>1</v>
      </c>
      <c r="O208" s="92">
        <v>1</v>
      </c>
      <c r="P208" s="103" t="str">
        <f>REPLACE(INDEX(GroupVertices[Group],MATCH(Edges[[#This Row],[Vertex 1]],GroupVertices[Vertex],0)),1,1,"")</f>
        <v>9</v>
      </c>
      <c r="Q208" s="103" t="str">
        <f>REPLACE(INDEX(GroupVertices[Group],MATCH(Edges[[#This Row],[Vertex 2]],GroupVertices[Vertex],0)),1,1,"")</f>
        <v>1</v>
      </c>
    </row>
    <row r="209" spans="1:17" ht="45">
      <c r="A209" s="83" t="s">
        <v>309</v>
      </c>
      <c r="B209" s="83" t="s">
        <v>384</v>
      </c>
      <c r="C209" s="52" t="s">
        <v>693</v>
      </c>
      <c r="D209" s="53">
        <v>1</v>
      </c>
      <c r="E209" s="64"/>
      <c r="F209" s="54"/>
      <c r="G209" s="52"/>
      <c r="H209" s="56"/>
      <c r="I209" s="55"/>
      <c r="J209" s="55"/>
      <c r="K209" s="90"/>
      <c r="L209" s="85">
        <v>209</v>
      </c>
      <c r="M209" s="85"/>
      <c r="N209" s="103">
        <v>1</v>
      </c>
      <c r="O209" s="92">
        <v>1</v>
      </c>
      <c r="P209" s="103" t="str">
        <f>REPLACE(INDEX(GroupVertices[Group],MATCH(Edges[[#This Row],[Vertex 1]],GroupVertices[Vertex],0)),1,1,"")</f>
        <v>2</v>
      </c>
      <c r="Q209" s="103" t="str">
        <f>REPLACE(INDEX(GroupVertices[Group],MATCH(Edges[[#This Row],[Vertex 2]],GroupVertices[Vertex],0)),1,1,"")</f>
        <v>2</v>
      </c>
    </row>
    <row r="210" spans="1:17" ht="45">
      <c r="A210" s="83" t="s">
        <v>384</v>
      </c>
      <c r="B210" s="83" t="s">
        <v>249</v>
      </c>
      <c r="C210" s="52" t="s">
        <v>693</v>
      </c>
      <c r="D210" s="53">
        <v>1</v>
      </c>
      <c r="E210" s="64"/>
      <c r="F210" s="54"/>
      <c r="G210" s="52"/>
      <c r="H210" s="56"/>
      <c r="I210" s="55"/>
      <c r="J210" s="55"/>
      <c r="K210" s="90"/>
      <c r="L210" s="85">
        <v>210</v>
      </c>
      <c r="M210" s="85"/>
      <c r="N210" s="103">
        <v>1</v>
      </c>
      <c r="O210" s="92">
        <v>1</v>
      </c>
      <c r="P210" s="103" t="str">
        <f>REPLACE(INDEX(GroupVertices[Group],MATCH(Edges[[#This Row],[Vertex 1]],GroupVertices[Vertex],0)),1,1,"")</f>
        <v>2</v>
      </c>
      <c r="Q210" s="103" t="str">
        <f>REPLACE(INDEX(GroupVertices[Group],MATCH(Edges[[#This Row],[Vertex 2]],GroupVertices[Vertex],0)),1,1,"")</f>
        <v>2</v>
      </c>
    </row>
    <row r="211" spans="1:17" ht="45">
      <c r="A211" s="83" t="s">
        <v>212</v>
      </c>
      <c r="B211" s="83" t="s">
        <v>340</v>
      </c>
      <c r="C211" s="52" t="s">
        <v>693</v>
      </c>
      <c r="D211" s="53">
        <v>1</v>
      </c>
      <c r="E211" s="64"/>
      <c r="F211" s="54"/>
      <c r="G211" s="52"/>
      <c r="H211" s="56"/>
      <c r="I211" s="55"/>
      <c r="J211" s="55"/>
      <c r="K211" s="90"/>
      <c r="L211" s="85">
        <v>211</v>
      </c>
      <c r="M211" s="85"/>
      <c r="N211" s="103">
        <v>1</v>
      </c>
      <c r="O211" s="92">
        <v>1</v>
      </c>
      <c r="P211" s="103" t="str">
        <f>REPLACE(INDEX(GroupVertices[Group],MATCH(Edges[[#This Row],[Vertex 1]],GroupVertices[Vertex],0)),1,1,"")</f>
        <v>2</v>
      </c>
      <c r="Q211" s="103" t="str">
        <f>REPLACE(INDEX(GroupVertices[Group],MATCH(Edges[[#This Row],[Vertex 2]],GroupVertices[Vertex],0)),1,1,"")</f>
        <v>3</v>
      </c>
    </row>
    <row r="212" spans="1:17" ht="45">
      <c r="A212" s="83" t="s">
        <v>203</v>
      </c>
      <c r="B212" s="83" t="s">
        <v>385</v>
      </c>
      <c r="C212" s="52" t="s">
        <v>693</v>
      </c>
      <c r="D212" s="53">
        <v>1</v>
      </c>
      <c r="E212" s="64"/>
      <c r="F212" s="54"/>
      <c r="G212" s="52"/>
      <c r="H212" s="56"/>
      <c r="I212" s="55"/>
      <c r="J212" s="55"/>
      <c r="K212" s="90"/>
      <c r="L212" s="85">
        <v>212</v>
      </c>
      <c r="M212" s="85"/>
      <c r="N212" s="103">
        <v>1</v>
      </c>
      <c r="O212" s="92">
        <v>1</v>
      </c>
      <c r="P212" s="103" t="str">
        <f>REPLACE(INDEX(GroupVertices[Group],MATCH(Edges[[#This Row],[Vertex 1]],GroupVertices[Vertex],0)),1,1,"")</f>
        <v>1</v>
      </c>
      <c r="Q212" s="103" t="str">
        <f>REPLACE(INDEX(GroupVertices[Group],MATCH(Edges[[#This Row],[Vertex 2]],GroupVertices[Vertex],0)),1,1,"")</f>
        <v>1</v>
      </c>
    </row>
    <row r="213" spans="1:17" ht="45">
      <c r="A213" s="83" t="s">
        <v>297</v>
      </c>
      <c r="B213" s="83" t="s">
        <v>386</v>
      </c>
      <c r="C213" s="52" t="s">
        <v>693</v>
      </c>
      <c r="D213" s="53">
        <v>1</v>
      </c>
      <c r="E213" s="64"/>
      <c r="F213" s="54"/>
      <c r="G213" s="52"/>
      <c r="H213" s="56"/>
      <c r="I213" s="55"/>
      <c r="J213" s="55"/>
      <c r="K213" s="90"/>
      <c r="L213" s="85">
        <v>213</v>
      </c>
      <c r="M213" s="85"/>
      <c r="N213" s="103">
        <v>1</v>
      </c>
      <c r="O213" s="92">
        <v>1</v>
      </c>
      <c r="P213" s="103" t="str">
        <f>REPLACE(INDEX(GroupVertices[Group],MATCH(Edges[[#This Row],[Vertex 1]],GroupVertices[Vertex],0)),1,1,"")</f>
        <v>11</v>
      </c>
      <c r="Q213" s="103" t="str">
        <f>REPLACE(INDEX(GroupVertices[Group],MATCH(Edges[[#This Row],[Vertex 2]],GroupVertices[Vertex],0)),1,1,"")</f>
        <v>11</v>
      </c>
    </row>
    <row r="214" spans="1:17" ht="45">
      <c r="A214" s="83" t="s">
        <v>386</v>
      </c>
      <c r="B214" s="83" t="s">
        <v>387</v>
      </c>
      <c r="C214" s="52" t="s">
        <v>693</v>
      </c>
      <c r="D214" s="53">
        <v>1</v>
      </c>
      <c r="E214" s="64"/>
      <c r="F214" s="54"/>
      <c r="G214" s="52"/>
      <c r="H214" s="56"/>
      <c r="I214" s="55"/>
      <c r="J214" s="55"/>
      <c r="K214" s="90"/>
      <c r="L214" s="85">
        <v>214</v>
      </c>
      <c r="M214" s="85"/>
      <c r="N214" s="103">
        <v>1</v>
      </c>
      <c r="O214" s="92">
        <v>1</v>
      </c>
      <c r="P214" s="103" t="str">
        <f>REPLACE(INDEX(GroupVertices[Group],MATCH(Edges[[#This Row],[Vertex 1]],GroupVertices[Vertex],0)),1,1,"")</f>
        <v>11</v>
      </c>
      <c r="Q214" s="103" t="str">
        <f>REPLACE(INDEX(GroupVertices[Group],MATCH(Edges[[#This Row],[Vertex 2]],GroupVertices[Vertex],0)),1,1,"")</f>
        <v>11</v>
      </c>
    </row>
    <row r="215" spans="1:17" ht="45">
      <c r="A215" s="83" t="s">
        <v>387</v>
      </c>
      <c r="B215" s="83" t="s">
        <v>388</v>
      </c>
      <c r="C215" s="52" t="s">
        <v>693</v>
      </c>
      <c r="D215" s="53">
        <v>1</v>
      </c>
      <c r="E215" s="64"/>
      <c r="F215" s="54"/>
      <c r="G215" s="52"/>
      <c r="H215" s="56"/>
      <c r="I215" s="55"/>
      <c r="J215" s="55"/>
      <c r="K215" s="90"/>
      <c r="L215" s="85">
        <v>215</v>
      </c>
      <c r="M215" s="85"/>
      <c r="N215" s="103">
        <v>1</v>
      </c>
      <c r="O215" s="92">
        <v>1</v>
      </c>
      <c r="P215" s="103" t="str">
        <f>REPLACE(INDEX(GroupVertices[Group],MATCH(Edges[[#This Row],[Vertex 1]],GroupVertices[Vertex],0)),1,1,"")</f>
        <v>11</v>
      </c>
      <c r="Q215" s="103" t="str">
        <f>REPLACE(INDEX(GroupVertices[Group],MATCH(Edges[[#This Row],[Vertex 2]],GroupVertices[Vertex],0)),1,1,"")</f>
        <v>11</v>
      </c>
    </row>
    <row r="216" spans="1:17" ht="45">
      <c r="A216" s="83" t="s">
        <v>389</v>
      </c>
      <c r="B216" s="83" t="s">
        <v>203</v>
      </c>
      <c r="C216" s="52" t="s">
        <v>693</v>
      </c>
      <c r="D216" s="53">
        <v>1</v>
      </c>
      <c r="E216" s="64"/>
      <c r="F216" s="54"/>
      <c r="G216" s="52"/>
      <c r="H216" s="56"/>
      <c r="I216" s="55"/>
      <c r="J216" s="55"/>
      <c r="K216" s="90"/>
      <c r="L216" s="85">
        <v>216</v>
      </c>
      <c r="M216" s="85"/>
      <c r="N216" s="103">
        <v>1</v>
      </c>
      <c r="O216" s="92">
        <v>1</v>
      </c>
      <c r="P216" s="103" t="str">
        <f>REPLACE(INDEX(GroupVertices[Group],MATCH(Edges[[#This Row],[Vertex 1]],GroupVertices[Vertex],0)),1,1,"")</f>
        <v>1</v>
      </c>
      <c r="Q216" s="103" t="str">
        <f>REPLACE(INDEX(GroupVertices[Group],MATCH(Edges[[#This Row],[Vertex 2]],GroupVertices[Vertex],0)),1,1,"")</f>
        <v>1</v>
      </c>
    </row>
    <row r="217" spans="1:17" ht="45">
      <c r="A217" s="83" t="s">
        <v>203</v>
      </c>
      <c r="B217" s="83" t="s">
        <v>390</v>
      </c>
      <c r="C217" s="52" t="s">
        <v>693</v>
      </c>
      <c r="D217" s="53">
        <v>1</v>
      </c>
      <c r="E217" s="64"/>
      <c r="F217" s="54"/>
      <c r="G217" s="52"/>
      <c r="H217" s="56"/>
      <c r="I217" s="55"/>
      <c r="J217" s="55"/>
      <c r="K217" s="90"/>
      <c r="L217" s="85">
        <v>217</v>
      </c>
      <c r="M217" s="85"/>
      <c r="N217" s="103">
        <v>1</v>
      </c>
      <c r="O217" s="92">
        <v>1</v>
      </c>
      <c r="P217" s="103" t="str">
        <f>REPLACE(INDEX(GroupVertices[Group],MATCH(Edges[[#This Row],[Vertex 1]],GroupVertices[Vertex],0)),1,1,"")</f>
        <v>1</v>
      </c>
      <c r="Q217" s="103" t="str">
        <f>REPLACE(INDEX(GroupVertices[Group],MATCH(Edges[[#This Row],[Vertex 2]],GroupVertices[Vertex],0)),1,1,"")</f>
        <v>1</v>
      </c>
    </row>
    <row r="218" spans="1:17" ht="45">
      <c r="A218" s="83" t="s">
        <v>391</v>
      </c>
      <c r="B218" s="83" t="s">
        <v>392</v>
      </c>
      <c r="C218" s="52" t="s">
        <v>693</v>
      </c>
      <c r="D218" s="53">
        <v>1</v>
      </c>
      <c r="E218" s="64"/>
      <c r="F218" s="54"/>
      <c r="G218" s="52"/>
      <c r="H218" s="56"/>
      <c r="I218" s="55"/>
      <c r="J218" s="55"/>
      <c r="K218" s="90"/>
      <c r="L218" s="85">
        <v>218</v>
      </c>
      <c r="M218" s="85"/>
      <c r="N218" s="103">
        <v>1</v>
      </c>
      <c r="O218" s="92">
        <v>1</v>
      </c>
      <c r="P218" s="103" t="str">
        <f>REPLACE(INDEX(GroupVertices[Group],MATCH(Edges[[#This Row],[Vertex 1]],GroupVertices[Vertex],0)),1,1,"")</f>
        <v>1</v>
      </c>
      <c r="Q218" s="103" t="str">
        <f>REPLACE(INDEX(GroupVertices[Group],MATCH(Edges[[#This Row],[Vertex 2]],GroupVertices[Vertex],0)),1,1,"")</f>
        <v>1</v>
      </c>
    </row>
    <row r="219" spans="1:17" ht="45">
      <c r="A219" s="83" t="s">
        <v>392</v>
      </c>
      <c r="B219" s="83" t="s">
        <v>203</v>
      </c>
      <c r="C219" s="52" t="s">
        <v>693</v>
      </c>
      <c r="D219" s="53">
        <v>1</v>
      </c>
      <c r="E219" s="64"/>
      <c r="F219" s="54"/>
      <c r="G219" s="52"/>
      <c r="H219" s="56"/>
      <c r="I219" s="55"/>
      <c r="J219" s="55"/>
      <c r="K219" s="90"/>
      <c r="L219" s="85">
        <v>219</v>
      </c>
      <c r="M219" s="85"/>
      <c r="N219" s="103">
        <v>1</v>
      </c>
      <c r="O219" s="92">
        <v>1</v>
      </c>
      <c r="P219" s="103" t="str">
        <f>REPLACE(INDEX(GroupVertices[Group],MATCH(Edges[[#This Row],[Vertex 1]],GroupVertices[Vertex],0)),1,1,"")</f>
        <v>1</v>
      </c>
      <c r="Q219" s="103" t="str">
        <f>REPLACE(INDEX(GroupVertices[Group],MATCH(Edges[[#This Row],[Vertex 2]],GroupVertices[Vertex],0)),1,1,"")</f>
        <v>1</v>
      </c>
    </row>
    <row r="220" spans="1:17" ht="45">
      <c r="A220" s="83" t="s">
        <v>393</v>
      </c>
      <c r="B220" s="83" t="s">
        <v>250</v>
      </c>
      <c r="C220" s="52" t="s">
        <v>693</v>
      </c>
      <c r="D220" s="53">
        <v>1</v>
      </c>
      <c r="E220" s="64"/>
      <c r="F220" s="54"/>
      <c r="G220" s="52"/>
      <c r="H220" s="56"/>
      <c r="I220" s="55"/>
      <c r="J220" s="55"/>
      <c r="K220" s="90"/>
      <c r="L220" s="85">
        <v>220</v>
      </c>
      <c r="M220" s="85"/>
      <c r="N220" s="103">
        <v>1</v>
      </c>
      <c r="O220" s="92">
        <v>1</v>
      </c>
      <c r="P220" s="103" t="str">
        <f>REPLACE(INDEX(GroupVertices[Group],MATCH(Edges[[#This Row],[Vertex 1]],GroupVertices[Vertex],0)),1,1,"")</f>
        <v>2</v>
      </c>
      <c r="Q220" s="103" t="str">
        <f>REPLACE(INDEX(GroupVertices[Group],MATCH(Edges[[#This Row],[Vertex 2]],GroupVertices[Vertex],0)),1,1,"")</f>
        <v>2</v>
      </c>
    </row>
    <row r="221" spans="1:17" ht="45">
      <c r="A221" s="83" t="s">
        <v>394</v>
      </c>
      <c r="B221" s="83" t="s">
        <v>230</v>
      </c>
      <c r="C221" s="52" t="s">
        <v>693</v>
      </c>
      <c r="D221" s="53">
        <v>1</v>
      </c>
      <c r="E221" s="64"/>
      <c r="F221" s="54"/>
      <c r="G221" s="52"/>
      <c r="H221" s="56"/>
      <c r="I221" s="55"/>
      <c r="J221" s="55"/>
      <c r="K221" s="90"/>
      <c r="L221" s="85">
        <v>221</v>
      </c>
      <c r="M221" s="85"/>
      <c r="N221" s="103">
        <v>1</v>
      </c>
      <c r="O221" s="92">
        <v>1</v>
      </c>
      <c r="P221" s="103" t="str">
        <f>REPLACE(INDEX(GroupVertices[Group],MATCH(Edges[[#This Row],[Vertex 1]],GroupVertices[Vertex],0)),1,1,"")</f>
        <v>11</v>
      </c>
      <c r="Q221" s="103" t="str">
        <f>REPLACE(INDEX(GroupVertices[Group],MATCH(Edges[[#This Row],[Vertex 2]],GroupVertices[Vertex],0)),1,1,"")</f>
        <v>6</v>
      </c>
    </row>
    <row r="222" spans="1:17" ht="45">
      <c r="A222" s="83" t="s">
        <v>203</v>
      </c>
      <c r="B222" s="83" t="s">
        <v>220</v>
      </c>
      <c r="C222" s="52" t="s">
        <v>693</v>
      </c>
      <c r="D222" s="53">
        <v>1</v>
      </c>
      <c r="E222" s="64"/>
      <c r="F222" s="54"/>
      <c r="G222" s="52"/>
      <c r="H222" s="56"/>
      <c r="I222" s="55"/>
      <c r="J222" s="55"/>
      <c r="K222" s="90"/>
      <c r="L222" s="85">
        <v>222</v>
      </c>
      <c r="M222" s="85"/>
      <c r="N222" s="103">
        <v>1</v>
      </c>
      <c r="O222" s="92">
        <v>1</v>
      </c>
      <c r="P222" s="103" t="str">
        <f>REPLACE(INDEX(GroupVertices[Group],MATCH(Edges[[#This Row],[Vertex 1]],GroupVertices[Vertex],0)),1,1,"")</f>
        <v>1</v>
      </c>
      <c r="Q222" s="103" t="str">
        <f>REPLACE(INDEX(GroupVertices[Group],MATCH(Edges[[#This Row],[Vertex 2]],GroupVertices[Vertex],0)),1,1,"")</f>
        <v>2</v>
      </c>
    </row>
    <row r="223" spans="1:17" ht="45">
      <c r="A223" s="83" t="s">
        <v>220</v>
      </c>
      <c r="B223" s="83" t="s">
        <v>395</v>
      </c>
      <c r="C223" s="52" t="s">
        <v>693</v>
      </c>
      <c r="D223" s="53">
        <v>1</v>
      </c>
      <c r="E223" s="64"/>
      <c r="F223" s="54"/>
      <c r="G223" s="52"/>
      <c r="H223" s="56"/>
      <c r="I223" s="55"/>
      <c r="J223" s="55"/>
      <c r="K223" s="90"/>
      <c r="L223" s="85">
        <v>223</v>
      </c>
      <c r="M223" s="85"/>
      <c r="N223" s="103">
        <v>1</v>
      </c>
      <c r="O223" s="92">
        <v>1</v>
      </c>
      <c r="P223" s="103" t="str">
        <f>REPLACE(INDEX(GroupVertices[Group],MATCH(Edges[[#This Row],[Vertex 1]],GroupVertices[Vertex],0)),1,1,"")</f>
        <v>2</v>
      </c>
      <c r="Q223" s="103" t="str">
        <f>REPLACE(INDEX(GroupVertices[Group],MATCH(Edges[[#This Row],[Vertex 2]],GroupVertices[Vertex],0)),1,1,"")</f>
        <v>2</v>
      </c>
    </row>
    <row r="224" spans="1:17" ht="45">
      <c r="A224" s="83" t="s">
        <v>236</v>
      </c>
      <c r="B224" s="83" t="s">
        <v>396</v>
      </c>
      <c r="C224" s="52" t="s">
        <v>693</v>
      </c>
      <c r="D224" s="53">
        <v>1</v>
      </c>
      <c r="E224" s="64"/>
      <c r="F224" s="54"/>
      <c r="G224" s="52"/>
      <c r="H224" s="56"/>
      <c r="I224" s="55"/>
      <c r="J224" s="55"/>
      <c r="K224" s="90"/>
      <c r="L224" s="85">
        <v>224</v>
      </c>
      <c r="M224" s="85"/>
      <c r="N224" s="103">
        <v>1</v>
      </c>
      <c r="O224" s="92">
        <v>1</v>
      </c>
      <c r="P224" s="103" t="str">
        <f>REPLACE(INDEX(GroupVertices[Group],MATCH(Edges[[#This Row],[Vertex 1]],GroupVertices[Vertex],0)),1,1,"")</f>
        <v>5</v>
      </c>
      <c r="Q224" s="103" t="str">
        <f>REPLACE(INDEX(GroupVertices[Group],MATCH(Edges[[#This Row],[Vertex 2]],GroupVertices[Vertex],0)),1,1,"")</f>
        <v>5</v>
      </c>
    </row>
    <row r="225" spans="1:17" ht="45">
      <c r="A225" s="83" t="s">
        <v>396</v>
      </c>
      <c r="B225" s="83" t="s">
        <v>203</v>
      </c>
      <c r="C225" s="52" t="s">
        <v>693</v>
      </c>
      <c r="D225" s="53">
        <v>1</v>
      </c>
      <c r="E225" s="64"/>
      <c r="F225" s="54"/>
      <c r="G225" s="52"/>
      <c r="H225" s="56"/>
      <c r="I225" s="55"/>
      <c r="J225" s="55"/>
      <c r="K225" s="90"/>
      <c r="L225" s="85">
        <v>225</v>
      </c>
      <c r="M225" s="85"/>
      <c r="N225" s="103">
        <v>1</v>
      </c>
      <c r="O225" s="92">
        <v>1</v>
      </c>
      <c r="P225" s="103" t="str">
        <f>REPLACE(INDEX(GroupVertices[Group],MATCH(Edges[[#This Row],[Vertex 1]],GroupVertices[Vertex],0)),1,1,"")</f>
        <v>5</v>
      </c>
      <c r="Q225" s="103" t="str">
        <f>REPLACE(INDEX(GroupVertices[Group],MATCH(Edges[[#This Row],[Vertex 2]],GroupVertices[Vertex],0)),1,1,"")</f>
        <v>1</v>
      </c>
    </row>
    <row r="226" spans="1:17" ht="45">
      <c r="A226" s="83" t="s">
        <v>203</v>
      </c>
      <c r="B226" s="83" t="s">
        <v>334</v>
      </c>
      <c r="C226" s="52" t="s">
        <v>693</v>
      </c>
      <c r="D226" s="53">
        <v>1</v>
      </c>
      <c r="E226" s="64"/>
      <c r="F226" s="54"/>
      <c r="G226" s="52"/>
      <c r="H226" s="56"/>
      <c r="I226" s="55"/>
      <c r="J226" s="55"/>
      <c r="K226" s="90"/>
      <c r="L226" s="85">
        <v>226</v>
      </c>
      <c r="M226" s="85"/>
      <c r="N226" s="103">
        <v>1</v>
      </c>
      <c r="O226" s="92">
        <v>1</v>
      </c>
      <c r="P226" s="103" t="str">
        <f>REPLACE(INDEX(GroupVertices[Group],MATCH(Edges[[#This Row],[Vertex 1]],GroupVertices[Vertex],0)),1,1,"")</f>
        <v>1</v>
      </c>
      <c r="Q226" s="103" t="str">
        <f>REPLACE(INDEX(GroupVertices[Group],MATCH(Edges[[#This Row],[Vertex 2]],GroupVertices[Vertex],0)),1,1,"")</f>
        <v>2</v>
      </c>
    </row>
    <row r="227" spans="1:17" ht="45">
      <c r="A227" s="83" t="s">
        <v>334</v>
      </c>
      <c r="B227" s="83" t="s">
        <v>333</v>
      </c>
      <c r="C227" s="52" t="s">
        <v>693</v>
      </c>
      <c r="D227" s="53">
        <v>1</v>
      </c>
      <c r="E227" s="64"/>
      <c r="F227" s="54"/>
      <c r="G227" s="52"/>
      <c r="H227" s="56"/>
      <c r="I227" s="55"/>
      <c r="J227" s="55"/>
      <c r="K227" s="90"/>
      <c r="L227" s="85">
        <v>227</v>
      </c>
      <c r="M227" s="85"/>
      <c r="N227" s="103">
        <v>1</v>
      </c>
      <c r="O227" s="92">
        <v>1</v>
      </c>
      <c r="P227" s="103" t="str">
        <f>REPLACE(INDEX(GroupVertices[Group],MATCH(Edges[[#This Row],[Vertex 1]],GroupVertices[Vertex],0)),1,1,"")</f>
        <v>2</v>
      </c>
      <c r="Q227" s="103" t="str">
        <f>REPLACE(INDEX(GroupVertices[Group],MATCH(Edges[[#This Row],[Vertex 2]],GroupVertices[Vertex],0)),1,1,"")</f>
        <v>2</v>
      </c>
    </row>
    <row r="228" spans="1:17" ht="45">
      <c r="A228" s="83" t="s">
        <v>203</v>
      </c>
      <c r="B228" s="83" t="s">
        <v>333</v>
      </c>
      <c r="C228" s="52" t="s">
        <v>693</v>
      </c>
      <c r="D228" s="53">
        <v>1</v>
      </c>
      <c r="E228" s="64"/>
      <c r="F228" s="54"/>
      <c r="G228" s="52"/>
      <c r="H228" s="56"/>
      <c r="I228" s="55"/>
      <c r="J228" s="55"/>
      <c r="K228" s="90"/>
      <c r="L228" s="85">
        <v>228</v>
      </c>
      <c r="M228" s="85"/>
      <c r="N228" s="103">
        <v>1</v>
      </c>
      <c r="O228" s="92">
        <v>1</v>
      </c>
      <c r="P228" s="103" t="str">
        <f>REPLACE(INDEX(GroupVertices[Group],MATCH(Edges[[#This Row],[Vertex 1]],GroupVertices[Vertex],0)),1,1,"")</f>
        <v>1</v>
      </c>
      <c r="Q228" s="103" t="str">
        <f>REPLACE(INDEX(GroupVertices[Group],MATCH(Edges[[#This Row],[Vertex 2]],GroupVertices[Vertex],0)),1,1,"")</f>
        <v>2</v>
      </c>
    </row>
    <row r="229" spans="1:17" ht="45">
      <c r="A229" s="83" t="s">
        <v>397</v>
      </c>
      <c r="B229" s="83" t="s">
        <v>205</v>
      </c>
      <c r="C229" s="52" t="s">
        <v>693</v>
      </c>
      <c r="D229" s="53">
        <v>1</v>
      </c>
      <c r="E229" s="64"/>
      <c r="F229" s="54"/>
      <c r="G229" s="52"/>
      <c r="H229" s="56"/>
      <c r="I229" s="55"/>
      <c r="J229" s="55"/>
      <c r="K229" s="90"/>
      <c r="L229" s="85">
        <v>229</v>
      </c>
      <c r="M229" s="85"/>
      <c r="N229" s="103">
        <v>1</v>
      </c>
      <c r="O229" s="92">
        <v>1</v>
      </c>
      <c r="P229" s="103" t="str">
        <f>REPLACE(INDEX(GroupVertices[Group],MATCH(Edges[[#This Row],[Vertex 1]],GroupVertices[Vertex],0)),1,1,"")</f>
        <v>7</v>
      </c>
      <c r="Q229" s="103" t="str">
        <f>REPLACE(INDEX(GroupVertices[Group],MATCH(Edges[[#This Row],[Vertex 2]],GroupVertices[Vertex],0)),1,1,"")</f>
        <v>7</v>
      </c>
    </row>
    <row r="230" spans="1:17" ht="45">
      <c r="A230" s="83" t="s">
        <v>398</v>
      </c>
      <c r="B230" s="83" t="s">
        <v>399</v>
      </c>
      <c r="C230" s="52" t="s">
        <v>693</v>
      </c>
      <c r="D230" s="53">
        <v>1</v>
      </c>
      <c r="E230" s="64"/>
      <c r="F230" s="54"/>
      <c r="G230" s="52"/>
      <c r="H230" s="56"/>
      <c r="I230" s="55"/>
      <c r="J230" s="55"/>
      <c r="K230" s="90"/>
      <c r="L230" s="85">
        <v>230</v>
      </c>
      <c r="M230" s="85"/>
      <c r="N230" s="103">
        <v>1</v>
      </c>
      <c r="O230" s="92">
        <v>1</v>
      </c>
      <c r="P230" s="103" t="str">
        <f>REPLACE(INDEX(GroupVertices[Group],MATCH(Edges[[#This Row],[Vertex 1]],GroupVertices[Vertex],0)),1,1,"")</f>
        <v>32</v>
      </c>
      <c r="Q230" s="103" t="str">
        <f>REPLACE(INDEX(GroupVertices[Group],MATCH(Edges[[#This Row],[Vertex 2]],GroupVertices[Vertex],0)),1,1,"")</f>
        <v>32</v>
      </c>
    </row>
    <row r="231" spans="1:17" ht="45">
      <c r="A231" s="83" t="s">
        <v>203</v>
      </c>
      <c r="B231" s="83" t="s">
        <v>400</v>
      </c>
      <c r="C231" s="52" t="s">
        <v>693</v>
      </c>
      <c r="D231" s="53">
        <v>1</v>
      </c>
      <c r="E231" s="64"/>
      <c r="F231" s="54"/>
      <c r="G231" s="52"/>
      <c r="H231" s="56"/>
      <c r="I231" s="55"/>
      <c r="J231" s="55"/>
      <c r="K231" s="90"/>
      <c r="L231" s="85">
        <v>231</v>
      </c>
      <c r="M231" s="85"/>
      <c r="N231" s="103">
        <v>1</v>
      </c>
      <c r="O231" s="92">
        <v>1</v>
      </c>
      <c r="P231" s="103" t="str">
        <f>REPLACE(INDEX(GroupVertices[Group],MATCH(Edges[[#This Row],[Vertex 1]],GroupVertices[Vertex],0)),1,1,"")</f>
        <v>1</v>
      </c>
      <c r="Q231" s="103" t="str">
        <f>REPLACE(INDEX(GroupVertices[Group],MATCH(Edges[[#This Row],[Vertex 2]],GroupVertices[Vertex],0)),1,1,"")</f>
        <v>18</v>
      </c>
    </row>
    <row r="232" spans="1:17" ht="45">
      <c r="A232" s="83" t="s">
        <v>400</v>
      </c>
      <c r="B232" s="83" t="s">
        <v>401</v>
      </c>
      <c r="C232" s="52" t="s">
        <v>693</v>
      </c>
      <c r="D232" s="53">
        <v>1</v>
      </c>
      <c r="E232" s="64"/>
      <c r="F232" s="54"/>
      <c r="G232" s="52"/>
      <c r="H232" s="56"/>
      <c r="I232" s="55"/>
      <c r="J232" s="55"/>
      <c r="K232" s="90"/>
      <c r="L232" s="85">
        <v>232</v>
      </c>
      <c r="M232" s="85"/>
      <c r="N232" s="103">
        <v>1</v>
      </c>
      <c r="O232" s="92">
        <v>1</v>
      </c>
      <c r="P232" s="103" t="str">
        <f>REPLACE(INDEX(GroupVertices[Group],MATCH(Edges[[#This Row],[Vertex 1]],GroupVertices[Vertex],0)),1,1,"")</f>
        <v>18</v>
      </c>
      <c r="Q232" s="103" t="str">
        <f>REPLACE(INDEX(GroupVertices[Group],MATCH(Edges[[#This Row],[Vertex 2]],GroupVertices[Vertex],0)),1,1,"")</f>
        <v>18</v>
      </c>
    </row>
    <row r="233" spans="1:17" ht="45">
      <c r="A233" s="83" t="s">
        <v>344</v>
      </c>
      <c r="B233" s="83" t="s">
        <v>254</v>
      </c>
      <c r="C233" s="52" t="s">
        <v>693</v>
      </c>
      <c r="D233" s="53">
        <v>1</v>
      </c>
      <c r="E233" s="64"/>
      <c r="F233" s="54"/>
      <c r="G233" s="52"/>
      <c r="H233" s="56"/>
      <c r="I233" s="55"/>
      <c r="J233" s="55"/>
      <c r="K233" s="90"/>
      <c r="L233" s="85">
        <v>233</v>
      </c>
      <c r="M233" s="85"/>
      <c r="N233" s="103">
        <v>1</v>
      </c>
      <c r="O233" s="92">
        <v>1</v>
      </c>
      <c r="P233" s="103" t="str">
        <f>REPLACE(INDEX(GroupVertices[Group],MATCH(Edges[[#This Row],[Vertex 1]],GroupVertices[Vertex],0)),1,1,"")</f>
        <v>1</v>
      </c>
      <c r="Q233" s="103" t="str">
        <f>REPLACE(INDEX(GroupVertices[Group],MATCH(Edges[[#This Row],[Vertex 2]],GroupVertices[Vertex],0)),1,1,"")</f>
        <v>1</v>
      </c>
    </row>
    <row r="234" spans="1:17" ht="45">
      <c r="A234" s="83" t="s">
        <v>402</v>
      </c>
      <c r="B234" s="83" t="s">
        <v>403</v>
      </c>
      <c r="C234" s="52" t="s">
        <v>693</v>
      </c>
      <c r="D234" s="53">
        <v>1</v>
      </c>
      <c r="E234" s="64"/>
      <c r="F234" s="54"/>
      <c r="G234" s="52"/>
      <c r="H234" s="56"/>
      <c r="I234" s="55"/>
      <c r="J234" s="55"/>
      <c r="K234" s="90"/>
      <c r="L234" s="85">
        <v>234</v>
      </c>
      <c r="M234" s="85"/>
      <c r="N234" s="103">
        <v>1</v>
      </c>
      <c r="O234" s="92">
        <v>1</v>
      </c>
      <c r="P234" s="103" t="str">
        <f>REPLACE(INDEX(GroupVertices[Group],MATCH(Edges[[#This Row],[Vertex 1]],GroupVertices[Vertex],0)),1,1,"")</f>
        <v>8</v>
      </c>
      <c r="Q234" s="103" t="str">
        <f>REPLACE(INDEX(GroupVertices[Group],MATCH(Edges[[#This Row],[Vertex 2]],GroupVertices[Vertex],0)),1,1,"")</f>
        <v>8</v>
      </c>
    </row>
    <row r="235" spans="1:17" ht="45">
      <c r="A235" s="83" t="s">
        <v>403</v>
      </c>
      <c r="B235" s="83" t="s">
        <v>212</v>
      </c>
      <c r="C235" s="52" t="s">
        <v>693</v>
      </c>
      <c r="D235" s="53">
        <v>1</v>
      </c>
      <c r="E235" s="64"/>
      <c r="F235" s="54"/>
      <c r="G235" s="52"/>
      <c r="H235" s="56"/>
      <c r="I235" s="55"/>
      <c r="J235" s="55"/>
      <c r="K235" s="90"/>
      <c r="L235" s="85">
        <v>235</v>
      </c>
      <c r="M235" s="85"/>
      <c r="N235" s="103">
        <v>1</v>
      </c>
      <c r="O235" s="92">
        <v>1</v>
      </c>
      <c r="P235" s="103" t="str">
        <f>REPLACE(INDEX(GroupVertices[Group],MATCH(Edges[[#This Row],[Vertex 1]],GroupVertices[Vertex],0)),1,1,"")</f>
        <v>8</v>
      </c>
      <c r="Q235" s="103" t="str">
        <f>REPLACE(INDEX(GroupVertices[Group],MATCH(Edges[[#This Row],[Vertex 2]],GroupVertices[Vertex],0)),1,1,"")</f>
        <v>2</v>
      </c>
    </row>
    <row r="236" spans="1:17" ht="45">
      <c r="A236" s="83" t="s">
        <v>404</v>
      </c>
      <c r="B236" s="83" t="s">
        <v>226</v>
      </c>
      <c r="C236" s="52" t="s">
        <v>693</v>
      </c>
      <c r="D236" s="53">
        <v>1</v>
      </c>
      <c r="E236" s="64"/>
      <c r="F236" s="54"/>
      <c r="G236" s="52"/>
      <c r="H236" s="56"/>
      <c r="I236" s="55"/>
      <c r="J236" s="55"/>
      <c r="K236" s="90"/>
      <c r="L236" s="85">
        <v>236</v>
      </c>
      <c r="M236" s="85"/>
      <c r="N236" s="103">
        <v>1</v>
      </c>
      <c r="O236" s="92">
        <v>1</v>
      </c>
      <c r="P236" s="103" t="str">
        <f>REPLACE(INDEX(GroupVertices[Group],MATCH(Edges[[#This Row],[Vertex 1]],GroupVertices[Vertex],0)),1,1,"")</f>
        <v>3</v>
      </c>
      <c r="Q236" s="103" t="str">
        <f>REPLACE(INDEX(GroupVertices[Group],MATCH(Edges[[#This Row],[Vertex 2]],GroupVertices[Vertex],0)),1,1,"")</f>
        <v>3</v>
      </c>
    </row>
    <row r="237" spans="1:17" ht="45">
      <c r="A237" s="83" t="s">
        <v>226</v>
      </c>
      <c r="B237" s="83" t="s">
        <v>405</v>
      </c>
      <c r="C237" s="52" t="s">
        <v>693</v>
      </c>
      <c r="D237" s="53">
        <v>1</v>
      </c>
      <c r="E237" s="64"/>
      <c r="F237" s="54"/>
      <c r="G237" s="52"/>
      <c r="H237" s="56"/>
      <c r="I237" s="55"/>
      <c r="J237" s="55"/>
      <c r="K237" s="90"/>
      <c r="L237" s="85">
        <v>237</v>
      </c>
      <c r="M237" s="85"/>
      <c r="N237" s="103">
        <v>1</v>
      </c>
      <c r="O237" s="92">
        <v>1</v>
      </c>
      <c r="P237" s="103" t="str">
        <f>REPLACE(INDEX(GroupVertices[Group],MATCH(Edges[[#This Row],[Vertex 1]],GroupVertices[Vertex],0)),1,1,"")</f>
        <v>3</v>
      </c>
      <c r="Q237" s="103" t="str">
        <f>REPLACE(INDEX(GroupVertices[Group],MATCH(Edges[[#This Row],[Vertex 2]],GroupVertices[Vertex],0)),1,1,"")</f>
        <v>3</v>
      </c>
    </row>
    <row r="238" spans="1:17" ht="45">
      <c r="A238" s="83" t="s">
        <v>406</v>
      </c>
      <c r="B238" s="83" t="s">
        <v>203</v>
      </c>
      <c r="C238" s="52" t="s">
        <v>693</v>
      </c>
      <c r="D238" s="53">
        <v>1</v>
      </c>
      <c r="E238" s="64"/>
      <c r="F238" s="54"/>
      <c r="G238" s="52"/>
      <c r="H238" s="56"/>
      <c r="I238" s="55"/>
      <c r="J238" s="55"/>
      <c r="K238" s="90"/>
      <c r="L238" s="85">
        <v>238</v>
      </c>
      <c r="M238" s="85"/>
      <c r="N238" s="103">
        <v>1</v>
      </c>
      <c r="O238" s="92">
        <v>1</v>
      </c>
      <c r="P238" s="103" t="str">
        <f>REPLACE(INDEX(GroupVertices[Group],MATCH(Edges[[#This Row],[Vertex 1]],GroupVertices[Vertex],0)),1,1,"")</f>
        <v>1</v>
      </c>
      <c r="Q238" s="103" t="str">
        <f>REPLACE(INDEX(GroupVertices[Group],MATCH(Edges[[#This Row],[Vertex 2]],GroupVertices[Vertex],0)),1,1,"")</f>
        <v>1</v>
      </c>
    </row>
    <row r="239" spans="1:17" ht="45">
      <c r="A239" s="83" t="s">
        <v>226</v>
      </c>
      <c r="B239" s="83" t="s">
        <v>407</v>
      </c>
      <c r="C239" s="52" t="s">
        <v>693</v>
      </c>
      <c r="D239" s="53">
        <v>1</v>
      </c>
      <c r="E239" s="64"/>
      <c r="F239" s="54"/>
      <c r="G239" s="52"/>
      <c r="H239" s="56"/>
      <c r="I239" s="55"/>
      <c r="J239" s="55"/>
      <c r="K239" s="90"/>
      <c r="L239" s="85">
        <v>239</v>
      </c>
      <c r="M239" s="85"/>
      <c r="N239" s="103">
        <v>1</v>
      </c>
      <c r="O239" s="92">
        <v>1</v>
      </c>
      <c r="P239" s="103" t="str">
        <f>REPLACE(INDEX(GroupVertices[Group],MATCH(Edges[[#This Row],[Vertex 1]],GroupVertices[Vertex],0)),1,1,"")</f>
        <v>3</v>
      </c>
      <c r="Q239" s="103" t="str">
        <f>REPLACE(INDEX(GroupVertices[Group],MATCH(Edges[[#This Row],[Vertex 2]],GroupVertices[Vertex],0)),1,1,"")</f>
        <v>3</v>
      </c>
    </row>
    <row r="240" spans="1:17" ht="45">
      <c r="A240" s="83" t="s">
        <v>408</v>
      </c>
      <c r="B240" s="83" t="s">
        <v>226</v>
      </c>
      <c r="C240" s="52" t="s">
        <v>693</v>
      </c>
      <c r="D240" s="53">
        <v>1</v>
      </c>
      <c r="E240" s="64"/>
      <c r="F240" s="54"/>
      <c r="G240" s="52"/>
      <c r="H240" s="56"/>
      <c r="I240" s="55"/>
      <c r="J240" s="55"/>
      <c r="K240" s="90"/>
      <c r="L240" s="85">
        <v>240</v>
      </c>
      <c r="M240" s="85"/>
      <c r="N240" s="103">
        <v>1</v>
      </c>
      <c r="O240" s="92">
        <v>1</v>
      </c>
      <c r="P240" s="103" t="str">
        <f>REPLACE(INDEX(GroupVertices[Group],MATCH(Edges[[#This Row],[Vertex 1]],GroupVertices[Vertex],0)),1,1,"")</f>
        <v>3</v>
      </c>
      <c r="Q240" s="103" t="str">
        <f>REPLACE(INDEX(GroupVertices[Group],MATCH(Edges[[#This Row],[Vertex 2]],GroupVertices[Vertex],0)),1,1,"")</f>
        <v>3</v>
      </c>
    </row>
    <row r="241" spans="1:17" ht="45">
      <c r="A241" s="83" t="s">
        <v>226</v>
      </c>
      <c r="B241" s="83" t="s">
        <v>409</v>
      </c>
      <c r="C241" s="52" t="s">
        <v>693</v>
      </c>
      <c r="D241" s="53">
        <v>1</v>
      </c>
      <c r="E241" s="64"/>
      <c r="F241" s="54"/>
      <c r="G241" s="52"/>
      <c r="H241" s="56"/>
      <c r="I241" s="55"/>
      <c r="J241" s="55"/>
      <c r="K241" s="90"/>
      <c r="L241" s="85">
        <v>241</v>
      </c>
      <c r="M241" s="85"/>
      <c r="N241" s="103">
        <v>1</v>
      </c>
      <c r="O241" s="92">
        <v>1</v>
      </c>
      <c r="P241" s="103" t="str">
        <f>REPLACE(INDEX(GroupVertices[Group],MATCH(Edges[[#This Row],[Vertex 1]],GroupVertices[Vertex],0)),1,1,"")</f>
        <v>3</v>
      </c>
      <c r="Q241" s="103" t="str">
        <f>REPLACE(INDEX(GroupVertices[Group],MATCH(Edges[[#This Row],[Vertex 2]],GroupVertices[Vertex],0)),1,1,"")</f>
        <v>3</v>
      </c>
    </row>
    <row r="242" spans="1:17" ht="45">
      <c r="A242" s="83" t="s">
        <v>409</v>
      </c>
      <c r="B242" s="83" t="s">
        <v>410</v>
      </c>
      <c r="C242" s="52" t="s">
        <v>693</v>
      </c>
      <c r="D242" s="53">
        <v>1</v>
      </c>
      <c r="E242" s="64"/>
      <c r="F242" s="54"/>
      <c r="G242" s="52"/>
      <c r="H242" s="56"/>
      <c r="I242" s="55"/>
      <c r="J242" s="55"/>
      <c r="K242" s="90"/>
      <c r="L242" s="85">
        <v>242</v>
      </c>
      <c r="M242" s="85"/>
      <c r="N242" s="103">
        <v>1</v>
      </c>
      <c r="O242" s="92">
        <v>1</v>
      </c>
      <c r="P242" s="103" t="str">
        <f>REPLACE(INDEX(GroupVertices[Group],MATCH(Edges[[#This Row],[Vertex 1]],GroupVertices[Vertex],0)),1,1,"")</f>
        <v>3</v>
      </c>
      <c r="Q242" s="103" t="str">
        <f>REPLACE(INDEX(GroupVertices[Group],MATCH(Edges[[#This Row],[Vertex 2]],GroupVertices[Vertex],0)),1,1,"")</f>
        <v>3</v>
      </c>
    </row>
    <row r="243" spans="1:17" ht="45">
      <c r="A243" s="83" t="s">
        <v>410</v>
      </c>
      <c r="B243" s="83" t="s">
        <v>411</v>
      </c>
      <c r="C243" s="52" t="s">
        <v>693</v>
      </c>
      <c r="D243" s="53">
        <v>1</v>
      </c>
      <c r="E243" s="64"/>
      <c r="F243" s="54"/>
      <c r="G243" s="52"/>
      <c r="H243" s="56"/>
      <c r="I243" s="55"/>
      <c r="J243" s="55"/>
      <c r="K243" s="90"/>
      <c r="L243" s="85">
        <v>243</v>
      </c>
      <c r="M243" s="85"/>
      <c r="N243" s="103">
        <v>1</v>
      </c>
      <c r="O243" s="92">
        <v>1</v>
      </c>
      <c r="P243" s="103" t="str">
        <f>REPLACE(INDEX(GroupVertices[Group],MATCH(Edges[[#This Row],[Vertex 1]],GroupVertices[Vertex],0)),1,1,"")</f>
        <v>3</v>
      </c>
      <c r="Q243" s="103" t="str">
        <f>REPLACE(INDEX(GroupVertices[Group],MATCH(Edges[[#This Row],[Vertex 2]],GroupVertices[Vertex],0)),1,1,"")</f>
        <v>3</v>
      </c>
    </row>
    <row r="244" spans="1:17" ht="45">
      <c r="A244" s="83" t="s">
        <v>225</v>
      </c>
      <c r="B244" s="83" t="s">
        <v>407</v>
      </c>
      <c r="C244" s="52" t="s">
        <v>693</v>
      </c>
      <c r="D244" s="53">
        <v>1</v>
      </c>
      <c r="E244" s="64"/>
      <c r="F244" s="54"/>
      <c r="G244" s="52"/>
      <c r="H244" s="56"/>
      <c r="I244" s="55"/>
      <c r="J244" s="55"/>
      <c r="K244" s="90"/>
      <c r="L244" s="85">
        <v>244</v>
      </c>
      <c r="M244" s="85"/>
      <c r="N244" s="103">
        <v>1</v>
      </c>
      <c r="O244" s="92">
        <v>1</v>
      </c>
      <c r="P244" s="103" t="str">
        <f>REPLACE(INDEX(GroupVertices[Group],MATCH(Edges[[#This Row],[Vertex 1]],GroupVertices[Vertex],0)),1,1,"")</f>
        <v>3</v>
      </c>
      <c r="Q244" s="103" t="str">
        <f>REPLACE(INDEX(GroupVertices[Group],MATCH(Edges[[#This Row],[Vertex 2]],GroupVertices[Vertex],0)),1,1,"")</f>
        <v>3</v>
      </c>
    </row>
    <row r="245" spans="1:17" ht="45">
      <c r="A245" s="83" t="s">
        <v>407</v>
      </c>
      <c r="B245" s="83" t="s">
        <v>212</v>
      </c>
      <c r="C245" s="52" t="s">
        <v>693</v>
      </c>
      <c r="D245" s="53">
        <v>1</v>
      </c>
      <c r="E245" s="64"/>
      <c r="F245" s="54"/>
      <c r="G245" s="52"/>
      <c r="H245" s="56"/>
      <c r="I245" s="55"/>
      <c r="J245" s="55"/>
      <c r="K245" s="90"/>
      <c r="L245" s="85">
        <v>245</v>
      </c>
      <c r="M245" s="85"/>
      <c r="N245" s="103">
        <v>1</v>
      </c>
      <c r="O245" s="92">
        <v>1</v>
      </c>
      <c r="P245" s="103" t="str">
        <f>REPLACE(INDEX(GroupVertices[Group],MATCH(Edges[[#This Row],[Vertex 1]],GroupVertices[Vertex],0)),1,1,"")</f>
        <v>3</v>
      </c>
      <c r="Q245" s="103" t="str">
        <f>REPLACE(INDEX(GroupVertices[Group],MATCH(Edges[[#This Row],[Vertex 2]],GroupVertices[Vertex],0)),1,1,"")</f>
        <v>2</v>
      </c>
    </row>
    <row r="246" spans="1:17" ht="45">
      <c r="A246" s="83" t="s">
        <v>226</v>
      </c>
      <c r="B246" s="83" t="s">
        <v>412</v>
      </c>
      <c r="C246" s="52" t="s">
        <v>693</v>
      </c>
      <c r="D246" s="53">
        <v>1</v>
      </c>
      <c r="E246" s="64"/>
      <c r="F246" s="54"/>
      <c r="G246" s="52"/>
      <c r="H246" s="56"/>
      <c r="I246" s="55"/>
      <c r="J246" s="55"/>
      <c r="K246" s="90"/>
      <c r="L246" s="85">
        <v>246</v>
      </c>
      <c r="M246" s="85"/>
      <c r="N246" s="103">
        <v>1</v>
      </c>
      <c r="O246" s="92">
        <v>1</v>
      </c>
      <c r="P246" s="103" t="str">
        <f>REPLACE(INDEX(GroupVertices[Group],MATCH(Edges[[#This Row],[Vertex 1]],GroupVertices[Vertex],0)),1,1,"")</f>
        <v>3</v>
      </c>
      <c r="Q246" s="103" t="str">
        <f>REPLACE(INDEX(GroupVertices[Group],MATCH(Edges[[#This Row],[Vertex 2]],GroupVertices[Vertex],0)),1,1,"")</f>
        <v>3</v>
      </c>
    </row>
    <row r="247" spans="1:17" ht="45">
      <c r="A247" s="83" t="s">
        <v>412</v>
      </c>
      <c r="B247" s="83" t="s">
        <v>413</v>
      </c>
      <c r="C247" s="52" t="s">
        <v>693</v>
      </c>
      <c r="D247" s="53">
        <v>1</v>
      </c>
      <c r="E247" s="64"/>
      <c r="F247" s="54"/>
      <c r="G247" s="52"/>
      <c r="H247" s="56"/>
      <c r="I247" s="55"/>
      <c r="J247" s="55"/>
      <c r="K247" s="90"/>
      <c r="L247" s="85">
        <v>247</v>
      </c>
      <c r="M247" s="85"/>
      <c r="N247" s="103">
        <v>1</v>
      </c>
      <c r="O247" s="92">
        <v>1</v>
      </c>
      <c r="P247" s="103" t="str">
        <f>REPLACE(INDEX(GroupVertices[Group],MATCH(Edges[[#This Row],[Vertex 1]],GroupVertices[Vertex],0)),1,1,"")</f>
        <v>3</v>
      </c>
      <c r="Q247" s="103" t="str">
        <f>REPLACE(INDEX(GroupVertices[Group],MATCH(Edges[[#This Row],[Vertex 2]],GroupVertices[Vertex],0)),1,1,"")</f>
        <v>3</v>
      </c>
    </row>
    <row r="248" spans="1:17" ht="45">
      <c r="A248" s="83" t="s">
        <v>225</v>
      </c>
      <c r="B248" s="83" t="s">
        <v>414</v>
      </c>
      <c r="C248" s="52" t="s">
        <v>693</v>
      </c>
      <c r="D248" s="53">
        <v>1</v>
      </c>
      <c r="E248" s="64"/>
      <c r="F248" s="54"/>
      <c r="G248" s="52"/>
      <c r="H248" s="56"/>
      <c r="I248" s="55"/>
      <c r="J248" s="55"/>
      <c r="K248" s="90"/>
      <c r="L248" s="85">
        <v>248</v>
      </c>
      <c r="M248" s="85"/>
      <c r="N248" s="103">
        <v>1</v>
      </c>
      <c r="O248" s="92">
        <v>1</v>
      </c>
      <c r="P248" s="103" t="str">
        <f>REPLACE(INDEX(GroupVertices[Group],MATCH(Edges[[#This Row],[Vertex 1]],GroupVertices[Vertex],0)),1,1,"")</f>
        <v>3</v>
      </c>
      <c r="Q248" s="103" t="str">
        <f>REPLACE(INDEX(GroupVertices[Group],MATCH(Edges[[#This Row],[Vertex 2]],GroupVertices[Vertex],0)),1,1,"")</f>
        <v>3</v>
      </c>
    </row>
    <row r="249" spans="1:17" ht="45">
      <c r="A249" s="83" t="s">
        <v>415</v>
      </c>
      <c r="B249" s="83" t="s">
        <v>255</v>
      </c>
      <c r="C249" s="52" t="s">
        <v>693</v>
      </c>
      <c r="D249" s="53">
        <v>1</v>
      </c>
      <c r="E249" s="64"/>
      <c r="F249" s="54"/>
      <c r="G249" s="52"/>
      <c r="H249" s="56"/>
      <c r="I249" s="55"/>
      <c r="J249" s="55"/>
      <c r="K249" s="90"/>
      <c r="L249" s="85">
        <v>249</v>
      </c>
      <c r="M249" s="85"/>
      <c r="N249" s="103">
        <v>1</v>
      </c>
      <c r="O249" s="92">
        <v>1</v>
      </c>
      <c r="P249" s="103" t="str">
        <f>REPLACE(INDEX(GroupVertices[Group],MATCH(Edges[[#This Row],[Vertex 1]],GroupVertices[Vertex],0)),1,1,"")</f>
        <v>7</v>
      </c>
      <c r="Q249" s="103" t="str">
        <f>REPLACE(INDEX(GroupVertices[Group],MATCH(Edges[[#This Row],[Vertex 2]],GroupVertices[Vertex],0)),1,1,"")</f>
        <v>7</v>
      </c>
    </row>
    <row r="250" spans="1:17" ht="45">
      <c r="A250" s="83" t="s">
        <v>206</v>
      </c>
      <c r="B250" s="83" t="s">
        <v>416</v>
      </c>
      <c r="C250" s="52" t="s">
        <v>693</v>
      </c>
      <c r="D250" s="53">
        <v>1</v>
      </c>
      <c r="E250" s="64"/>
      <c r="F250" s="54"/>
      <c r="G250" s="52"/>
      <c r="H250" s="56"/>
      <c r="I250" s="55"/>
      <c r="J250" s="55"/>
      <c r="K250" s="90"/>
      <c r="L250" s="85">
        <v>250</v>
      </c>
      <c r="M250" s="85"/>
      <c r="N250" s="103">
        <v>1</v>
      </c>
      <c r="O250" s="92">
        <v>1</v>
      </c>
      <c r="P250" s="103" t="str">
        <f>REPLACE(INDEX(GroupVertices[Group],MATCH(Edges[[#This Row],[Vertex 1]],GroupVertices[Vertex],0)),1,1,"")</f>
        <v>4</v>
      </c>
      <c r="Q250" s="103" t="str">
        <f>REPLACE(INDEX(GroupVertices[Group],MATCH(Edges[[#This Row],[Vertex 2]],GroupVertices[Vertex],0)),1,1,"")</f>
        <v>4</v>
      </c>
    </row>
    <row r="251" spans="1:17" ht="45">
      <c r="A251" s="83" t="s">
        <v>416</v>
      </c>
      <c r="B251" s="83" t="s">
        <v>417</v>
      </c>
      <c r="C251" s="52" t="s">
        <v>693</v>
      </c>
      <c r="D251" s="53">
        <v>1</v>
      </c>
      <c r="E251" s="64"/>
      <c r="F251" s="54"/>
      <c r="G251" s="52"/>
      <c r="H251" s="56"/>
      <c r="I251" s="55"/>
      <c r="J251" s="55"/>
      <c r="K251" s="90"/>
      <c r="L251" s="85">
        <v>251</v>
      </c>
      <c r="M251" s="85"/>
      <c r="N251" s="103">
        <v>1</v>
      </c>
      <c r="O251" s="92">
        <v>1</v>
      </c>
      <c r="P251" s="103" t="str">
        <f>REPLACE(INDEX(GroupVertices[Group],MATCH(Edges[[#This Row],[Vertex 1]],GroupVertices[Vertex],0)),1,1,"")</f>
        <v>4</v>
      </c>
      <c r="Q251" s="103" t="str">
        <f>REPLACE(INDEX(GroupVertices[Group],MATCH(Edges[[#This Row],[Vertex 2]],GroupVertices[Vertex],0)),1,1,"")</f>
        <v>4</v>
      </c>
    </row>
    <row r="252" spans="1:17" ht="45">
      <c r="A252" s="83" t="s">
        <v>203</v>
      </c>
      <c r="B252" s="83" t="s">
        <v>418</v>
      </c>
      <c r="C252" s="52" t="s">
        <v>693</v>
      </c>
      <c r="D252" s="53">
        <v>1</v>
      </c>
      <c r="E252" s="64"/>
      <c r="F252" s="54"/>
      <c r="G252" s="52"/>
      <c r="H252" s="56"/>
      <c r="I252" s="55"/>
      <c r="J252" s="55"/>
      <c r="K252" s="90"/>
      <c r="L252" s="85">
        <v>252</v>
      </c>
      <c r="M252" s="85"/>
      <c r="N252" s="103">
        <v>1</v>
      </c>
      <c r="O252" s="92">
        <v>1</v>
      </c>
      <c r="P252" s="103" t="str">
        <f>REPLACE(INDEX(GroupVertices[Group],MATCH(Edges[[#This Row],[Vertex 1]],GroupVertices[Vertex],0)),1,1,"")</f>
        <v>1</v>
      </c>
      <c r="Q252" s="103" t="str">
        <f>REPLACE(INDEX(GroupVertices[Group],MATCH(Edges[[#This Row],[Vertex 2]],GroupVertices[Vertex],0)),1,1,"")</f>
        <v>1</v>
      </c>
    </row>
    <row r="253" spans="1:17" ht="45">
      <c r="A253" s="83" t="s">
        <v>419</v>
      </c>
      <c r="B253" s="83" t="s">
        <v>420</v>
      </c>
      <c r="C253" s="52" t="s">
        <v>693</v>
      </c>
      <c r="D253" s="53">
        <v>1</v>
      </c>
      <c r="E253" s="64"/>
      <c r="F253" s="54"/>
      <c r="G253" s="52"/>
      <c r="H253" s="56"/>
      <c r="I253" s="55"/>
      <c r="J253" s="55"/>
      <c r="K253" s="90"/>
      <c r="L253" s="85">
        <v>253</v>
      </c>
      <c r="M253" s="85"/>
      <c r="N253" s="103">
        <v>1</v>
      </c>
      <c r="O253" s="92">
        <v>1</v>
      </c>
      <c r="P253" s="103" t="str">
        <f>REPLACE(INDEX(GroupVertices[Group],MATCH(Edges[[#This Row],[Vertex 1]],GroupVertices[Vertex],0)),1,1,"")</f>
        <v>1</v>
      </c>
      <c r="Q253" s="103" t="str">
        <f>REPLACE(INDEX(GroupVertices[Group],MATCH(Edges[[#This Row],[Vertex 2]],GroupVertices[Vertex],0)),1,1,"")</f>
        <v>1</v>
      </c>
    </row>
    <row r="254" spans="1:17" ht="45">
      <c r="A254" s="83" t="s">
        <v>420</v>
      </c>
      <c r="B254" s="83" t="s">
        <v>203</v>
      </c>
      <c r="C254" s="52" t="s">
        <v>693</v>
      </c>
      <c r="D254" s="53">
        <v>1</v>
      </c>
      <c r="E254" s="64"/>
      <c r="F254" s="54"/>
      <c r="G254" s="52"/>
      <c r="H254" s="56"/>
      <c r="I254" s="55"/>
      <c r="J254" s="55"/>
      <c r="K254" s="90"/>
      <c r="L254" s="85">
        <v>254</v>
      </c>
      <c r="M254" s="85"/>
      <c r="N254" s="103">
        <v>1</v>
      </c>
      <c r="O254" s="92">
        <v>1</v>
      </c>
      <c r="P254" s="103" t="str">
        <f>REPLACE(INDEX(GroupVertices[Group],MATCH(Edges[[#This Row],[Vertex 1]],GroupVertices[Vertex],0)),1,1,"")</f>
        <v>1</v>
      </c>
      <c r="Q254" s="103" t="str">
        <f>REPLACE(INDEX(GroupVertices[Group],MATCH(Edges[[#This Row],[Vertex 2]],GroupVertices[Vertex],0)),1,1,"")</f>
        <v>1</v>
      </c>
    </row>
    <row r="255" spans="1:17" ht="45">
      <c r="A255" s="83" t="s">
        <v>421</v>
      </c>
      <c r="B255" s="83" t="s">
        <v>266</v>
      </c>
      <c r="C255" s="52" t="s">
        <v>693</v>
      </c>
      <c r="D255" s="53">
        <v>1</v>
      </c>
      <c r="E255" s="64"/>
      <c r="F255" s="54"/>
      <c r="G255" s="52"/>
      <c r="H255" s="56"/>
      <c r="I255" s="55"/>
      <c r="J255" s="55"/>
      <c r="K255" s="90"/>
      <c r="L255" s="85">
        <v>255</v>
      </c>
      <c r="M255" s="85"/>
      <c r="N255" s="103">
        <v>1</v>
      </c>
      <c r="O255" s="92">
        <v>1</v>
      </c>
      <c r="P255" s="103" t="str">
        <f>REPLACE(INDEX(GroupVertices[Group],MATCH(Edges[[#This Row],[Vertex 1]],GroupVertices[Vertex],0)),1,1,"")</f>
        <v>5</v>
      </c>
      <c r="Q255" s="103" t="str">
        <f>REPLACE(INDEX(GroupVertices[Group],MATCH(Edges[[#This Row],[Vertex 2]],GroupVertices[Vertex],0)),1,1,"")</f>
        <v>5</v>
      </c>
    </row>
    <row r="256" spans="1:17" ht="45">
      <c r="A256" s="83" t="s">
        <v>266</v>
      </c>
      <c r="B256" s="83" t="s">
        <v>422</v>
      </c>
      <c r="C256" s="52" t="s">
        <v>693</v>
      </c>
      <c r="D256" s="53">
        <v>1</v>
      </c>
      <c r="E256" s="64"/>
      <c r="F256" s="54"/>
      <c r="G256" s="52"/>
      <c r="H256" s="56"/>
      <c r="I256" s="55"/>
      <c r="J256" s="55"/>
      <c r="K256" s="90"/>
      <c r="L256" s="85">
        <v>256</v>
      </c>
      <c r="M256" s="85"/>
      <c r="N256" s="103">
        <v>1</v>
      </c>
      <c r="O256" s="92">
        <v>1</v>
      </c>
      <c r="P256" s="103" t="str">
        <f>REPLACE(INDEX(GroupVertices[Group],MATCH(Edges[[#This Row],[Vertex 1]],GroupVertices[Vertex],0)),1,1,"")</f>
        <v>5</v>
      </c>
      <c r="Q256" s="103" t="str">
        <f>REPLACE(INDEX(GroupVertices[Group],MATCH(Edges[[#This Row],[Vertex 2]],GroupVertices[Vertex],0)),1,1,"")</f>
        <v>5</v>
      </c>
    </row>
    <row r="257" spans="1:17" ht="45">
      <c r="A257" s="83" t="s">
        <v>422</v>
      </c>
      <c r="B257" s="83" t="s">
        <v>423</v>
      </c>
      <c r="C257" s="52" t="s">
        <v>693</v>
      </c>
      <c r="D257" s="53">
        <v>1</v>
      </c>
      <c r="E257" s="64"/>
      <c r="F257" s="54"/>
      <c r="G257" s="52"/>
      <c r="H257" s="56"/>
      <c r="I257" s="55"/>
      <c r="J257" s="55"/>
      <c r="K257" s="90"/>
      <c r="L257" s="85">
        <v>257</v>
      </c>
      <c r="M257" s="85"/>
      <c r="N257" s="103">
        <v>1</v>
      </c>
      <c r="O257" s="92">
        <v>1</v>
      </c>
      <c r="P257" s="103" t="str">
        <f>REPLACE(INDEX(GroupVertices[Group],MATCH(Edges[[#This Row],[Vertex 1]],GroupVertices[Vertex],0)),1,1,"")</f>
        <v>5</v>
      </c>
      <c r="Q257" s="103" t="str">
        <f>REPLACE(INDEX(GroupVertices[Group],MATCH(Edges[[#This Row],[Vertex 2]],GroupVertices[Vertex],0)),1,1,"")</f>
        <v>5</v>
      </c>
    </row>
    <row r="258" spans="1:17" ht="45">
      <c r="A258" s="83" t="s">
        <v>423</v>
      </c>
      <c r="B258" s="83" t="s">
        <v>203</v>
      </c>
      <c r="C258" s="52" t="s">
        <v>693</v>
      </c>
      <c r="D258" s="53">
        <v>1</v>
      </c>
      <c r="E258" s="64"/>
      <c r="F258" s="54"/>
      <c r="G258" s="52"/>
      <c r="H258" s="56"/>
      <c r="I258" s="55"/>
      <c r="J258" s="55"/>
      <c r="K258" s="90"/>
      <c r="L258" s="85">
        <v>258</v>
      </c>
      <c r="M258" s="85"/>
      <c r="N258" s="103">
        <v>1</v>
      </c>
      <c r="O258" s="92">
        <v>1</v>
      </c>
      <c r="P258" s="103" t="str">
        <f>REPLACE(INDEX(GroupVertices[Group],MATCH(Edges[[#This Row],[Vertex 1]],GroupVertices[Vertex],0)),1,1,"")</f>
        <v>5</v>
      </c>
      <c r="Q258" s="103" t="str">
        <f>REPLACE(INDEX(GroupVertices[Group],MATCH(Edges[[#This Row],[Vertex 2]],GroupVertices[Vertex],0)),1,1,"")</f>
        <v>1</v>
      </c>
    </row>
    <row r="259" spans="1:17" ht="45">
      <c r="A259" s="83" t="s">
        <v>203</v>
      </c>
      <c r="B259" s="83" t="s">
        <v>424</v>
      </c>
      <c r="C259" s="52" t="s">
        <v>693</v>
      </c>
      <c r="D259" s="53">
        <v>1</v>
      </c>
      <c r="E259" s="64"/>
      <c r="F259" s="54"/>
      <c r="G259" s="52"/>
      <c r="H259" s="56"/>
      <c r="I259" s="55"/>
      <c r="J259" s="55"/>
      <c r="K259" s="90"/>
      <c r="L259" s="85">
        <v>259</v>
      </c>
      <c r="M259" s="85"/>
      <c r="N259" s="103">
        <v>1</v>
      </c>
      <c r="O259" s="92">
        <v>1</v>
      </c>
      <c r="P259" s="103" t="str">
        <f>REPLACE(INDEX(GroupVertices[Group],MATCH(Edges[[#This Row],[Vertex 1]],GroupVertices[Vertex],0)),1,1,"")</f>
        <v>1</v>
      </c>
      <c r="Q259" s="103" t="str">
        <f>REPLACE(INDEX(GroupVertices[Group],MATCH(Edges[[#This Row],[Vertex 2]],GroupVertices[Vertex],0)),1,1,"")</f>
        <v>4</v>
      </c>
    </row>
    <row r="260" spans="1:17" ht="45">
      <c r="A260" s="83" t="s">
        <v>424</v>
      </c>
      <c r="B260" s="83" t="s">
        <v>425</v>
      </c>
      <c r="C260" s="52" t="s">
        <v>693</v>
      </c>
      <c r="D260" s="53">
        <v>1</v>
      </c>
      <c r="E260" s="64"/>
      <c r="F260" s="54"/>
      <c r="G260" s="52"/>
      <c r="H260" s="56"/>
      <c r="I260" s="55"/>
      <c r="J260" s="55"/>
      <c r="K260" s="90"/>
      <c r="L260" s="85">
        <v>260</v>
      </c>
      <c r="M260" s="85"/>
      <c r="N260" s="103">
        <v>1</v>
      </c>
      <c r="O260" s="92">
        <v>1</v>
      </c>
      <c r="P260" s="103" t="str">
        <f>REPLACE(INDEX(GroupVertices[Group],MATCH(Edges[[#This Row],[Vertex 1]],GroupVertices[Vertex],0)),1,1,"")</f>
        <v>4</v>
      </c>
      <c r="Q260" s="103" t="str">
        <f>REPLACE(INDEX(GroupVertices[Group],MATCH(Edges[[#This Row],[Vertex 2]],GroupVertices[Vertex],0)),1,1,"")</f>
        <v>4</v>
      </c>
    </row>
    <row r="261" spans="1:17" ht="45">
      <c r="A261" s="83" t="s">
        <v>425</v>
      </c>
      <c r="B261" s="83" t="s">
        <v>426</v>
      </c>
      <c r="C261" s="52" t="s">
        <v>693</v>
      </c>
      <c r="D261" s="53">
        <v>1</v>
      </c>
      <c r="E261" s="64"/>
      <c r="F261" s="54"/>
      <c r="G261" s="52"/>
      <c r="H261" s="56"/>
      <c r="I261" s="55"/>
      <c r="J261" s="55"/>
      <c r="K261" s="90"/>
      <c r="L261" s="85">
        <v>261</v>
      </c>
      <c r="M261" s="85"/>
      <c r="N261" s="103">
        <v>1</v>
      </c>
      <c r="O261" s="92">
        <v>1</v>
      </c>
      <c r="P261" s="103" t="str">
        <f>REPLACE(INDEX(GroupVertices[Group],MATCH(Edges[[#This Row],[Vertex 1]],GroupVertices[Vertex],0)),1,1,"")</f>
        <v>4</v>
      </c>
      <c r="Q261" s="103" t="str">
        <f>REPLACE(INDEX(GroupVertices[Group],MATCH(Edges[[#This Row],[Vertex 2]],GroupVertices[Vertex],0)),1,1,"")</f>
        <v>4</v>
      </c>
    </row>
    <row r="262" spans="1:17" ht="45">
      <c r="A262" s="83" t="s">
        <v>426</v>
      </c>
      <c r="B262" s="83" t="s">
        <v>206</v>
      </c>
      <c r="C262" s="52" t="s">
        <v>693</v>
      </c>
      <c r="D262" s="53">
        <v>1</v>
      </c>
      <c r="E262" s="64"/>
      <c r="F262" s="54"/>
      <c r="G262" s="52"/>
      <c r="H262" s="56"/>
      <c r="I262" s="55"/>
      <c r="J262" s="55"/>
      <c r="K262" s="90"/>
      <c r="L262" s="85">
        <v>262</v>
      </c>
      <c r="M262" s="85"/>
      <c r="N262" s="103">
        <v>1</v>
      </c>
      <c r="O262" s="92">
        <v>1</v>
      </c>
      <c r="P262" s="103" t="str">
        <f>REPLACE(INDEX(GroupVertices[Group],MATCH(Edges[[#This Row],[Vertex 1]],GroupVertices[Vertex],0)),1,1,"")</f>
        <v>4</v>
      </c>
      <c r="Q262" s="103" t="str">
        <f>REPLACE(INDEX(GroupVertices[Group],MATCH(Edges[[#This Row],[Vertex 2]],GroupVertices[Vertex],0)),1,1,"")</f>
        <v>4</v>
      </c>
    </row>
    <row r="263" spans="1:17" ht="45">
      <c r="A263" s="83" t="s">
        <v>208</v>
      </c>
      <c r="B263" s="83" t="s">
        <v>240</v>
      </c>
      <c r="C263" s="52" t="s">
        <v>693</v>
      </c>
      <c r="D263" s="53">
        <v>1</v>
      </c>
      <c r="E263" s="64"/>
      <c r="F263" s="54"/>
      <c r="G263" s="52"/>
      <c r="H263" s="56"/>
      <c r="I263" s="55"/>
      <c r="J263" s="55"/>
      <c r="K263" s="90"/>
      <c r="L263" s="85">
        <v>263</v>
      </c>
      <c r="M263" s="85"/>
      <c r="N263" s="103">
        <v>1</v>
      </c>
      <c r="O263" s="92">
        <v>1</v>
      </c>
      <c r="P263" s="103" t="str">
        <f>REPLACE(INDEX(GroupVertices[Group],MATCH(Edges[[#This Row],[Vertex 1]],GroupVertices[Vertex],0)),1,1,"")</f>
        <v>5</v>
      </c>
      <c r="Q263" s="103" t="str">
        <f>REPLACE(INDEX(GroupVertices[Group],MATCH(Edges[[#This Row],[Vertex 2]],GroupVertices[Vertex],0)),1,1,"")</f>
        <v>2</v>
      </c>
    </row>
    <row r="264" spans="1:17" ht="45">
      <c r="A264" s="83" t="s">
        <v>240</v>
      </c>
      <c r="B264" s="83" t="s">
        <v>415</v>
      </c>
      <c r="C264" s="52" t="s">
        <v>693</v>
      </c>
      <c r="D264" s="53">
        <v>1</v>
      </c>
      <c r="E264" s="64"/>
      <c r="F264" s="54"/>
      <c r="G264" s="52"/>
      <c r="H264" s="56"/>
      <c r="I264" s="55"/>
      <c r="J264" s="55"/>
      <c r="K264" s="90"/>
      <c r="L264" s="85">
        <v>264</v>
      </c>
      <c r="M264" s="85"/>
      <c r="N264" s="103">
        <v>1</v>
      </c>
      <c r="O264" s="92">
        <v>1</v>
      </c>
      <c r="P264" s="103" t="str">
        <f>REPLACE(INDEX(GroupVertices[Group],MATCH(Edges[[#This Row],[Vertex 1]],GroupVertices[Vertex],0)),1,1,"")</f>
        <v>2</v>
      </c>
      <c r="Q264" s="103" t="str">
        <f>REPLACE(INDEX(GroupVertices[Group],MATCH(Edges[[#This Row],[Vertex 2]],GroupVertices[Vertex],0)),1,1,"")</f>
        <v>7</v>
      </c>
    </row>
    <row r="265" spans="1:17" ht="45">
      <c r="A265" s="83" t="s">
        <v>415</v>
      </c>
      <c r="B265" s="83" t="s">
        <v>205</v>
      </c>
      <c r="C265" s="52" t="s">
        <v>693</v>
      </c>
      <c r="D265" s="53">
        <v>1</v>
      </c>
      <c r="E265" s="64"/>
      <c r="F265" s="54"/>
      <c r="G265" s="52"/>
      <c r="H265" s="56"/>
      <c r="I265" s="55"/>
      <c r="J265" s="55"/>
      <c r="K265" s="90"/>
      <c r="L265" s="85">
        <v>265</v>
      </c>
      <c r="M265" s="85"/>
      <c r="N265" s="103">
        <v>1</v>
      </c>
      <c r="O265" s="92">
        <v>1</v>
      </c>
      <c r="P265" s="103" t="str">
        <f>REPLACE(INDEX(GroupVertices[Group],MATCH(Edges[[#This Row],[Vertex 1]],GroupVertices[Vertex],0)),1,1,"")</f>
        <v>7</v>
      </c>
      <c r="Q265" s="103" t="str">
        <f>REPLACE(INDEX(GroupVertices[Group],MATCH(Edges[[#This Row],[Vertex 2]],GroupVertices[Vertex],0)),1,1,"")</f>
        <v>7</v>
      </c>
    </row>
    <row r="266" spans="1:17" ht="45">
      <c r="A266" s="83" t="s">
        <v>427</v>
      </c>
      <c r="B266" s="83" t="s">
        <v>222</v>
      </c>
      <c r="C266" s="52" t="s">
        <v>693</v>
      </c>
      <c r="D266" s="53">
        <v>1</v>
      </c>
      <c r="E266" s="64"/>
      <c r="F266" s="54"/>
      <c r="G266" s="52"/>
      <c r="H266" s="56"/>
      <c r="I266" s="55"/>
      <c r="J266" s="55"/>
      <c r="K266" s="90"/>
      <c r="L266" s="85">
        <v>266</v>
      </c>
      <c r="M266" s="85"/>
      <c r="N266" s="103">
        <v>1</v>
      </c>
      <c r="O266" s="92">
        <v>1</v>
      </c>
      <c r="P266" s="103" t="str">
        <f>REPLACE(INDEX(GroupVertices[Group],MATCH(Edges[[#This Row],[Vertex 1]],GroupVertices[Vertex],0)),1,1,"")</f>
        <v>2</v>
      </c>
      <c r="Q266" s="103" t="str">
        <f>REPLACE(INDEX(GroupVertices[Group],MATCH(Edges[[#This Row],[Vertex 2]],GroupVertices[Vertex],0)),1,1,"")</f>
        <v>2</v>
      </c>
    </row>
    <row r="267" spans="1:17" ht="45">
      <c r="A267" s="83" t="s">
        <v>222</v>
      </c>
      <c r="B267" s="83" t="s">
        <v>259</v>
      </c>
      <c r="C267" s="52" t="s">
        <v>693</v>
      </c>
      <c r="D267" s="53">
        <v>1</v>
      </c>
      <c r="E267" s="64"/>
      <c r="F267" s="54"/>
      <c r="G267" s="52"/>
      <c r="H267" s="56"/>
      <c r="I267" s="55"/>
      <c r="J267" s="55"/>
      <c r="K267" s="90"/>
      <c r="L267" s="85">
        <v>267</v>
      </c>
      <c r="M267" s="85"/>
      <c r="N267" s="103">
        <v>1</v>
      </c>
      <c r="O267" s="92">
        <v>1</v>
      </c>
      <c r="P267" s="103" t="str">
        <f>REPLACE(INDEX(GroupVertices[Group],MATCH(Edges[[#This Row],[Vertex 1]],GroupVertices[Vertex],0)),1,1,"")</f>
        <v>2</v>
      </c>
      <c r="Q267" s="103" t="str">
        <f>REPLACE(INDEX(GroupVertices[Group],MATCH(Edges[[#This Row],[Vertex 2]],GroupVertices[Vertex],0)),1,1,"")</f>
        <v>6</v>
      </c>
    </row>
    <row r="268" spans="1:17" ht="45">
      <c r="A268" s="83" t="s">
        <v>239</v>
      </c>
      <c r="B268" s="83" t="s">
        <v>428</v>
      </c>
      <c r="C268" s="52" t="s">
        <v>693</v>
      </c>
      <c r="D268" s="53">
        <v>1</v>
      </c>
      <c r="E268" s="64"/>
      <c r="F268" s="54"/>
      <c r="G268" s="52"/>
      <c r="H268" s="56"/>
      <c r="I268" s="55"/>
      <c r="J268" s="55"/>
      <c r="K268" s="90"/>
      <c r="L268" s="85">
        <v>268</v>
      </c>
      <c r="M268" s="85"/>
      <c r="N268" s="103">
        <v>1</v>
      </c>
      <c r="O268" s="92">
        <v>1</v>
      </c>
      <c r="P268" s="103" t="str">
        <f>REPLACE(INDEX(GroupVertices[Group],MATCH(Edges[[#This Row],[Vertex 1]],GroupVertices[Vertex],0)),1,1,"")</f>
        <v>6</v>
      </c>
      <c r="Q268" s="103" t="str">
        <f>REPLACE(INDEX(GroupVertices[Group],MATCH(Edges[[#This Row],[Vertex 2]],GroupVertices[Vertex],0)),1,1,"")</f>
        <v>6</v>
      </c>
    </row>
    <row r="269" spans="1:17" ht="45">
      <c r="A269" s="83" t="s">
        <v>428</v>
      </c>
      <c r="B269" s="83" t="s">
        <v>429</v>
      </c>
      <c r="C269" s="52" t="s">
        <v>693</v>
      </c>
      <c r="D269" s="53">
        <v>1</v>
      </c>
      <c r="E269" s="64"/>
      <c r="F269" s="54"/>
      <c r="G269" s="52"/>
      <c r="H269" s="56"/>
      <c r="I269" s="55"/>
      <c r="J269" s="55"/>
      <c r="K269" s="90"/>
      <c r="L269" s="85">
        <v>269</v>
      </c>
      <c r="M269" s="85"/>
      <c r="N269" s="103">
        <v>1</v>
      </c>
      <c r="O269" s="92">
        <v>1</v>
      </c>
      <c r="P269" s="103" t="str">
        <f>REPLACE(INDEX(GroupVertices[Group],MATCH(Edges[[#This Row],[Vertex 1]],GroupVertices[Vertex],0)),1,1,"")</f>
        <v>6</v>
      </c>
      <c r="Q269" s="103" t="str">
        <f>REPLACE(INDEX(GroupVertices[Group],MATCH(Edges[[#This Row],[Vertex 2]],GroupVertices[Vertex],0)),1,1,"")</f>
        <v>6</v>
      </c>
    </row>
    <row r="270" spans="1:17" ht="45">
      <c r="A270" s="83" t="s">
        <v>429</v>
      </c>
      <c r="B270" s="83" t="s">
        <v>430</v>
      </c>
      <c r="C270" s="52" t="s">
        <v>693</v>
      </c>
      <c r="D270" s="53">
        <v>1</v>
      </c>
      <c r="E270" s="64"/>
      <c r="F270" s="54"/>
      <c r="G270" s="52"/>
      <c r="H270" s="56"/>
      <c r="I270" s="55"/>
      <c r="J270" s="55"/>
      <c r="K270" s="90"/>
      <c r="L270" s="85">
        <v>270</v>
      </c>
      <c r="M270" s="85"/>
      <c r="N270" s="103">
        <v>1</v>
      </c>
      <c r="O270" s="92">
        <v>1</v>
      </c>
      <c r="P270" s="103" t="str">
        <f>REPLACE(INDEX(GroupVertices[Group],MATCH(Edges[[#This Row],[Vertex 1]],GroupVertices[Vertex],0)),1,1,"")</f>
        <v>6</v>
      </c>
      <c r="Q270" s="103" t="str">
        <f>REPLACE(INDEX(GroupVertices[Group],MATCH(Edges[[#This Row],[Vertex 2]],GroupVertices[Vertex],0)),1,1,"")</f>
        <v>6</v>
      </c>
    </row>
    <row r="271" spans="1:17" ht="45">
      <c r="A271" s="83" t="s">
        <v>430</v>
      </c>
      <c r="B271" s="83" t="s">
        <v>431</v>
      </c>
      <c r="C271" s="52" t="s">
        <v>693</v>
      </c>
      <c r="D271" s="53">
        <v>1</v>
      </c>
      <c r="E271" s="64"/>
      <c r="F271" s="54"/>
      <c r="G271" s="52"/>
      <c r="H271" s="56"/>
      <c r="I271" s="55"/>
      <c r="J271" s="55"/>
      <c r="K271" s="90"/>
      <c r="L271" s="85">
        <v>271</v>
      </c>
      <c r="M271" s="85"/>
      <c r="N271" s="103">
        <v>1</v>
      </c>
      <c r="O271" s="92">
        <v>1</v>
      </c>
      <c r="P271" s="103" t="str">
        <f>REPLACE(INDEX(GroupVertices[Group],MATCH(Edges[[#This Row],[Vertex 1]],GroupVertices[Vertex],0)),1,1,"")</f>
        <v>6</v>
      </c>
      <c r="Q271" s="103" t="str">
        <f>REPLACE(INDEX(GroupVertices[Group],MATCH(Edges[[#This Row],[Vertex 2]],GroupVertices[Vertex],0)),1,1,"")</f>
        <v>6</v>
      </c>
    </row>
    <row r="272" spans="1:17" ht="45">
      <c r="A272" s="83" t="s">
        <v>431</v>
      </c>
      <c r="B272" s="83" t="s">
        <v>203</v>
      </c>
      <c r="C272" s="52" t="s">
        <v>693</v>
      </c>
      <c r="D272" s="53">
        <v>1</v>
      </c>
      <c r="E272" s="64"/>
      <c r="F272" s="54"/>
      <c r="G272" s="52"/>
      <c r="H272" s="56"/>
      <c r="I272" s="55"/>
      <c r="J272" s="55"/>
      <c r="K272" s="90"/>
      <c r="L272" s="85">
        <v>272</v>
      </c>
      <c r="M272" s="85"/>
      <c r="N272" s="103">
        <v>1</v>
      </c>
      <c r="O272" s="92">
        <v>1</v>
      </c>
      <c r="P272" s="103" t="str">
        <f>REPLACE(INDEX(GroupVertices[Group],MATCH(Edges[[#This Row],[Vertex 1]],GroupVertices[Vertex],0)),1,1,"")</f>
        <v>6</v>
      </c>
      <c r="Q272" s="103" t="str">
        <f>REPLACE(INDEX(GroupVertices[Group],MATCH(Edges[[#This Row],[Vertex 2]],GroupVertices[Vertex],0)),1,1,"")</f>
        <v>1</v>
      </c>
    </row>
    <row r="273" spans="1:17" ht="45">
      <c r="A273" s="83" t="s">
        <v>428</v>
      </c>
      <c r="B273" s="83" t="s">
        <v>239</v>
      </c>
      <c r="C273" s="52" t="s">
        <v>693</v>
      </c>
      <c r="D273" s="53">
        <v>1</v>
      </c>
      <c r="E273" s="64"/>
      <c r="F273" s="54"/>
      <c r="G273" s="52"/>
      <c r="H273" s="56"/>
      <c r="I273" s="55"/>
      <c r="J273" s="55"/>
      <c r="K273" s="90"/>
      <c r="L273" s="85">
        <v>273</v>
      </c>
      <c r="M273" s="85"/>
      <c r="N273" s="103">
        <v>1</v>
      </c>
      <c r="O273" s="92">
        <v>1</v>
      </c>
      <c r="P273" s="103" t="str">
        <f>REPLACE(INDEX(GroupVertices[Group],MATCH(Edges[[#This Row],[Vertex 1]],GroupVertices[Vertex],0)),1,1,"")</f>
        <v>6</v>
      </c>
      <c r="Q273" s="103" t="str">
        <f>REPLACE(INDEX(GroupVertices[Group],MATCH(Edges[[#This Row],[Vertex 2]],GroupVertices[Vertex],0)),1,1,"")</f>
        <v>6</v>
      </c>
    </row>
    <row r="274" spans="1:17" ht="45">
      <c r="A274" s="83" t="s">
        <v>239</v>
      </c>
      <c r="B274" s="83" t="s">
        <v>430</v>
      </c>
      <c r="C274" s="52" t="s">
        <v>693</v>
      </c>
      <c r="D274" s="53">
        <v>1</v>
      </c>
      <c r="E274" s="64"/>
      <c r="F274" s="54"/>
      <c r="G274" s="52"/>
      <c r="H274" s="56"/>
      <c r="I274" s="55"/>
      <c r="J274" s="55"/>
      <c r="K274" s="90"/>
      <c r="L274" s="85">
        <v>274</v>
      </c>
      <c r="M274" s="85"/>
      <c r="N274" s="103">
        <v>1</v>
      </c>
      <c r="O274" s="92">
        <v>1</v>
      </c>
      <c r="P274" s="103" t="str">
        <f>REPLACE(INDEX(GroupVertices[Group],MATCH(Edges[[#This Row],[Vertex 1]],GroupVertices[Vertex],0)),1,1,"")</f>
        <v>6</v>
      </c>
      <c r="Q274" s="103" t="str">
        <f>REPLACE(INDEX(GroupVertices[Group],MATCH(Edges[[#This Row],[Vertex 2]],GroupVertices[Vertex],0)),1,1,"")</f>
        <v>6</v>
      </c>
    </row>
    <row r="275" spans="1:17" ht="45">
      <c r="A275" s="83" t="s">
        <v>430</v>
      </c>
      <c r="B275" s="83" t="s">
        <v>259</v>
      </c>
      <c r="C275" s="52" t="s">
        <v>693</v>
      </c>
      <c r="D275" s="53">
        <v>1</v>
      </c>
      <c r="E275" s="64"/>
      <c r="F275" s="54"/>
      <c r="G275" s="52"/>
      <c r="H275" s="56"/>
      <c r="I275" s="55"/>
      <c r="J275" s="55"/>
      <c r="K275" s="90"/>
      <c r="L275" s="85">
        <v>275</v>
      </c>
      <c r="M275" s="85"/>
      <c r="N275" s="103">
        <v>1</v>
      </c>
      <c r="O275" s="92">
        <v>1</v>
      </c>
      <c r="P275" s="103" t="str">
        <f>REPLACE(INDEX(GroupVertices[Group],MATCH(Edges[[#This Row],[Vertex 1]],GroupVertices[Vertex],0)),1,1,"")</f>
        <v>6</v>
      </c>
      <c r="Q275" s="103" t="str">
        <f>REPLACE(INDEX(GroupVertices[Group],MATCH(Edges[[#This Row],[Vertex 2]],GroupVertices[Vertex],0)),1,1,"")</f>
        <v>6</v>
      </c>
    </row>
    <row r="276" spans="1:17" ht="45">
      <c r="A276" s="83" t="s">
        <v>223</v>
      </c>
      <c r="B276" s="83" t="s">
        <v>432</v>
      </c>
      <c r="C276" s="52" t="s">
        <v>693</v>
      </c>
      <c r="D276" s="53">
        <v>1</v>
      </c>
      <c r="E276" s="64"/>
      <c r="F276" s="54"/>
      <c r="G276" s="52"/>
      <c r="H276" s="56"/>
      <c r="I276" s="55"/>
      <c r="J276" s="55"/>
      <c r="K276" s="90"/>
      <c r="L276" s="85">
        <v>276</v>
      </c>
      <c r="M276" s="85"/>
      <c r="N276" s="103">
        <v>1</v>
      </c>
      <c r="O276" s="92">
        <v>1</v>
      </c>
      <c r="P276" s="103" t="str">
        <f>REPLACE(INDEX(GroupVertices[Group],MATCH(Edges[[#This Row],[Vertex 1]],GroupVertices[Vertex],0)),1,1,"")</f>
        <v>9</v>
      </c>
      <c r="Q276" s="103" t="str">
        <f>REPLACE(INDEX(GroupVertices[Group],MATCH(Edges[[#This Row],[Vertex 2]],GroupVertices[Vertex],0)),1,1,"")</f>
        <v>9</v>
      </c>
    </row>
    <row r="277" spans="1:17" ht="45">
      <c r="A277" s="83" t="s">
        <v>432</v>
      </c>
      <c r="B277" s="83" t="s">
        <v>433</v>
      </c>
      <c r="C277" s="52" t="s">
        <v>693</v>
      </c>
      <c r="D277" s="53">
        <v>1</v>
      </c>
      <c r="E277" s="64"/>
      <c r="F277" s="54"/>
      <c r="G277" s="52"/>
      <c r="H277" s="56"/>
      <c r="I277" s="55"/>
      <c r="J277" s="55"/>
      <c r="K277" s="90"/>
      <c r="L277" s="85">
        <v>277</v>
      </c>
      <c r="M277" s="85"/>
      <c r="N277" s="103">
        <v>1</v>
      </c>
      <c r="O277" s="92">
        <v>1</v>
      </c>
      <c r="P277" s="103" t="str">
        <f>REPLACE(INDEX(GroupVertices[Group],MATCH(Edges[[#This Row],[Vertex 1]],GroupVertices[Vertex],0)),1,1,"")</f>
        <v>9</v>
      </c>
      <c r="Q277" s="103" t="str">
        <f>REPLACE(INDEX(GroupVertices[Group],MATCH(Edges[[#This Row],[Vertex 2]],GroupVertices[Vertex],0)),1,1,"")</f>
        <v>9</v>
      </c>
    </row>
    <row r="278" spans="1:17" ht="45">
      <c r="A278" s="83" t="s">
        <v>203</v>
      </c>
      <c r="B278" s="83" t="s">
        <v>278</v>
      </c>
      <c r="C278" s="52" t="s">
        <v>693</v>
      </c>
      <c r="D278" s="53">
        <v>1</v>
      </c>
      <c r="E278" s="64"/>
      <c r="F278" s="54"/>
      <c r="G278" s="52"/>
      <c r="H278" s="56"/>
      <c r="I278" s="55"/>
      <c r="J278" s="55"/>
      <c r="K278" s="90"/>
      <c r="L278" s="85">
        <v>278</v>
      </c>
      <c r="M278" s="85"/>
      <c r="N278" s="103">
        <v>1</v>
      </c>
      <c r="O278" s="92">
        <v>1</v>
      </c>
      <c r="P278" s="103" t="str">
        <f>REPLACE(INDEX(GroupVertices[Group],MATCH(Edges[[#This Row],[Vertex 1]],GroupVertices[Vertex],0)),1,1,"")</f>
        <v>1</v>
      </c>
      <c r="Q278" s="103" t="str">
        <f>REPLACE(INDEX(GroupVertices[Group],MATCH(Edges[[#This Row],[Vertex 2]],GroupVertices[Vertex],0)),1,1,"")</f>
        <v>3</v>
      </c>
    </row>
    <row r="279" spans="1:17" ht="45">
      <c r="A279" s="83" t="s">
        <v>278</v>
      </c>
      <c r="B279" s="83" t="s">
        <v>382</v>
      </c>
      <c r="C279" s="52" t="s">
        <v>693</v>
      </c>
      <c r="D279" s="53">
        <v>1</v>
      </c>
      <c r="E279" s="64"/>
      <c r="F279" s="54"/>
      <c r="G279" s="52"/>
      <c r="H279" s="56"/>
      <c r="I279" s="55"/>
      <c r="J279" s="55"/>
      <c r="K279" s="90"/>
      <c r="L279" s="85">
        <v>279</v>
      </c>
      <c r="M279" s="85"/>
      <c r="N279" s="103">
        <v>1</v>
      </c>
      <c r="O279" s="92">
        <v>1</v>
      </c>
      <c r="P279" s="103" t="str">
        <f>REPLACE(INDEX(GroupVertices[Group],MATCH(Edges[[#This Row],[Vertex 1]],GroupVertices[Vertex],0)),1,1,"")</f>
        <v>3</v>
      </c>
      <c r="Q279" s="103" t="str">
        <f>REPLACE(INDEX(GroupVertices[Group],MATCH(Edges[[#This Row],[Vertex 2]],GroupVertices[Vertex],0)),1,1,"")</f>
        <v>9</v>
      </c>
    </row>
    <row r="280" spans="1:17" ht="45">
      <c r="A280" s="83" t="s">
        <v>382</v>
      </c>
      <c r="B280" s="83" t="s">
        <v>223</v>
      </c>
      <c r="C280" s="52" t="s">
        <v>693</v>
      </c>
      <c r="D280" s="53">
        <v>1</v>
      </c>
      <c r="E280" s="64"/>
      <c r="F280" s="54"/>
      <c r="G280" s="52"/>
      <c r="H280" s="56"/>
      <c r="I280" s="55"/>
      <c r="J280" s="55"/>
      <c r="K280" s="90"/>
      <c r="L280" s="85">
        <v>280</v>
      </c>
      <c r="M280" s="85"/>
      <c r="N280" s="103">
        <v>1</v>
      </c>
      <c r="O280" s="92">
        <v>1</v>
      </c>
      <c r="P280" s="103" t="str">
        <f>REPLACE(INDEX(GroupVertices[Group],MATCH(Edges[[#This Row],[Vertex 1]],GroupVertices[Vertex],0)),1,1,"")</f>
        <v>9</v>
      </c>
      <c r="Q280" s="103" t="str">
        <f>REPLACE(INDEX(GroupVertices[Group],MATCH(Edges[[#This Row],[Vertex 2]],GroupVertices[Vertex],0)),1,1,"")</f>
        <v>9</v>
      </c>
    </row>
    <row r="281" spans="1:17" ht="45">
      <c r="A281" s="83" t="s">
        <v>382</v>
      </c>
      <c r="B281" s="83" t="s">
        <v>203</v>
      </c>
      <c r="C281" s="52" t="s">
        <v>693</v>
      </c>
      <c r="D281" s="53">
        <v>1</v>
      </c>
      <c r="E281" s="64"/>
      <c r="F281" s="54"/>
      <c r="G281" s="52"/>
      <c r="H281" s="56"/>
      <c r="I281" s="55"/>
      <c r="J281" s="55"/>
      <c r="K281" s="90"/>
      <c r="L281" s="85">
        <v>281</v>
      </c>
      <c r="M281" s="85"/>
      <c r="N281" s="103">
        <v>1</v>
      </c>
      <c r="O281" s="92">
        <v>1</v>
      </c>
      <c r="P281" s="103" t="str">
        <f>REPLACE(INDEX(GroupVertices[Group],MATCH(Edges[[#This Row],[Vertex 1]],GroupVertices[Vertex],0)),1,1,"")</f>
        <v>9</v>
      </c>
      <c r="Q281" s="103" t="str">
        <f>REPLACE(INDEX(GroupVertices[Group],MATCH(Edges[[#This Row],[Vertex 2]],GroupVertices[Vertex],0)),1,1,"")</f>
        <v>1</v>
      </c>
    </row>
    <row r="282" spans="1:17" ht="45">
      <c r="A282" s="83" t="s">
        <v>434</v>
      </c>
      <c r="B282" s="83" t="s">
        <v>435</v>
      </c>
      <c r="C282" s="52" t="s">
        <v>693</v>
      </c>
      <c r="D282" s="53">
        <v>1</v>
      </c>
      <c r="E282" s="64"/>
      <c r="F282" s="54"/>
      <c r="G282" s="52"/>
      <c r="H282" s="56"/>
      <c r="I282" s="55"/>
      <c r="J282" s="55"/>
      <c r="K282" s="90"/>
      <c r="L282" s="85">
        <v>282</v>
      </c>
      <c r="M282" s="85"/>
      <c r="N282" s="103">
        <v>1</v>
      </c>
      <c r="O282" s="92">
        <v>1</v>
      </c>
      <c r="P282" s="103" t="str">
        <f>REPLACE(INDEX(GroupVertices[Group],MATCH(Edges[[#This Row],[Vertex 1]],GroupVertices[Vertex],0)),1,1,"")</f>
        <v>1</v>
      </c>
      <c r="Q282" s="103" t="str">
        <f>REPLACE(INDEX(GroupVertices[Group],MATCH(Edges[[#This Row],[Vertex 2]],GroupVertices[Vertex],0)),1,1,"")</f>
        <v>1</v>
      </c>
    </row>
    <row r="283" spans="1:17" ht="45">
      <c r="A283" s="83" t="s">
        <v>435</v>
      </c>
      <c r="B283" s="83" t="s">
        <v>203</v>
      </c>
      <c r="C283" s="52" t="s">
        <v>693</v>
      </c>
      <c r="D283" s="53">
        <v>1</v>
      </c>
      <c r="E283" s="64"/>
      <c r="F283" s="54"/>
      <c r="G283" s="52"/>
      <c r="H283" s="56"/>
      <c r="I283" s="55"/>
      <c r="J283" s="55"/>
      <c r="K283" s="90"/>
      <c r="L283" s="85">
        <v>283</v>
      </c>
      <c r="M283" s="85"/>
      <c r="N283" s="103">
        <v>1</v>
      </c>
      <c r="O283" s="92">
        <v>1</v>
      </c>
      <c r="P283" s="103" t="str">
        <f>REPLACE(INDEX(GroupVertices[Group],MATCH(Edges[[#This Row],[Vertex 1]],GroupVertices[Vertex],0)),1,1,"")</f>
        <v>1</v>
      </c>
      <c r="Q283" s="103" t="str">
        <f>REPLACE(INDEX(GroupVertices[Group],MATCH(Edges[[#This Row],[Vertex 2]],GroupVertices[Vertex],0)),1,1,"")</f>
        <v>1</v>
      </c>
    </row>
    <row r="284" spans="1:17" ht="45">
      <c r="A284" s="83" t="s">
        <v>436</v>
      </c>
      <c r="B284" s="83" t="s">
        <v>255</v>
      </c>
      <c r="C284" s="52" t="s">
        <v>693</v>
      </c>
      <c r="D284" s="53">
        <v>1</v>
      </c>
      <c r="E284" s="64"/>
      <c r="F284" s="54"/>
      <c r="G284" s="52"/>
      <c r="H284" s="56"/>
      <c r="I284" s="55"/>
      <c r="J284" s="55"/>
      <c r="K284" s="90"/>
      <c r="L284" s="85">
        <v>284</v>
      </c>
      <c r="M284" s="85"/>
      <c r="N284" s="103">
        <v>1</v>
      </c>
      <c r="O284" s="92">
        <v>1</v>
      </c>
      <c r="P284" s="103" t="str">
        <f>REPLACE(INDEX(GroupVertices[Group],MATCH(Edges[[#This Row],[Vertex 1]],GroupVertices[Vertex],0)),1,1,"")</f>
        <v>7</v>
      </c>
      <c r="Q284" s="103" t="str">
        <f>REPLACE(INDEX(GroupVertices[Group],MATCH(Edges[[#This Row],[Vertex 2]],GroupVertices[Vertex],0)),1,1,"")</f>
        <v>7</v>
      </c>
    </row>
    <row r="285" spans="1:17" ht="45">
      <c r="A285" s="83" t="s">
        <v>255</v>
      </c>
      <c r="B285" s="83" t="s">
        <v>223</v>
      </c>
      <c r="C285" s="52" t="s">
        <v>693</v>
      </c>
      <c r="D285" s="53">
        <v>1</v>
      </c>
      <c r="E285" s="64"/>
      <c r="F285" s="54"/>
      <c r="G285" s="52"/>
      <c r="H285" s="56"/>
      <c r="I285" s="55"/>
      <c r="J285" s="55"/>
      <c r="K285" s="90"/>
      <c r="L285" s="85">
        <v>285</v>
      </c>
      <c r="M285" s="85"/>
      <c r="N285" s="103">
        <v>1</v>
      </c>
      <c r="O285" s="92">
        <v>1</v>
      </c>
      <c r="P285" s="103" t="str">
        <f>REPLACE(INDEX(GroupVertices[Group],MATCH(Edges[[#This Row],[Vertex 1]],GroupVertices[Vertex],0)),1,1,"")</f>
        <v>7</v>
      </c>
      <c r="Q285" s="103" t="str">
        <f>REPLACE(INDEX(GroupVertices[Group],MATCH(Edges[[#This Row],[Vertex 2]],GroupVertices[Vertex],0)),1,1,"")</f>
        <v>9</v>
      </c>
    </row>
    <row r="286" spans="1:17" ht="45">
      <c r="A286" s="83" t="s">
        <v>223</v>
      </c>
      <c r="B286" s="83" t="s">
        <v>437</v>
      </c>
      <c r="C286" s="52" t="s">
        <v>693</v>
      </c>
      <c r="D286" s="53">
        <v>1</v>
      </c>
      <c r="E286" s="64"/>
      <c r="F286" s="54"/>
      <c r="G286" s="52"/>
      <c r="H286" s="56"/>
      <c r="I286" s="55"/>
      <c r="J286" s="55"/>
      <c r="K286" s="90"/>
      <c r="L286" s="85">
        <v>286</v>
      </c>
      <c r="M286" s="85"/>
      <c r="N286" s="103">
        <v>1</v>
      </c>
      <c r="O286" s="92">
        <v>1</v>
      </c>
      <c r="P286" s="103" t="str">
        <f>REPLACE(INDEX(GroupVertices[Group],MATCH(Edges[[#This Row],[Vertex 1]],GroupVertices[Vertex],0)),1,1,"")</f>
        <v>9</v>
      </c>
      <c r="Q286" s="103" t="str">
        <f>REPLACE(INDEX(GroupVertices[Group],MATCH(Edges[[#This Row],[Vertex 2]],GroupVertices[Vertex],0)),1,1,"")</f>
        <v>9</v>
      </c>
    </row>
    <row r="287" spans="1:17" ht="45">
      <c r="A287" s="83" t="s">
        <v>437</v>
      </c>
      <c r="B287" s="83" t="s">
        <v>438</v>
      </c>
      <c r="C287" s="52" t="s">
        <v>693</v>
      </c>
      <c r="D287" s="53">
        <v>1</v>
      </c>
      <c r="E287" s="64"/>
      <c r="F287" s="54"/>
      <c r="G287" s="52"/>
      <c r="H287" s="56"/>
      <c r="I287" s="55"/>
      <c r="J287" s="55"/>
      <c r="K287" s="90"/>
      <c r="L287" s="85">
        <v>287</v>
      </c>
      <c r="M287" s="85"/>
      <c r="N287" s="103">
        <v>1</v>
      </c>
      <c r="O287" s="92">
        <v>1</v>
      </c>
      <c r="P287" s="103" t="str">
        <f>REPLACE(INDEX(GroupVertices[Group],MATCH(Edges[[#This Row],[Vertex 1]],GroupVertices[Vertex],0)),1,1,"")</f>
        <v>9</v>
      </c>
      <c r="Q287" s="103" t="str">
        <f>REPLACE(INDEX(GroupVertices[Group],MATCH(Edges[[#This Row],[Vertex 2]],GroupVertices[Vertex],0)),1,1,"")</f>
        <v>9</v>
      </c>
    </row>
    <row r="288" spans="1:17" ht="45">
      <c r="A288" s="83" t="s">
        <v>438</v>
      </c>
      <c r="B288" s="83" t="s">
        <v>203</v>
      </c>
      <c r="C288" s="52" t="s">
        <v>693</v>
      </c>
      <c r="D288" s="53">
        <v>1</v>
      </c>
      <c r="E288" s="64"/>
      <c r="F288" s="54"/>
      <c r="G288" s="52"/>
      <c r="H288" s="56"/>
      <c r="I288" s="55"/>
      <c r="J288" s="55"/>
      <c r="K288" s="90"/>
      <c r="L288" s="85">
        <v>288</v>
      </c>
      <c r="M288" s="85"/>
      <c r="N288" s="103">
        <v>1</v>
      </c>
      <c r="O288" s="92">
        <v>1</v>
      </c>
      <c r="P288" s="103" t="str">
        <f>REPLACE(INDEX(GroupVertices[Group],MATCH(Edges[[#This Row],[Vertex 1]],GroupVertices[Vertex],0)),1,1,"")</f>
        <v>9</v>
      </c>
      <c r="Q288" s="103" t="str">
        <f>REPLACE(INDEX(GroupVertices[Group],MATCH(Edges[[#This Row],[Vertex 2]],GroupVertices[Vertex],0)),1,1,"")</f>
        <v>1</v>
      </c>
    </row>
    <row r="289" spans="1:17" ht="45">
      <c r="A289" s="83" t="s">
        <v>339</v>
      </c>
      <c r="B289" s="83" t="s">
        <v>273</v>
      </c>
      <c r="C289" s="52" t="s">
        <v>693</v>
      </c>
      <c r="D289" s="53">
        <v>1</v>
      </c>
      <c r="E289" s="64"/>
      <c r="F289" s="54"/>
      <c r="G289" s="52"/>
      <c r="H289" s="56"/>
      <c r="I289" s="55"/>
      <c r="J289" s="55"/>
      <c r="K289" s="90"/>
      <c r="L289" s="85">
        <v>289</v>
      </c>
      <c r="M289" s="85"/>
      <c r="N289" s="103">
        <v>1</v>
      </c>
      <c r="O289" s="92">
        <v>1</v>
      </c>
      <c r="P289" s="103" t="str">
        <f>REPLACE(INDEX(GroupVertices[Group],MATCH(Edges[[#This Row],[Vertex 1]],GroupVertices[Vertex],0)),1,1,"")</f>
        <v>4</v>
      </c>
      <c r="Q289" s="103" t="str">
        <f>REPLACE(INDEX(GroupVertices[Group],MATCH(Edges[[#This Row],[Vertex 2]],GroupVertices[Vertex],0)),1,1,"")</f>
        <v>4</v>
      </c>
    </row>
    <row r="290" spans="1:17" ht="45">
      <c r="A290" s="83" t="s">
        <v>273</v>
      </c>
      <c r="B290" s="83" t="s">
        <v>206</v>
      </c>
      <c r="C290" s="52" t="s">
        <v>693</v>
      </c>
      <c r="D290" s="53">
        <v>1</v>
      </c>
      <c r="E290" s="64"/>
      <c r="F290" s="54"/>
      <c r="G290" s="52"/>
      <c r="H290" s="56"/>
      <c r="I290" s="55"/>
      <c r="J290" s="55"/>
      <c r="K290" s="90"/>
      <c r="L290" s="85">
        <v>290</v>
      </c>
      <c r="M290" s="85"/>
      <c r="N290" s="103">
        <v>1</v>
      </c>
      <c r="O290" s="92">
        <v>1</v>
      </c>
      <c r="P290" s="103" t="str">
        <f>REPLACE(INDEX(GroupVertices[Group],MATCH(Edges[[#This Row],[Vertex 1]],GroupVertices[Vertex],0)),1,1,"")</f>
        <v>4</v>
      </c>
      <c r="Q290" s="103" t="str">
        <f>REPLACE(INDEX(GroupVertices[Group],MATCH(Edges[[#This Row],[Vertex 2]],GroupVertices[Vertex],0)),1,1,"")</f>
        <v>4</v>
      </c>
    </row>
    <row r="291" spans="1:17" ht="45">
      <c r="A291" s="83" t="s">
        <v>439</v>
      </c>
      <c r="B291" s="83" t="s">
        <v>440</v>
      </c>
      <c r="C291" s="52" t="s">
        <v>693</v>
      </c>
      <c r="D291" s="53">
        <v>1</v>
      </c>
      <c r="E291" s="64"/>
      <c r="F291" s="54"/>
      <c r="G291" s="52"/>
      <c r="H291" s="56"/>
      <c r="I291" s="55"/>
      <c r="J291" s="55"/>
      <c r="K291" s="90"/>
      <c r="L291" s="85">
        <v>291</v>
      </c>
      <c r="M291" s="85"/>
      <c r="N291" s="103">
        <v>1</v>
      </c>
      <c r="O291" s="92">
        <v>1</v>
      </c>
      <c r="P291" s="103" t="str">
        <f>REPLACE(INDEX(GroupVertices[Group],MATCH(Edges[[#This Row],[Vertex 1]],GroupVertices[Vertex],0)),1,1,"")</f>
        <v>1</v>
      </c>
      <c r="Q291" s="103" t="str">
        <f>REPLACE(INDEX(GroupVertices[Group],MATCH(Edges[[#This Row],[Vertex 2]],GroupVertices[Vertex],0)),1,1,"")</f>
        <v>1</v>
      </c>
    </row>
    <row r="292" spans="1:17" ht="45">
      <c r="A292" s="83" t="s">
        <v>440</v>
      </c>
      <c r="B292" s="83" t="s">
        <v>203</v>
      </c>
      <c r="C292" s="52" t="s">
        <v>693</v>
      </c>
      <c r="D292" s="53">
        <v>1</v>
      </c>
      <c r="E292" s="64"/>
      <c r="F292" s="54"/>
      <c r="G292" s="52"/>
      <c r="H292" s="56"/>
      <c r="I292" s="55"/>
      <c r="J292" s="55"/>
      <c r="K292" s="90"/>
      <c r="L292" s="85">
        <v>292</v>
      </c>
      <c r="M292" s="85"/>
      <c r="N292" s="103">
        <v>1</v>
      </c>
      <c r="O292" s="92">
        <v>1</v>
      </c>
      <c r="P292" s="103" t="str">
        <f>REPLACE(INDEX(GroupVertices[Group],MATCH(Edges[[#This Row],[Vertex 1]],GroupVertices[Vertex],0)),1,1,"")</f>
        <v>1</v>
      </c>
      <c r="Q292" s="103" t="str">
        <f>REPLACE(INDEX(GroupVertices[Group],MATCH(Edges[[#This Row],[Vertex 2]],GroupVertices[Vertex],0)),1,1,"")</f>
        <v>1</v>
      </c>
    </row>
    <row r="293" spans="1:17" ht="45">
      <c r="A293" s="83" t="s">
        <v>203</v>
      </c>
      <c r="B293" s="83" t="s">
        <v>368</v>
      </c>
      <c r="C293" s="52" t="s">
        <v>693</v>
      </c>
      <c r="D293" s="53">
        <v>1</v>
      </c>
      <c r="E293" s="64"/>
      <c r="F293" s="54"/>
      <c r="G293" s="52"/>
      <c r="H293" s="56"/>
      <c r="I293" s="55"/>
      <c r="J293" s="55"/>
      <c r="K293" s="90"/>
      <c r="L293" s="85">
        <v>293</v>
      </c>
      <c r="M293" s="85"/>
      <c r="N293" s="103">
        <v>1</v>
      </c>
      <c r="O293" s="92">
        <v>1</v>
      </c>
      <c r="P293" s="103" t="str">
        <f>REPLACE(INDEX(GroupVertices[Group],MATCH(Edges[[#This Row],[Vertex 1]],GroupVertices[Vertex],0)),1,1,"")</f>
        <v>1</v>
      </c>
      <c r="Q293" s="103" t="str">
        <f>REPLACE(INDEX(GroupVertices[Group],MATCH(Edges[[#This Row],[Vertex 2]],GroupVertices[Vertex],0)),1,1,"")</f>
        <v>4</v>
      </c>
    </row>
    <row r="294" spans="1:17" ht="45">
      <c r="A294" s="83" t="s">
        <v>203</v>
      </c>
      <c r="B294" s="83" t="s">
        <v>441</v>
      </c>
      <c r="C294" s="52" t="s">
        <v>693</v>
      </c>
      <c r="D294" s="53">
        <v>1</v>
      </c>
      <c r="E294" s="64"/>
      <c r="F294" s="54"/>
      <c r="G294" s="52"/>
      <c r="H294" s="56"/>
      <c r="I294" s="55"/>
      <c r="J294" s="55"/>
      <c r="K294" s="90"/>
      <c r="L294" s="85">
        <v>294</v>
      </c>
      <c r="M294" s="85"/>
      <c r="N294" s="103">
        <v>1</v>
      </c>
      <c r="O294" s="92">
        <v>1</v>
      </c>
      <c r="P294" s="103" t="str">
        <f>REPLACE(INDEX(GroupVertices[Group],MATCH(Edges[[#This Row],[Vertex 1]],GroupVertices[Vertex],0)),1,1,"")</f>
        <v>1</v>
      </c>
      <c r="Q294" s="103" t="str">
        <f>REPLACE(INDEX(GroupVertices[Group],MATCH(Edges[[#This Row],[Vertex 2]],GroupVertices[Vertex],0)),1,1,"")</f>
        <v>1</v>
      </c>
    </row>
    <row r="295" spans="1:17" ht="45">
      <c r="A295" s="83" t="s">
        <v>441</v>
      </c>
      <c r="B295" s="83" t="s">
        <v>442</v>
      </c>
      <c r="C295" s="52" t="s">
        <v>693</v>
      </c>
      <c r="D295" s="53">
        <v>1</v>
      </c>
      <c r="E295" s="64"/>
      <c r="F295" s="54"/>
      <c r="G295" s="52"/>
      <c r="H295" s="56"/>
      <c r="I295" s="55"/>
      <c r="J295" s="55"/>
      <c r="K295" s="90"/>
      <c r="L295" s="85">
        <v>295</v>
      </c>
      <c r="M295" s="85"/>
      <c r="N295" s="103">
        <v>1</v>
      </c>
      <c r="O295" s="92">
        <v>1</v>
      </c>
      <c r="P295" s="103" t="str">
        <f>REPLACE(INDEX(GroupVertices[Group],MATCH(Edges[[#This Row],[Vertex 1]],GroupVertices[Vertex],0)),1,1,"")</f>
        <v>1</v>
      </c>
      <c r="Q295" s="103" t="str">
        <f>REPLACE(INDEX(GroupVertices[Group],MATCH(Edges[[#This Row],[Vertex 2]],GroupVertices[Vertex],0)),1,1,"")</f>
        <v>1</v>
      </c>
    </row>
    <row r="296" spans="1:17" ht="45">
      <c r="A296" s="83" t="s">
        <v>269</v>
      </c>
      <c r="B296" s="83" t="s">
        <v>203</v>
      </c>
      <c r="C296" s="52" t="s">
        <v>693</v>
      </c>
      <c r="D296" s="53">
        <v>1</v>
      </c>
      <c r="E296" s="64"/>
      <c r="F296" s="54"/>
      <c r="G296" s="52"/>
      <c r="H296" s="56"/>
      <c r="I296" s="55"/>
      <c r="J296" s="55"/>
      <c r="K296" s="90"/>
      <c r="L296" s="85">
        <v>296</v>
      </c>
      <c r="M296" s="85"/>
      <c r="N296" s="103">
        <v>1</v>
      </c>
      <c r="O296" s="92">
        <v>1</v>
      </c>
      <c r="P296" s="103" t="str">
        <f>REPLACE(INDEX(GroupVertices[Group],MATCH(Edges[[#This Row],[Vertex 1]],GroupVertices[Vertex],0)),1,1,"")</f>
        <v>1</v>
      </c>
      <c r="Q296" s="103" t="str">
        <f>REPLACE(INDEX(GroupVertices[Group],MATCH(Edges[[#This Row],[Vertex 2]],GroupVertices[Vertex],0)),1,1,"")</f>
        <v>1</v>
      </c>
    </row>
    <row r="297" spans="1:17" ht="45">
      <c r="A297" s="83" t="s">
        <v>203</v>
      </c>
      <c r="B297" s="83" t="s">
        <v>443</v>
      </c>
      <c r="C297" s="52" t="s">
        <v>693</v>
      </c>
      <c r="D297" s="53">
        <v>1</v>
      </c>
      <c r="E297" s="64"/>
      <c r="F297" s="54"/>
      <c r="G297" s="52"/>
      <c r="H297" s="56"/>
      <c r="I297" s="55"/>
      <c r="J297" s="55"/>
      <c r="K297" s="90"/>
      <c r="L297" s="85">
        <v>297</v>
      </c>
      <c r="M297" s="85"/>
      <c r="N297" s="103">
        <v>1</v>
      </c>
      <c r="O297" s="92">
        <v>1</v>
      </c>
      <c r="P297" s="103" t="str">
        <f>REPLACE(INDEX(GroupVertices[Group],MATCH(Edges[[#This Row],[Vertex 1]],GroupVertices[Vertex],0)),1,1,"")</f>
        <v>1</v>
      </c>
      <c r="Q297" s="103" t="str">
        <f>REPLACE(INDEX(GroupVertices[Group],MATCH(Edges[[#This Row],[Vertex 2]],GroupVertices[Vertex],0)),1,1,"")</f>
        <v>1</v>
      </c>
    </row>
    <row r="298" spans="1:17" ht="45">
      <c r="A298" s="83" t="s">
        <v>260</v>
      </c>
      <c r="B298" s="83" t="s">
        <v>207</v>
      </c>
      <c r="C298" s="52" t="s">
        <v>693</v>
      </c>
      <c r="D298" s="53">
        <v>1</v>
      </c>
      <c r="E298" s="64"/>
      <c r="F298" s="54"/>
      <c r="G298" s="52"/>
      <c r="H298" s="56"/>
      <c r="I298" s="55"/>
      <c r="J298" s="55"/>
      <c r="K298" s="90"/>
      <c r="L298" s="85">
        <v>298</v>
      </c>
      <c r="M298" s="85"/>
      <c r="N298" s="103">
        <v>1</v>
      </c>
      <c r="O298" s="92">
        <v>1</v>
      </c>
      <c r="P298" s="103" t="str">
        <f>REPLACE(INDEX(GroupVertices[Group],MATCH(Edges[[#This Row],[Vertex 1]],GroupVertices[Vertex],0)),1,1,"")</f>
        <v>8</v>
      </c>
      <c r="Q298" s="103" t="str">
        <f>REPLACE(INDEX(GroupVertices[Group],MATCH(Edges[[#This Row],[Vertex 2]],GroupVertices[Vertex],0)),1,1,"")</f>
        <v>8</v>
      </c>
    </row>
    <row r="299" spans="1:17" ht="45">
      <c r="A299" s="83" t="s">
        <v>210</v>
      </c>
      <c r="B299" s="83" t="s">
        <v>444</v>
      </c>
      <c r="C299" s="52" t="s">
        <v>693</v>
      </c>
      <c r="D299" s="53">
        <v>1</v>
      </c>
      <c r="E299" s="64"/>
      <c r="F299" s="54"/>
      <c r="G299" s="52"/>
      <c r="H299" s="56"/>
      <c r="I299" s="55"/>
      <c r="J299" s="55"/>
      <c r="K299" s="90"/>
      <c r="L299" s="85">
        <v>299</v>
      </c>
      <c r="M299" s="85"/>
      <c r="N299" s="103">
        <v>1</v>
      </c>
      <c r="O299" s="92">
        <v>1</v>
      </c>
      <c r="P299" s="103" t="str">
        <f>REPLACE(INDEX(GroupVertices[Group],MATCH(Edges[[#This Row],[Vertex 1]],GroupVertices[Vertex],0)),1,1,"")</f>
        <v>2</v>
      </c>
      <c r="Q299" s="103" t="str">
        <f>REPLACE(INDEX(GroupVertices[Group],MATCH(Edges[[#This Row],[Vertex 2]],GroupVertices[Vertex],0)),1,1,"")</f>
        <v>2</v>
      </c>
    </row>
    <row r="300" spans="1:17" ht="45">
      <c r="A300" s="83" t="s">
        <v>401</v>
      </c>
      <c r="B300" s="83" t="s">
        <v>445</v>
      </c>
      <c r="C300" s="52" t="s">
        <v>693</v>
      </c>
      <c r="D300" s="53">
        <v>1</v>
      </c>
      <c r="E300" s="64"/>
      <c r="F300" s="54"/>
      <c r="G300" s="52"/>
      <c r="H300" s="56"/>
      <c r="I300" s="55"/>
      <c r="J300" s="55"/>
      <c r="K300" s="90"/>
      <c r="L300" s="85">
        <v>300</v>
      </c>
      <c r="M300" s="85"/>
      <c r="N300" s="103">
        <v>1</v>
      </c>
      <c r="O300" s="92">
        <v>1</v>
      </c>
      <c r="P300" s="103" t="str">
        <f>REPLACE(INDEX(GroupVertices[Group],MATCH(Edges[[#This Row],[Vertex 1]],GroupVertices[Vertex],0)),1,1,"")</f>
        <v>18</v>
      </c>
      <c r="Q300" s="103" t="str">
        <f>REPLACE(INDEX(GroupVertices[Group],MATCH(Edges[[#This Row],[Vertex 2]],GroupVertices[Vertex],0)),1,1,"")</f>
        <v>18</v>
      </c>
    </row>
    <row r="301" spans="1:17" ht="45">
      <c r="A301" s="83" t="s">
        <v>445</v>
      </c>
      <c r="B301" s="83" t="s">
        <v>446</v>
      </c>
      <c r="C301" s="52" t="s">
        <v>693</v>
      </c>
      <c r="D301" s="53">
        <v>1</v>
      </c>
      <c r="E301" s="64"/>
      <c r="F301" s="54"/>
      <c r="G301" s="52"/>
      <c r="H301" s="56"/>
      <c r="I301" s="55"/>
      <c r="J301" s="55"/>
      <c r="K301" s="90"/>
      <c r="L301" s="85">
        <v>301</v>
      </c>
      <c r="M301" s="85"/>
      <c r="N301" s="103">
        <v>1</v>
      </c>
      <c r="O301" s="92">
        <v>1</v>
      </c>
      <c r="P301" s="103" t="str">
        <f>REPLACE(INDEX(GroupVertices[Group],MATCH(Edges[[#This Row],[Vertex 1]],GroupVertices[Vertex],0)),1,1,"")</f>
        <v>18</v>
      </c>
      <c r="Q301" s="103" t="str">
        <f>REPLACE(INDEX(GroupVertices[Group],MATCH(Edges[[#This Row],[Vertex 2]],GroupVertices[Vertex],0)),1,1,"")</f>
        <v>18</v>
      </c>
    </row>
    <row r="302" spans="1:17" ht="45">
      <c r="A302" s="83" t="s">
        <v>446</v>
      </c>
      <c r="B302" s="83" t="s">
        <v>203</v>
      </c>
      <c r="C302" s="52" t="s">
        <v>693</v>
      </c>
      <c r="D302" s="53">
        <v>1</v>
      </c>
      <c r="E302" s="64"/>
      <c r="F302" s="54"/>
      <c r="G302" s="52"/>
      <c r="H302" s="56"/>
      <c r="I302" s="55"/>
      <c r="J302" s="55"/>
      <c r="K302" s="90"/>
      <c r="L302" s="85">
        <v>302</v>
      </c>
      <c r="M302" s="85"/>
      <c r="N302" s="103">
        <v>1</v>
      </c>
      <c r="O302" s="92">
        <v>1</v>
      </c>
      <c r="P302" s="103" t="str">
        <f>REPLACE(INDEX(GroupVertices[Group],MATCH(Edges[[#This Row],[Vertex 1]],GroupVertices[Vertex],0)),1,1,"")</f>
        <v>18</v>
      </c>
      <c r="Q302" s="103" t="str">
        <f>REPLACE(INDEX(GroupVertices[Group],MATCH(Edges[[#This Row],[Vertex 2]],GroupVertices[Vertex],0)),1,1,"")</f>
        <v>1</v>
      </c>
    </row>
    <row r="303" spans="1:17" ht="45">
      <c r="A303" s="83" t="s">
        <v>203</v>
      </c>
      <c r="B303" s="83" t="s">
        <v>447</v>
      </c>
      <c r="C303" s="52" t="s">
        <v>693</v>
      </c>
      <c r="D303" s="53">
        <v>1</v>
      </c>
      <c r="E303" s="64"/>
      <c r="F303" s="54"/>
      <c r="G303" s="52"/>
      <c r="H303" s="56"/>
      <c r="I303" s="55"/>
      <c r="J303" s="55"/>
      <c r="K303" s="90"/>
      <c r="L303" s="85">
        <v>303</v>
      </c>
      <c r="M303" s="85"/>
      <c r="N303" s="103">
        <v>1</v>
      </c>
      <c r="O303" s="92">
        <v>1</v>
      </c>
      <c r="P303" s="103" t="str">
        <f>REPLACE(INDEX(GroupVertices[Group],MATCH(Edges[[#This Row],[Vertex 1]],GroupVertices[Vertex],0)),1,1,"")</f>
        <v>1</v>
      </c>
      <c r="Q303" s="103" t="str">
        <f>REPLACE(INDEX(GroupVertices[Group],MATCH(Edges[[#This Row],[Vertex 2]],GroupVertices[Vertex],0)),1,1,"")</f>
        <v>1</v>
      </c>
    </row>
    <row r="304" spans="1:17" ht="45">
      <c r="A304" s="83" t="s">
        <v>448</v>
      </c>
      <c r="B304" s="83" t="s">
        <v>203</v>
      </c>
      <c r="C304" s="52" t="s">
        <v>693</v>
      </c>
      <c r="D304" s="53">
        <v>1</v>
      </c>
      <c r="E304" s="64"/>
      <c r="F304" s="54"/>
      <c r="G304" s="52"/>
      <c r="H304" s="56"/>
      <c r="I304" s="55"/>
      <c r="J304" s="55"/>
      <c r="K304" s="90"/>
      <c r="L304" s="85">
        <v>304</v>
      </c>
      <c r="M304" s="85"/>
      <c r="N304" s="103">
        <v>1</v>
      </c>
      <c r="O304" s="92">
        <v>1</v>
      </c>
      <c r="P304" s="103" t="str">
        <f>REPLACE(INDEX(GroupVertices[Group],MATCH(Edges[[#This Row],[Vertex 1]],GroupVertices[Vertex],0)),1,1,"")</f>
        <v>1</v>
      </c>
      <c r="Q304" s="103" t="str">
        <f>REPLACE(INDEX(GroupVertices[Group],MATCH(Edges[[#This Row],[Vertex 2]],GroupVertices[Vertex],0)),1,1,"")</f>
        <v>1</v>
      </c>
    </row>
    <row r="305" spans="1:17" ht="45">
      <c r="A305" s="83" t="s">
        <v>203</v>
      </c>
      <c r="B305" s="83" t="s">
        <v>449</v>
      </c>
      <c r="C305" s="52" t="s">
        <v>693</v>
      </c>
      <c r="D305" s="53">
        <v>1</v>
      </c>
      <c r="E305" s="64"/>
      <c r="F305" s="54"/>
      <c r="G305" s="52"/>
      <c r="H305" s="56"/>
      <c r="I305" s="55"/>
      <c r="J305" s="55"/>
      <c r="K305" s="90"/>
      <c r="L305" s="85">
        <v>305</v>
      </c>
      <c r="M305" s="85"/>
      <c r="N305" s="103">
        <v>1</v>
      </c>
      <c r="O305" s="92">
        <v>1</v>
      </c>
      <c r="P305" s="103" t="str">
        <f>REPLACE(INDEX(GroupVertices[Group],MATCH(Edges[[#This Row],[Vertex 1]],GroupVertices[Vertex],0)),1,1,"")</f>
        <v>1</v>
      </c>
      <c r="Q305" s="103" t="str">
        <f>REPLACE(INDEX(GroupVertices[Group],MATCH(Edges[[#This Row],[Vertex 2]],GroupVertices[Vertex],0)),1,1,"")</f>
        <v>1</v>
      </c>
    </row>
    <row r="306" spans="1:17" ht="45">
      <c r="A306" s="83" t="s">
        <v>203</v>
      </c>
      <c r="B306" s="83" t="s">
        <v>450</v>
      </c>
      <c r="C306" s="52" t="s">
        <v>693</v>
      </c>
      <c r="D306" s="53">
        <v>1</v>
      </c>
      <c r="E306" s="64"/>
      <c r="F306" s="54"/>
      <c r="G306" s="52"/>
      <c r="H306" s="56"/>
      <c r="I306" s="55"/>
      <c r="J306" s="55"/>
      <c r="K306" s="90"/>
      <c r="L306" s="85">
        <v>306</v>
      </c>
      <c r="M306" s="85"/>
      <c r="N306" s="103">
        <v>1</v>
      </c>
      <c r="O306" s="92">
        <v>1</v>
      </c>
      <c r="P306" s="103" t="str">
        <f>REPLACE(INDEX(GroupVertices[Group],MATCH(Edges[[#This Row],[Vertex 1]],GroupVertices[Vertex],0)),1,1,"")</f>
        <v>1</v>
      </c>
      <c r="Q306" s="103" t="str">
        <f>REPLACE(INDEX(GroupVertices[Group],MATCH(Edges[[#This Row],[Vertex 2]],GroupVertices[Vertex],0)),1,1,"")</f>
        <v>1</v>
      </c>
    </row>
    <row r="307" spans="1:17" ht="45">
      <c r="A307" s="83" t="s">
        <v>450</v>
      </c>
      <c r="B307" s="83" t="s">
        <v>451</v>
      </c>
      <c r="C307" s="52" t="s">
        <v>693</v>
      </c>
      <c r="D307" s="53">
        <v>1</v>
      </c>
      <c r="E307" s="64"/>
      <c r="F307" s="54"/>
      <c r="G307" s="52"/>
      <c r="H307" s="56"/>
      <c r="I307" s="55"/>
      <c r="J307" s="55"/>
      <c r="K307" s="90"/>
      <c r="L307" s="85">
        <v>307</v>
      </c>
      <c r="M307" s="85"/>
      <c r="N307" s="103">
        <v>1</v>
      </c>
      <c r="O307" s="92">
        <v>1</v>
      </c>
      <c r="P307" s="103" t="str">
        <f>REPLACE(INDEX(GroupVertices[Group],MATCH(Edges[[#This Row],[Vertex 1]],GroupVertices[Vertex],0)),1,1,"")</f>
        <v>1</v>
      </c>
      <c r="Q307" s="103" t="str">
        <f>REPLACE(INDEX(GroupVertices[Group],MATCH(Edges[[#This Row],[Vertex 2]],GroupVertices[Vertex],0)),1,1,"")</f>
        <v>1</v>
      </c>
    </row>
    <row r="308" spans="1:17" ht="45">
      <c r="A308" s="83" t="s">
        <v>203</v>
      </c>
      <c r="B308" s="83" t="s">
        <v>452</v>
      </c>
      <c r="C308" s="52" t="s">
        <v>693</v>
      </c>
      <c r="D308" s="53">
        <v>1</v>
      </c>
      <c r="E308" s="64"/>
      <c r="F308" s="54"/>
      <c r="G308" s="52"/>
      <c r="H308" s="56"/>
      <c r="I308" s="55"/>
      <c r="J308" s="55"/>
      <c r="K308" s="90"/>
      <c r="L308" s="85">
        <v>308</v>
      </c>
      <c r="M308" s="85"/>
      <c r="N308" s="103">
        <v>1</v>
      </c>
      <c r="O308" s="92">
        <v>1</v>
      </c>
      <c r="P308" s="103" t="str">
        <f>REPLACE(INDEX(GroupVertices[Group],MATCH(Edges[[#This Row],[Vertex 1]],GroupVertices[Vertex],0)),1,1,"")</f>
        <v>1</v>
      </c>
      <c r="Q308" s="103" t="str">
        <f>REPLACE(INDEX(GroupVertices[Group],MATCH(Edges[[#This Row],[Vertex 2]],GroupVertices[Vertex],0)),1,1,"")</f>
        <v>1</v>
      </c>
    </row>
    <row r="309" spans="1:17" ht="45">
      <c r="A309" s="83" t="s">
        <v>452</v>
      </c>
      <c r="B309" s="83" t="s">
        <v>453</v>
      </c>
      <c r="C309" s="52" t="s">
        <v>693</v>
      </c>
      <c r="D309" s="53">
        <v>1</v>
      </c>
      <c r="E309" s="64"/>
      <c r="F309" s="54"/>
      <c r="G309" s="52"/>
      <c r="H309" s="56"/>
      <c r="I309" s="55"/>
      <c r="J309" s="55"/>
      <c r="K309" s="90"/>
      <c r="L309" s="85">
        <v>309</v>
      </c>
      <c r="M309" s="85"/>
      <c r="N309" s="103">
        <v>1</v>
      </c>
      <c r="O309" s="92">
        <v>1</v>
      </c>
      <c r="P309" s="103" t="str">
        <f>REPLACE(INDEX(GroupVertices[Group],MATCH(Edges[[#This Row],[Vertex 1]],GroupVertices[Vertex],0)),1,1,"")</f>
        <v>1</v>
      </c>
      <c r="Q309" s="103" t="str">
        <f>REPLACE(INDEX(GroupVertices[Group],MATCH(Edges[[#This Row],[Vertex 2]],GroupVertices[Vertex],0)),1,1,"")</f>
        <v>1</v>
      </c>
    </row>
    <row r="310" spans="1:17" ht="45">
      <c r="A310" s="83" t="s">
        <v>203</v>
      </c>
      <c r="B310" s="83" t="s">
        <v>371</v>
      </c>
      <c r="C310" s="52" t="s">
        <v>693</v>
      </c>
      <c r="D310" s="53">
        <v>1</v>
      </c>
      <c r="E310" s="64"/>
      <c r="F310" s="54"/>
      <c r="G310" s="52"/>
      <c r="H310" s="56"/>
      <c r="I310" s="55"/>
      <c r="J310" s="55"/>
      <c r="K310" s="90"/>
      <c r="L310" s="85">
        <v>310</v>
      </c>
      <c r="M310" s="85"/>
      <c r="N310" s="103">
        <v>1</v>
      </c>
      <c r="O310" s="92">
        <v>1</v>
      </c>
      <c r="P310" s="103" t="str">
        <f>REPLACE(INDEX(GroupVertices[Group],MATCH(Edges[[#This Row],[Vertex 1]],GroupVertices[Vertex],0)),1,1,"")</f>
        <v>1</v>
      </c>
      <c r="Q310" s="103" t="str">
        <f>REPLACE(INDEX(GroupVertices[Group],MATCH(Edges[[#This Row],[Vertex 2]],GroupVertices[Vertex],0)),1,1,"")</f>
        <v>1</v>
      </c>
    </row>
    <row r="311" spans="1:17" ht="45">
      <c r="A311" s="83" t="s">
        <v>371</v>
      </c>
      <c r="B311" s="83" t="s">
        <v>454</v>
      </c>
      <c r="C311" s="52" t="s">
        <v>693</v>
      </c>
      <c r="D311" s="53">
        <v>1</v>
      </c>
      <c r="E311" s="64"/>
      <c r="F311" s="54"/>
      <c r="G311" s="52"/>
      <c r="H311" s="56"/>
      <c r="I311" s="55"/>
      <c r="J311" s="55"/>
      <c r="K311" s="90"/>
      <c r="L311" s="85">
        <v>311</v>
      </c>
      <c r="M311" s="85"/>
      <c r="N311" s="103">
        <v>1</v>
      </c>
      <c r="O311" s="92">
        <v>1</v>
      </c>
      <c r="P311" s="103" t="str">
        <f>REPLACE(INDEX(GroupVertices[Group],MATCH(Edges[[#This Row],[Vertex 1]],GroupVertices[Vertex],0)),1,1,"")</f>
        <v>1</v>
      </c>
      <c r="Q311" s="103" t="str">
        <f>REPLACE(INDEX(GroupVertices[Group],MATCH(Edges[[#This Row],[Vertex 2]],GroupVertices[Vertex],0)),1,1,"")</f>
        <v>1</v>
      </c>
    </row>
    <row r="312" spans="1:17" ht="45">
      <c r="A312" s="83" t="s">
        <v>454</v>
      </c>
      <c r="B312" s="83" t="s">
        <v>234</v>
      </c>
      <c r="C312" s="52" t="s">
        <v>693</v>
      </c>
      <c r="D312" s="53">
        <v>1</v>
      </c>
      <c r="E312" s="64"/>
      <c r="F312" s="54"/>
      <c r="G312" s="52"/>
      <c r="H312" s="56"/>
      <c r="I312" s="55"/>
      <c r="J312" s="55"/>
      <c r="K312" s="90"/>
      <c r="L312" s="85">
        <v>312</v>
      </c>
      <c r="M312" s="85"/>
      <c r="N312" s="103">
        <v>1</v>
      </c>
      <c r="O312" s="92">
        <v>1</v>
      </c>
      <c r="P312" s="103" t="str">
        <f>REPLACE(INDEX(GroupVertices[Group],MATCH(Edges[[#This Row],[Vertex 1]],GroupVertices[Vertex],0)),1,1,"")</f>
        <v>1</v>
      </c>
      <c r="Q312" s="103" t="str">
        <f>REPLACE(INDEX(GroupVertices[Group],MATCH(Edges[[#This Row],[Vertex 2]],GroupVertices[Vertex],0)),1,1,"")</f>
        <v>1</v>
      </c>
    </row>
    <row r="313" spans="1:17" ht="45">
      <c r="A313" s="83" t="s">
        <v>203</v>
      </c>
      <c r="B313" s="83" t="s">
        <v>455</v>
      </c>
      <c r="C313" s="52" t="s">
        <v>693</v>
      </c>
      <c r="D313" s="53">
        <v>1</v>
      </c>
      <c r="E313" s="64"/>
      <c r="F313" s="54"/>
      <c r="G313" s="52"/>
      <c r="H313" s="56"/>
      <c r="I313" s="55"/>
      <c r="J313" s="55"/>
      <c r="K313" s="90"/>
      <c r="L313" s="85">
        <v>313</v>
      </c>
      <c r="M313" s="85"/>
      <c r="N313" s="103">
        <v>1</v>
      </c>
      <c r="O313" s="92">
        <v>1</v>
      </c>
      <c r="P313" s="103" t="str">
        <f>REPLACE(INDEX(GroupVertices[Group],MATCH(Edges[[#This Row],[Vertex 1]],GroupVertices[Vertex],0)),1,1,"")</f>
        <v>1</v>
      </c>
      <c r="Q313" s="103" t="str">
        <f>REPLACE(INDEX(GroupVertices[Group],MATCH(Edges[[#This Row],[Vertex 2]],GroupVertices[Vertex],0)),1,1,"")</f>
        <v>1</v>
      </c>
    </row>
    <row r="314" spans="1:17" ht="45">
      <c r="A314" s="83" t="s">
        <v>455</v>
      </c>
      <c r="B314" s="83" t="s">
        <v>456</v>
      </c>
      <c r="C314" s="52" t="s">
        <v>693</v>
      </c>
      <c r="D314" s="53">
        <v>1</v>
      </c>
      <c r="E314" s="64"/>
      <c r="F314" s="54"/>
      <c r="G314" s="52"/>
      <c r="H314" s="56"/>
      <c r="I314" s="55"/>
      <c r="J314" s="55"/>
      <c r="K314" s="90"/>
      <c r="L314" s="85">
        <v>314</v>
      </c>
      <c r="M314" s="85"/>
      <c r="N314" s="103">
        <v>1</v>
      </c>
      <c r="O314" s="92">
        <v>1</v>
      </c>
      <c r="P314" s="103" t="str">
        <f>REPLACE(INDEX(GroupVertices[Group],MATCH(Edges[[#This Row],[Vertex 1]],GroupVertices[Vertex],0)),1,1,"")</f>
        <v>1</v>
      </c>
      <c r="Q314" s="103" t="str">
        <f>REPLACE(INDEX(GroupVertices[Group],MATCH(Edges[[#This Row],[Vertex 2]],GroupVertices[Vertex],0)),1,1,"")</f>
        <v>1</v>
      </c>
    </row>
    <row r="315" spans="1:17" ht="45">
      <c r="A315" s="83" t="s">
        <v>204</v>
      </c>
      <c r="B315" s="83" t="s">
        <v>203</v>
      </c>
      <c r="C315" s="52" t="s">
        <v>693</v>
      </c>
      <c r="D315" s="53">
        <v>1</v>
      </c>
      <c r="E315" s="64"/>
      <c r="F315" s="54"/>
      <c r="G315" s="52"/>
      <c r="H315" s="56"/>
      <c r="I315" s="55"/>
      <c r="J315" s="55"/>
      <c r="K315" s="90"/>
      <c r="L315" s="85">
        <v>315</v>
      </c>
      <c r="M315" s="85"/>
      <c r="N315" s="103">
        <v>1</v>
      </c>
      <c r="O315" s="92">
        <v>1</v>
      </c>
      <c r="P315" s="103" t="str">
        <f>REPLACE(INDEX(GroupVertices[Group],MATCH(Edges[[#This Row],[Vertex 1]],GroupVertices[Vertex],0)),1,1,"")</f>
        <v>1</v>
      </c>
      <c r="Q315" s="103" t="str">
        <f>REPLACE(INDEX(GroupVertices[Group],MATCH(Edges[[#This Row],[Vertex 2]],GroupVertices[Vertex],0)),1,1,"")</f>
        <v>1</v>
      </c>
    </row>
    <row r="316" spans="1:17" ht="45">
      <c r="A316" s="83" t="s">
        <v>457</v>
      </c>
      <c r="B316" s="83" t="s">
        <v>203</v>
      </c>
      <c r="C316" s="52" t="s">
        <v>693</v>
      </c>
      <c r="D316" s="53">
        <v>1</v>
      </c>
      <c r="E316" s="64"/>
      <c r="F316" s="54"/>
      <c r="G316" s="52"/>
      <c r="H316" s="56"/>
      <c r="I316" s="55"/>
      <c r="J316" s="55"/>
      <c r="K316" s="90"/>
      <c r="L316" s="85">
        <v>316</v>
      </c>
      <c r="M316" s="85"/>
      <c r="N316" s="103">
        <v>1</v>
      </c>
      <c r="O316" s="92">
        <v>1</v>
      </c>
      <c r="P316" s="103" t="str">
        <f>REPLACE(INDEX(GroupVertices[Group],MATCH(Edges[[#This Row],[Vertex 1]],GroupVertices[Vertex],0)),1,1,"")</f>
        <v>1</v>
      </c>
      <c r="Q316" s="103" t="str">
        <f>REPLACE(INDEX(GroupVertices[Group],MATCH(Edges[[#This Row],[Vertex 2]],GroupVertices[Vertex],0)),1,1,"")</f>
        <v>1</v>
      </c>
    </row>
    <row r="317" spans="1:17" ht="45">
      <c r="A317" s="83" t="s">
        <v>458</v>
      </c>
      <c r="B317" s="83" t="s">
        <v>225</v>
      </c>
      <c r="C317" s="52" t="s">
        <v>693</v>
      </c>
      <c r="D317" s="53">
        <v>1</v>
      </c>
      <c r="E317" s="64"/>
      <c r="F317" s="54"/>
      <c r="G317" s="52"/>
      <c r="H317" s="56"/>
      <c r="I317" s="55"/>
      <c r="J317" s="55"/>
      <c r="K317" s="90"/>
      <c r="L317" s="85">
        <v>317</v>
      </c>
      <c r="M317" s="85"/>
      <c r="N317" s="103">
        <v>1</v>
      </c>
      <c r="O317" s="92">
        <v>1</v>
      </c>
      <c r="P317" s="103" t="str">
        <f>REPLACE(INDEX(GroupVertices[Group],MATCH(Edges[[#This Row],[Vertex 1]],GroupVertices[Vertex],0)),1,1,"")</f>
        <v>3</v>
      </c>
      <c r="Q317" s="103" t="str">
        <f>REPLACE(INDEX(GroupVertices[Group],MATCH(Edges[[#This Row],[Vertex 2]],GroupVertices[Vertex],0)),1,1,"")</f>
        <v>3</v>
      </c>
    </row>
    <row r="318" spans="1:17" ht="45">
      <c r="A318" s="83" t="s">
        <v>225</v>
      </c>
      <c r="B318" s="83" t="s">
        <v>255</v>
      </c>
      <c r="C318" s="52" t="s">
        <v>693</v>
      </c>
      <c r="D318" s="53">
        <v>1</v>
      </c>
      <c r="E318" s="64"/>
      <c r="F318" s="54"/>
      <c r="G318" s="52"/>
      <c r="H318" s="56"/>
      <c r="I318" s="55"/>
      <c r="J318" s="55"/>
      <c r="K318" s="90"/>
      <c r="L318" s="85">
        <v>318</v>
      </c>
      <c r="M318" s="85"/>
      <c r="N318" s="103">
        <v>1</v>
      </c>
      <c r="O318" s="92">
        <v>1</v>
      </c>
      <c r="P318" s="103" t="str">
        <f>REPLACE(INDEX(GroupVertices[Group],MATCH(Edges[[#This Row],[Vertex 1]],GroupVertices[Vertex],0)),1,1,"")</f>
        <v>3</v>
      </c>
      <c r="Q318" s="103" t="str">
        <f>REPLACE(INDEX(GroupVertices[Group],MATCH(Edges[[#This Row],[Vertex 2]],GroupVertices[Vertex],0)),1,1,"")</f>
        <v>7</v>
      </c>
    </row>
    <row r="319" spans="1:17" ht="45">
      <c r="A319" s="83" t="s">
        <v>226</v>
      </c>
      <c r="B319" s="83" t="s">
        <v>309</v>
      </c>
      <c r="C319" s="52" t="s">
        <v>693</v>
      </c>
      <c r="D319" s="53">
        <v>1</v>
      </c>
      <c r="E319" s="64"/>
      <c r="F319" s="54"/>
      <c r="G319" s="52"/>
      <c r="H319" s="56"/>
      <c r="I319" s="55"/>
      <c r="J319" s="55"/>
      <c r="K319" s="90"/>
      <c r="L319" s="85">
        <v>319</v>
      </c>
      <c r="M319" s="85"/>
      <c r="N319" s="103">
        <v>1</v>
      </c>
      <c r="O319" s="92">
        <v>1</v>
      </c>
      <c r="P319" s="103" t="str">
        <f>REPLACE(INDEX(GroupVertices[Group],MATCH(Edges[[#This Row],[Vertex 1]],GroupVertices[Vertex],0)),1,1,"")</f>
        <v>3</v>
      </c>
      <c r="Q319" s="103" t="str">
        <f>REPLACE(INDEX(GroupVertices[Group],MATCH(Edges[[#This Row],[Vertex 2]],GroupVertices[Vertex],0)),1,1,"")</f>
        <v>2</v>
      </c>
    </row>
    <row r="320" spans="1:17" ht="45">
      <c r="A320" s="83" t="s">
        <v>203</v>
      </c>
      <c r="B320" s="83" t="s">
        <v>309</v>
      </c>
      <c r="C320" s="52" t="s">
        <v>693</v>
      </c>
      <c r="D320" s="53">
        <v>1</v>
      </c>
      <c r="E320" s="64"/>
      <c r="F320" s="54"/>
      <c r="G320" s="52"/>
      <c r="H320" s="56"/>
      <c r="I320" s="55"/>
      <c r="J320" s="55"/>
      <c r="K320" s="90"/>
      <c r="L320" s="85">
        <v>320</v>
      </c>
      <c r="M320" s="85"/>
      <c r="N320" s="103">
        <v>1</v>
      </c>
      <c r="O320" s="92">
        <v>1</v>
      </c>
      <c r="P320" s="103" t="str">
        <f>REPLACE(INDEX(GroupVertices[Group],MATCH(Edges[[#This Row],[Vertex 1]],GroupVertices[Vertex],0)),1,1,"")</f>
        <v>1</v>
      </c>
      <c r="Q320" s="103" t="str">
        <f>REPLACE(INDEX(GroupVertices[Group],MATCH(Edges[[#This Row],[Vertex 2]],GroupVertices[Vertex],0)),1,1,"")</f>
        <v>2</v>
      </c>
    </row>
    <row r="321" spans="1:17" ht="45">
      <c r="A321" s="83" t="s">
        <v>459</v>
      </c>
      <c r="B321" s="83" t="s">
        <v>203</v>
      </c>
      <c r="C321" s="52" t="s">
        <v>693</v>
      </c>
      <c r="D321" s="53">
        <v>1</v>
      </c>
      <c r="E321" s="64"/>
      <c r="F321" s="54"/>
      <c r="G321" s="52"/>
      <c r="H321" s="56"/>
      <c r="I321" s="55"/>
      <c r="J321" s="55"/>
      <c r="K321" s="90"/>
      <c r="L321" s="85">
        <v>321</v>
      </c>
      <c r="M321" s="85"/>
      <c r="N321" s="103">
        <v>1</v>
      </c>
      <c r="O321" s="92">
        <v>1</v>
      </c>
      <c r="P321" s="103" t="str">
        <f>REPLACE(INDEX(GroupVertices[Group],MATCH(Edges[[#This Row],[Vertex 1]],GroupVertices[Vertex],0)),1,1,"")</f>
        <v>1</v>
      </c>
      <c r="Q321" s="103" t="str">
        <f>REPLACE(INDEX(GroupVertices[Group],MATCH(Edges[[#This Row],[Vertex 2]],GroupVertices[Vertex],0)),1,1,"")</f>
        <v>1</v>
      </c>
    </row>
    <row r="322" spans="1:17" ht="45">
      <c r="A322" s="83" t="s">
        <v>260</v>
      </c>
      <c r="B322" s="83" t="s">
        <v>460</v>
      </c>
      <c r="C322" s="52" t="s">
        <v>693</v>
      </c>
      <c r="D322" s="53">
        <v>1</v>
      </c>
      <c r="E322" s="64"/>
      <c r="F322" s="54"/>
      <c r="G322" s="52"/>
      <c r="H322" s="56"/>
      <c r="I322" s="55"/>
      <c r="J322" s="55"/>
      <c r="K322" s="90"/>
      <c r="L322" s="85">
        <v>322</v>
      </c>
      <c r="M322" s="85"/>
      <c r="N322" s="103">
        <v>1</v>
      </c>
      <c r="O322" s="92">
        <v>1</v>
      </c>
      <c r="P322" s="103" t="str">
        <f>REPLACE(INDEX(GroupVertices[Group],MATCH(Edges[[#This Row],[Vertex 1]],GroupVertices[Vertex],0)),1,1,"")</f>
        <v>8</v>
      </c>
      <c r="Q322" s="103" t="str">
        <f>REPLACE(INDEX(GroupVertices[Group],MATCH(Edges[[#This Row],[Vertex 2]],GroupVertices[Vertex],0)),1,1,"")</f>
        <v>8</v>
      </c>
    </row>
    <row r="323" spans="1:17" ht="45">
      <c r="A323" s="83" t="s">
        <v>461</v>
      </c>
      <c r="B323" s="83" t="s">
        <v>462</v>
      </c>
      <c r="C323" s="52" t="s">
        <v>693</v>
      </c>
      <c r="D323" s="53">
        <v>1</v>
      </c>
      <c r="E323" s="64"/>
      <c r="F323" s="54"/>
      <c r="G323" s="52"/>
      <c r="H323" s="56"/>
      <c r="I323" s="55"/>
      <c r="J323" s="55"/>
      <c r="K323" s="90"/>
      <c r="L323" s="85">
        <v>323</v>
      </c>
      <c r="M323" s="85"/>
      <c r="N323" s="103">
        <v>1</v>
      </c>
      <c r="O323" s="92">
        <v>1</v>
      </c>
      <c r="P323" s="103" t="str">
        <f>REPLACE(INDEX(GroupVertices[Group],MATCH(Edges[[#This Row],[Vertex 1]],GroupVertices[Vertex],0)),1,1,"")</f>
        <v>2</v>
      </c>
      <c r="Q323" s="103" t="str">
        <f>REPLACE(INDEX(GroupVertices[Group],MATCH(Edges[[#This Row],[Vertex 2]],GroupVertices[Vertex],0)),1,1,"")</f>
        <v>2</v>
      </c>
    </row>
    <row r="324" spans="1:17" ht="45">
      <c r="A324" s="83" t="s">
        <v>462</v>
      </c>
      <c r="B324" s="83" t="s">
        <v>212</v>
      </c>
      <c r="C324" s="52" t="s">
        <v>693</v>
      </c>
      <c r="D324" s="53">
        <v>1</v>
      </c>
      <c r="E324" s="64"/>
      <c r="F324" s="54"/>
      <c r="G324" s="52"/>
      <c r="H324" s="56"/>
      <c r="I324" s="55"/>
      <c r="J324" s="55"/>
      <c r="K324" s="90"/>
      <c r="L324" s="85">
        <v>324</v>
      </c>
      <c r="M324" s="85"/>
      <c r="N324" s="103">
        <v>1</v>
      </c>
      <c r="O324" s="92">
        <v>1</v>
      </c>
      <c r="P324" s="103" t="str">
        <f>REPLACE(INDEX(GroupVertices[Group],MATCH(Edges[[#This Row],[Vertex 1]],GroupVertices[Vertex],0)),1,1,"")</f>
        <v>2</v>
      </c>
      <c r="Q324" s="103" t="str">
        <f>REPLACE(INDEX(GroupVertices[Group],MATCH(Edges[[#This Row],[Vertex 2]],GroupVertices[Vertex],0)),1,1,"")</f>
        <v>2</v>
      </c>
    </row>
    <row r="325" spans="1:17" ht="45">
      <c r="A325" s="83" t="s">
        <v>270</v>
      </c>
      <c r="B325" s="83" t="s">
        <v>402</v>
      </c>
      <c r="C325" s="52" t="s">
        <v>693</v>
      </c>
      <c r="D325" s="53">
        <v>1</v>
      </c>
      <c r="E325" s="64"/>
      <c r="F325" s="54"/>
      <c r="G325" s="52"/>
      <c r="H325" s="56"/>
      <c r="I325" s="55"/>
      <c r="J325" s="55"/>
      <c r="K325" s="90"/>
      <c r="L325" s="85">
        <v>325</v>
      </c>
      <c r="M325" s="85"/>
      <c r="N325" s="103">
        <v>1</v>
      </c>
      <c r="O325" s="92">
        <v>1</v>
      </c>
      <c r="P325" s="103" t="str">
        <f>REPLACE(INDEX(GroupVertices[Group],MATCH(Edges[[#This Row],[Vertex 1]],GroupVertices[Vertex],0)),1,1,"")</f>
        <v>8</v>
      </c>
      <c r="Q325" s="103" t="str">
        <f>REPLACE(INDEX(GroupVertices[Group],MATCH(Edges[[#This Row],[Vertex 2]],GroupVertices[Vertex],0)),1,1,"")</f>
        <v>8</v>
      </c>
    </row>
    <row r="326" spans="1:17" ht="45">
      <c r="A326" s="83" t="s">
        <v>402</v>
      </c>
      <c r="B326" s="83" t="s">
        <v>226</v>
      </c>
      <c r="C326" s="52" t="s">
        <v>693</v>
      </c>
      <c r="D326" s="53">
        <v>1</v>
      </c>
      <c r="E326" s="64"/>
      <c r="F326" s="54"/>
      <c r="G326" s="52"/>
      <c r="H326" s="56"/>
      <c r="I326" s="55"/>
      <c r="J326" s="55"/>
      <c r="K326" s="90"/>
      <c r="L326" s="85">
        <v>326</v>
      </c>
      <c r="M326" s="85"/>
      <c r="N326" s="103">
        <v>1</v>
      </c>
      <c r="O326" s="92">
        <v>1</v>
      </c>
      <c r="P326" s="103" t="str">
        <f>REPLACE(INDEX(GroupVertices[Group],MATCH(Edges[[#This Row],[Vertex 1]],GroupVertices[Vertex],0)),1,1,"")</f>
        <v>8</v>
      </c>
      <c r="Q326" s="103" t="str">
        <f>REPLACE(INDEX(GroupVertices[Group],MATCH(Edges[[#This Row],[Vertex 2]],GroupVertices[Vertex],0)),1,1,"")</f>
        <v>3</v>
      </c>
    </row>
    <row r="327" spans="1:17" ht="45">
      <c r="A327" s="83" t="s">
        <v>463</v>
      </c>
      <c r="B327" s="83" t="s">
        <v>278</v>
      </c>
      <c r="C327" s="52" t="s">
        <v>693</v>
      </c>
      <c r="D327" s="53">
        <v>1</v>
      </c>
      <c r="E327" s="64"/>
      <c r="F327" s="54"/>
      <c r="G327" s="52"/>
      <c r="H327" s="56"/>
      <c r="I327" s="55"/>
      <c r="J327" s="55"/>
      <c r="K327" s="90"/>
      <c r="L327" s="85">
        <v>327</v>
      </c>
      <c r="M327" s="85"/>
      <c r="N327" s="103">
        <v>1</v>
      </c>
      <c r="O327" s="92">
        <v>1</v>
      </c>
      <c r="P327" s="103" t="str">
        <f>REPLACE(INDEX(GroupVertices[Group],MATCH(Edges[[#This Row],[Vertex 1]],GroupVertices[Vertex],0)),1,1,"")</f>
        <v>3</v>
      </c>
      <c r="Q327" s="103" t="str">
        <f>REPLACE(INDEX(GroupVertices[Group],MATCH(Edges[[#This Row],[Vertex 2]],GroupVertices[Vertex],0)),1,1,"")</f>
        <v>3</v>
      </c>
    </row>
    <row r="328" spans="1:17" ht="45">
      <c r="A328" s="83" t="s">
        <v>278</v>
      </c>
      <c r="B328" s="83" t="s">
        <v>203</v>
      </c>
      <c r="C328" s="52" t="s">
        <v>693</v>
      </c>
      <c r="D328" s="53">
        <v>1</v>
      </c>
      <c r="E328" s="64"/>
      <c r="F328" s="54"/>
      <c r="G328" s="52"/>
      <c r="H328" s="56"/>
      <c r="I328" s="55"/>
      <c r="J328" s="55"/>
      <c r="K328" s="90"/>
      <c r="L328" s="85">
        <v>328</v>
      </c>
      <c r="M328" s="85"/>
      <c r="N328" s="103">
        <v>1</v>
      </c>
      <c r="O328" s="92">
        <v>1</v>
      </c>
      <c r="P328" s="103" t="str">
        <f>REPLACE(INDEX(GroupVertices[Group],MATCH(Edges[[#This Row],[Vertex 1]],GroupVertices[Vertex],0)),1,1,"")</f>
        <v>3</v>
      </c>
      <c r="Q328" s="103" t="str">
        <f>REPLACE(INDEX(GroupVertices[Group],MATCH(Edges[[#This Row],[Vertex 2]],GroupVertices[Vertex],0)),1,1,"")</f>
        <v>1</v>
      </c>
    </row>
    <row r="329" spans="1:17" ht="45">
      <c r="A329" s="83" t="s">
        <v>203</v>
      </c>
      <c r="B329" s="83" t="s">
        <v>207</v>
      </c>
      <c r="C329" s="52" t="s">
        <v>693</v>
      </c>
      <c r="D329" s="53">
        <v>1</v>
      </c>
      <c r="E329" s="64"/>
      <c r="F329" s="54"/>
      <c r="G329" s="52"/>
      <c r="H329" s="56"/>
      <c r="I329" s="55"/>
      <c r="J329" s="55"/>
      <c r="K329" s="90"/>
      <c r="L329" s="85">
        <v>329</v>
      </c>
      <c r="M329" s="85"/>
      <c r="N329" s="103">
        <v>1</v>
      </c>
      <c r="O329" s="92">
        <v>1</v>
      </c>
      <c r="P329" s="103" t="str">
        <f>REPLACE(INDEX(GroupVertices[Group],MATCH(Edges[[#This Row],[Vertex 1]],GroupVertices[Vertex],0)),1,1,"")</f>
        <v>1</v>
      </c>
      <c r="Q329" s="103" t="str">
        <f>REPLACE(INDEX(GroupVertices[Group],MATCH(Edges[[#This Row],[Vertex 2]],GroupVertices[Vertex],0)),1,1,"")</f>
        <v>8</v>
      </c>
    </row>
    <row r="330" spans="1:17" ht="45">
      <c r="A330" s="83" t="s">
        <v>203</v>
      </c>
      <c r="B330" s="83" t="s">
        <v>464</v>
      </c>
      <c r="C330" s="52" t="s">
        <v>693</v>
      </c>
      <c r="D330" s="53">
        <v>1</v>
      </c>
      <c r="E330" s="64"/>
      <c r="F330" s="54"/>
      <c r="G330" s="52"/>
      <c r="H330" s="56"/>
      <c r="I330" s="55"/>
      <c r="J330" s="55"/>
      <c r="K330" s="90"/>
      <c r="L330" s="85">
        <v>330</v>
      </c>
      <c r="M330" s="85"/>
      <c r="N330" s="103">
        <v>1</v>
      </c>
      <c r="O330" s="92">
        <v>1</v>
      </c>
      <c r="P330" s="103" t="str">
        <f>REPLACE(INDEX(GroupVertices[Group],MATCH(Edges[[#This Row],[Vertex 1]],GroupVertices[Vertex],0)),1,1,"")</f>
        <v>1</v>
      </c>
      <c r="Q330" s="103" t="str">
        <f>REPLACE(INDEX(GroupVertices[Group],MATCH(Edges[[#This Row],[Vertex 2]],GroupVertices[Vertex],0)),1,1,"")</f>
        <v>8</v>
      </c>
    </row>
    <row r="331" spans="1:17" ht="45">
      <c r="A331" s="83" t="s">
        <v>464</v>
      </c>
      <c r="B331" s="83" t="s">
        <v>460</v>
      </c>
      <c r="C331" s="52" t="s">
        <v>693</v>
      </c>
      <c r="D331" s="53">
        <v>1</v>
      </c>
      <c r="E331" s="64"/>
      <c r="F331" s="54"/>
      <c r="G331" s="52"/>
      <c r="H331" s="56"/>
      <c r="I331" s="55"/>
      <c r="J331" s="55"/>
      <c r="K331" s="90"/>
      <c r="L331" s="85">
        <v>331</v>
      </c>
      <c r="M331" s="85"/>
      <c r="N331" s="103">
        <v>1</v>
      </c>
      <c r="O331" s="92">
        <v>1</v>
      </c>
      <c r="P331" s="103" t="str">
        <f>REPLACE(INDEX(GroupVertices[Group],MATCH(Edges[[#This Row],[Vertex 1]],GroupVertices[Vertex],0)),1,1,"")</f>
        <v>8</v>
      </c>
      <c r="Q331" s="103" t="str">
        <f>REPLACE(INDEX(GroupVertices[Group],MATCH(Edges[[#This Row],[Vertex 2]],GroupVertices[Vertex],0)),1,1,"")</f>
        <v>8</v>
      </c>
    </row>
    <row r="332" spans="1:17" ht="45">
      <c r="A332" s="83" t="s">
        <v>460</v>
      </c>
      <c r="B332" s="83" t="s">
        <v>260</v>
      </c>
      <c r="C332" s="52" t="s">
        <v>693</v>
      </c>
      <c r="D332" s="53">
        <v>1</v>
      </c>
      <c r="E332" s="64"/>
      <c r="F332" s="54"/>
      <c r="G332" s="52"/>
      <c r="H332" s="56"/>
      <c r="I332" s="55"/>
      <c r="J332" s="55"/>
      <c r="K332" s="90"/>
      <c r="L332" s="85">
        <v>332</v>
      </c>
      <c r="M332" s="85"/>
      <c r="N332" s="103">
        <v>1</v>
      </c>
      <c r="O332" s="92">
        <v>1</v>
      </c>
      <c r="P332" s="103" t="str">
        <f>REPLACE(INDEX(GroupVertices[Group],MATCH(Edges[[#This Row],[Vertex 1]],GroupVertices[Vertex],0)),1,1,"")</f>
        <v>8</v>
      </c>
      <c r="Q332" s="103" t="str">
        <f>REPLACE(INDEX(GroupVertices[Group],MATCH(Edges[[#This Row],[Vertex 2]],GroupVertices[Vertex],0)),1,1,"")</f>
        <v>8</v>
      </c>
    </row>
    <row r="333" spans="1:17" ht="45">
      <c r="A333" s="83" t="s">
        <v>203</v>
      </c>
      <c r="B333" s="83" t="s">
        <v>465</v>
      </c>
      <c r="C333" s="52" t="s">
        <v>693</v>
      </c>
      <c r="D333" s="53">
        <v>1</v>
      </c>
      <c r="E333" s="64"/>
      <c r="F333" s="54"/>
      <c r="G333" s="52"/>
      <c r="H333" s="56"/>
      <c r="I333" s="55"/>
      <c r="J333" s="55"/>
      <c r="K333" s="90"/>
      <c r="L333" s="85">
        <v>333</v>
      </c>
      <c r="M333" s="85"/>
      <c r="N333" s="103">
        <v>1</v>
      </c>
      <c r="O333" s="92">
        <v>1</v>
      </c>
      <c r="P333" s="103" t="str">
        <f>REPLACE(INDEX(GroupVertices[Group],MATCH(Edges[[#This Row],[Vertex 1]],GroupVertices[Vertex],0)),1,1,"")</f>
        <v>1</v>
      </c>
      <c r="Q333" s="103" t="str">
        <f>REPLACE(INDEX(GroupVertices[Group],MATCH(Edges[[#This Row],[Vertex 2]],GroupVertices[Vertex],0)),1,1,"")</f>
        <v>1</v>
      </c>
    </row>
    <row r="334" spans="1:17" ht="45">
      <c r="A334" s="83" t="s">
        <v>466</v>
      </c>
      <c r="B334" s="83" t="s">
        <v>467</v>
      </c>
      <c r="C334" s="52" t="s">
        <v>693</v>
      </c>
      <c r="D334" s="53">
        <v>1</v>
      </c>
      <c r="E334" s="64"/>
      <c r="F334" s="54"/>
      <c r="G334" s="52"/>
      <c r="H334" s="56"/>
      <c r="I334" s="55"/>
      <c r="J334" s="55"/>
      <c r="K334" s="90"/>
      <c r="L334" s="85">
        <v>334</v>
      </c>
      <c r="M334" s="85"/>
      <c r="N334" s="103">
        <v>1</v>
      </c>
      <c r="O334" s="92">
        <v>1</v>
      </c>
      <c r="P334" s="103" t="str">
        <f>REPLACE(INDEX(GroupVertices[Group],MATCH(Edges[[#This Row],[Vertex 1]],GroupVertices[Vertex],0)),1,1,"")</f>
        <v>3</v>
      </c>
      <c r="Q334" s="103" t="str">
        <f>REPLACE(INDEX(GroupVertices[Group],MATCH(Edges[[#This Row],[Vertex 2]],GroupVertices[Vertex],0)),1,1,"")</f>
        <v>3</v>
      </c>
    </row>
    <row r="335" spans="1:17" ht="45">
      <c r="A335" s="83" t="s">
        <v>467</v>
      </c>
      <c r="B335" s="83" t="s">
        <v>226</v>
      </c>
      <c r="C335" s="52" t="s">
        <v>693</v>
      </c>
      <c r="D335" s="53">
        <v>1</v>
      </c>
      <c r="E335" s="64"/>
      <c r="F335" s="54"/>
      <c r="G335" s="52"/>
      <c r="H335" s="56"/>
      <c r="I335" s="55"/>
      <c r="J335" s="55"/>
      <c r="K335" s="90"/>
      <c r="L335" s="85">
        <v>335</v>
      </c>
      <c r="M335" s="85"/>
      <c r="N335" s="103">
        <v>1</v>
      </c>
      <c r="O335" s="92">
        <v>1</v>
      </c>
      <c r="P335" s="103" t="str">
        <f>REPLACE(INDEX(GroupVertices[Group],MATCH(Edges[[#This Row],[Vertex 1]],GroupVertices[Vertex],0)),1,1,"")</f>
        <v>3</v>
      </c>
      <c r="Q335" s="103" t="str">
        <f>REPLACE(INDEX(GroupVertices[Group],MATCH(Edges[[#This Row],[Vertex 2]],GroupVertices[Vertex],0)),1,1,"")</f>
        <v>3</v>
      </c>
    </row>
    <row r="336" spans="1:17" ht="45">
      <c r="A336" s="83" t="s">
        <v>265</v>
      </c>
      <c r="B336" s="83" t="s">
        <v>468</v>
      </c>
      <c r="C336" s="52" t="s">
        <v>693</v>
      </c>
      <c r="D336" s="53">
        <v>1</v>
      </c>
      <c r="E336" s="64"/>
      <c r="F336" s="54"/>
      <c r="G336" s="52"/>
      <c r="H336" s="56"/>
      <c r="I336" s="55"/>
      <c r="J336" s="55"/>
      <c r="K336" s="90"/>
      <c r="L336" s="85">
        <v>336</v>
      </c>
      <c r="M336" s="85"/>
      <c r="N336" s="103">
        <v>1</v>
      </c>
      <c r="O336" s="92">
        <v>1</v>
      </c>
      <c r="P336" s="103" t="str">
        <f>REPLACE(INDEX(GroupVertices[Group],MATCH(Edges[[#This Row],[Vertex 1]],GroupVertices[Vertex],0)),1,1,"")</f>
        <v>3</v>
      </c>
      <c r="Q336" s="103" t="str">
        <f>REPLACE(INDEX(GroupVertices[Group],MATCH(Edges[[#This Row],[Vertex 2]],GroupVertices[Vertex],0)),1,1,"")</f>
        <v>3</v>
      </c>
    </row>
    <row r="337" spans="1:17" ht="45">
      <c r="A337" s="83" t="s">
        <v>203</v>
      </c>
      <c r="B337" s="83" t="s">
        <v>469</v>
      </c>
      <c r="C337" s="52" t="s">
        <v>693</v>
      </c>
      <c r="D337" s="53">
        <v>1</v>
      </c>
      <c r="E337" s="64"/>
      <c r="F337" s="54"/>
      <c r="G337" s="52"/>
      <c r="H337" s="56"/>
      <c r="I337" s="55"/>
      <c r="J337" s="55"/>
      <c r="K337" s="90"/>
      <c r="L337" s="85">
        <v>337</v>
      </c>
      <c r="M337" s="85"/>
      <c r="N337" s="103">
        <v>1</v>
      </c>
      <c r="O337" s="92">
        <v>1</v>
      </c>
      <c r="P337" s="103" t="str">
        <f>REPLACE(INDEX(GroupVertices[Group],MATCH(Edges[[#This Row],[Vertex 1]],GroupVertices[Vertex],0)),1,1,"")</f>
        <v>1</v>
      </c>
      <c r="Q337" s="103" t="str">
        <f>REPLACE(INDEX(GroupVertices[Group],MATCH(Edges[[#This Row],[Vertex 2]],GroupVertices[Vertex],0)),1,1,"")</f>
        <v>1</v>
      </c>
    </row>
    <row r="338" spans="1:17" ht="45">
      <c r="A338" s="83" t="s">
        <v>210</v>
      </c>
      <c r="B338" s="83" t="s">
        <v>212</v>
      </c>
      <c r="C338" s="52" t="s">
        <v>693</v>
      </c>
      <c r="D338" s="53">
        <v>1</v>
      </c>
      <c r="E338" s="64"/>
      <c r="F338" s="54"/>
      <c r="G338" s="52"/>
      <c r="H338" s="56"/>
      <c r="I338" s="55"/>
      <c r="J338" s="55"/>
      <c r="K338" s="90"/>
      <c r="L338" s="85">
        <v>338</v>
      </c>
      <c r="M338" s="85"/>
      <c r="N338" s="103">
        <v>1</v>
      </c>
      <c r="O338" s="92">
        <v>1</v>
      </c>
      <c r="P338" s="103" t="str">
        <f>REPLACE(INDEX(GroupVertices[Group],MATCH(Edges[[#This Row],[Vertex 1]],GroupVertices[Vertex],0)),1,1,"")</f>
        <v>2</v>
      </c>
      <c r="Q338" s="103" t="str">
        <f>REPLACE(INDEX(GroupVertices[Group],MATCH(Edges[[#This Row],[Vertex 2]],GroupVertices[Vertex],0)),1,1,"")</f>
        <v>2</v>
      </c>
    </row>
    <row r="339" spans="1:17" ht="45">
      <c r="A339" s="83" t="s">
        <v>470</v>
      </c>
      <c r="B339" s="83" t="s">
        <v>203</v>
      </c>
      <c r="C339" s="52" t="s">
        <v>693</v>
      </c>
      <c r="D339" s="53">
        <v>1</v>
      </c>
      <c r="E339" s="64"/>
      <c r="F339" s="54"/>
      <c r="G339" s="52"/>
      <c r="H339" s="56"/>
      <c r="I339" s="55"/>
      <c r="J339" s="55"/>
      <c r="K339" s="90"/>
      <c r="L339" s="85">
        <v>339</v>
      </c>
      <c r="M339" s="85"/>
      <c r="N339" s="103">
        <v>1</v>
      </c>
      <c r="O339" s="92">
        <v>1</v>
      </c>
      <c r="P339" s="103" t="str">
        <f>REPLACE(INDEX(GroupVertices[Group],MATCH(Edges[[#This Row],[Vertex 1]],GroupVertices[Vertex],0)),1,1,"")</f>
        <v>12</v>
      </c>
      <c r="Q339" s="103" t="str">
        <f>REPLACE(INDEX(GroupVertices[Group],MATCH(Edges[[#This Row],[Vertex 2]],GroupVertices[Vertex],0)),1,1,"")</f>
        <v>1</v>
      </c>
    </row>
    <row r="340" spans="1:17" ht="45">
      <c r="A340" s="83" t="s">
        <v>203</v>
      </c>
      <c r="B340" s="83" t="s">
        <v>267</v>
      </c>
      <c r="C340" s="52" t="s">
        <v>693</v>
      </c>
      <c r="D340" s="53">
        <v>1</v>
      </c>
      <c r="E340" s="64"/>
      <c r="F340" s="54"/>
      <c r="G340" s="52"/>
      <c r="H340" s="56"/>
      <c r="I340" s="55"/>
      <c r="J340" s="55"/>
      <c r="K340" s="90"/>
      <c r="L340" s="85">
        <v>340</v>
      </c>
      <c r="M340" s="85"/>
      <c r="N340" s="103">
        <v>1</v>
      </c>
      <c r="O340" s="92">
        <v>1</v>
      </c>
      <c r="P340" s="103" t="str">
        <f>REPLACE(INDEX(GroupVertices[Group],MATCH(Edges[[#This Row],[Vertex 1]],GroupVertices[Vertex],0)),1,1,"")</f>
        <v>1</v>
      </c>
      <c r="Q340" s="103" t="str">
        <f>REPLACE(INDEX(GroupVertices[Group],MATCH(Edges[[#This Row],[Vertex 2]],GroupVertices[Vertex],0)),1,1,"")</f>
        <v>15</v>
      </c>
    </row>
    <row r="341" spans="1:17" ht="45">
      <c r="A341" s="83" t="s">
        <v>267</v>
      </c>
      <c r="B341" s="83" t="s">
        <v>471</v>
      </c>
      <c r="C341" s="52" t="s">
        <v>693</v>
      </c>
      <c r="D341" s="53">
        <v>1</v>
      </c>
      <c r="E341" s="64"/>
      <c r="F341" s="54"/>
      <c r="G341" s="52"/>
      <c r="H341" s="56"/>
      <c r="I341" s="55"/>
      <c r="J341" s="55"/>
      <c r="K341" s="90"/>
      <c r="L341" s="85">
        <v>341</v>
      </c>
      <c r="M341" s="85"/>
      <c r="N341" s="103">
        <v>1</v>
      </c>
      <c r="O341" s="92">
        <v>1</v>
      </c>
      <c r="P341" s="103" t="str">
        <f>REPLACE(INDEX(GroupVertices[Group],MATCH(Edges[[#This Row],[Vertex 1]],GroupVertices[Vertex],0)),1,1,"")</f>
        <v>15</v>
      </c>
      <c r="Q341" s="103" t="str">
        <f>REPLACE(INDEX(GroupVertices[Group],MATCH(Edges[[#This Row],[Vertex 2]],GroupVertices[Vertex],0)),1,1,"")</f>
        <v>15</v>
      </c>
    </row>
    <row r="342" spans="1:17" ht="45">
      <c r="A342" s="83" t="s">
        <v>471</v>
      </c>
      <c r="B342" s="83" t="s">
        <v>472</v>
      </c>
      <c r="C342" s="52" t="s">
        <v>693</v>
      </c>
      <c r="D342" s="53">
        <v>1</v>
      </c>
      <c r="E342" s="64"/>
      <c r="F342" s="54"/>
      <c r="G342" s="52"/>
      <c r="H342" s="56"/>
      <c r="I342" s="55"/>
      <c r="J342" s="55"/>
      <c r="K342" s="90"/>
      <c r="L342" s="85">
        <v>342</v>
      </c>
      <c r="M342" s="85"/>
      <c r="N342" s="103">
        <v>1</v>
      </c>
      <c r="O342" s="92">
        <v>1</v>
      </c>
      <c r="P342" s="103" t="str">
        <f>REPLACE(INDEX(GroupVertices[Group],MATCH(Edges[[#This Row],[Vertex 1]],GroupVertices[Vertex],0)),1,1,"")</f>
        <v>15</v>
      </c>
      <c r="Q342" s="103" t="str">
        <f>REPLACE(INDEX(GroupVertices[Group],MATCH(Edges[[#This Row],[Vertex 2]],GroupVertices[Vertex],0)),1,1,"")</f>
        <v>15</v>
      </c>
    </row>
    <row r="343" spans="1:17" ht="45">
      <c r="A343" s="83" t="s">
        <v>230</v>
      </c>
      <c r="B343" s="83" t="s">
        <v>473</v>
      </c>
      <c r="C343" s="52" t="s">
        <v>693</v>
      </c>
      <c r="D343" s="53">
        <v>1</v>
      </c>
      <c r="E343" s="64"/>
      <c r="F343" s="54"/>
      <c r="G343" s="52"/>
      <c r="H343" s="56"/>
      <c r="I343" s="55"/>
      <c r="J343" s="55"/>
      <c r="K343" s="90"/>
      <c r="L343" s="85">
        <v>343</v>
      </c>
      <c r="M343" s="85"/>
      <c r="N343" s="103">
        <v>1</v>
      </c>
      <c r="O343" s="92">
        <v>1</v>
      </c>
      <c r="P343" s="103" t="str">
        <f>REPLACE(INDEX(GroupVertices[Group],MATCH(Edges[[#This Row],[Vertex 1]],GroupVertices[Vertex],0)),1,1,"")</f>
        <v>6</v>
      </c>
      <c r="Q343" s="103" t="str">
        <f>REPLACE(INDEX(GroupVertices[Group],MATCH(Edges[[#This Row],[Vertex 2]],GroupVertices[Vertex],0)),1,1,"")</f>
        <v>6</v>
      </c>
    </row>
    <row r="344" spans="1:17" ht="45">
      <c r="A344" s="83" t="s">
        <v>203</v>
      </c>
      <c r="B344" s="83" t="s">
        <v>474</v>
      </c>
      <c r="C344" s="52" t="s">
        <v>693</v>
      </c>
      <c r="D344" s="53">
        <v>1</v>
      </c>
      <c r="E344" s="64"/>
      <c r="F344" s="54"/>
      <c r="G344" s="52"/>
      <c r="H344" s="56"/>
      <c r="I344" s="55"/>
      <c r="J344" s="55"/>
      <c r="K344" s="90"/>
      <c r="L344" s="85">
        <v>344</v>
      </c>
      <c r="M344" s="85"/>
      <c r="N344" s="103">
        <v>1</v>
      </c>
      <c r="O344" s="92">
        <v>1</v>
      </c>
      <c r="P344" s="103" t="str">
        <f>REPLACE(INDEX(GroupVertices[Group],MATCH(Edges[[#This Row],[Vertex 1]],GroupVertices[Vertex],0)),1,1,"")</f>
        <v>1</v>
      </c>
      <c r="Q344" s="103" t="str">
        <f>REPLACE(INDEX(GroupVertices[Group],MATCH(Edges[[#This Row],[Vertex 2]],GroupVertices[Vertex],0)),1,1,"")</f>
        <v>13</v>
      </c>
    </row>
    <row r="345" spans="1:17" ht="45">
      <c r="A345" s="83" t="s">
        <v>474</v>
      </c>
      <c r="B345" s="83" t="s">
        <v>475</v>
      </c>
      <c r="C345" s="52" t="s">
        <v>693</v>
      </c>
      <c r="D345" s="53">
        <v>1</v>
      </c>
      <c r="E345" s="64"/>
      <c r="F345" s="54"/>
      <c r="G345" s="52"/>
      <c r="H345" s="56"/>
      <c r="I345" s="55"/>
      <c r="J345" s="55"/>
      <c r="K345" s="90"/>
      <c r="L345" s="85">
        <v>345</v>
      </c>
      <c r="M345" s="85"/>
      <c r="N345" s="103">
        <v>1</v>
      </c>
      <c r="O345" s="92">
        <v>1</v>
      </c>
      <c r="P345" s="103" t="str">
        <f>REPLACE(INDEX(GroupVertices[Group],MATCH(Edges[[#This Row],[Vertex 1]],GroupVertices[Vertex],0)),1,1,"")</f>
        <v>13</v>
      </c>
      <c r="Q345" s="103" t="str">
        <f>REPLACE(INDEX(GroupVertices[Group],MATCH(Edges[[#This Row],[Vertex 2]],GroupVertices[Vertex],0)),1,1,"")</f>
        <v>13</v>
      </c>
    </row>
    <row r="346" spans="1:17" ht="45">
      <c r="A346" s="83" t="s">
        <v>231</v>
      </c>
      <c r="B346" s="83" t="s">
        <v>203</v>
      </c>
      <c r="C346" s="52" t="s">
        <v>693</v>
      </c>
      <c r="D346" s="53">
        <v>1</v>
      </c>
      <c r="E346" s="64"/>
      <c r="F346" s="54"/>
      <c r="G346" s="52"/>
      <c r="H346" s="56"/>
      <c r="I346" s="55"/>
      <c r="J346" s="55"/>
      <c r="K346" s="90"/>
      <c r="L346" s="85">
        <v>346</v>
      </c>
      <c r="M346" s="85"/>
      <c r="N346" s="103">
        <v>1</v>
      </c>
      <c r="O346" s="92">
        <v>1</v>
      </c>
      <c r="P346" s="103" t="str">
        <f>REPLACE(INDEX(GroupVertices[Group],MATCH(Edges[[#This Row],[Vertex 1]],GroupVertices[Vertex],0)),1,1,"")</f>
        <v>6</v>
      </c>
      <c r="Q346" s="103" t="str">
        <f>REPLACE(INDEX(GroupVertices[Group],MATCH(Edges[[#This Row],[Vertex 2]],GroupVertices[Vertex],0)),1,1,"")</f>
        <v>1</v>
      </c>
    </row>
    <row r="347" spans="1:17" ht="45">
      <c r="A347" s="83" t="s">
        <v>476</v>
      </c>
      <c r="B347" s="83" t="s">
        <v>230</v>
      </c>
      <c r="C347" s="52" t="s">
        <v>693</v>
      </c>
      <c r="D347" s="53">
        <v>1</v>
      </c>
      <c r="E347" s="64"/>
      <c r="F347" s="54"/>
      <c r="G347" s="52"/>
      <c r="H347" s="56"/>
      <c r="I347" s="55"/>
      <c r="J347" s="55"/>
      <c r="K347" s="90"/>
      <c r="L347" s="85">
        <v>347</v>
      </c>
      <c r="M347" s="85"/>
      <c r="N347" s="103">
        <v>1</v>
      </c>
      <c r="O347" s="92">
        <v>1</v>
      </c>
      <c r="P347" s="103" t="str">
        <f>REPLACE(INDEX(GroupVertices[Group],MATCH(Edges[[#This Row],[Vertex 1]],GroupVertices[Vertex],0)),1,1,"")</f>
        <v>6</v>
      </c>
      <c r="Q347" s="103" t="str">
        <f>REPLACE(INDEX(GroupVertices[Group],MATCH(Edges[[#This Row],[Vertex 2]],GroupVertices[Vertex],0)),1,1,"")</f>
        <v>6</v>
      </c>
    </row>
    <row r="348" spans="1:17" ht="45">
      <c r="A348" s="83" t="s">
        <v>230</v>
      </c>
      <c r="B348" s="83" t="s">
        <v>246</v>
      </c>
      <c r="C348" s="52" t="s">
        <v>693</v>
      </c>
      <c r="D348" s="53">
        <v>1</v>
      </c>
      <c r="E348" s="64"/>
      <c r="F348" s="54"/>
      <c r="G348" s="52"/>
      <c r="H348" s="56"/>
      <c r="I348" s="55"/>
      <c r="J348" s="55"/>
      <c r="K348" s="90"/>
      <c r="L348" s="85">
        <v>348</v>
      </c>
      <c r="M348" s="85"/>
      <c r="N348" s="103">
        <v>1</v>
      </c>
      <c r="O348" s="92">
        <v>1</v>
      </c>
      <c r="P348" s="103" t="str">
        <f>REPLACE(INDEX(GroupVertices[Group],MATCH(Edges[[#This Row],[Vertex 1]],GroupVertices[Vertex],0)),1,1,"")</f>
        <v>6</v>
      </c>
      <c r="Q348" s="103" t="str">
        <f>REPLACE(INDEX(GroupVertices[Group],MATCH(Edges[[#This Row],[Vertex 2]],GroupVertices[Vertex],0)),1,1,"")</f>
        <v>6</v>
      </c>
    </row>
    <row r="349" spans="1:17" ht="45">
      <c r="A349" s="83" t="s">
        <v>220</v>
      </c>
      <c r="B349" s="83" t="s">
        <v>239</v>
      </c>
      <c r="C349" s="52" t="s">
        <v>693</v>
      </c>
      <c r="D349" s="53">
        <v>1</v>
      </c>
      <c r="E349" s="64"/>
      <c r="F349" s="54"/>
      <c r="G349" s="52"/>
      <c r="H349" s="56"/>
      <c r="I349" s="55"/>
      <c r="J349" s="55"/>
      <c r="K349" s="90"/>
      <c r="L349" s="85">
        <v>349</v>
      </c>
      <c r="M349" s="85"/>
      <c r="N349" s="103">
        <v>1</v>
      </c>
      <c r="O349" s="92">
        <v>1</v>
      </c>
      <c r="P349" s="103" t="str">
        <f>REPLACE(INDEX(GroupVertices[Group],MATCH(Edges[[#This Row],[Vertex 1]],GroupVertices[Vertex],0)),1,1,"")</f>
        <v>2</v>
      </c>
      <c r="Q349" s="103" t="str">
        <f>REPLACE(INDEX(GroupVertices[Group],MATCH(Edges[[#This Row],[Vertex 2]],GroupVertices[Vertex],0)),1,1,"")</f>
        <v>6</v>
      </c>
    </row>
    <row r="350" spans="1:17" ht="45">
      <c r="A350" s="83" t="s">
        <v>208</v>
      </c>
      <c r="B350" s="83" t="s">
        <v>224</v>
      </c>
      <c r="C350" s="52" t="s">
        <v>693</v>
      </c>
      <c r="D350" s="53">
        <v>1</v>
      </c>
      <c r="E350" s="64"/>
      <c r="F350" s="54"/>
      <c r="G350" s="52"/>
      <c r="H350" s="56"/>
      <c r="I350" s="55"/>
      <c r="J350" s="55"/>
      <c r="K350" s="90"/>
      <c r="L350" s="85">
        <v>350</v>
      </c>
      <c r="M350" s="85"/>
      <c r="N350" s="103">
        <v>1</v>
      </c>
      <c r="O350" s="92">
        <v>1</v>
      </c>
      <c r="P350" s="103" t="str">
        <f>REPLACE(INDEX(GroupVertices[Group],MATCH(Edges[[#This Row],[Vertex 1]],GroupVertices[Vertex],0)),1,1,"")</f>
        <v>5</v>
      </c>
      <c r="Q350" s="103" t="str">
        <f>REPLACE(INDEX(GroupVertices[Group],MATCH(Edges[[#This Row],[Vertex 2]],GroupVertices[Vertex],0)),1,1,"")</f>
        <v>7</v>
      </c>
    </row>
    <row r="351" spans="1:17" ht="45">
      <c r="A351" s="83" t="s">
        <v>477</v>
      </c>
      <c r="B351" s="83" t="s">
        <v>478</v>
      </c>
      <c r="C351" s="52" t="s">
        <v>693</v>
      </c>
      <c r="D351" s="53">
        <v>1</v>
      </c>
      <c r="E351" s="64"/>
      <c r="F351" s="54"/>
      <c r="G351" s="52"/>
      <c r="H351" s="56"/>
      <c r="I351" s="55"/>
      <c r="J351" s="55"/>
      <c r="K351" s="90"/>
      <c r="L351" s="85">
        <v>351</v>
      </c>
      <c r="M351" s="85"/>
      <c r="N351" s="103">
        <v>1</v>
      </c>
      <c r="O351" s="92">
        <v>1</v>
      </c>
      <c r="P351" s="103" t="str">
        <f>REPLACE(INDEX(GroupVertices[Group],MATCH(Edges[[#This Row],[Vertex 1]],GroupVertices[Vertex],0)),1,1,"")</f>
        <v>1</v>
      </c>
      <c r="Q351" s="103" t="str">
        <f>REPLACE(INDEX(GroupVertices[Group],MATCH(Edges[[#This Row],[Vertex 2]],GroupVertices[Vertex],0)),1,1,"")</f>
        <v>1</v>
      </c>
    </row>
    <row r="352" spans="1:17" ht="45">
      <c r="A352" s="83" t="s">
        <v>478</v>
      </c>
      <c r="B352" s="83" t="s">
        <v>203</v>
      </c>
      <c r="C352" s="52" t="s">
        <v>693</v>
      </c>
      <c r="D352" s="53">
        <v>1</v>
      </c>
      <c r="E352" s="64"/>
      <c r="F352" s="54"/>
      <c r="G352" s="52"/>
      <c r="H352" s="56"/>
      <c r="I352" s="55"/>
      <c r="J352" s="55"/>
      <c r="K352" s="90"/>
      <c r="L352" s="85">
        <v>352</v>
      </c>
      <c r="M352" s="85"/>
      <c r="N352" s="103">
        <v>1</v>
      </c>
      <c r="O352" s="92">
        <v>1</v>
      </c>
      <c r="P352" s="103" t="str">
        <f>REPLACE(INDEX(GroupVertices[Group],MATCH(Edges[[#This Row],[Vertex 1]],GroupVertices[Vertex],0)),1,1,"")</f>
        <v>1</v>
      </c>
      <c r="Q352" s="103" t="str">
        <f>REPLACE(INDEX(GroupVertices[Group],MATCH(Edges[[#This Row],[Vertex 2]],GroupVertices[Vertex],0)),1,1,"")</f>
        <v>1</v>
      </c>
    </row>
    <row r="353" spans="1:17" ht="45">
      <c r="A353" s="83" t="s">
        <v>203</v>
      </c>
      <c r="B353" s="83" t="s">
        <v>479</v>
      </c>
      <c r="C353" s="52" t="s">
        <v>693</v>
      </c>
      <c r="D353" s="53">
        <v>1</v>
      </c>
      <c r="E353" s="64"/>
      <c r="F353" s="54"/>
      <c r="G353" s="52"/>
      <c r="H353" s="56"/>
      <c r="I353" s="55"/>
      <c r="J353" s="55"/>
      <c r="K353" s="90"/>
      <c r="L353" s="85">
        <v>353</v>
      </c>
      <c r="M353" s="85"/>
      <c r="N353" s="103">
        <v>1</v>
      </c>
      <c r="O353" s="92">
        <v>1</v>
      </c>
      <c r="P353" s="103" t="str">
        <f>REPLACE(INDEX(GroupVertices[Group],MATCH(Edges[[#This Row],[Vertex 1]],GroupVertices[Vertex],0)),1,1,"")</f>
        <v>1</v>
      </c>
      <c r="Q353" s="103" t="str">
        <f>REPLACE(INDEX(GroupVertices[Group],MATCH(Edges[[#This Row],[Vertex 2]],GroupVertices[Vertex],0)),1,1,"")</f>
        <v>1</v>
      </c>
    </row>
    <row r="354" spans="1:17" ht="45">
      <c r="A354" s="83" t="s">
        <v>203</v>
      </c>
      <c r="B354" s="83" t="s">
        <v>480</v>
      </c>
      <c r="C354" s="52" t="s">
        <v>693</v>
      </c>
      <c r="D354" s="53">
        <v>1</v>
      </c>
      <c r="E354" s="64"/>
      <c r="F354" s="54"/>
      <c r="G354" s="52"/>
      <c r="H354" s="56"/>
      <c r="I354" s="55"/>
      <c r="J354" s="55"/>
      <c r="K354" s="90"/>
      <c r="L354" s="85">
        <v>354</v>
      </c>
      <c r="M354" s="85"/>
      <c r="N354" s="103">
        <v>1</v>
      </c>
      <c r="O354" s="92">
        <v>1</v>
      </c>
      <c r="P354" s="103" t="str">
        <f>REPLACE(INDEX(GroupVertices[Group],MATCH(Edges[[#This Row],[Vertex 1]],GroupVertices[Vertex],0)),1,1,"")</f>
        <v>1</v>
      </c>
      <c r="Q354" s="103" t="str">
        <f>REPLACE(INDEX(GroupVertices[Group],MATCH(Edges[[#This Row],[Vertex 2]],GroupVertices[Vertex],0)),1,1,"")</f>
        <v>1</v>
      </c>
    </row>
    <row r="355" spans="1:17" ht="45">
      <c r="A355" s="83" t="s">
        <v>481</v>
      </c>
      <c r="B355" s="83" t="s">
        <v>208</v>
      </c>
      <c r="C355" s="52" t="s">
        <v>693</v>
      </c>
      <c r="D355" s="53">
        <v>1</v>
      </c>
      <c r="E355" s="64"/>
      <c r="F355" s="54"/>
      <c r="G355" s="52"/>
      <c r="H355" s="56"/>
      <c r="I355" s="55"/>
      <c r="J355" s="55"/>
      <c r="K355" s="90"/>
      <c r="L355" s="85">
        <v>355</v>
      </c>
      <c r="M355" s="85"/>
      <c r="N355" s="103">
        <v>1</v>
      </c>
      <c r="O355" s="92">
        <v>1</v>
      </c>
      <c r="P355" s="103" t="str">
        <f>REPLACE(INDEX(GroupVertices[Group],MATCH(Edges[[#This Row],[Vertex 1]],GroupVertices[Vertex],0)),1,1,"")</f>
        <v>5</v>
      </c>
      <c r="Q355" s="103" t="str">
        <f>REPLACE(INDEX(GroupVertices[Group],MATCH(Edges[[#This Row],[Vertex 2]],GroupVertices[Vertex],0)),1,1,"")</f>
        <v>5</v>
      </c>
    </row>
    <row r="356" spans="1:17" ht="45">
      <c r="A356" s="83" t="s">
        <v>203</v>
      </c>
      <c r="B356" s="83" t="s">
        <v>482</v>
      </c>
      <c r="C356" s="52" t="s">
        <v>693</v>
      </c>
      <c r="D356" s="53">
        <v>1</v>
      </c>
      <c r="E356" s="64"/>
      <c r="F356" s="54"/>
      <c r="G356" s="52"/>
      <c r="H356" s="56"/>
      <c r="I356" s="55"/>
      <c r="J356" s="55"/>
      <c r="K356" s="90"/>
      <c r="L356" s="85">
        <v>356</v>
      </c>
      <c r="M356" s="85"/>
      <c r="N356" s="103">
        <v>1</v>
      </c>
      <c r="O356" s="92">
        <v>1</v>
      </c>
      <c r="P356" s="103" t="str">
        <f>REPLACE(INDEX(GroupVertices[Group],MATCH(Edges[[#This Row],[Vertex 1]],GroupVertices[Vertex],0)),1,1,"")</f>
        <v>1</v>
      </c>
      <c r="Q356" s="103" t="str">
        <f>REPLACE(INDEX(GroupVertices[Group],MATCH(Edges[[#This Row],[Vertex 2]],GroupVertices[Vertex],0)),1,1,"")</f>
        <v>7</v>
      </c>
    </row>
    <row r="357" spans="1:17" ht="45">
      <c r="A357" s="83" t="s">
        <v>482</v>
      </c>
      <c r="B357" s="83" t="s">
        <v>483</v>
      </c>
      <c r="C357" s="52" t="s">
        <v>693</v>
      </c>
      <c r="D357" s="53">
        <v>1</v>
      </c>
      <c r="E357" s="64"/>
      <c r="F357" s="54"/>
      <c r="G357" s="52"/>
      <c r="H357" s="56"/>
      <c r="I357" s="55"/>
      <c r="J357" s="55"/>
      <c r="K357" s="90"/>
      <c r="L357" s="85">
        <v>357</v>
      </c>
      <c r="M357" s="85"/>
      <c r="N357" s="103">
        <v>1</v>
      </c>
      <c r="O357" s="92">
        <v>1</v>
      </c>
      <c r="P357" s="103" t="str">
        <f>REPLACE(INDEX(GroupVertices[Group],MATCH(Edges[[#This Row],[Vertex 1]],GroupVertices[Vertex],0)),1,1,"")</f>
        <v>7</v>
      </c>
      <c r="Q357" s="103" t="str">
        <f>REPLACE(INDEX(GroupVertices[Group],MATCH(Edges[[#This Row],[Vertex 2]],GroupVertices[Vertex],0)),1,1,"")</f>
        <v>7</v>
      </c>
    </row>
    <row r="358" spans="1:17" ht="45">
      <c r="A358" s="83" t="s">
        <v>483</v>
      </c>
      <c r="B358" s="83" t="s">
        <v>484</v>
      </c>
      <c r="C358" s="52" t="s">
        <v>693</v>
      </c>
      <c r="D358" s="53">
        <v>1</v>
      </c>
      <c r="E358" s="64"/>
      <c r="F358" s="54"/>
      <c r="G358" s="52"/>
      <c r="H358" s="56"/>
      <c r="I358" s="55"/>
      <c r="J358" s="55"/>
      <c r="K358" s="90"/>
      <c r="L358" s="85">
        <v>358</v>
      </c>
      <c r="M358" s="85"/>
      <c r="N358" s="103">
        <v>1</v>
      </c>
      <c r="O358" s="92">
        <v>1</v>
      </c>
      <c r="P358" s="103" t="str">
        <f>REPLACE(INDEX(GroupVertices[Group],MATCH(Edges[[#This Row],[Vertex 1]],GroupVertices[Vertex],0)),1,1,"")</f>
        <v>7</v>
      </c>
      <c r="Q358" s="103" t="str">
        <f>REPLACE(INDEX(GroupVertices[Group],MATCH(Edges[[#This Row],[Vertex 2]],GroupVertices[Vertex],0)),1,1,"")</f>
        <v>7</v>
      </c>
    </row>
    <row r="359" spans="1:17" ht="45">
      <c r="A359" s="83" t="s">
        <v>203</v>
      </c>
      <c r="B359" s="83" t="s">
        <v>485</v>
      </c>
      <c r="C359" s="52" t="s">
        <v>693</v>
      </c>
      <c r="D359" s="53">
        <v>1</v>
      </c>
      <c r="E359" s="64"/>
      <c r="F359" s="54"/>
      <c r="G359" s="52"/>
      <c r="H359" s="56"/>
      <c r="I359" s="55"/>
      <c r="J359" s="55"/>
      <c r="K359" s="90"/>
      <c r="L359" s="85">
        <v>359</v>
      </c>
      <c r="M359" s="85"/>
      <c r="N359" s="103">
        <v>1</v>
      </c>
      <c r="O359" s="92">
        <v>1</v>
      </c>
      <c r="P359" s="103" t="str">
        <f>REPLACE(INDEX(GroupVertices[Group],MATCH(Edges[[#This Row],[Vertex 1]],GroupVertices[Vertex],0)),1,1,"")</f>
        <v>1</v>
      </c>
      <c r="Q359" s="103" t="str">
        <f>REPLACE(INDEX(GroupVertices[Group],MATCH(Edges[[#This Row],[Vertex 2]],GroupVertices[Vertex],0)),1,1,"")</f>
        <v>1</v>
      </c>
    </row>
    <row r="360" spans="1:17" ht="45">
      <c r="A360" s="83" t="s">
        <v>203</v>
      </c>
      <c r="B360" s="83" t="s">
        <v>261</v>
      </c>
      <c r="C360" s="52" t="s">
        <v>693</v>
      </c>
      <c r="D360" s="53">
        <v>1</v>
      </c>
      <c r="E360" s="64"/>
      <c r="F360" s="54"/>
      <c r="G360" s="52"/>
      <c r="H360" s="56"/>
      <c r="I360" s="55"/>
      <c r="J360" s="55"/>
      <c r="K360" s="90"/>
      <c r="L360" s="85">
        <v>360</v>
      </c>
      <c r="M360" s="85"/>
      <c r="N360" s="103">
        <v>1</v>
      </c>
      <c r="O360" s="92">
        <v>1</v>
      </c>
      <c r="P360" s="103" t="str">
        <f>REPLACE(INDEX(GroupVertices[Group],MATCH(Edges[[#This Row],[Vertex 1]],GroupVertices[Vertex],0)),1,1,"")</f>
        <v>1</v>
      </c>
      <c r="Q360" s="103" t="str">
        <f>REPLACE(INDEX(GroupVertices[Group],MATCH(Edges[[#This Row],[Vertex 2]],GroupVertices[Vertex],0)),1,1,"")</f>
        <v>9</v>
      </c>
    </row>
    <row r="361" spans="1:17" ht="45">
      <c r="A361" s="83" t="s">
        <v>474</v>
      </c>
      <c r="B361" s="83" t="s">
        <v>486</v>
      </c>
      <c r="C361" s="52" t="s">
        <v>693</v>
      </c>
      <c r="D361" s="53">
        <v>1</v>
      </c>
      <c r="E361" s="64"/>
      <c r="F361" s="54"/>
      <c r="G361" s="52"/>
      <c r="H361" s="56"/>
      <c r="I361" s="55"/>
      <c r="J361" s="55"/>
      <c r="K361" s="90"/>
      <c r="L361" s="85">
        <v>361</v>
      </c>
      <c r="M361" s="85"/>
      <c r="N361" s="103">
        <v>1</v>
      </c>
      <c r="O361" s="92">
        <v>1</v>
      </c>
      <c r="P361" s="103" t="str">
        <f>REPLACE(INDEX(GroupVertices[Group],MATCH(Edges[[#This Row],[Vertex 1]],GroupVertices[Vertex],0)),1,1,"")</f>
        <v>13</v>
      </c>
      <c r="Q361" s="103" t="str">
        <f>REPLACE(INDEX(GroupVertices[Group],MATCH(Edges[[#This Row],[Vertex 2]],GroupVertices[Vertex],0)),1,1,"")</f>
        <v>13</v>
      </c>
    </row>
    <row r="362" spans="1:17" ht="45">
      <c r="A362" s="83" t="s">
        <v>486</v>
      </c>
      <c r="B362" s="83" t="s">
        <v>256</v>
      </c>
      <c r="C362" s="52" t="s">
        <v>693</v>
      </c>
      <c r="D362" s="53">
        <v>1</v>
      </c>
      <c r="E362" s="64"/>
      <c r="F362" s="54"/>
      <c r="G362" s="52"/>
      <c r="H362" s="56"/>
      <c r="I362" s="55"/>
      <c r="J362" s="55"/>
      <c r="K362" s="90"/>
      <c r="L362" s="85">
        <v>362</v>
      </c>
      <c r="M362" s="85"/>
      <c r="N362" s="103">
        <v>1</v>
      </c>
      <c r="O362" s="92">
        <v>1</v>
      </c>
      <c r="P362" s="103" t="str">
        <f>REPLACE(INDEX(GroupVertices[Group],MATCH(Edges[[#This Row],[Vertex 1]],GroupVertices[Vertex],0)),1,1,"")</f>
        <v>13</v>
      </c>
      <c r="Q362" s="103" t="str">
        <f>REPLACE(INDEX(GroupVertices[Group],MATCH(Edges[[#This Row],[Vertex 2]],GroupVertices[Vertex],0)),1,1,"")</f>
        <v>13</v>
      </c>
    </row>
    <row r="363" spans="1:17" ht="45">
      <c r="A363" s="83" t="s">
        <v>256</v>
      </c>
      <c r="B363" s="83" t="s">
        <v>203</v>
      </c>
      <c r="C363" s="52" t="s">
        <v>693</v>
      </c>
      <c r="D363" s="53">
        <v>1</v>
      </c>
      <c r="E363" s="64"/>
      <c r="F363" s="54"/>
      <c r="G363" s="52"/>
      <c r="H363" s="56"/>
      <c r="I363" s="55"/>
      <c r="J363" s="55"/>
      <c r="K363" s="90"/>
      <c r="L363" s="85">
        <v>363</v>
      </c>
      <c r="M363" s="85"/>
      <c r="N363" s="103">
        <v>1</v>
      </c>
      <c r="O363" s="92">
        <v>1</v>
      </c>
      <c r="P363" s="103" t="str">
        <f>REPLACE(INDEX(GroupVertices[Group],MATCH(Edges[[#This Row],[Vertex 1]],GroupVertices[Vertex],0)),1,1,"")</f>
        <v>13</v>
      </c>
      <c r="Q363" s="103" t="str">
        <f>REPLACE(INDEX(GroupVertices[Group],MATCH(Edges[[#This Row],[Vertex 2]],GroupVertices[Vertex],0)),1,1,"")</f>
        <v>1</v>
      </c>
    </row>
    <row r="364" spans="1:17" ht="45">
      <c r="A364" s="83" t="s">
        <v>203</v>
      </c>
      <c r="B364" s="83" t="s">
        <v>487</v>
      </c>
      <c r="C364" s="52" t="s">
        <v>693</v>
      </c>
      <c r="D364" s="53">
        <v>1</v>
      </c>
      <c r="E364" s="64"/>
      <c r="F364" s="54"/>
      <c r="G364" s="52"/>
      <c r="H364" s="56"/>
      <c r="I364" s="55"/>
      <c r="J364" s="55"/>
      <c r="K364" s="90"/>
      <c r="L364" s="85">
        <v>364</v>
      </c>
      <c r="M364" s="85"/>
      <c r="N364" s="103">
        <v>1</v>
      </c>
      <c r="O364" s="92">
        <v>1</v>
      </c>
      <c r="P364" s="103" t="str">
        <f>REPLACE(INDEX(GroupVertices[Group],MATCH(Edges[[#This Row],[Vertex 1]],GroupVertices[Vertex],0)),1,1,"")</f>
        <v>1</v>
      </c>
      <c r="Q364" s="103" t="str">
        <f>REPLACE(INDEX(GroupVertices[Group],MATCH(Edges[[#This Row],[Vertex 2]],GroupVertices[Vertex],0)),1,1,"")</f>
        <v>1</v>
      </c>
    </row>
    <row r="365" spans="1:17" ht="45">
      <c r="A365" s="83" t="s">
        <v>387</v>
      </c>
      <c r="B365" s="83" t="s">
        <v>488</v>
      </c>
      <c r="C365" s="52" t="s">
        <v>693</v>
      </c>
      <c r="D365" s="53">
        <v>1</v>
      </c>
      <c r="E365" s="64"/>
      <c r="F365" s="54"/>
      <c r="G365" s="52"/>
      <c r="H365" s="56"/>
      <c r="I365" s="55"/>
      <c r="J365" s="55"/>
      <c r="K365" s="90"/>
      <c r="L365" s="85">
        <v>365</v>
      </c>
      <c r="M365" s="85"/>
      <c r="N365" s="103">
        <v>1</v>
      </c>
      <c r="O365" s="92">
        <v>1</v>
      </c>
      <c r="P365" s="103" t="str">
        <f>REPLACE(INDEX(GroupVertices[Group],MATCH(Edges[[#This Row],[Vertex 1]],GroupVertices[Vertex],0)),1,1,"")</f>
        <v>11</v>
      </c>
      <c r="Q365" s="103" t="str">
        <f>REPLACE(INDEX(GroupVertices[Group],MATCH(Edges[[#This Row],[Vertex 2]],GroupVertices[Vertex],0)),1,1,"")</f>
        <v>11</v>
      </c>
    </row>
    <row r="366" spans="1:17" ht="45">
      <c r="A366" s="83" t="s">
        <v>489</v>
      </c>
      <c r="B366" s="83" t="s">
        <v>490</v>
      </c>
      <c r="C366" s="52" t="s">
        <v>693</v>
      </c>
      <c r="D366" s="53">
        <v>1</v>
      </c>
      <c r="E366" s="64"/>
      <c r="F366" s="54"/>
      <c r="G366" s="52"/>
      <c r="H366" s="56"/>
      <c r="I366" s="55"/>
      <c r="J366" s="55"/>
      <c r="K366" s="90"/>
      <c r="L366" s="85">
        <v>366</v>
      </c>
      <c r="M366" s="85"/>
      <c r="N366" s="103">
        <v>1</v>
      </c>
      <c r="O366" s="92">
        <v>1</v>
      </c>
      <c r="P366" s="103" t="str">
        <f>REPLACE(INDEX(GroupVertices[Group],MATCH(Edges[[#This Row],[Vertex 1]],GroupVertices[Vertex],0)),1,1,"")</f>
        <v>31</v>
      </c>
      <c r="Q366" s="103" t="str">
        <f>REPLACE(INDEX(GroupVertices[Group],MATCH(Edges[[#This Row],[Vertex 2]],GroupVertices[Vertex],0)),1,1,"")</f>
        <v>31</v>
      </c>
    </row>
    <row r="367" spans="1:17" ht="45">
      <c r="A367" s="83" t="s">
        <v>317</v>
      </c>
      <c r="B367" s="83" t="s">
        <v>387</v>
      </c>
      <c r="C367" s="52" t="s">
        <v>693</v>
      </c>
      <c r="D367" s="53">
        <v>1</v>
      </c>
      <c r="E367" s="64"/>
      <c r="F367" s="54"/>
      <c r="G367" s="52"/>
      <c r="H367" s="56"/>
      <c r="I367" s="55"/>
      <c r="J367" s="55"/>
      <c r="K367" s="90"/>
      <c r="L367" s="85">
        <v>367</v>
      </c>
      <c r="M367" s="85"/>
      <c r="N367" s="103">
        <v>1</v>
      </c>
      <c r="O367" s="92">
        <v>1</v>
      </c>
      <c r="P367" s="103" t="str">
        <f>REPLACE(INDEX(GroupVertices[Group],MATCH(Edges[[#This Row],[Vertex 1]],GroupVertices[Vertex],0)),1,1,"")</f>
        <v>11</v>
      </c>
      <c r="Q367" s="103" t="str">
        <f>REPLACE(INDEX(GroupVertices[Group],MATCH(Edges[[#This Row],[Vertex 2]],GroupVertices[Vertex],0)),1,1,"")</f>
        <v>11</v>
      </c>
    </row>
    <row r="368" spans="1:17" ht="45">
      <c r="A368" s="83" t="s">
        <v>203</v>
      </c>
      <c r="B368" s="83" t="s">
        <v>226</v>
      </c>
      <c r="C368" s="52" t="s">
        <v>693</v>
      </c>
      <c r="D368" s="53">
        <v>1</v>
      </c>
      <c r="E368" s="64"/>
      <c r="F368" s="54"/>
      <c r="G368" s="52"/>
      <c r="H368" s="56"/>
      <c r="I368" s="55"/>
      <c r="J368" s="55"/>
      <c r="K368" s="90"/>
      <c r="L368" s="85">
        <v>368</v>
      </c>
      <c r="M368" s="85"/>
      <c r="N368" s="103">
        <v>1</v>
      </c>
      <c r="O368" s="92">
        <v>1</v>
      </c>
      <c r="P368" s="103" t="str">
        <f>REPLACE(INDEX(GroupVertices[Group],MATCH(Edges[[#This Row],[Vertex 1]],GroupVertices[Vertex],0)),1,1,"")</f>
        <v>1</v>
      </c>
      <c r="Q368" s="103" t="str">
        <f>REPLACE(INDEX(GroupVertices[Group],MATCH(Edges[[#This Row],[Vertex 2]],GroupVertices[Vertex],0)),1,1,"")</f>
        <v>3</v>
      </c>
    </row>
    <row r="369" spans="1:17" ht="45">
      <c r="A369" s="83" t="s">
        <v>396</v>
      </c>
      <c r="B369" s="83" t="s">
        <v>266</v>
      </c>
      <c r="C369" s="52" t="s">
        <v>693</v>
      </c>
      <c r="D369" s="53">
        <v>1</v>
      </c>
      <c r="E369" s="64"/>
      <c r="F369" s="54"/>
      <c r="G369" s="52"/>
      <c r="H369" s="56"/>
      <c r="I369" s="55"/>
      <c r="J369" s="55"/>
      <c r="K369" s="90"/>
      <c r="L369" s="85">
        <v>369</v>
      </c>
      <c r="M369" s="85"/>
      <c r="N369" s="103">
        <v>1</v>
      </c>
      <c r="O369" s="92">
        <v>1</v>
      </c>
      <c r="P369" s="103" t="str">
        <f>REPLACE(INDEX(GroupVertices[Group],MATCH(Edges[[#This Row],[Vertex 1]],GroupVertices[Vertex],0)),1,1,"")</f>
        <v>5</v>
      </c>
      <c r="Q369" s="103" t="str">
        <f>REPLACE(INDEX(GroupVertices[Group],MATCH(Edges[[#This Row],[Vertex 2]],GroupVertices[Vertex],0)),1,1,"")</f>
        <v>5</v>
      </c>
    </row>
    <row r="370" spans="1:17" ht="45">
      <c r="A370" s="83" t="s">
        <v>203</v>
      </c>
      <c r="B370" s="83" t="s">
        <v>491</v>
      </c>
      <c r="C370" s="52" t="s">
        <v>693</v>
      </c>
      <c r="D370" s="53">
        <v>1</v>
      </c>
      <c r="E370" s="64"/>
      <c r="F370" s="54"/>
      <c r="G370" s="52"/>
      <c r="H370" s="56"/>
      <c r="I370" s="55"/>
      <c r="J370" s="55"/>
      <c r="K370" s="90"/>
      <c r="L370" s="85">
        <v>370</v>
      </c>
      <c r="M370" s="85"/>
      <c r="N370" s="103">
        <v>1</v>
      </c>
      <c r="O370" s="92">
        <v>1</v>
      </c>
      <c r="P370" s="103" t="str">
        <f>REPLACE(INDEX(GroupVertices[Group],MATCH(Edges[[#This Row],[Vertex 1]],GroupVertices[Vertex],0)),1,1,"")</f>
        <v>1</v>
      </c>
      <c r="Q370" s="103" t="str">
        <f>REPLACE(INDEX(GroupVertices[Group],MATCH(Edges[[#This Row],[Vertex 2]],GroupVertices[Vertex],0)),1,1,"")</f>
        <v>1</v>
      </c>
    </row>
    <row r="371" spans="1:17" ht="45">
      <c r="A371" s="83" t="s">
        <v>203</v>
      </c>
      <c r="B371" s="83" t="s">
        <v>492</v>
      </c>
      <c r="C371" s="52" t="s">
        <v>693</v>
      </c>
      <c r="D371" s="53">
        <v>1</v>
      </c>
      <c r="E371" s="64"/>
      <c r="F371" s="54"/>
      <c r="G371" s="52"/>
      <c r="H371" s="56"/>
      <c r="I371" s="55"/>
      <c r="J371" s="55"/>
      <c r="K371" s="90"/>
      <c r="L371" s="85">
        <v>371</v>
      </c>
      <c r="M371" s="85"/>
      <c r="N371" s="103">
        <v>1</v>
      </c>
      <c r="O371" s="92">
        <v>1</v>
      </c>
      <c r="P371" s="103" t="str">
        <f>REPLACE(INDEX(GroupVertices[Group],MATCH(Edges[[#This Row],[Vertex 1]],GroupVertices[Vertex],0)),1,1,"")</f>
        <v>1</v>
      </c>
      <c r="Q371" s="103" t="str">
        <f>REPLACE(INDEX(GroupVertices[Group],MATCH(Edges[[#This Row],[Vertex 2]],GroupVertices[Vertex],0)),1,1,"")</f>
        <v>14</v>
      </c>
    </row>
    <row r="372" spans="1:17" ht="45">
      <c r="A372" s="83" t="s">
        <v>492</v>
      </c>
      <c r="B372" s="83" t="s">
        <v>327</v>
      </c>
      <c r="C372" s="52" t="s">
        <v>693</v>
      </c>
      <c r="D372" s="53">
        <v>1</v>
      </c>
      <c r="E372" s="64"/>
      <c r="F372" s="54"/>
      <c r="G372" s="52"/>
      <c r="H372" s="56"/>
      <c r="I372" s="55"/>
      <c r="J372" s="55"/>
      <c r="K372" s="90"/>
      <c r="L372" s="85">
        <v>372</v>
      </c>
      <c r="M372" s="85"/>
      <c r="N372" s="103">
        <v>1</v>
      </c>
      <c r="O372" s="92">
        <v>1</v>
      </c>
      <c r="P372" s="103" t="str">
        <f>REPLACE(INDEX(GroupVertices[Group],MATCH(Edges[[#This Row],[Vertex 1]],GroupVertices[Vertex],0)),1,1,"")</f>
        <v>14</v>
      </c>
      <c r="Q372" s="103" t="str">
        <f>REPLACE(INDEX(GroupVertices[Group],MATCH(Edges[[#This Row],[Vertex 2]],GroupVertices[Vertex],0)),1,1,"")</f>
        <v>14</v>
      </c>
    </row>
    <row r="373" spans="1:17" ht="45">
      <c r="A373" s="83" t="s">
        <v>238</v>
      </c>
      <c r="B373" s="83" t="s">
        <v>203</v>
      </c>
      <c r="C373" s="52" t="s">
        <v>693</v>
      </c>
      <c r="D373" s="53">
        <v>1</v>
      </c>
      <c r="E373" s="64"/>
      <c r="F373" s="54"/>
      <c r="G373" s="52"/>
      <c r="H373" s="56"/>
      <c r="I373" s="55"/>
      <c r="J373" s="55"/>
      <c r="K373" s="90"/>
      <c r="L373" s="85">
        <v>373</v>
      </c>
      <c r="M373" s="85"/>
      <c r="N373" s="103">
        <v>1</v>
      </c>
      <c r="O373" s="92">
        <v>1</v>
      </c>
      <c r="P373" s="103" t="str">
        <f>REPLACE(INDEX(GroupVertices[Group],MATCH(Edges[[#This Row],[Vertex 1]],GroupVertices[Vertex],0)),1,1,"")</f>
        <v>5</v>
      </c>
      <c r="Q373" s="103" t="str">
        <f>REPLACE(INDEX(GroupVertices[Group],MATCH(Edges[[#This Row],[Vertex 2]],GroupVertices[Vertex],0)),1,1,"")</f>
        <v>1</v>
      </c>
    </row>
    <row r="374" spans="1:17" ht="45">
      <c r="A374" s="83" t="s">
        <v>203</v>
      </c>
      <c r="B374" s="83" t="s">
        <v>493</v>
      </c>
      <c r="C374" s="52" t="s">
        <v>693</v>
      </c>
      <c r="D374" s="53">
        <v>1</v>
      </c>
      <c r="E374" s="64"/>
      <c r="F374" s="54"/>
      <c r="G374" s="52"/>
      <c r="H374" s="56"/>
      <c r="I374" s="55"/>
      <c r="J374" s="55"/>
      <c r="K374" s="90"/>
      <c r="L374" s="85">
        <v>374</v>
      </c>
      <c r="M374" s="85"/>
      <c r="N374" s="103">
        <v>1</v>
      </c>
      <c r="O374" s="92">
        <v>1</v>
      </c>
      <c r="P374" s="103" t="str">
        <f>REPLACE(INDEX(GroupVertices[Group],MATCH(Edges[[#This Row],[Vertex 1]],GroupVertices[Vertex],0)),1,1,"")</f>
        <v>1</v>
      </c>
      <c r="Q374" s="103" t="str">
        <f>REPLACE(INDEX(GroupVertices[Group],MATCH(Edges[[#This Row],[Vertex 2]],GroupVertices[Vertex],0)),1,1,"")</f>
        <v>1</v>
      </c>
    </row>
    <row r="375" spans="1:17" ht="45">
      <c r="A375" s="83" t="s">
        <v>493</v>
      </c>
      <c r="B375" s="83" t="s">
        <v>494</v>
      </c>
      <c r="C375" s="52" t="s">
        <v>693</v>
      </c>
      <c r="D375" s="53">
        <v>1</v>
      </c>
      <c r="E375" s="64"/>
      <c r="F375" s="54"/>
      <c r="G375" s="52"/>
      <c r="H375" s="56"/>
      <c r="I375" s="55"/>
      <c r="J375" s="55"/>
      <c r="K375" s="90"/>
      <c r="L375" s="85">
        <v>375</v>
      </c>
      <c r="M375" s="85"/>
      <c r="N375" s="103">
        <v>1</v>
      </c>
      <c r="O375" s="92">
        <v>1</v>
      </c>
      <c r="P375" s="103" t="str">
        <f>REPLACE(INDEX(GroupVertices[Group],MATCH(Edges[[#This Row],[Vertex 1]],GroupVertices[Vertex],0)),1,1,"")</f>
        <v>1</v>
      </c>
      <c r="Q375" s="103" t="str">
        <f>REPLACE(INDEX(GroupVertices[Group],MATCH(Edges[[#This Row],[Vertex 2]],GroupVertices[Vertex],0)),1,1,"")</f>
        <v>1</v>
      </c>
    </row>
    <row r="376" spans="1:17" ht="45">
      <c r="A376" s="83" t="s">
        <v>494</v>
      </c>
      <c r="B376" s="83" t="s">
        <v>495</v>
      </c>
      <c r="C376" s="52" t="s">
        <v>693</v>
      </c>
      <c r="D376" s="53">
        <v>1</v>
      </c>
      <c r="E376" s="64"/>
      <c r="F376" s="54"/>
      <c r="G376" s="52"/>
      <c r="H376" s="56"/>
      <c r="I376" s="55"/>
      <c r="J376" s="55"/>
      <c r="K376" s="90"/>
      <c r="L376" s="85">
        <v>376</v>
      </c>
      <c r="M376" s="85"/>
      <c r="N376" s="103">
        <v>1</v>
      </c>
      <c r="O376" s="92">
        <v>1</v>
      </c>
      <c r="P376" s="103" t="str">
        <f>REPLACE(INDEX(GroupVertices[Group],MATCH(Edges[[#This Row],[Vertex 1]],GroupVertices[Vertex],0)),1,1,"")</f>
        <v>1</v>
      </c>
      <c r="Q376" s="103" t="str">
        <f>REPLACE(INDEX(GroupVertices[Group],MATCH(Edges[[#This Row],[Vertex 2]],GroupVertices[Vertex],0)),1,1,"")</f>
        <v>1</v>
      </c>
    </row>
    <row r="377" spans="1:17" ht="45">
      <c r="A377" s="83" t="s">
        <v>332</v>
      </c>
      <c r="B377" s="83" t="s">
        <v>496</v>
      </c>
      <c r="C377" s="52" t="s">
        <v>693</v>
      </c>
      <c r="D377" s="53">
        <v>1</v>
      </c>
      <c r="E377" s="64"/>
      <c r="F377" s="54"/>
      <c r="G377" s="52"/>
      <c r="H377" s="56"/>
      <c r="I377" s="55"/>
      <c r="J377" s="55"/>
      <c r="K377" s="90"/>
      <c r="L377" s="85">
        <v>377</v>
      </c>
      <c r="M377" s="85"/>
      <c r="N377" s="103">
        <v>1</v>
      </c>
      <c r="O377" s="92">
        <v>1</v>
      </c>
      <c r="P377" s="103" t="str">
        <f>REPLACE(INDEX(GroupVertices[Group],MATCH(Edges[[#This Row],[Vertex 1]],GroupVertices[Vertex],0)),1,1,"")</f>
        <v>1</v>
      </c>
      <c r="Q377" s="103" t="str">
        <f>REPLACE(INDEX(GroupVertices[Group],MATCH(Edges[[#This Row],[Vertex 2]],GroupVertices[Vertex],0)),1,1,"")</f>
        <v>1</v>
      </c>
    </row>
    <row r="378" spans="1:17" ht="45">
      <c r="A378" s="83" t="s">
        <v>496</v>
      </c>
      <c r="B378" s="83" t="s">
        <v>203</v>
      </c>
      <c r="C378" s="52" t="s">
        <v>693</v>
      </c>
      <c r="D378" s="53">
        <v>1</v>
      </c>
      <c r="E378" s="64"/>
      <c r="F378" s="54"/>
      <c r="G378" s="52"/>
      <c r="H378" s="56"/>
      <c r="I378" s="55"/>
      <c r="J378" s="55"/>
      <c r="K378" s="90"/>
      <c r="L378" s="85">
        <v>378</v>
      </c>
      <c r="M378" s="85"/>
      <c r="N378" s="103">
        <v>1</v>
      </c>
      <c r="O378" s="92">
        <v>1</v>
      </c>
      <c r="P378" s="103" t="str">
        <f>REPLACE(INDEX(GroupVertices[Group],MATCH(Edges[[#This Row],[Vertex 1]],GroupVertices[Vertex],0)),1,1,"")</f>
        <v>1</v>
      </c>
      <c r="Q378" s="103" t="str">
        <f>REPLACE(INDEX(GroupVertices[Group],MATCH(Edges[[#This Row],[Vertex 2]],GroupVertices[Vertex],0)),1,1,"")</f>
        <v>1</v>
      </c>
    </row>
    <row r="379" spans="1:17" ht="45">
      <c r="A379" s="83" t="s">
        <v>203</v>
      </c>
      <c r="B379" s="83" t="s">
        <v>497</v>
      </c>
      <c r="C379" s="52" t="s">
        <v>693</v>
      </c>
      <c r="D379" s="53">
        <v>1</v>
      </c>
      <c r="E379" s="64"/>
      <c r="F379" s="54"/>
      <c r="G379" s="52"/>
      <c r="H379" s="56"/>
      <c r="I379" s="55"/>
      <c r="J379" s="55"/>
      <c r="K379" s="90"/>
      <c r="L379" s="85">
        <v>379</v>
      </c>
      <c r="M379" s="85"/>
      <c r="N379" s="103">
        <v>1</v>
      </c>
      <c r="O379" s="92">
        <v>1</v>
      </c>
      <c r="P379" s="103" t="str">
        <f>REPLACE(INDEX(GroupVertices[Group],MATCH(Edges[[#This Row],[Vertex 1]],GroupVertices[Vertex],0)),1,1,"")</f>
        <v>1</v>
      </c>
      <c r="Q379" s="103" t="str">
        <f>REPLACE(INDEX(GroupVertices[Group],MATCH(Edges[[#This Row],[Vertex 2]],GroupVertices[Vertex],0)),1,1,"")</f>
        <v>1</v>
      </c>
    </row>
    <row r="380" spans="1:17" ht="45">
      <c r="A380" s="83" t="s">
        <v>208</v>
      </c>
      <c r="B380" s="83" t="s">
        <v>498</v>
      </c>
      <c r="C380" s="52" t="s">
        <v>693</v>
      </c>
      <c r="D380" s="53">
        <v>1</v>
      </c>
      <c r="E380" s="64"/>
      <c r="F380" s="54"/>
      <c r="G380" s="52"/>
      <c r="H380" s="56"/>
      <c r="I380" s="55"/>
      <c r="J380" s="55"/>
      <c r="K380" s="90"/>
      <c r="L380" s="85">
        <v>380</v>
      </c>
      <c r="M380" s="85"/>
      <c r="N380" s="103">
        <v>1</v>
      </c>
      <c r="O380" s="92">
        <v>1</v>
      </c>
      <c r="P380" s="103" t="str">
        <f>REPLACE(INDEX(GroupVertices[Group],MATCH(Edges[[#This Row],[Vertex 1]],GroupVertices[Vertex],0)),1,1,"")</f>
        <v>5</v>
      </c>
      <c r="Q380" s="103" t="str">
        <f>REPLACE(INDEX(GroupVertices[Group],MATCH(Edges[[#This Row],[Vertex 2]],GroupVertices[Vertex],0)),1,1,"")</f>
        <v>7</v>
      </c>
    </row>
    <row r="381" spans="1:17" ht="45">
      <c r="A381" s="83" t="s">
        <v>498</v>
      </c>
      <c r="B381" s="83" t="s">
        <v>203</v>
      </c>
      <c r="C381" s="52" t="s">
        <v>693</v>
      </c>
      <c r="D381" s="53">
        <v>1</v>
      </c>
      <c r="E381" s="64"/>
      <c r="F381" s="54"/>
      <c r="G381" s="52"/>
      <c r="H381" s="56"/>
      <c r="I381" s="55"/>
      <c r="J381" s="55"/>
      <c r="K381" s="90"/>
      <c r="L381" s="85">
        <v>381</v>
      </c>
      <c r="M381" s="85"/>
      <c r="N381" s="103">
        <v>1</v>
      </c>
      <c r="O381" s="92">
        <v>1</v>
      </c>
      <c r="P381" s="103" t="str">
        <f>REPLACE(INDEX(GroupVertices[Group],MATCH(Edges[[#This Row],[Vertex 1]],GroupVertices[Vertex],0)),1,1,"")</f>
        <v>7</v>
      </c>
      <c r="Q381" s="103" t="str">
        <f>REPLACE(INDEX(GroupVertices[Group],MATCH(Edges[[#This Row],[Vertex 2]],GroupVertices[Vertex],0)),1,1,"")</f>
        <v>1</v>
      </c>
    </row>
    <row r="382" spans="1:17" ht="45">
      <c r="A382" s="83" t="s">
        <v>499</v>
      </c>
      <c r="B382" s="83" t="s">
        <v>500</v>
      </c>
      <c r="C382" s="52" t="s">
        <v>693</v>
      </c>
      <c r="D382" s="53">
        <v>1</v>
      </c>
      <c r="E382" s="64"/>
      <c r="F382" s="54"/>
      <c r="G382" s="52"/>
      <c r="H382" s="56"/>
      <c r="I382" s="55"/>
      <c r="J382" s="55"/>
      <c r="K382" s="90"/>
      <c r="L382" s="85">
        <v>382</v>
      </c>
      <c r="M382" s="85"/>
      <c r="N382" s="103">
        <v>1</v>
      </c>
      <c r="O382" s="92">
        <v>1</v>
      </c>
      <c r="P382" s="103" t="str">
        <f>REPLACE(INDEX(GroupVertices[Group],MATCH(Edges[[#This Row],[Vertex 1]],GroupVertices[Vertex],0)),1,1,"")</f>
        <v>8</v>
      </c>
      <c r="Q382" s="103" t="str">
        <f>REPLACE(INDEX(GroupVertices[Group],MATCH(Edges[[#This Row],[Vertex 2]],GroupVertices[Vertex],0)),1,1,"")</f>
        <v>8</v>
      </c>
    </row>
    <row r="383" spans="1:17" ht="45">
      <c r="A383" s="83" t="s">
        <v>500</v>
      </c>
      <c r="B383" s="83" t="s">
        <v>203</v>
      </c>
      <c r="C383" s="52" t="s">
        <v>693</v>
      </c>
      <c r="D383" s="53">
        <v>1</v>
      </c>
      <c r="E383" s="64"/>
      <c r="F383" s="54"/>
      <c r="G383" s="52"/>
      <c r="H383" s="56"/>
      <c r="I383" s="55"/>
      <c r="J383" s="55"/>
      <c r="K383" s="90"/>
      <c r="L383" s="85">
        <v>383</v>
      </c>
      <c r="M383" s="85"/>
      <c r="N383" s="103">
        <v>1</v>
      </c>
      <c r="O383" s="92">
        <v>1</v>
      </c>
      <c r="P383" s="103" t="str">
        <f>REPLACE(INDEX(GroupVertices[Group],MATCH(Edges[[#This Row],[Vertex 1]],GroupVertices[Vertex],0)),1,1,"")</f>
        <v>8</v>
      </c>
      <c r="Q383" s="103" t="str">
        <f>REPLACE(INDEX(GroupVertices[Group],MATCH(Edges[[#This Row],[Vertex 2]],GroupVertices[Vertex],0)),1,1,"")</f>
        <v>1</v>
      </c>
    </row>
    <row r="384" spans="1:17" ht="45">
      <c r="A384" s="83" t="s">
        <v>501</v>
      </c>
      <c r="B384" s="83" t="s">
        <v>208</v>
      </c>
      <c r="C384" s="52" t="s">
        <v>693</v>
      </c>
      <c r="D384" s="53">
        <v>1</v>
      </c>
      <c r="E384" s="64"/>
      <c r="F384" s="54"/>
      <c r="G384" s="52"/>
      <c r="H384" s="56"/>
      <c r="I384" s="55"/>
      <c r="J384" s="55"/>
      <c r="K384" s="90"/>
      <c r="L384" s="85">
        <v>384</v>
      </c>
      <c r="M384" s="85"/>
      <c r="N384" s="103">
        <v>1</v>
      </c>
      <c r="O384" s="92">
        <v>1</v>
      </c>
      <c r="P384" s="103" t="str">
        <f>REPLACE(INDEX(GroupVertices[Group],MATCH(Edges[[#This Row],[Vertex 1]],GroupVertices[Vertex],0)),1,1,"")</f>
        <v>5</v>
      </c>
      <c r="Q384" s="103" t="str">
        <f>REPLACE(INDEX(GroupVertices[Group],MATCH(Edges[[#This Row],[Vertex 2]],GroupVertices[Vertex],0)),1,1,"")</f>
        <v>5</v>
      </c>
    </row>
    <row r="385" spans="1:17" ht="45">
      <c r="A385" s="83" t="s">
        <v>208</v>
      </c>
      <c r="B385" s="83" t="s">
        <v>502</v>
      </c>
      <c r="C385" s="52" t="s">
        <v>693</v>
      </c>
      <c r="D385" s="53">
        <v>1</v>
      </c>
      <c r="E385" s="64"/>
      <c r="F385" s="54"/>
      <c r="G385" s="52"/>
      <c r="H385" s="56"/>
      <c r="I385" s="55"/>
      <c r="J385" s="55"/>
      <c r="K385" s="90"/>
      <c r="L385" s="85">
        <v>385</v>
      </c>
      <c r="M385" s="85"/>
      <c r="N385" s="103">
        <v>1</v>
      </c>
      <c r="O385" s="92">
        <v>1</v>
      </c>
      <c r="P385" s="103" t="str">
        <f>REPLACE(INDEX(GroupVertices[Group],MATCH(Edges[[#This Row],[Vertex 1]],GroupVertices[Vertex],0)),1,1,"")</f>
        <v>5</v>
      </c>
      <c r="Q385" s="103" t="str">
        <f>REPLACE(INDEX(GroupVertices[Group],MATCH(Edges[[#This Row],[Vertex 2]],GroupVertices[Vertex],0)),1,1,"")</f>
        <v>5</v>
      </c>
    </row>
    <row r="386" spans="1:17" ht="45">
      <c r="A386" s="83" t="s">
        <v>502</v>
      </c>
      <c r="B386" s="83" t="s">
        <v>203</v>
      </c>
      <c r="C386" s="52" t="s">
        <v>693</v>
      </c>
      <c r="D386" s="53">
        <v>1</v>
      </c>
      <c r="E386" s="64"/>
      <c r="F386" s="54"/>
      <c r="G386" s="52"/>
      <c r="H386" s="56"/>
      <c r="I386" s="55"/>
      <c r="J386" s="55"/>
      <c r="K386" s="90"/>
      <c r="L386" s="85">
        <v>386</v>
      </c>
      <c r="M386" s="85"/>
      <c r="N386" s="103">
        <v>1</v>
      </c>
      <c r="O386" s="92">
        <v>1</v>
      </c>
      <c r="P386" s="103" t="str">
        <f>REPLACE(INDEX(GroupVertices[Group],MATCH(Edges[[#This Row],[Vertex 1]],GroupVertices[Vertex],0)),1,1,"")</f>
        <v>5</v>
      </c>
      <c r="Q386" s="103" t="str">
        <f>REPLACE(INDEX(GroupVertices[Group],MATCH(Edges[[#This Row],[Vertex 2]],GroupVertices[Vertex],0)),1,1,"")</f>
        <v>1</v>
      </c>
    </row>
    <row r="387" spans="1:17" ht="45">
      <c r="A387" s="83" t="s">
        <v>500</v>
      </c>
      <c r="B387" s="83" t="s">
        <v>207</v>
      </c>
      <c r="C387" s="52" t="s">
        <v>693</v>
      </c>
      <c r="D387" s="53">
        <v>1</v>
      </c>
      <c r="E387" s="64"/>
      <c r="F387" s="54"/>
      <c r="G387" s="52"/>
      <c r="H387" s="56"/>
      <c r="I387" s="55"/>
      <c r="J387" s="55"/>
      <c r="K387" s="90"/>
      <c r="L387" s="85">
        <v>387</v>
      </c>
      <c r="M387" s="85"/>
      <c r="N387" s="103">
        <v>1</v>
      </c>
      <c r="O387" s="92">
        <v>1</v>
      </c>
      <c r="P387" s="103" t="str">
        <f>REPLACE(INDEX(GroupVertices[Group],MATCH(Edges[[#This Row],[Vertex 1]],GroupVertices[Vertex],0)),1,1,"")</f>
        <v>8</v>
      </c>
      <c r="Q387" s="103" t="str">
        <f>REPLACE(INDEX(GroupVertices[Group],MATCH(Edges[[#This Row],[Vertex 2]],GroupVertices[Vertex],0)),1,1,"")</f>
        <v>8</v>
      </c>
    </row>
    <row r="388" spans="1:17" ht="45">
      <c r="A388" s="83" t="s">
        <v>207</v>
      </c>
      <c r="B388" s="83" t="s">
        <v>270</v>
      </c>
      <c r="C388" s="52" t="s">
        <v>693</v>
      </c>
      <c r="D388" s="53">
        <v>1</v>
      </c>
      <c r="E388" s="64"/>
      <c r="F388" s="54"/>
      <c r="G388" s="52"/>
      <c r="H388" s="56"/>
      <c r="I388" s="55"/>
      <c r="J388" s="55"/>
      <c r="K388" s="90"/>
      <c r="L388" s="85">
        <v>388</v>
      </c>
      <c r="M388" s="85"/>
      <c r="N388" s="103">
        <v>1</v>
      </c>
      <c r="O388" s="92">
        <v>1</v>
      </c>
      <c r="P388" s="103" t="str">
        <f>REPLACE(INDEX(GroupVertices[Group],MATCH(Edges[[#This Row],[Vertex 1]],GroupVertices[Vertex],0)),1,1,"")</f>
        <v>8</v>
      </c>
      <c r="Q388" s="103" t="str">
        <f>REPLACE(INDEX(GroupVertices[Group],MATCH(Edges[[#This Row],[Vertex 2]],GroupVertices[Vertex],0)),1,1,"")</f>
        <v>8</v>
      </c>
    </row>
    <row r="389" spans="1:17" ht="45">
      <c r="A389" s="83" t="s">
        <v>271</v>
      </c>
      <c r="B389" s="83" t="s">
        <v>203</v>
      </c>
      <c r="C389" s="52" t="s">
        <v>693</v>
      </c>
      <c r="D389" s="53">
        <v>1</v>
      </c>
      <c r="E389" s="64"/>
      <c r="F389" s="54"/>
      <c r="G389" s="52"/>
      <c r="H389" s="56"/>
      <c r="I389" s="55"/>
      <c r="J389" s="55"/>
      <c r="K389" s="90"/>
      <c r="L389" s="85">
        <v>389</v>
      </c>
      <c r="M389" s="85"/>
      <c r="N389" s="103">
        <v>1</v>
      </c>
      <c r="O389" s="92">
        <v>1</v>
      </c>
      <c r="P389" s="103" t="str">
        <f>REPLACE(INDEX(GroupVertices[Group],MATCH(Edges[[#This Row],[Vertex 1]],GroupVertices[Vertex],0)),1,1,"")</f>
        <v>8</v>
      </c>
      <c r="Q389" s="103" t="str">
        <f>REPLACE(INDEX(GroupVertices[Group],MATCH(Edges[[#This Row],[Vertex 2]],GroupVertices[Vertex],0)),1,1,"")</f>
        <v>1</v>
      </c>
    </row>
    <row r="390" spans="1:17" ht="45">
      <c r="A390" s="83" t="s">
        <v>498</v>
      </c>
      <c r="B390" s="83" t="s">
        <v>208</v>
      </c>
      <c r="C390" s="52" t="s">
        <v>693</v>
      </c>
      <c r="D390" s="53">
        <v>1</v>
      </c>
      <c r="E390" s="64"/>
      <c r="F390" s="54"/>
      <c r="G390" s="52"/>
      <c r="H390" s="56"/>
      <c r="I390" s="55"/>
      <c r="J390" s="55"/>
      <c r="K390" s="90"/>
      <c r="L390" s="85">
        <v>390</v>
      </c>
      <c r="M390" s="85"/>
      <c r="N390" s="103">
        <v>1</v>
      </c>
      <c r="O390" s="92">
        <v>1</v>
      </c>
      <c r="P390" s="103" t="str">
        <f>REPLACE(INDEX(GroupVertices[Group],MATCH(Edges[[#This Row],[Vertex 1]],GroupVertices[Vertex],0)),1,1,"")</f>
        <v>7</v>
      </c>
      <c r="Q390" s="103" t="str">
        <f>REPLACE(INDEX(GroupVertices[Group],MATCH(Edges[[#This Row],[Vertex 2]],GroupVertices[Vertex],0)),1,1,"")</f>
        <v>5</v>
      </c>
    </row>
    <row r="391" spans="1:17" ht="45">
      <c r="A391" s="83" t="s">
        <v>203</v>
      </c>
      <c r="B391" s="83" t="s">
        <v>503</v>
      </c>
      <c r="C391" s="52" t="s">
        <v>693</v>
      </c>
      <c r="D391" s="53">
        <v>1</v>
      </c>
      <c r="E391" s="64"/>
      <c r="F391" s="54"/>
      <c r="G391" s="52"/>
      <c r="H391" s="56"/>
      <c r="I391" s="55"/>
      <c r="J391" s="55"/>
      <c r="K391" s="90"/>
      <c r="L391" s="85">
        <v>391</v>
      </c>
      <c r="M391" s="85"/>
      <c r="N391" s="103">
        <v>1</v>
      </c>
      <c r="O391" s="92">
        <v>1</v>
      </c>
      <c r="P391" s="103" t="str">
        <f>REPLACE(INDEX(GroupVertices[Group],MATCH(Edges[[#This Row],[Vertex 1]],GroupVertices[Vertex],0)),1,1,"")</f>
        <v>1</v>
      </c>
      <c r="Q391" s="103" t="str">
        <f>REPLACE(INDEX(GroupVertices[Group],MATCH(Edges[[#This Row],[Vertex 2]],GroupVertices[Vertex],0)),1,1,"")</f>
        <v>1</v>
      </c>
    </row>
    <row r="392" spans="1:17" ht="45">
      <c r="A392" s="83" t="s">
        <v>503</v>
      </c>
      <c r="B392" s="83" t="s">
        <v>494</v>
      </c>
      <c r="C392" s="52" t="s">
        <v>693</v>
      </c>
      <c r="D392" s="53">
        <v>1</v>
      </c>
      <c r="E392" s="64"/>
      <c r="F392" s="54"/>
      <c r="G392" s="52"/>
      <c r="H392" s="56"/>
      <c r="I392" s="55"/>
      <c r="J392" s="55"/>
      <c r="K392" s="90"/>
      <c r="L392" s="85">
        <v>392</v>
      </c>
      <c r="M392" s="85"/>
      <c r="N392" s="103">
        <v>1</v>
      </c>
      <c r="O392" s="92">
        <v>1</v>
      </c>
      <c r="P392" s="103" t="str">
        <f>REPLACE(INDEX(GroupVertices[Group],MATCH(Edges[[#This Row],[Vertex 1]],GroupVertices[Vertex],0)),1,1,"")</f>
        <v>1</v>
      </c>
      <c r="Q392" s="103" t="str">
        <f>REPLACE(INDEX(GroupVertices[Group],MATCH(Edges[[#This Row],[Vertex 2]],GroupVertices[Vertex],0)),1,1,"")</f>
        <v>1</v>
      </c>
    </row>
    <row r="393" spans="1:17" ht="45">
      <c r="A393" s="83" t="s">
        <v>243</v>
      </c>
      <c r="B393" s="83" t="s">
        <v>270</v>
      </c>
      <c r="C393" s="52" t="s">
        <v>693</v>
      </c>
      <c r="D393" s="53">
        <v>1</v>
      </c>
      <c r="E393" s="64"/>
      <c r="F393" s="54"/>
      <c r="G393" s="52"/>
      <c r="H393" s="56"/>
      <c r="I393" s="55"/>
      <c r="J393" s="55"/>
      <c r="K393" s="90"/>
      <c r="L393" s="85">
        <v>393</v>
      </c>
      <c r="M393" s="85"/>
      <c r="N393" s="103">
        <v>1</v>
      </c>
      <c r="O393" s="92">
        <v>1</v>
      </c>
      <c r="P393" s="103" t="str">
        <f>REPLACE(INDEX(GroupVertices[Group],MATCH(Edges[[#This Row],[Vertex 1]],GroupVertices[Vertex],0)),1,1,"")</f>
        <v>7</v>
      </c>
      <c r="Q393" s="103" t="str">
        <f>REPLACE(INDEX(GroupVertices[Group],MATCH(Edges[[#This Row],[Vertex 2]],GroupVertices[Vertex],0)),1,1,"")</f>
        <v>8</v>
      </c>
    </row>
    <row r="394" spans="1:17" ht="45">
      <c r="A394" s="83" t="s">
        <v>271</v>
      </c>
      <c r="B394" s="83" t="s">
        <v>207</v>
      </c>
      <c r="C394" s="52" t="s">
        <v>693</v>
      </c>
      <c r="D394" s="53">
        <v>1</v>
      </c>
      <c r="E394" s="64"/>
      <c r="F394" s="54"/>
      <c r="G394" s="52"/>
      <c r="H394" s="56"/>
      <c r="I394" s="55"/>
      <c r="J394" s="55"/>
      <c r="K394" s="90"/>
      <c r="L394" s="85">
        <v>394</v>
      </c>
      <c r="M394" s="85"/>
      <c r="N394" s="103">
        <v>1</v>
      </c>
      <c r="O394" s="92">
        <v>1</v>
      </c>
      <c r="P394" s="103" t="str">
        <f>REPLACE(INDEX(GroupVertices[Group],MATCH(Edges[[#This Row],[Vertex 1]],GroupVertices[Vertex],0)),1,1,"")</f>
        <v>8</v>
      </c>
      <c r="Q394" s="103" t="str">
        <f>REPLACE(INDEX(GroupVertices[Group],MATCH(Edges[[#This Row],[Vertex 2]],GroupVertices[Vertex],0)),1,1,"")</f>
        <v>8</v>
      </c>
    </row>
    <row r="395" spans="1:17" ht="45">
      <c r="A395" s="83" t="s">
        <v>203</v>
      </c>
      <c r="B395" s="83" t="s">
        <v>498</v>
      </c>
      <c r="C395" s="52" t="s">
        <v>693</v>
      </c>
      <c r="D395" s="53">
        <v>1</v>
      </c>
      <c r="E395" s="64"/>
      <c r="F395" s="54"/>
      <c r="G395" s="52"/>
      <c r="H395" s="56"/>
      <c r="I395" s="55"/>
      <c r="J395" s="55"/>
      <c r="K395" s="90"/>
      <c r="L395" s="85">
        <v>395</v>
      </c>
      <c r="M395" s="85"/>
      <c r="N395" s="103">
        <v>1</v>
      </c>
      <c r="O395" s="92">
        <v>1</v>
      </c>
      <c r="P395" s="103" t="str">
        <f>REPLACE(INDEX(GroupVertices[Group],MATCH(Edges[[#This Row],[Vertex 1]],GroupVertices[Vertex],0)),1,1,"")</f>
        <v>1</v>
      </c>
      <c r="Q395" s="103" t="str">
        <f>REPLACE(INDEX(GroupVertices[Group],MATCH(Edges[[#This Row],[Vertex 2]],GroupVertices[Vertex],0)),1,1,"")</f>
        <v>7</v>
      </c>
    </row>
    <row r="396" spans="1:17" ht="45">
      <c r="A396" s="83" t="s">
        <v>498</v>
      </c>
      <c r="B396" s="83" t="s">
        <v>255</v>
      </c>
      <c r="C396" s="52" t="s">
        <v>693</v>
      </c>
      <c r="D396" s="53">
        <v>1</v>
      </c>
      <c r="E396" s="64"/>
      <c r="F396" s="54"/>
      <c r="G396" s="52"/>
      <c r="H396" s="56"/>
      <c r="I396" s="55"/>
      <c r="J396" s="55"/>
      <c r="K396" s="90"/>
      <c r="L396" s="85">
        <v>396</v>
      </c>
      <c r="M396" s="85"/>
      <c r="N396" s="103">
        <v>1</v>
      </c>
      <c r="O396" s="92">
        <v>1</v>
      </c>
      <c r="P396" s="103" t="str">
        <f>REPLACE(INDEX(GroupVertices[Group],MATCH(Edges[[#This Row],[Vertex 1]],GroupVertices[Vertex],0)),1,1,"")</f>
        <v>7</v>
      </c>
      <c r="Q396" s="103" t="str">
        <f>REPLACE(INDEX(GroupVertices[Group],MATCH(Edges[[#This Row],[Vertex 2]],GroupVertices[Vertex],0)),1,1,"")</f>
        <v>7</v>
      </c>
    </row>
    <row r="397" spans="1:17" ht="45">
      <c r="A397" s="83" t="s">
        <v>255</v>
      </c>
      <c r="B397" s="83" t="s">
        <v>482</v>
      </c>
      <c r="C397" s="52" t="s">
        <v>693</v>
      </c>
      <c r="D397" s="53">
        <v>1</v>
      </c>
      <c r="E397" s="64"/>
      <c r="F397" s="54"/>
      <c r="G397" s="52"/>
      <c r="H397" s="56"/>
      <c r="I397" s="55"/>
      <c r="J397" s="55"/>
      <c r="K397" s="90"/>
      <c r="L397" s="85">
        <v>397</v>
      </c>
      <c r="M397" s="85"/>
      <c r="N397" s="103">
        <v>1</v>
      </c>
      <c r="O397" s="92">
        <v>1</v>
      </c>
      <c r="P397" s="103" t="str">
        <f>REPLACE(INDEX(GroupVertices[Group],MATCH(Edges[[#This Row],[Vertex 1]],GroupVertices[Vertex],0)),1,1,"")</f>
        <v>7</v>
      </c>
      <c r="Q397" s="103" t="str">
        <f>REPLACE(INDEX(GroupVertices[Group],MATCH(Edges[[#This Row],[Vertex 2]],GroupVertices[Vertex],0)),1,1,"")</f>
        <v>7</v>
      </c>
    </row>
    <row r="398" spans="1:17" ht="45">
      <c r="A398" s="83" t="s">
        <v>482</v>
      </c>
      <c r="B398" s="83" t="s">
        <v>208</v>
      </c>
      <c r="C398" s="52" t="s">
        <v>693</v>
      </c>
      <c r="D398" s="53">
        <v>1</v>
      </c>
      <c r="E398" s="64"/>
      <c r="F398" s="54"/>
      <c r="G398" s="52"/>
      <c r="H398" s="56"/>
      <c r="I398" s="55"/>
      <c r="J398" s="55"/>
      <c r="K398" s="90"/>
      <c r="L398" s="85">
        <v>398</v>
      </c>
      <c r="M398" s="85"/>
      <c r="N398" s="103">
        <v>1</v>
      </c>
      <c r="O398" s="92">
        <v>1</v>
      </c>
      <c r="P398" s="103" t="str">
        <f>REPLACE(INDEX(GroupVertices[Group],MATCH(Edges[[#This Row],[Vertex 1]],GroupVertices[Vertex],0)),1,1,"")</f>
        <v>7</v>
      </c>
      <c r="Q398" s="103" t="str">
        <f>REPLACE(INDEX(GroupVertices[Group],MATCH(Edges[[#This Row],[Vertex 2]],GroupVertices[Vertex],0)),1,1,"")</f>
        <v>5</v>
      </c>
    </row>
    <row r="399" spans="1:17" ht="45">
      <c r="A399" s="83" t="s">
        <v>203</v>
      </c>
      <c r="B399" s="83" t="s">
        <v>504</v>
      </c>
      <c r="C399" s="52" t="s">
        <v>693</v>
      </c>
      <c r="D399" s="53">
        <v>1</v>
      </c>
      <c r="E399" s="64"/>
      <c r="F399" s="54"/>
      <c r="G399" s="52"/>
      <c r="H399" s="56"/>
      <c r="I399" s="55"/>
      <c r="J399" s="55"/>
      <c r="K399" s="90"/>
      <c r="L399" s="85">
        <v>399</v>
      </c>
      <c r="M399" s="85"/>
      <c r="N399" s="103">
        <v>1</v>
      </c>
      <c r="O399" s="92">
        <v>1</v>
      </c>
      <c r="P399" s="103" t="str">
        <f>REPLACE(INDEX(GroupVertices[Group],MATCH(Edges[[#This Row],[Vertex 1]],GroupVertices[Vertex],0)),1,1,"")</f>
        <v>1</v>
      </c>
      <c r="Q399" s="103" t="str">
        <f>REPLACE(INDEX(GroupVertices[Group],MATCH(Edges[[#This Row],[Vertex 2]],GroupVertices[Vertex],0)),1,1,"")</f>
        <v>1</v>
      </c>
    </row>
    <row r="400" spans="1:17" ht="45">
      <c r="A400" s="83" t="s">
        <v>505</v>
      </c>
      <c r="B400" s="83" t="s">
        <v>506</v>
      </c>
      <c r="C400" s="52" t="s">
        <v>693</v>
      </c>
      <c r="D400" s="53">
        <v>1</v>
      </c>
      <c r="E400" s="64"/>
      <c r="F400" s="54"/>
      <c r="G400" s="52"/>
      <c r="H400" s="56"/>
      <c r="I400" s="55"/>
      <c r="J400" s="55"/>
      <c r="K400" s="90"/>
      <c r="L400" s="85">
        <v>400</v>
      </c>
      <c r="M400" s="85"/>
      <c r="N400" s="103">
        <v>1</v>
      </c>
      <c r="O400" s="92">
        <v>1</v>
      </c>
      <c r="P400" s="103" t="str">
        <f>REPLACE(INDEX(GroupVertices[Group],MATCH(Edges[[#This Row],[Vertex 1]],GroupVertices[Vertex],0)),1,1,"")</f>
        <v>4</v>
      </c>
      <c r="Q400" s="103" t="str">
        <f>REPLACE(INDEX(GroupVertices[Group],MATCH(Edges[[#This Row],[Vertex 2]],GroupVertices[Vertex],0)),1,1,"")</f>
        <v>4</v>
      </c>
    </row>
    <row r="401" spans="1:17" ht="45">
      <c r="A401" s="83" t="s">
        <v>506</v>
      </c>
      <c r="B401" s="83" t="s">
        <v>507</v>
      </c>
      <c r="C401" s="52" t="s">
        <v>693</v>
      </c>
      <c r="D401" s="53">
        <v>1</v>
      </c>
      <c r="E401" s="64"/>
      <c r="F401" s="54"/>
      <c r="G401" s="52"/>
      <c r="H401" s="56"/>
      <c r="I401" s="55"/>
      <c r="J401" s="55"/>
      <c r="K401" s="90"/>
      <c r="L401" s="85">
        <v>401</v>
      </c>
      <c r="M401" s="85"/>
      <c r="N401" s="103">
        <v>1</v>
      </c>
      <c r="O401" s="92">
        <v>1</v>
      </c>
      <c r="P401" s="103" t="str">
        <f>REPLACE(INDEX(GroupVertices[Group],MATCH(Edges[[#This Row],[Vertex 1]],GroupVertices[Vertex],0)),1,1,"")</f>
        <v>4</v>
      </c>
      <c r="Q401" s="103" t="str">
        <f>REPLACE(INDEX(GroupVertices[Group],MATCH(Edges[[#This Row],[Vertex 2]],GroupVertices[Vertex],0)),1,1,"")</f>
        <v>4</v>
      </c>
    </row>
    <row r="402" spans="1:17" ht="45">
      <c r="A402" s="83" t="s">
        <v>507</v>
      </c>
      <c r="B402" s="83" t="s">
        <v>203</v>
      </c>
      <c r="C402" s="52" t="s">
        <v>693</v>
      </c>
      <c r="D402" s="53">
        <v>1</v>
      </c>
      <c r="E402" s="64"/>
      <c r="F402" s="54"/>
      <c r="G402" s="52"/>
      <c r="H402" s="56"/>
      <c r="I402" s="55"/>
      <c r="J402" s="55"/>
      <c r="K402" s="90"/>
      <c r="L402" s="85">
        <v>402</v>
      </c>
      <c r="M402" s="85"/>
      <c r="N402" s="103">
        <v>1</v>
      </c>
      <c r="O402" s="92">
        <v>1</v>
      </c>
      <c r="P402" s="103" t="str">
        <f>REPLACE(INDEX(GroupVertices[Group],MATCH(Edges[[#This Row],[Vertex 1]],GroupVertices[Vertex],0)),1,1,"")</f>
        <v>4</v>
      </c>
      <c r="Q402" s="103" t="str">
        <f>REPLACE(INDEX(GroupVertices[Group],MATCH(Edges[[#This Row],[Vertex 2]],GroupVertices[Vertex],0)),1,1,"")</f>
        <v>1</v>
      </c>
    </row>
    <row r="403" spans="1:17" ht="45">
      <c r="A403" s="83" t="s">
        <v>230</v>
      </c>
      <c r="B403" s="83" t="s">
        <v>508</v>
      </c>
      <c r="C403" s="52" t="s">
        <v>693</v>
      </c>
      <c r="D403" s="53">
        <v>1</v>
      </c>
      <c r="E403" s="64"/>
      <c r="F403" s="54"/>
      <c r="G403" s="52"/>
      <c r="H403" s="56"/>
      <c r="I403" s="55"/>
      <c r="J403" s="55"/>
      <c r="K403" s="90"/>
      <c r="L403" s="85">
        <v>403</v>
      </c>
      <c r="M403" s="85"/>
      <c r="N403" s="103">
        <v>1</v>
      </c>
      <c r="O403" s="92">
        <v>1</v>
      </c>
      <c r="P403" s="103" t="str">
        <f>REPLACE(INDEX(GroupVertices[Group],MATCH(Edges[[#This Row],[Vertex 1]],GroupVertices[Vertex],0)),1,1,"")</f>
        <v>6</v>
      </c>
      <c r="Q403" s="103" t="str">
        <f>REPLACE(INDEX(GroupVertices[Group],MATCH(Edges[[#This Row],[Vertex 2]],GroupVertices[Vertex],0)),1,1,"")</f>
        <v>1</v>
      </c>
    </row>
    <row r="404" spans="1:17" ht="45">
      <c r="A404" s="83" t="s">
        <v>509</v>
      </c>
      <c r="B404" s="83" t="s">
        <v>510</v>
      </c>
      <c r="C404" s="52" t="s">
        <v>693</v>
      </c>
      <c r="D404" s="53">
        <v>1</v>
      </c>
      <c r="E404" s="64"/>
      <c r="F404" s="54"/>
      <c r="G404" s="52"/>
      <c r="H404" s="56"/>
      <c r="I404" s="55"/>
      <c r="J404" s="55"/>
      <c r="K404" s="90"/>
      <c r="L404" s="85">
        <v>404</v>
      </c>
      <c r="M404" s="85"/>
      <c r="N404" s="103">
        <v>1</v>
      </c>
      <c r="O404" s="92">
        <v>1</v>
      </c>
      <c r="P404" s="103" t="str">
        <f>REPLACE(INDEX(GroupVertices[Group],MATCH(Edges[[#This Row],[Vertex 1]],GroupVertices[Vertex],0)),1,1,"")</f>
        <v>22</v>
      </c>
      <c r="Q404" s="103" t="str">
        <f>REPLACE(INDEX(GroupVertices[Group],MATCH(Edges[[#This Row],[Vertex 2]],GroupVertices[Vertex],0)),1,1,"")</f>
        <v>22</v>
      </c>
    </row>
    <row r="405" spans="1:17" ht="45">
      <c r="A405" s="83" t="s">
        <v>510</v>
      </c>
      <c r="B405" s="83" t="s">
        <v>511</v>
      </c>
      <c r="C405" s="52" t="s">
        <v>693</v>
      </c>
      <c r="D405" s="53">
        <v>1</v>
      </c>
      <c r="E405" s="64"/>
      <c r="F405" s="54"/>
      <c r="G405" s="52"/>
      <c r="H405" s="56"/>
      <c r="I405" s="55"/>
      <c r="J405" s="55"/>
      <c r="K405" s="90"/>
      <c r="L405" s="85">
        <v>405</v>
      </c>
      <c r="M405" s="85"/>
      <c r="N405" s="103">
        <v>1</v>
      </c>
      <c r="O405" s="92">
        <v>1</v>
      </c>
      <c r="P405" s="103" t="str">
        <f>REPLACE(INDEX(GroupVertices[Group],MATCH(Edges[[#This Row],[Vertex 1]],GroupVertices[Vertex],0)),1,1,"")</f>
        <v>22</v>
      </c>
      <c r="Q405" s="103" t="str">
        <f>REPLACE(INDEX(GroupVertices[Group],MATCH(Edges[[#This Row],[Vertex 2]],GroupVertices[Vertex],0)),1,1,"")</f>
        <v>22</v>
      </c>
    </row>
    <row r="406" spans="1:17" ht="45">
      <c r="A406" s="83" t="s">
        <v>210</v>
      </c>
      <c r="B406" s="83" t="s">
        <v>206</v>
      </c>
      <c r="C406" s="52" t="s">
        <v>693</v>
      </c>
      <c r="D406" s="53">
        <v>1</v>
      </c>
      <c r="E406" s="64"/>
      <c r="F406" s="54"/>
      <c r="G406" s="52"/>
      <c r="H406" s="56"/>
      <c r="I406" s="55"/>
      <c r="J406" s="55"/>
      <c r="K406" s="90"/>
      <c r="L406" s="85">
        <v>406</v>
      </c>
      <c r="M406" s="85"/>
      <c r="N406" s="103">
        <v>1</v>
      </c>
      <c r="O406" s="92">
        <v>1</v>
      </c>
      <c r="P406" s="103" t="str">
        <f>REPLACE(INDEX(GroupVertices[Group],MATCH(Edges[[#This Row],[Vertex 1]],GroupVertices[Vertex],0)),1,1,"")</f>
        <v>2</v>
      </c>
      <c r="Q406" s="103" t="str">
        <f>REPLACE(INDEX(GroupVertices[Group],MATCH(Edges[[#This Row],[Vertex 2]],GroupVertices[Vertex],0)),1,1,"")</f>
        <v>4</v>
      </c>
    </row>
    <row r="407" spans="1:17" ht="45">
      <c r="A407" s="83" t="s">
        <v>206</v>
      </c>
      <c r="B407" s="83" t="s">
        <v>512</v>
      </c>
      <c r="C407" s="52" t="s">
        <v>693</v>
      </c>
      <c r="D407" s="53">
        <v>1</v>
      </c>
      <c r="E407" s="64"/>
      <c r="F407" s="54"/>
      <c r="G407" s="52"/>
      <c r="H407" s="56"/>
      <c r="I407" s="55"/>
      <c r="J407" s="55"/>
      <c r="K407" s="90"/>
      <c r="L407" s="85">
        <v>407</v>
      </c>
      <c r="M407" s="85"/>
      <c r="N407" s="103">
        <v>1</v>
      </c>
      <c r="O407" s="92">
        <v>1</v>
      </c>
      <c r="P407" s="103" t="str">
        <f>REPLACE(INDEX(GroupVertices[Group],MATCH(Edges[[#This Row],[Vertex 1]],GroupVertices[Vertex],0)),1,1,"")</f>
        <v>4</v>
      </c>
      <c r="Q407" s="103" t="str">
        <f>REPLACE(INDEX(GroupVertices[Group],MATCH(Edges[[#This Row],[Vertex 2]],GroupVertices[Vertex],0)),1,1,"")</f>
        <v>4</v>
      </c>
    </row>
    <row r="408" spans="1:17" ht="45">
      <c r="A408" s="83" t="s">
        <v>273</v>
      </c>
      <c r="B408" s="83" t="s">
        <v>272</v>
      </c>
      <c r="C408" s="52" t="s">
        <v>693</v>
      </c>
      <c r="D408" s="53">
        <v>1</v>
      </c>
      <c r="E408" s="64"/>
      <c r="F408" s="54"/>
      <c r="G408" s="52"/>
      <c r="H408" s="56"/>
      <c r="I408" s="55"/>
      <c r="J408" s="55"/>
      <c r="K408" s="90"/>
      <c r="L408" s="85">
        <v>408</v>
      </c>
      <c r="M408" s="85"/>
      <c r="N408" s="103">
        <v>1</v>
      </c>
      <c r="O408" s="92">
        <v>1</v>
      </c>
      <c r="P408" s="103" t="str">
        <f>REPLACE(INDEX(GroupVertices[Group],MATCH(Edges[[#This Row],[Vertex 1]],GroupVertices[Vertex],0)),1,1,"")</f>
        <v>4</v>
      </c>
      <c r="Q408" s="103" t="str">
        <f>REPLACE(INDEX(GroupVertices[Group],MATCH(Edges[[#This Row],[Vertex 2]],GroupVertices[Vertex],0)),1,1,"")</f>
        <v>4</v>
      </c>
    </row>
    <row r="409" spans="1:17" ht="45">
      <c r="A409" s="83" t="s">
        <v>309</v>
      </c>
      <c r="B409" s="83" t="s">
        <v>240</v>
      </c>
      <c r="C409" s="52" t="s">
        <v>693</v>
      </c>
      <c r="D409" s="53">
        <v>1</v>
      </c>
      <c r="E409" s="64"/>
      <c r="F409" s="54"/>
      <c r="G409" s="52"/>
      <c r="H409" s="56"/>
      <c r="I409" s="55"/>
      <c r="J409" s="55"/>
      <c r="K409" s="90"/>
      <c r="L409" s="85">
        <v>409</v>
      </c>
      <c r="M409" s="85"/>
      <c r="N409" s="103">
        <v>1</v>
      </c>
      <c r="O409" s="92">
        <v>1</v>
      </c>
      <c r="P409" s="103" t="str">
        <f>REPLACE(INDEX(GroupVertices[Group],MATCH(Edges[[#This Row],[Vertex 1]],GroupVertices[Vertex],0)),1,1,"")</f>
        <v>2</v>
      </c>
      <c r="Q409" s="103" t="str">
        <f>REPLACE(INDEX(GroupVertices[Group],MATCH(Edges[[#This Row],[Vertex 2]],GroupVertices[Vertex],0)),1,1,"")</f>
        <v>2</v>
      </c>
    </row>
    <row r="410" spans="1:17" ht="45">
      <c r="A410" s="83" t="s">
        <v>203</v>
      </c>
      <c r="B410" s="83" t="s">
        <v>513</v>
      </c>
      <c r="C410" s="52" t="s">
        <v>693</v>
      </c>
      <c r="D410" s="53">
        <v>1</v>
      </c>
      <c r="E410" s="64"/>
      <c r="F410" s="54"/>
      <c r="G410" s="52"/>
      <c r="H410" s="56"/>
      <c r="I410" s="55"/>
      <c r="J410" s="55"/>
      <c r="K410" s="90"/>
      <c r="L410" s="85">
        <v>410</v>
      </c>
      <c r="M410" s="85"/>
      <c r="N410" s="103">
        <v>1</v>
      </c>
      <c r="O410" s="92">
        <v>1</v>
      </c>
      <c r="P410" s="103" t="str">
        <f>REPLACE(INDEX(GroupVertices[Group],MATCH(Edges[[#This Row],[Vertex 1]],GroupVertices[Vertex],0)),1,1,"")</f>
        <v>1</v>
      </c>
      <c r="Q410" s="103" t="str">
        <f>REPLACE(INDEX(GroupVertices[Group],MATCH(Edges[[#This Row],[Vertex 2]],GroupVertices[Vertex],0)),1,1,"")</f>
        <v>1</v>
      </c>
    </row>
    <row r="411" spans="1:17" ht="45">
      <c r="A411" s="83" t="s">
        <v>474</v>
      </c>
      <c r="B411" s="83" t="s">
        <v>257</v>
      </c>
      <c r="C411" s="52" t="s">
        <v>693</v>
      </c>
      <c r="D411" s="53">
        <v>1</v>
      </c>
      <c r="E411" s="64"/>
      <c r="F411" s="54"/>
      <c r="G411" s="52"/>
      <c r="H411" s="56"/>
      <c r="I411" s="55"/>
      <c r="J411" s="55"/>
      <c r="K411" s="90"/>
      <c r="L411" s="85">
        <v>411</v>
      </c>
      <c r="M411" s="85"/>
      <c r="N411" s="103">
        <v>1</v>
      </c>
      <c r="O411" s="92">
        <v>1</v>
      </c>
      <c r="P411" s="103" t="str">
        <f>REPLACE(INDEX(GroupVertices[Group],MATCH(Edges[[#This Row],[Vertex 1]],GroupVertices[Vertex],0)),1,1,"")</f>
        <v>13</v>
      </c>
      <c r="Q411" s="103" t="str">
        <f>REPLACE(INDEX(GroupVertices[Group],MATCH(Edges[[#This Row],[Vertex 2]],GroupVertices[Vertex],0)),1,1,"")</f>
        <v>13</v>
      </c>
    </row>
    <row r="412" spans="1:17" ht="45">
      <c r="A412" s="83" t="s">
        <v>257</v>
      </c>
      <c r="B412" s="83" t="s">
        <v>486</v>
      </c>
      <c r="C412" s="52" t="s">
        <v>693</v>
      </c>
      <c r="D412" s="53">
        <v>1</v>
      </c>
      <c r="E412" s="64"/>
      <c r="F412" s="54"/>
      <c r="G412" s="52"/>
      <c r="H412" s="56"/>
      <c r="I412" s="55"/>
      <c r="J412" s="55"/>
      <c r="K412" s="90"/>
      <c r="L412" s="85">
        <v>412</v>
      </c>
      <c r="M412" s="85"/>
      <c r="N412" s="103">
        <v>1</v>
      </c>
      <c r="O412" s="92">
        <v>1</v>
      </c>
      <c r="P412" s="103" t="str">
        <f>REPLACE(INDEX(GroupVertices[Group],MATCH(Edges[[#This Row],[Vertex 1]],GroupVertices[Vertex],0)),1,1,"")</f>
        <v>13</v>
      </c>
      <c r="Q412" s="103" t="str">
        <f>REPLACE(INDEX(GroupVertices[Group],MATCH(Edges[[#This Row],[Vertex 2]],GroupVertices[Vertex],0)),1,1,"")</f>
        <v>13</v>
      </c>
    </row>
    <row r="413" spans="1:17" ht="45">
      <c r="A413" s="83" t="s">
        <v>486</v>
      </c>
      <c r="B413" s="83" t="s">
        <v>514</v>
      </c>
      <c r="C413" s="52" t="s">
        <v>693</v>
      </c>
      <c r="D413" s="53">
        <v>1</v>
      </c>
      <c r="E413" s="64"/>
      <c r="F413" s="54"/>
      <c r="G413" s="52"/>
      <c r="H413" s="56"/>
      <c r="I413" s="55"/>
      <c r="J413" s="55"/>
      <c r="K413" s="90"/>
      <c r="L413" s="85">
        <v>413</v>
      </c>
      <c r="M413" s="85"/>
      <c r="N413" s="103">
        <v>1</v>
      </c>
      <c r="O413" s="92">
        <v>1</v>
      </c>
      <c r="P413" s="103" t="str">
        <f>REPLACE(INDEX(GroupVertices[Group],MATCH(Edges[[#This Row],[Vertex 1]],GroupVertices[Vertex],0)),1,1,"")</f>
        <v>13</v>
      </c>
      <c r="Q413" s="103" t="str">
        <f>REPLACE(INDEX(GroupVertices[Group],MATCH(Edges[[#This Row],[Vertex 2]],GroupVertices[Vertex],0)),1,1,"")</f>
        <v>13</v>
      </c>
    </row>
    <row r="414" spans="1:17" ht="45">
      <c r="A414" s="83" t="s">
        <v>514</v>
      </c>
      <c r="B414" s="83" t="s">
        <v>203</v>
      </c>
      <c r="C414" s="52" t="s">
        <v>693</v>
      </c>
      <c r="D414" s="53">
        <v>1</v>
      </c>
      <c r="E414" s="64"/>
      <c r="F414" s="54"/>
      <c r="G414" s="52"/>
      <c r="H414" s="56"/>
      <c r="I414" s="55"/>
      <c r="J414" s="55"/>
      <c r="K414" s="90"/>
      <c r="L414" s="85">
        <v>414</v>
      </c>
      <c r="M414" s="85"/>
      <c r="N414" s="103">
        <v>1</v>
      </c>
      <c r="O414" s="92">
        <v>1</v>
      </c>
      <c r="P414" s="103" t="str">
        <f>REPLACE(INDEX(GroupVertices[Group],MATCH(Edges[[#This Row],[Vertex 1]],GroupVertices[Vertex],0)),1,1,"")</f>
        <v>13</v>
      </c>
      <c r="Q414" s="103" t="str">
        <f>REPLACE(INDEX(GroupVertices[Group],MATCH(Edges[[#This Row],[Vertex 2]],GroupVertices[Vertex],0)),1,1,"")</f>
        <v>1</v>
      </c>
    </row>
    <row r="415" spans="1:17" ht="45">
      <c r="A415" s="83" t="s">
        <v>257</v>
      </c>
      <c r="B415" s="83" t="s">
        <v>474</v>
      </c>
      <c r="C415" s="52" t="s">
        <v>693</v>
      </c>
      <c r="D415" s="53">
        <v>1</v>
      </c>
      <c r="E415" s="64"/>
      <c r="F415" s="54"/>
      <c r="G415" s="52"/>
      <c r="H415" s="56"/>
      <c r="I415" s="55"/>
      <c r="J415" s="55"/>
      <c r="K415" s="90"/>
      <c r="L415" s="85">
        <v>415</v>
      </c>
      <c r="M415" s="85"/>
      <c r="N415" s="103">
        <v>1</v>
      </c>
      <c r="O415" s="92">
        <v>1</v>
      </c>
      <c r="P415" s="103" t="str">
        <f>REPLACE(INDEX(GroupVertices[Group],MATCH(Edges[[#This Row],[Vertex 1]],GroupVertices[Vertex],0)),1,1,"")</f>
        <v>13</v>
      </c>
      <c r="Q415" s="103" t="str">
        <f>REPLACE(INDEX(GroupVertices[Group],MATCH(Edges[[#This Row],[Vertex 2]],GroupVertices[Vertex],0)),1,1,"")</f>
        <v>13</v>
      </c>
    </row>
    <row r="416" spans="1:17" ht="45">
      <c r="A416" s="83" t="s">
        <v>474</v>
      </c>
      <c r="B416" s="83" t="s">
        <v>514</v>
      </c>
      <c r="C416" s="52" t="s">
        <v>693</v>
      </c>
      <c r="D416" s="53">
        <v>1</v>
      </c>
      <c r="E416" s="64"/>
      <c r="F416" s="54"/>
      <c r="G416" s="52"/>
      <c r="H416" s="56"/>
      <c r="I416" s="55"/>
      <c r="J416" s="55"/>
      <c r="K416" s="90"/>
      <c r="L416" s="85">
        <v>416</v>
      </c>
      <c r="M416" s="85"/>
      <c r="N416" s="103">
        <v>1</v>
      </c>
      <c r="O416" s="92">
        <v>1</v>
      </c>
      <c r="P416" s="103" t="str">
        <f>REPLACE(INDEX(GroupVertices[Group],MATCH(Edges[[#This Row],[Vertex 1]],GroupVertices[Vertex],0)),1,1,"")</f>
        <v>13</v>
      </c>
      <c r="Q416" s="103" t="str">
        <f>REPLACE(INDEX(GroupVertices[Group],MATCH(Edges[[#This Row],[Vertex 2]],GroupVertices[Vertex],0)),1,1,"")</f>
        <v>13</v>
      </c>
    </row>
    <row r="417" spans="1:17" ht="45">
      <c r="A417" s="83" t="s">
        <v>514</v>
      </c>
      <c r="B417" s="83" t="s">
        <v>486</v>
      </c>
      <c r="C417" s="52" t="s">
        <v>693</v>
      </c>
      <c r="D417" s="53">
        <v>1</v>
      </c>
      <c r="E417" s="64"/>
      <c r="F417" s="54"/>
      <c r="G417" s="52"/>
      <c r="H417" s="56"/>
      <c r="I417" s="55"/>
      <c r="J417" s="55"/>
      <c r="K417" s="90"/>
      <c r="L417" s="85">
        <v>417</v>
      </c>
      <c r="M417" s="85"/>
      <c r="N417" s="103">
        <v>1</v>
      </c>
      <c r="O417" s="92">
        <v>1</v>
      </c>
      <c r="P417" s="103" t="str">
        <f>REPLACE(INDEX(GroupVertices[Group],MATCH(Edges[[#This Row],[Vertex 1]],GroupVertices[Vertex],0)),1,1,"")</f>
        <v>13</v>
      </c>
      <c r="Q417" s="103" t="str">
        <f>REPLACE(INDEX(GroupVertices[Group],MATCH(Edges[[#This Row],[Vertex 2]],GroupVertices[Vertex],0)),1,1,"")</f>
        <v>13</v>
      </c>
    </row>
    <row r="418" spans="1:17" ht="45">
      <c r="A418" s="83" t="s">
        <v>486</v>
      </c>
      <c r="B418" s="83" t="s">
        <v>203</v>
      </c>
      <c r="C418" s="52" t="s">
        <v>693</v>
      </c>
      <c r="D418" s="53">
        <v>1</v>
      </c>
      <c r="E418" s="64"/>
      <c r="F418" s="54"/>
      <c r="G418" s="52"/>
      <c r="H418" s="56"/>
      <c r="I418" s="55"/>
      <c r="J418" s="55"/>
      <c r="K418" s="90"/>
      <c r="L418" s="85">
        <v>418</v>
      </c>
      <c r="M418" s="85"/>
      <c r="N418" s="103">
        <v>1</v>
      </c>
      <c r="O418" s="92">
        <v>1</v>
      </c>
      <c r="P418" s="103" t="str">
        <f>REPLACE(INDEX(GroupVertices[Group],MATCH(Edges[[#This Row],[Vertex 1]],GroupVertices[Vertex],0)),1,1,"")</f>
        <v>13</v>
      </c>
      <c r="Q418" s="103" t="str">
        <f>REPLACE(INDEX(GroupVertices[Group],MATCH(Edges[[#This Row],[Vertex 2]],GroupVertices[Vertex],0)),1,1,"")</f>
        <v>1</v>
      </c>
    </row>
    <row r="419" spans="1:17" ht="45">
      <c r="A419" s="83" t="s">
        <v>210</v>
      </c>
      <c r="B419" s="83" t="s">
        <v>229</v>
      </c>
      <c r="C419" s="52" t="s">
        <v>693</v>
      </c>
      <c r="D419" s="53">
        <v>1</v>
      </c>
      <c r="E419" s="64"/>
      <c r="F419" s="54"/>
      <c r="G419" s="52"/>
      <c r="H419" s="56"/>
      <c r="I419" s="55"/>
      <c r="J419" s="55"/>
      <c r="K419" s="90"/>
      <c r="L419" s="85">
        <v>419</v>
      </c>
      <c r="M419" s="85"/>
      <c r="N419" s="103">
        <v>1</v>
      </c>
      <c r="O419" s="92">
        <v>1</v>
      </c>
      <c r="P419" s="103" t="str">
        <f>REPLACE(INDEX(GroupVertices[Group],MATCH(Edges[[#This Row],[Vertex 1]],GroupVertices[Vertex],0)),1,1,"")</f>
        <v>2</v>
      </c>
      <c r="Q419" s="103" t="str">
        <f>REPLACE(INDEX(GroupVertices[Group],MATCH(Edges[[#This Row],[Vertex 2]],GroupVertices[Vertex],0)),1,1,"")</f>
        <v>2</v>
      </c>
    </row>
    <row r="420" spans="1:17" ht="45">
      <c r="A420" s="83" t="s">
        <v>277</v>
      </c>
      <c r="B420" s="83" t="s">
        <v>203</v>
      </c>
      <c r="C420" s="52" t="s">
        <v>693</v>
      </c>
      <c r="D420" s="53">
        <v>1</v>
      </c>
      <c r="E420" s="64"/>
      <c r="F420" s="54"/>
      <c r="G420" s="52"/>
      <c r="H420" s="56"/>
      <c r="I420" s="55"/>
      <c r="J420" s="55"/>
      <c r="K420" s="90"/>
      <c r="L420" s="85">
        <v>420</v>
      </c>
      <c r="M420" s="85"/>
      <c r="N420" s="103">
        <v>1</v>
      </c>
      <c r="O420" s="92">
        <v>1</v>
      </c>
      <c r="P420" s="103" t="str">
        <f>REPLACE(INDEX(GroupVertices[Group],MATCH(Edges[[#This Row],[Vertex 1]],GroupVertices[Vertex],0)),1,1,"")</f>
        <v>2</v>
      </c>
      <c r="Q420" s="103" t="str">
        <f>REPLACE(INDEX(GroupVertices[Group],MATCH(Edges[[#This Row],[Vertex 2]],GroupVertices[Vertex],0)),1,1,"")</f>
        <v>1</v>
      </c>
    </row>
    <row r="421" spans="1:17" ht="45">
      <c r="A421" s="83" t="s">
        <v>515</v>
      </c>
      <c r="B421" s="83" t="s">
        <v>516</v>
      </c>
      <c r="C421" s="52" t="s">
        <v>693</v>
      </c>
      <c r="D421" s="53">
        <v>1</v>
      </c>
      <c r="E421" s="64"/>
      <c r="F421" s="54"/>
      <c r="G421" s="52"/>
      <c r="H421" s="56"/>
      <c r="I421" s="55"/>
      <c r="J421" s="55"/>
      <c r="K421" s="90"/>
      <c r="L421" s="85">
        <v>421</v>
      </c>
      <c r="M421" s="85"/>
      <c r="N421" s="103">
        <v>1</v>
      </c>
      <c r="O421" s="92">
        <v>1</v>
      </c>
      <c r="P421" s="103" t="str">
        <f>REPLACE(INDEX(GroupVertices[Group],MATCH(Edges[[#This Row],[Vertex 1]],GroupVertices[Vertex],0)),1,1,"")</f>
        <v>17</v>
      </c>
      <c r="Q421" s="103" t="str">
        <f>REPLACE(INDEX(GroupVertices[Group],MATCH(Edges[[#This Row],[Vertex 2]],GroupVertices[Vertex],0)),1,1,"")</f>
        <v>17</v>
      </c>
    </row>
    <row r="422" spans="1:17" ht="45">
      <c r="A422" s="83" t="s">
        <v>516</v>
      </c>
      <c r="B422" s="83" t="s">
        <v>517</v>
      </c>
      <c r="C422" s="52" t="s">
        <v>693</v>
      </c>
      <c r="D422" s="53">
        <v>1</v>
      </c>
      <c r="E422" s="64"/>
      <c r="F422" s="54"/>
      <c r="G422" s="52"/>
      <c r="H422" s="56"/>
      <c r="I422" s="55"/>
      <c r="J422" s="55"/>
      <c r="K422" s="90"/>
      <c r="L422" s="85">
        <v>422</v>
      </c>
      <c r="M422" s="85"/>
      <c r="N422" s="103">
        <v>1</v>
      </c>
      <c r="O422" s="92">
        <v>1</v>
      </c>
      <c r="P422" s="103" t="str">
        <f>REPLACE(INDEX(GroupVertices[Group],MATCH(Edges[[#This Row],[Vertex 1]],GroupVertices[Vertex],0)),1,1,"")</f>
        <v>17</v>
      </c>
      <c r="Q422" s="103" t="str">
        <f>REPLACE(INDEX(GroupVertices[Group],MATCH(Edges[[#This Row],[Vertex 2]],GroupVertices[Vertex],0)),1,1,"")</f>
        <v>17</v>
      </c>
    </row>
    <row r="423" spans="1:17" ht="45">
      <c r="A423" s="83" t="s">
        <v>517</v>
      </c>
      <c r="B423" s="83" t="s">
        <v>518</v>
      </c>
      <c r="C423" s="52" t="s">
        <v>693</v>
      </c>
      <c r="D423" s="53">
        <v>1</v>
      </c>
      <c r="E423" s="64"/>
      <c r="F423" s="54"/>
      <c r="G423" s="52"/>
      <c r="H423" s="56"/>
      <c r="I423" s="55"/>
      <c r="J423" s="55"/>
      <c r="K423" s="90"/>
      <c r="L423" s="85">
        <v>423</v>
      </c>
      <c r="M423" s="85"/>
      <c r="N423" s="103">
        <v>1</v>
      </c>
      <c r="O423" s="92">
        <v>1</v>
      </c>
      <c r="P423" s="103" t="str">
        <f>REPLACE(INDEX(GroupVertices[Group],MATCH(Edges[[#This Row],[Vertex 1]],GroupVertices[Vertex],0)),1,1,"")</f>
        <v>17</v>
      </c>
      <c r="Q423" s="103" t="str">
        <f>REPLACE(INDEX(GroupVertices[Group],MATCH(Edges[[#This Row],[Vertex 2]],GroupVertices[Vertex],0)),1,1,"")</f>
        <v>17</v>
      </c>
    </row>
    <row r="424" spans="1:17" ht="45">
      <c r="A424" s="83" t="s">
        <v>518</v>
      </c>
      <c r="B424" s="83" t="s">
        <v>203</v>
      </c>
      <c r="C424" s="52" t="s">
        <v>693</v>
      </c>
      <c r="D424" s="53">
        <v>1</v>
      </c>
      <c r="E424" s="64"/>
      <c r="F424" s="54"/>
      <c r="G424" s="52"/>
      <c r="H424" s="56"/>
      <c r="I424" s="55"/>
      <c r="J424" s="55"/>
      <c r="K424" s="90"/>
      <c r="L424" s="85">
        <v>424</v>
      </c>
      <c r="M424" s="85"/>
      <c r="N424" s="103">
        <v>1</v>
      </c>
      <c r="O424" s="92">
        <v>1</v>
      </c>
      <c r="P424" s="103" t="str">
        <f>REPLACE(INDEX(GroupVertices[Group],MATCH(Edges[[#This Row],[Vertex 1]],GroupVertices[Vertex],0)),1,1,"")</f>
        <v>17</v>
      </c>
      <c r="Q424" s="103" t="str">
        <f>REPLACE(INDEX(GroupVertices[Group],MATCH(Edges[[#This Row],[Vertex 2]],GroupVertices[Vertex],0)),1,1,"")</f>
        <v>1</v>
      </c>
    </row>
    <row r="425" spans="1:17" ht="45">
      <c r="A425" s="83" t="s">
        <v>519</v>
      </c>
      <c r="B425" s="83" t="s">
        <v>393</v>
      </c>
      <c r="C425" s="52" t="s">
        <v>693</v>
      </c>
      <c r="D425" s="53">
        <v>1</v>
      </c>
      <c r="E425" s="64"/>
      <c r="F425" s="54"/>
      <c r="G425" s="52"/>
      <c r="H425" s="56"/>
      <c r="I425" s="55"/>
      <c r="J425" s="55"/>
      <c r="K425" s="90"/>
      <c r="L425" s="85">
        <v>425</v>
      </c>
      <c r="M425" s="85"/>
      <c r="N425" s="103">
        <v>1</v>
      </c>
      <c r="O425" s="92">
        <v>1</v>
      </c>
      <c r="P425" s="103" t="str">
        <f>REPLACE(INDEX(GroupVertices[Group],MATCH(Edges[[#This Row],[Vertex 1]],GroupVertices[Vertex],0)),1,1,"")</f>
        <v>2</v>
      </c>
      <c r="Q425" s="103" t="str">
        <f>REPLACE(INDEX(GroupVertices[Group],MATCH(Edges[[#This Row],[Vertex 2]],GroupVertices[Vertex],0)),1,1,"")</f>
        <v>2</v>
      </c>
    </row>
    <row r="426" spans="1:17" ht="45">
      <c r="A426" s="83" t="s">
        <v>393</v>
      </c>
      <c r="B426" s="83" t="s">
        <v>212</v>
      </c>
      <c r="C426" s="52" t="s">
        <v>693</v>
      </c>
      <c r="D426" s="53">
        <v>1</v>
      </c>
      <c r="E426" s="64"/>
      <c r="F426" s="54"/>
      <c r="G426" s="52"/>
      <c r="H426" s="56"/>
      <c r="I426" s="55"/>
      <c r="J426" s="55"/>
      <c r="K426" s="90"/>
      <c r="L426" s="85">
        <v>426</v>
      </c>
      <c r="M426" s="85"/>
      <c r="N426" s="103">
        <v>1</v>
      </c>
      <c r="O426" s="92">
        <v>1</v>
      </c>
      <c r="P426" s="103" t="str">
        <f>REPLACE(INDEX(GroupVertices[Group],MATCH(Edges[[#This Row],[Vertex 1]],GroupVertices[Vertex],0)),1,1,"")</f>
        <v>2</v>
      </c>
      <c r="Q426" s="103" t="str">
        <f>REPLACE(INDEX(GroupVertices[Group],MATCH(Edges[[#This Row],[Vertex 2]],GroupVertices[Vertex],0)),1,1,"")</f>
        <v>2</v>
      </c>
    </row>
    <row r="427" spans="1:17" ht="45">
      <c r="A427" s="83" t="s">
        <v>212</v>
      </c>
      <c r="B427" s="83" t="s">
        <v>252</v>
      </c>
      <c r="C427" s="52" t="s">
        <v>693</v>
      </c>
      <c r="D427" s="53">
        <v>1</v>
      </c>
      <c r="E427" s="64"/>
      <c r="F427" s="54"/>
      <c r="G427" s="52"/>
      <c r="H427" s="56"/>
      <c r="I427" s="55"/>
      <c r="J427" s="55"/>
      <c r="K427" s="90"/>
      <c r="L427" s="85">
        <v>427</v>
      </c>
      <c r="M427" s="85"/>
      <c r="N427" s="103">
        <v>1</v>
      </c>
      <c r="O427" s="92">
        <v>1</v>
      </c>
      <c r="P427" s="103" t="str">
        <f>REPLACE(INDEX(GroupVertices[Group],MATCH(Edges[[#This Row],[Vertex 1]],GroupVertices[Vertex],0)),1,1,"")</f>
        <v>2</v>
      </c>
      <c r="Q427" s="103" t="str">
        <f>REPLACE(INDEX(GroupVertices[Group],MATCH(Edges[[#This Row],[Vertex 2]],GroupVertices[Vertex],0)),1,1,"")</f>
        <v>2</v>
      </c>
    </row>
    <row r="428" spans="1:17" ht="45">
      <c r="A428" s="83" t="s">
        <v>252</v>
      </c>
      <c r="B428" s="83" t="s">
        <v>383</v>
      </c>
      <c r="C428" s="52" t="s">
        <v>693</v>
      </c>
      <c r="D428" s="53">
        <v>1</v>
      </c>
      <c r="E428" s="64"/>
      <c r="F428" s="54"/>
      <c r="G428" s="52"/>
      <c r="H428" s="56"/>
      <c r="I428" s="55"/>
      <c r="J428" s="55"/>
      <c r="K428" s="90"/>
      <c r="L428" s="85">
        <v>428</v>
      </c>
      <c r="M428" s="85"/>
      <c r="N428" s="103">
        <v>1</v>
      </c>
      <c r="O428" s="92">
        <v>1</v>
      </c>
      <c r="P428" s="103" t="str">
        <f>REPLACE(INDEX(GroupVertices[Group],MATCH(Edges[[#This Row],[Vertex 1]],GroupVertices[Vertex],0)),1,1,"")</f>
        <v>2</v>
      </c>
      <c r="Q428" s="103" t="str">
        <f>REPLACE(INDEX(GroupVertices[Group],MATCH(Edges[[#This Row],[Vertex 2]],GroupVertices[Vertex],0)),1,1,"")</f>
        <v>9</v>
      </c>
    </row>
    <row r="429" spans="1:17" ht="45">
      <c r="A429" s="83" t="s">
        <v>203</v>
      </c>
      <c r="B429" s="83" t="s">
        <v>520</v>
      </c>
      <c r="C429" s="52" t="s">
        <v>693</v>
      </c>
      <c r="D429" s="53">
        <v>1</v>
      </c>
      <c r="E429" s="64"/>
      <c r="F429" s="54"/>
      <c r="G429" s="52"/>
      <c r="H429" s="56"/>
      <c r="I429" s="55"/>
      <c r="J429" s="55"/>
      <c r="K429" s="90"/>
      <c r="L429" s="85">
        <v>429</v>
      </c>
      <c r="M429" s="85"/>
      <c r="N429" s="103">
        <v>1</v>
      </c>
      <c r="O429" s="92">
        <v>1</v>
      </c>
      <c r="P429" s="103" t="str">
        <f>REPLACE(INDEX(GroupVertices[Group],MATCH(Edges[[#This Row],[Vertex 1]],GroupVertices[Vertex],0)),1,1,"")</f>
        <v>1</v>
      </c>
      <c r="Q429" s="103" t="str">
        <f>REPLACE(INDEX(GroupVertices[Group],MATCH(Edges[[#This Row],[Vertex 2]],GroupVertices[Vertex],0)),1,1,"")</f>
        <v>1</v>
      </c>
    </row>
    <row r="430" spans="1:17" ht="45">
      <c r="A430" s="83" t="s">
        <v>340</v>
      </c>
      <c r="B430" s="83" t="s">
        <v>278</v>
      </c>
      <c r="C430" s="52" t="s">
        <v>693</v>
      </c>
      <c r="D430" s="53">
        <v>1</v>
      </c>
      <c r="E430" s="64"/>
      <c r="F430" s="54"/>
      <c r="G430" s="52"/>
      <c r="H430" s="56"/>
      <c r="I430" s="55"/>
      <c r="J430" s="55"/>
      <c r="K430" s="90"/>
      <c r="L430" s="85">
        <v>430</v>
      </c>
      <c r="M430" s="85"/>
      <c r="N430" s="103">
        <v>1</v>
      </c>
      <c r="O430" s="92">
        <v>1</v>
      </c>
      <c r="P430" s="103" t="str">
        <f>REPLACE(INDEX(GroupVertices[Group],MATCH(Edges[[#This Row],[Vertex 1]],GroupVertices[Vertex],0)),1,1,"")</f>
        <v>3</v>
      </c>
      <c r="Q430" s="103" t="str">
        <f>REPLACE(INDEX(GroupVertices[Group],MATCH(Edges[[#This Row],[Vertex 2]],GroupVertices[Vertex],0)),1,1,"")</f>
        <v>3</v>
      </c>
    </row>
    <row r="431" spans="1:17" ht="45">
      <c r="A431" s="83" t="s">
        <v>230</v>
      </c>
      <c r="B431" s="83" t="s">
        <v>521</v>
      </c>
      <c r="C431" s="52" t="s">
        <v>693</v>
      </c>
      <c r="D431" s="53">
        <v>1</v>
      </c>
      <c r="E431" s="64"/>
      <c r="F431" s="54"/>
      <c r="G431" s="52"/>
      <c r="H431" s="56"/>
      <c r="I431" s="55"/>
      <c r="J431" s="55"/>
      <c r="K431" s="90"/>
      <c r="L431" s="85">
        <v>431</v>
      </c>
      <c r="M431" s="85"/>
      <c r="N431" s="103">
        <v>1</v>
      </c>
      <c r="O431" s="92">
        <v>1</v>
      </c>
      <c r="P431" s="103" t="str">
        <f>REPLACE(INDEX(GroupVertices[Group],MATCH(Edges[[#This Row],[Vertex 1]],GroupVertices[Vertex],0)),1,1,"")</f>
        <v>6</v>
      </c>
      <c r="Q431" s="103" t="str">
        <f>REPLACE(INDEX(GroupVertices[Group],MATCH(Edges[[#This Row],[Vertex 2]],GroupVertices[Vertex],0)),1,1,"")</f>
        <v>6</v>
      </c>
    </row>
    <row r="432" spans="1:17" ht="45">
      <c r="A432" s="83" t="s">
        <v>212</v>
      </c>
      <c r="B432" s="83" t="s">
        <v>230</v>
      </c>
      <c r="C432" s="52" t="s">
        <v>693</v>
      </c>
      <c r="D432" s="53">
        <v>1</v>
      </c>
      <c r="E432" s="64"/>
      <c r="F432" s="54"/>
      <c r="G432" s="52"/>
      <c r="H432" s="56"/>
      <c r="I432" s="55"/>
      <c r="J432" s="55"/>
      <c r="K432" s="90"/>
      <c r="L432" s="85">
        <v>432</v>
      </c>
      <c r="M432" s="85"/>
      <c r="N432" s="103">
        <v>1</v>
      </c>
      <c r="O432" s="92">
        <v>1</v>
      </c>
      <c r="P432" s="103" t="str">
        <f>REPLACE(INDEX(GroupVertices[Group],MATCH(Edges[[#This Row],[Vertex 1]],GroupVertices[Vertex],0)),1,1,"")</f>
        <v>2</v>
      </c>
      <c r="Q432" s="103" t="str">
        <f>REPLACE(INDEX(GroupVertices[Group],MATCH(Edges[[#This Row],[Vertex 2]],GroupVertices[Vertex],0)),1,1,"")</f>
        <v>6</v>
      </c>
    </row>
    <row r="433" spans="1:17" ht="45">
      <c r="A433" s="83" t="s">
        <v>230</v>
      </c>
      <c r="B433" s="83" t="s">
        <v>522</v>
      </c>
      <c r="C433" s="52" t="s">
        <v>693</v>
      </c>
      <c r="D433" s="53">
        <v>1</v>
      </c>
      <c r="E433" s="64"/>
      <c r="F433" s="54"/>
      <c r="G433" s="52"/>
      <c r="H433" s="56"/>
      <c r="I433" s="55"/>
      <c r="J433" s="55"/>
      <c r="K433" s="90"/>
      <c r="L433" s="85">
        <v>433</v>
      </c>
      <c r="M433" s="85"/>
      <c r="N433" s="103">
        <v>1</v>
      </c>
      <c r="O433" s="92">
        <v>1</v>
      </c>
      <c r="P433" s="103" t="str">
        <f>REPLACE(INDEX(GroupVertices[Group],MATCH(Edges[[#This Row],[Vertex 1]],GroupVertices[Vertex],0)),1,1,"")</f>
        <v>6</v>
      </c>
      <c r="Q433" s="103" t="str">
        <f>REPLACE(INDEX(GroupVertices[Group],MATCH(Edges[[#This Row],[Vertex 2]],GroupVertices[Vertex],0)),1,1,"")</f>
        <v>6</v>
      </c>
    </row>
    <row r="434" spans="1:17" ht="45">
      <c r="A434" s="83" t="s">
        <v>522</v>
      </c>
      <c r="B434" s="83" t="s">
        <v>523</v>
      </c>
      <c r="C434" s="52" t="s">
        <v>693</v>
      </c>
      <c r="D434" s="53">
        <v>1</v>
      </c>
      <c r="E434" s="64"/>
      <c r="F434" s="54"/>
      <c r="G434" s="52"/>
      <c r="H434" s="56"/>
      <c r="I434" s="55"/>
      <c r="J434" s="55"/>
      <c r="K434" s="90"/>
      <c r="L434" s="85">
        <v>434</v>
      </c>
      <c r="M434" s="85"/>
      <c r="N434" s="103">
        <v>1</v>
      </c>
      <c r="O434" s="92">
        <v>1</v>
      </c>
      <c r="P434" s="103" t="str">
        <f>REPLACE(INDEX(GroupVertices[Group],MATCH(Edges[[#This Row],[Vertex 1]],GroupVertices[Vertex],0)),1,1,"")</f>
        <v>6</v>
      </c>
      <c r="Q434" s="103" t="str">
        <f>REPLACE(INDEX(GroupVertices[Group],MATCH(Edges[[#This Row],[Vertex 2]],GroupVertices[Vertex],0)),1,1,"")</f>
        <v>6</v>
      </c>
    </row>
    <row r="435" spans="1:17" ht="45">
      <c r="A435" s="83" t="s">
        <v>523</v>
      </c>
      <c r="B435" s="83" t="s">
        <v>524</v>
      </c>
      <c r="C435" s="52" t="s">
        <v>693</v>
      </c>
      <c r="D435" s="53">
        <v>1</v>
      </c>
      <c r="E435" s="64"/>
      <c r="F435" s="54"/>
      <c r="G435" s="52"/>
      <c r="H435" s="56"/>
      <c r="I435" s="55"/>
      <c r="J435" s="55"/>
      <c r="K435" s="90"/>
      <c r="L435" s="85">
        <v>435</v>
      </c>
      <c r="M435" s="85"/>
      <c r="N435" s="103">
        <v>1</v>
      </c>
      <c r="O435" s="92">
        <v>1</v>
      </c>
      <c r="P435" s="103" t="str">
        <f>REPLACE(INDEX(GroupVertices[Group],MATCH(Edges[[#This Row],[Vertex 1]],GroupVertices[Vertex],0)),1,1,"")</f>
        <v>6</v>
      </c>
      <c r="Q435" s="103" t="str">
        <f>REPLACE(INDEX(GroupVertices[Group],MATCH(Edges[[#This Row],[Vertex 2]],GroupVertices[Vertex],0)),1,1,"")</f>
        <v>6</v>
      </c>
    </row>
    <row r="436" spans="1:17" ht="45">
      <c r="A436" s="83" t="s">
        <v>294</v>
      </c>
      <c r="B436" s="83" t="s">
        <v>525</v>
      </c>
      <c r="C436" s="52" t="s">
        <v>693</v>
      </c>
      <c r="D436" s="53">
        <v>1</v>
      </c>
      <c r="E436" s="64"/>
      <c r="F436" s="54"/>
      <c r="G436" s="52"/>
      <c r="H436" s="56"/>
      <c r="I436" s="55"/>
      <c r="J436" s="55"/>
      <c r="K436" s="90"/>
      <c r="L436" s="85">
        <v>436</v>
      </c>
      <c r="M436" s="85"/>
      <c r="N436" s="103">
        <v>1</v>
      </c>
      <c r="O436" s="92">
        <v>1</v>
      </c>
      <c r="P436" s="103" t="str">
        <f>REPLACE(INDEX(GroupVertices[Group],MATCH(Edges[[#This Row],[Vertex 1]],GroupVertices[Vertex],0)),1,1,"")</f>
        <v>10</v>
      </c>
      <c r="Q436" s="103" t="str">
        <f>REPLACE(INDEX(GroupVertices[Group],MATCH(Edges[[#This Row],[Vertex 2]],GroupVertices[Vertex],0)),1,1,"")</f>
        <v>10</v>
      </c>
    </row>
    <row r="437" spans="1:17" ht="45">
      <c r="A437" s="83" t="s">
        <v>525</v>
      </c>
      <c r="B437" s="83" t="s">
        <v>209</v>
      </c>
      <c r="C437" s="52" t="s">
        <v>693</v>
      </c>
      <c r="D437" s="53">
        <v>1</v>
      </c>
      <c r="E437" s="64"/>
      <c r="F437" s="54"/>
      <c r="G437" s="52"/>
      <c r="H437" s="56"/>
      <c r="I437" s="55"/>
      <c r="J437" s="55"/>
      <c r="K437" s="90"/>
      <c r="L437" s="85">
        <v>437</v>
      </c>
      <c r="M437" s="85"/>
      <c r="N437" s="103">
        <v>1</v>
      </c>
      <c r="O437" s="92">
        <v>1</v>
      </c>
      <c r="P437" s="103" t="str">
        <f>REPLACE(INDEX(GroupVertices[Group],MATCH(Edges[[#This Row],[Vertex 1]],GroupVertices[Vertex],0)),1,1,"")</f>
        <v>10</v>
      </c>
      <c r="Q437" s="103" t="str">
        <f>REPLACE(INDEX(GroupVertices[Group],MATCH(Edges[[#This Row],[Vertex 2]],GroupVertices[Vertex],0)),1,1,"")</f>
        <v>10</v>
      </c>
    </row>
    <row r="438" spans="1:17" ht="45">
      <c r="A438" s="83" t="s">
        <v>497</v>
      </c>
      <c r="B438" s="83" t="s">
        <v>203</v>
      </c>
      <c r="C438" s="52" t="s">
        <v>693</v>
      </c>
      <c r="D438" s="53">
        <v>1</v>
      </c>
      <c r="E438" s="64"/>
      <c r="F438" s="54"/>
      <c r="G438" s="52"/>
      <c r="H438" s="56"/>
      <c r="I438" s="55"/>
      <c r="J438" s="55"/>
      <c r="K438" s="90"/>
      <c r="L438" s="85">
        <v>438</v>
      </c>
      <c r="M438" s="85"/>
      <c r="N438" s="103">
        <v>1</v>
      </c>
      <c r="O438" s="92">
        <v>1</v>
      </c>
      <c r="P438" s="103" t="str">
        <f>REPLACE(INDEX(GroupVertices[Group],MATCH(Edges[[#This Row],[Vertex 1]],GroupVertices[Vertex],0)),1,1,"")</f>
        <v>1</v>
      </c>
      <c r="Q438" s="103" t="str">
        <f>REPLACE(INDEX(GroupVertices[Group],MATCH(Edges[[#This Row],[Vertex 2]],GroupVertices[Vertex],0)),1,1,"")</f>
        <v>1</v>
      </c>
    </row>
    <row r="439" spans="1:17" ht="45">
      <c r="A439" s="83" t="s">
        <v>306</v>
      </c>
      <c r="B439" s="83" t="s">
        <v>502</v>
      </c>
      <c r="C439" s="52" t="s">
        <v>693</v>
      </c>
      <c r="D439" s="53">
        <v>1</v>
      </c>
      <c r="E439" s="64"/>
      <c r="F439" s="54"/>
      <c r="G439" s="52"/>
      <c r="H439" s="56"/>
      <c r="I439" s="55"/>
      <c r="J439" s="55"/>
      <c r="K439" s="90"/>
      <c r="L439" s="85">
        <v>439</v>
      </c>
      <c r="M439" s="85"/>
      <c r="N439" s="103">
        <v>1</v>
      </c>
      <c r="O439" s="92">
        <v>1</v>
      </c>
      <c r="P439" s="103" t="str">
        <f>REPLACE(INDEX(GroupVertices[Group],MATCH(Edges[[#This Row],[Vertex 1]],GroupVertices[Vertex],0)),1,1,"")</f>
        <v>5</v>
      </c>
      <c r="Q439" s="103" t="str">
        <f>REPLACE(INDEX(GroupVertices[Group],MATCH(Edges[[#This Row],[Vertex 2]],GroupVertices[Vertex],0)),1,1,"")</f>
        <v>5</v>
      </c>
    </row>
    <row r="440" spans="1:17" ht="45">
      <c r="A440" s="83" t="s">
        <v>502</v>
      </c>
      <c r="B440" s="83" t="s">
        <v>222</v>
      </c>
      <c r="C440" s="52" t="s">
        <v>693</v>
      </c>
      <c r="D440" s="53">
        <v>1</v>
      </c>
      <c r="E440" s="64"/>
      <c r="F440" s="54"/>
      <c r="G440" s="52"/>
      <c r="H440" s="56"/>
      <c r="I440" s="55"/>
      <c r="J440" s="55"/>
      <c r="K440" s="90"/>
      <c r="L440" s="85">
        <v>440</v>
      </c>
      <c r="M440" s="85"/>
      <c r="N440" s="103">
        <v>1</v>
      </c>
      <c r="O440" s="92">
        <v>1</v>
      </c>
      <c r="P440" s="103" t="str">
        <f>REPLACE(INDEX(GroupVertices[Group],MATCH(Edges[[#This Row],[Vertex 1]],GroupVertices[Vertex],0)),1,1,"")</f>
        <v>5</v>
      </c>
      <c r="Q440" s="103" t="str">
        <f>REPLACE(INDEX(GroupVertices[Group],MATCH(Edges[[#This Row],[Vertex 2]],GroupVertices[Vertex],0)),1,1,"")</f>
        <v>2</v>
      </c>
    </row>
    <row r="441" spans="1:17" ht="45">
      <c r="A441" s="83" t="s">
        <v>203</v>
      </c>
      <c r="B441" s="83" t="s">
        <v>526</v>
      </c>
      <c r="C441" s="52" t="s">
        <v>693</v>
      </c>
      <c r="D441" s="53">
        <v>1</v>
      </c>
      <c r="E441" s="64"/>
      <c r="F441" s="54"/>
      <c r="G441" s="52"/>
      <c r="H441" s="56"/>
      <c r="I441" s="55"/>
      <c r="J441" s="55"/>
      <c r="K441" s="90"/>
      <c r="L441" s="85">
        <v>441</v>
      </c>
      <c r="M441" s="85"/>
      <c r="N441" s="103">
        <v>1</v>
      </c>
      <c r="O441" s="92">
        <v>1</v>
      </c>
      <c r="P441" s="103" t="str">
        <f>REPLACE(INDEX(GroupVertices[Group],MATCH(Edges[[#This Row],[Vertex 1]],GroupVertices[Vertex],0)),1,1,"")</f>
        <v>1</v>
      </c>
      <c r="Q441" s="103" t="str">
        <f>REPLACE(INDEX(GroupVertices[Group],MATCH(Edges[[#This Row],[Vertex 2]],GroupVertices[Vertex],0)),1,1,"")</f>
        <v>5</v>
      </c>
    </row>
    <row r="442" spans="1:17" ht="45">
      <c r="A442" s="83" t="s">
        <v>526</v>
      </c>
      <c r="B442" s="83" t="s">
        <v>527</v>
      </c>
      <c r="C442" s="52" t="s">
        <v>693</v>
      </c>
      <c r="D442" s="53">
        <v>1</v>
      </c>
      <c r="E442" s="64"/>
      <c r="F442" s="54"/>
      <c r="G442" s="52"/>
      <c r="H442" s="56"/>
      <c r="I442" s="55"/>
      <c r="J442" s="55"/>
      <c r="K442" s="90"/>
      <c r="L442" s="85">
        <v>442</v>
      </c>
      <c r="M442" s="85"/>
      <c r="N442" s="103">
        <v>1</v>
      </c>
      <c r="O442" s="92">
        <v>1</v>
      </c>
      <c r="P442" s="103" t="str">
        <f>REPLACE(INDEX(GroupVertices[Group],MATCH(Edges[[#This Row],[Vertex 1]],GroupVertices[Vertex],0)),1,1,"")</f>
        <v>5</v>
      </c>
      <c r="Q442" s="103" t="str">
        <f>REPLACE(INDEX(GroupVertices[Group],MATCH(Edges[[#This Row],[Vertex 2]],GroupVertices[Vertex],0)),1,1,"")</f>
        <v>5</v>
      </c>
    </row>
    <row r="443" spans="1:17" ht="45">
      <c r="A443" s="83" t="s">
        <v>527</v>
      </c>
      <c r="B443" s="83" t="s">
        <v>306</v>
      </c>
      <c r="C443" s="52" t="s">
        <v>693</v>
      </c>
      <c r="D443" s="53">
        <v>1</v>
      </c>
      <c r="E443" s="64"/>
      <c r="F443" s="54"/>
      <c r="G443" s="52"/>
      <c r="H443" s="56"/>
      <c r="I443" s="55"/>
      <c r="J443" s="55"/>
      <c r="K443" s="90"/>
      <c r="L443" s="85">
        <v>443</v>
      </c>
      <c r="M443" s="85"/>
      <c r="N443" s="103">
        <v>1</v>
      </c>
      <c r="O443" s="92">
        <v>1</v>
      </c>
      <c r="P443" s="103" t="str">
        <f>REPLACE(INDEX(GroupVertices[Group],MATCH(Edges[[#This Row],[Vertex 1]],GroupVertices[Vertex],0)),1,1,"")</f>
        <v>5</v>
      </c>
      <c r="Q443" s="103" t="str">
        <f>REPLACE(INDEX(GroupVertices[Group],MATCH(Edges[[#This Row],[Vertex 2]],GroupVertices[Vertex],0)),1,1,"")</f>
        <v>5</v>
      </c>
    </row>
    <row r="444" spans="1:17" ht="45">
      <c r="A444" s="83" t="s">
        <v>240</v>
      </c>
      <c r="B444" s="83" t="s">
        <v>346</v>
      </c>
      <c r="C444" s="52" t="s">
        <v>693</v>
      </c>
      <c r="D444" s="53">
        <v>1</v>
      </c>
      <c r="E444" s="64"/>
      <c r="F444" s="54"/>
      <c r="G444" s="52"/>
      <c r="H444" s="56"/>
      <c r="I444" s="55"/>
      <c r="J444" s="55"/>
      <c r="K444" s="90"/>
      <c r="L444" s="85">
        <v>444</v>
      </c>
      <c r="M444" s="85"/>
      <c r="N444" s="103">
        <v>1</v>
      </c>
      <c r="O444" s="92">
        <v>1</v>
      </c>
      <c r="P444" s="103" t="str">
        <f>REPLACE(INDEX(GroupVertices[Group],MATCH(Edges[[#This Row],[Vertex 1]],GroupVertices[Vertex],0)),1,1,"")</f>
        <v>2</v>
      </c>
      <c r="Q444" s="103" t="str">
        <f>REPLACE(INDEX(GroupVertices[Group],MATCH(Edges[[#This Row],[Vertex 2]],GroupVertices[Vertex],0)),1,1,"")</f>
        <v>1</v>
      </c>
    </row>
    <row r="445" spans="1:17" ht="45">
      <c r="A445" s="83" t="s">
        <v>470</v>
      </c>
      <c r="B445" s="83" t="s">
        <v>232</v>
      </c>
      <c r="C445" s="52" t="s">
        <v>693</v>
      </c>
      <c r="D445" s="53">
        <v>1</v>
      </c>
      <c r="E445" s="64"/>
      <c r="F445" s="54"/>
      <c r="G445" s="52"/>
      <c r="H445" s="56"/>
      <c r="I445" s="55"/>
      <c r="J445" s="55"/>
      <c r="K445" s="90"/>
      <c r="L445" s="85">
        <v>445</v>
      </c>
      <c r="M445" s="85"/>
      <c r="N445" s="103">
        <v>1</v>
      </c>
      <c r="O445" s="92">
        <v>1</v>
      </c>
      <c r="P445" s="103" t="str">
        <f>REPLACE(INDEX(GroupVertices[Group],MATCH(Edges[[#This Row],[Vertex 1]],GroupVertices[Vertex],0)),1,1,"")</f>
        <v>12</v>
      </c>
      <c r="Q445" s="103" t="str">
        <f>REPLACE(INDEX(GroupVertices[Group],MATCH(Edges[[#This Row],[Vertex 2]],GroupVertices[Vertex],0)),1,1,"")</f>
        <v>12</v>
      </c>
    </row>
    <row r="446" spans="1:17" ht="45">
      <c r="A446" s="83" t="s">
        <v>203</v>
      </c>
      <c r="B446" s="83" t="s">
        <v>528</v>
      </c>
      <c r="C446" s="52" t="s">
        <v>693</v>
      </c>
      <c r="D446" s="53">
        <v>1</v>
      </c>
      <c r="E446" s="64"/>
      <c r="F446" s="54"/>
      <c r="G446" s="52"/>
      <c r="H446" s="56"/>
      <c r="I446" s="55"/>
      <c r="J446" s="55"/>
      <c r="K446" s="90"/>
      <c r="L446" s="85">
        <v>446</v>
      </c>
      <c r="M446" s="85"/>
      <c r="N446" s="103">
        <v>1</v>
      </c>
      <c r="O446" s="92">
        <v>1</v>
      </c>
      <c r="P446" s="103" t="str">
        <f>REPLACE(INDEX(GroupVertices[Group],MATCH(Edges[[#This Row],[Vertex 1]],GroupVertices[Vertex],0)),1,1,"")</f>
        <v>1</v>
      </c>
      <c r="Q446" s="103" t="str">
        <f>REPLACE(INDEX(GroupVertices[Group],MATCH(Edges[[#This Row],[Vertex 2]],GroupVertices[Vertex],0)),1,1,"")</f>
        <v>10</v>
      </c>
    </row>
    <row r="447" spans="1:17" ht="45">
      <c r="A447" s="83" t="s">
        <v>528</v>
      </c>
      <c r="B447" s="83" t="s">
        <v>209</v>
      </c>
      <c r="C447" s="52" t="s">
        <v>693</v>
      </c>
      <c r="D447" s="53">
        <v>1</v>
      </c>
      <c r="E447" s="64"/>
      <c r="F447" s="54"/>
      <c r="G447" s="52"/>
      <c r="H447" s="56"/>
      <c r="I447" s="55"/>
      <c r="J447" s="55"/>
      <c r="K447" s="90"/>
      <c r="L447" s="85">
        <v>447</v>
      </c>
      <c r="M447" s="85"/>
      <c r="N447" s="103">
        <v>1</v>
      </c>
      <c r="O447" s="92">
        <v>1</v>
      </c>
      <c r="P447" s="103" t="str">
        <f>REPLACE(INDEX(GroupVertices[Group],MATCH(Edges[[#This Row],[Vertex 1]],GroupVertices[Vertex],0)),1,1,"")</f>
        <v>10</v>
      </c>
      <c r="Q447" s="103" t="str">
        <f>REPLACE(INDEX(GroupVertices[Group],MATCH(Edges[[#This Row],[Vertex 2]],GroupVertices[Vertex],0)),1,1,"")</f>
        <v>10</v>
      </c>
    </row>
    <row r="448" spans="1:17" ht="45">
      <c r="A448" s="83" t="s">
        <v>529</v>
      </c>
      <c r="B448" s="83" t="s">
        <v>530</v>
      </c>
      <c r="C448" s="52" t="s">
        <v>693</v>
      </c>
      <c r="D448" s="53">
        <v>1</v>
      </c>
      <c r="E448" s="64"/>
      <c r="F448" s="54"/>
      <c r="G448" s="52"/>
      <c r="H448" s="56"/>
      <c r="I448" s="55"/>
      <c r="J448" s="55"/>
      <c r="K448" s="90"/>
      <c r="L448" s="85">
        <v>448</v>
      </c>
      <c r="M448" s="85"/>
      <c r="N448" s="103">
        <v>1</v>
      </c>
      <c r="O448" s="92">
        <v>1</v>
      </c>
      <c r="P448" s="103" t="str">
        <f>REPLACE(INDEX(GroupVertices[Group],MATCH(Edges[[#This Row],[Vertex 1]],GroupVertices[Vertex],0)),1,1,"")</f>
        <v>12</v>
      </c>
      <c r="Q448" s="103" t="str">
        <f>REPLACE(INDEX(GroupVertices[Group],MATCH(Edges[[#This Row],[Vertex 2]],GroupVertices[Vertex],0)),1,1,"")</f>
        <v>12</v>
      </c>
    </row>
    <row r="449" spans="1:17" ht="45">
      <c r="A449" s="83" t="s">
        <v>530</v>
      </c>
      <c r="B449" s="83" t="s">
        <v>531</v>
      </c>
      <c r="C449" s="52" t="s">
        <v>693</v>
      </c>
      <c r="D449" s="53">
        <v>1</v>
      </c>
      <c r="E449" s="64"/>
      <c r="F449" s="54"/>
      <c r="G449" s="52"/>
      <c r="H449" s="56"/>
      <c r="I449" s="55"/>
      <c r="J449" s="55"/>
      <c r="K449" s="90"/>
      <c r="L449" s="85">
        <v>449</v>
      </c>
      <c r="M449" s="85"/>
      <c r="N449" s="103">
        <v>1</v>
      </c>
      <c r="O449" s="92">
        <v>1</v>
      </c>
      <c r="P449" s="103" t="str">
        <f>REPLACE(INDEX(GroupVertices[Group],MATCH(Edges[[#This Row],[Vertex 1]],GroupVertices[Vertex],0)),1,1,"")</f>
        <v>12</v>
      </c>
      <c r="Q449" s="103" t="str">
        <f>REPLACE(INDEX(GroupVertices[Group],MATCH(Edges[[#This Row],[Vertex 2]],GroupVertices[Vertex],0)),1,1,"")</f>
        <v>12</v>
      </c>
    </row>
    <row r="450" spans="1:17" ht="45">
      <c r="A450" s="83" t="s">
        <v>531</v>
      </c>
      <c r="B450" s="83" t="s">
        <v>532</v>
      </c>
      <c r="C450" s="52" t="s">
        <v>693</v>
      </c>
      <c r="D450" s="53">
        <v>1</v>
      </c>
      <c r="E450" s="64"/>
      <c r="F450" s="54"/>
      <c r="G450" s="52"/>
      <c r="H450" s="56"/>
      <c r="I450" s="55"/>
      <c r="J450" s="55"/>
      <c r="K450" s="90"/>
      <c r="L450" s="85">
        <v>450</v>
      </c>
      <c r="M450" s="85"/>
      <c r="N450" s="103">
        <v>1</v>
      </c>
      <c r="O450" s="92">
        <v>1</v>
      </c>
      <c r="P450" s="103" t="str">
        <f>REPLACE(INDEX(GroupVertices[Group],MATCH(Edges[[#This Row],[Vertex 1]],GroupVertices[Vertex],0)),1,1,"")</f>
        <v>12</v>
      </c>
      <c r="Q450" s="103" t="str">
        <f>REPLACE(INDEX(GroupVertices[Group],MATCH(Edges[[#This Row],[Vertex 2]],GroupVertices[Vertex],0)),1,1,"")</f>
        <v>12</v>
      </c>
    </row>
    <row r="451" spans="1:17" ht="45">
      <c r="A451" s="83" t="s">
        <v>532</v>
      </c>
      <c r="B451" s="83" t="s">
        <v>232</v>
      </c>
      <c r="C451" s="52" t="s">
        <v>693</v>
      </c>
      <c r="D451" s="53">
        <v>1</v>
      </c>
      <c r="E451" s="64"/>
      <c r="F451" s="54"/>
      <c r="G451" s="52"/>
      <c r="H451" s="56"/>
      <c r="I451" s="55"/>
      <c r="J451" s="55"/>
      <c r="K451" s="90"/>
      <c r="L451" s="85">
        <v>451</v>
      </c>
      <c r="M451" s="85"/>
      <c r="N451" s="103">
        <v>1</v>
      </c>
      <c r="O451" s="92">
        <v>1</v>
      </c>
      <c r="P451" s="103" t="str">
        <f>REPLACE(INDEX(GroupVertices[Group],MATCH(Edges[[#This Row],[Vertex 1]],GroupVertices[Vertex],0)),1,1,"")</f>
        <v>12</v>
      </c>
      <c r="Q451" s="103" t="str">
        <f>REPLACE(INDEX(GroupVertices[Group],MATCH(Edges[[#This Row],[Vertex 2]],GroupVertices[Vertex],0)),1,1,"")</f>
        <v>12</v>
      </c>
    </row>
    <row r="452" spans="1:17" ht="45">
      <c r="A452" s="83" t="s">
        <v>203</v>
      </c>
      <c r="B452" s="83" t="s">
        <v>533</v>
      </c>
      <c r="C452" s="52" t="s">
        <v>693</v>
      </c>
      <c r="D452" s="53">
        <v>1</v>
      </c>
      <c r="E452" s="64"/>
      <c r="F452" s="54"/>
      <c r="G452" s="52"/>
      <c r="H452" s="56"/>
      <c r="I452" s="55"/>
      <c r="J452" s="55"/>
      <c r="K452" s="90"/>
      <c r="L452" s="85">
        <v>452</v>
      </c>
      <c r="M452" s="85"/>
      <c r="N452" s="103">
        <v>1</v>
      </c>
      <c r="O452" s="92">
        <v>1</v>
      </c>
      <c r="P452" s="103" t="str">
        <f>REPLACE(INDEX(GroupVertices[Group],MATCH(Edges[[#This Row],[Vertex 1]],GroupVertices[Vertex],0)),1,1,"")</f>
        <v>1</v>
      </c>
      <c r="Q452" s="103" t="str">
        <f>REPLACE(INDEX(GroupVertices[Group],MATCH(Edges[[#This Row],[Vertex 2]],GroupVertices[Vertex],0)),1,1,"")</f>
        <v>1</v>
      </c>
    </row>
    <row r="453" spans="1:17" ht="45">
      <c r="A453" s="83" t="s">
        <v>533</v>
      </c>
      <c r="B453" s="83" t="s">
        <v>346</v>
      </c>
      <c r="C453" s="52" t="s">
        <v>693</v>
      </c>
      <c r="D453" s="53">
        <v>1</v>
      </c>
      <c r="E453" s="64"/>
      <c r="F453" s="54"/>
      <c r="G453" s="52"/>
      <c r="H453" s="56"/>
      <c r="I453" s="55"/>
      <c r="J453" s="55"/>
      <c r="K453" s="90"/>
      <c r="L453" s="85">
        <v>453</v>
      </c>
      <c r="M453" s="85"/>
      <c r="N453" s="103">
        <v>1</v>
      </c>
      <c r="O453" s="92">
        <v>1</v>
      </c>
      <c r="P453" s="103" t="str">
        <f>REPLACE(INDEX(GroupVertices[Group],MATCH(Edges[[#This Row],[Vertex 1]],GroupVertices[Vertex],0)),1,1,"")</f>
        <v>1</v>
      </c>
      <c r="Q453" s="103" t="str">
        <f>REPLACE(INDEX(GroupVertices[Group],MATCH(Edges[[#This Row],[Vertex 2]],GroupVertices[Vertex],0)),1,1,"")</f>
        <v>1</v>
      </c>
    </row>
    <row r="454" spans="1:17" ht="45">
      <c r="A454" s="83" t="s">
        <v>212</v>
      </c>
      <c r="B454" s="83" t="s">
        <v>209</v>
      </c>
      <c r="C454" s="52" t="s">
        <v>693</v>
      </c>
      <c r="D454" s="53">
        <v>1</v>
      </c>
      <c r="E454" s="64"/>
      <c r="F454" s="54"/>
      <c r="G454" s="52"/>
      <c r="H454" s="56"/>
      <c r="I454" s="55"/>
      <c r="J454" s="55"/>
      <c r="K454" s="90"/>
      <c r="L454" s="85">
        <v>454</v>
      </c>
      <c r="M454" s="85"/>
      <c r="N454" s="103">
        <v>1</v>
      </c>
      <c r="O454" s="92">
        <v>1</v>
      </c>
      <c r="P454" s="103" t="str">
        <f>REPLACE(INDEX(GroupVertices[Group],MATCH(Edges[[#This Row],[Vertex 1]],GroupVertices[Vertex],0)),1,1,"")</f>
        <v>2</v>
      </c>
      <c r="Q454" s="103" t="str">
        <f>REPLACE(INDEX(GroupVertices[Group],MATCH(Edges[[#This Row],[Vertex 2]],GroupVertices[Vertex],0)),1,1,"")</f>
        <v>10</v>
      </c>
    </row>
    <row r="455" spans="1:17" ht="45">
      <c r="A455" s="83" t="s">
        <v>203</v>
      </c>
      <c r="B455" s="83" t="s">
        <v>534</v>
      </c>
      <c r="C455" s="52" t="s">
        <v>693</v>
      </c>
      <c r="D455" s="53">
        <v>1</v>
      </c>
      <c r="E455" s="64"/>
      <c r="F455" s="54"/>
      <c r="G455" s="52"/>
      <c r="H455" s="56"/>
      <c r="I455" s="55"/>
      <c r="J455" s="55"/>
      <c r="K455" s="90"/>
      <c r="L455" s="85">
        <v>455</v>
      </c>
      <c r="M455" s="85"/>
      <c r="N455" s="103">
        <v>1</v>
      </c>
      <c r="O455" s="92">
        <v>1</v>
      </c>
      <c r="P455" s="103" t="str">
        <f>REPLACE(INDEX(GroupVertices[Group],MATCH(Edges[[#This Row],[Vertex 1]],GroupVertices[Vertex],0)),1,1,"")</f>
        <v>1</v>
      </c>
      <c r="Q455" s="103" t="str">
        <f>REPLACE(INDEX(GroupVertices[Group],MATCH(Edges[[#This Row],[Vertex 2]],GroupVertices[Vertex],0)),1,1,"")</f>
        <v>1</v>
      </c>
    </row>
    <row r="456" spans="1:17" ht="45">
      <c r="A456" s="83" t="s">
        <v>535</v>
      </c>
      <c r="B456" s="83" t="s">
        <v>226</v>
      </c>
      <c r="C456" s="52" t="s">
        <v>693</v>
      </c>
      <c r="D456" s="53">
        <v>1</v>
      </c>
      <c r="E456" s="64"/>
      <c r="F456" s="54"/>
      <c r="G456" s="52"/>
      <c r="H456" s="56"/>
      <c r="I456" s="55"/>
      <c r="J456" s="55"/>
      <c r="K456" s="90"/>
      <c r="L456" s="85">
        <v>456</v>
      </c>
      <c r="M456" s="85"/>
      <c r="N456" s="103">
        <v>1</v>
      </c>
      <c r="O456" s="92">
        <v>1</v>
      </c>
      <c r="P456" s="103" t="str">
        <f>REPLACE(INDEX(GroupVertices[Group],MATCH(Edges[[#This Row],[Vertex 1]],GroupVertices[Vertex],0)),1,1,"")</f>
        <v>6</v>
      </c>
      <c r="Q456" s="103" t="str">
        <f>REPLACE(INDEX(GroupVertices[Group],MATCH(Edges[[#This Row],[Vertex 2]],GroupVertices[Vertex],0)),1,1,"")</f>
        <v>3</v>
      </c>
    </row>
    <row r="457" spans="1:17" ht="45">
      <c r="A457" s="83" t="s">
        <v>226</v>
      </c>
      <c r="B457" s="83" t="s">
        <v>278</v>
      </c>
      <c r="C457" s="52" t="s">
        <v>693</v>
      </c>
      <c r="D457" s="53">
        <v>1</v>
      </c>
      <c r="E457" s="64"/>
      <c r="F457" s="54"/>
      <c r="G457" s="52"/>
      <c r="H457" s="56"/>
      <c r="I457" s="55"/>
      <c r="J457" s="55"/>
      <c r="K457" s="90"/>
      <c r="L457" s="85">
        <v>457</v>
      </c>
      <c r="M457" s="85"/>
      <c r="N457" s="103">
        <v>1</v>
      </c>
      <c r="O457" s="92">
        <v>1</v>
      </c>
      <c r="P457" s="103" t="str">
        <f>REPLACE(INDEX(GroupVertices[Group],MATCH(Edges[[#This Row],[Vertex 1]],GroupVertices[Vertex],0)),1,1,"")</f>
        <v>3</v>
      </c>
      <c r="Q457" s="103" t="str">
        <f>REPLACE(INDEX(GroupVertices[Group],MATCH(Edges[[#This Row],[Vertex 2]],GroupVertices[Vertex],0)),1,1,"")</f>
        <v>3</v>
      </c>
    </row>
    <row r="458" spans="1:17" ht="45">
      <c r="A458" s="83" t="s">
        <v>278</v>
      </c>
      <c r="B458" s="83" t="s">
        <v>409</v>
      </c>
      <c r="C458" s="52" t="s">
        <v>693</v>
      </c>
      <c r="D458" s="53">
        <v>1</v>
      </c>
      <c r="E458" s="64"/>
      <c r="F458" s="54"/>
      <c r="G458" s="52"/>
      <c r="H458" s="56"/>
      <c r="I458" s="55"/>
      <c r="J458" s="55"/>
      <c r="K458" s="90"/>
      <c r="L458" s="85">
        <v>458</v>
      </c>
      <c r="M458" s="85"/>
      <c r="N458" s="103">
        <v>1</v>
      </c>
      <c r="O458" s="92">
        <v>1</v>
      </c>
      <c r="P458" s="103" t="str">
        <f>REPLACE(INDEX(GroupVertices[Group],MATCH(Edges[[#This Row],[Vertex 1]],GroupVertices[Vertex],0)),1,1,"")</f>
        <v>3</v>
      </c>
      <c r="Q458" s="103" t="str">
        <f>REPLACE(INDEX(GroupVertices[Group],MATCH(Edges[[#This Row],[Vertex 2]],GroupVertices[Vertex],0)),1,1,"")</f>
        <v>3</v>
      </c>
    </row>
    <row r="459" spans="1:17" ht="45">
      <c r="A459" s="83" t="s">
        <v>203</v>
      </c>
      <c r="B459" s="83" t="s">
        <v>536</v>
      </c>
      <c r="C459" s="52" t="s">
        <v>693</v>
      </c>
      <c r="D459" s="53">
        <v>1</v>
      </c>
      <c r="E459" s="64"/>
      <c r="F459" s="54"/>
      <c r="G459" s="52"/>
      <c r="H459" s="56"/>
      <c r="I459" s="55"/>
      <c r="J459" s="55"/>
      <c r="K459" s="90"/>
      <c r="L459" s="85">
        <v>459</v>
      </c>
      <c r="M459" s="85"/>
      <c r="N459" s="103">
        <v>1</v>
      </c>
      <c r="O459" s="92">
        <v>1</v>
      </c>
      <c r="P459" s="103" t="str">
        <f>REPLACE(INDEX(GroupVertices[Group],MATCH(Edges[[#This Row],[Vertex 1]],GroupVertices[Vertex],0)),1,1,"")</f>
        <v>1</v>
      </c>
      <c r="Q459" s="103" t="str">
        <f>REPLACE(INDEX(GroupVertices[Group],MATCH(Edges[[#This Row],[Vertex 2]],GroupVertices[Vertex],0)),1,1,"")</f>
        <v>1</v>
      </c>
    </row>
    <row r="460" spans="1:17" ht="45">
      <c r="A460" s="83" t="s">
        <v>203</v>
      </c>
      <c r="B460" s="83" t="s">
        <v>305</v>
      </c>
      <c r="C460" s="52" t="s">
        <v>693</v>
      </c>
      <c r="D460" s="53">
        <v>1</v>
      </c>
      <c r="E460" s="64"/>
      <c r="F460" s="54"/>
      <c r="G460" s="52"/>
      <c r="H460" s="56"/>
      <c r="I460" s="55"/>
      <c r="J460" s="55"/>
      <c r="K460" s="90"/>
      <c r="L460" s="85">
        <v>460</v>
      </c>
      <c r="M460" s="85"/>
      <c r="N460" s="103">
        <v>1</v>
      </c>
      <c r="O460" s="92">
        <v>1</v>
      </c>
      <c r="P460" s="103" t="str">
        <f>REPLACE(INDEX(GroupVertices[Group],MATCH(Edges[[#This Row],[Vertex 1]],GroupVertices[Vertex],0)),1,1,"")</f>
        <v>1</v>
      </c>
      <c r="Q460" s="103" t="str">
        <f>REPLACE(INDEX(GroupVertices[Group],MATCH(Edges[[#This Row],[Vertex 2]],GroupVertices[Vertex],0)),1,1,"")</f>
        <v>5</v>
      </c>
    </row>
    <row r="461" spans="1:17" ht="45">
      <c r="A461" s="83" t="s">
        <v>537</v>
      </c>
      <c r="B461" s="83" t="s">
        <v>203</v>
      </c>
      <c r="C461" s="52" t="s">
        <v>693</v>
      </c>
      <c r="D461" s="53">
        <v>1</v>
      </c>
      <c r="E461" s="64"/>
      <c r="F461" s="54"/>
      <c r="G461" s="52"/>
      <c r="H461" s="56"/>
      <c r="I461" s="55"/>
      <c r="J461" s="55"/>
      <c r="K461" s="90"/>
      <c r="L461" s="85">
        <v>461</v>
      </c>
      <c r="M461" s="85"/>
      <c r="N461" s="103">
        <v>1</v>
      </c>
      <c r="O461" s="92">
        <v>1</v>
      </c>
      <c r="P461" s="103" t="str">
        <f>REPLACE(INDEX(GroupVertices[Group],MATCH(Edges[[#This Row],[Vertex 1]],GroupVertices[Vertex],0)),1,1,"")</f>
        <v>1</v>
      </c>
      <c r="Q461" s="103" t="str">
        <f>REPLACE(INDEX(GroupVertices[Group],MATCH(Edges[[#This Row],[Vertex 2]],GroupVertices[Vertex],0)),1,1,"")</f>
        <v>1</v>
      </c>
    </row>
    <row r="462" spans="1:17" ht="45">
      <c r="A462" s="83" t="s">
        <v>203</v>
      </c>
      <c r="B462" s="83" t="s">
        <v>538</v>
      </c>
      <c r="C462" s="52" t="s">
        <v>693</v>
      </c>
      <c r="D462" s="53">
        <v>1</v>
      </c>
      <c r="E462" s="64"/>
      <c r="F462" s="54"/>
      <c r="G462" s="52"/>
      <c r="H462" s="56"/>
      <c r="I462" s="55"/>
      <c r="J462" s="55"/>
      <c r="K462" s="90"/>
      <c r="L462" s="85">
        <v>462</v>
      </c>
      <c r="M462" s="85"/>
      <c r="N462" s="103">
        <v>1</v>
      </c>
      <c r="O462" s="92">
        <v>1</v>
      </c>
      <c r="P462" s="103" t="str">
        <f>REPLACE(INDEX(GroupVertices[Group],MATCH(Edges[[#This Row],[Vertex 1]],GroupVertices[Vertex],0)),1,1,"")</f>
        <v>1</v>
      </c>
      <c r="Q462" s="103" t="str">
        <f>REPLACE(INDEX(GroupVertices[Group],MATCH(Edges[[#This Row],[Vertex 2]],GroupVertices[Vertex],0)),1,1,"")</f>
        <v>1</v>
      </c>
    </row>
    <row r="463" spans="1:17" ht="45">
      <c r="A463" s="83" t="s">
        <v>535</v>
      </c>
      <c r="B463" s="83" t="s">
        <v>230</v>
      </c>
      <c r="C463" s="52" t="s">
        <v>693</v>
      </c>
      <c r="D463" s="53">
        <v>1</v>
      </c>
      <c r="E463" s="64"/>
      <c r="F463" s="54"/>
      <c r="G463" s="52"/>
      <c r="H463" s="56"/>
      <c r="I463" s="55"/>
      <c r="J463" s="55"/>
      <c r="K463" s="90"/>
      <c r="L463" s="85">
        <v>463</v>
      </c>
      <c r="M463" s="85"/>
      <c r="N463" s="103">
        <v>1</v>
      </c>
      <c r="O463" s="92">
        <v>1</v>
      </c>
      <c r="P463" s="103" t="str">
        <f>REPLACE(INDEX(GroupVertices[Group],MATCH(Edges[[#This Row],[Vertex 1]],GroupVertices[Vertex],0)),1,1,"")</f>
        <v>6</v>
      </c>
      <c r="Q463" s="103" t="str">
        <f>REPLACE(INDEX(GroupVertices[Group],MATCH(Edges[[#This Row],[Vertex 2]],GroupVertices[Vertex],0)),1,1,"")</f>
        <v>6</v>
      </c>
    </row>
    <row r="464" spans="1:17" ht="45">
      <c r="A464" s="83" t="s">
        <v>212</v>
      </c>
      <c r="B464" s="83" t="s">
        <v>203</v>
      </c>
      <c r="C464" s="52" t="s">
        <v>693</v>
      </c>
      <c r="D464" s="53">
        <v>1</v>
      </c>
      <c r="E464" s="64"/>
      <c r="F464" s="54"/>
      <c r="G464" s="52"/>
      <c r="H464" s="56"/>
      <c r="I464" s="55"/>
      <c r="J464" s="55"/>
      <c r="K464" s="90"/>
      <c r="L464" s="85">
        <v>464</v>
      </c>
      <c r="M464" s="85"/>
      <c r="N464" s="103">
        <v>1</v>
      </c>
      <c r="O464" s="92">
        <v>1</v>
      </c>
      <c r="P464" s="103" t="str">
        <f>REPLACE(INDEX(GroupVertices[Group],MATCH(Edges[[#This Row],[Vertex 1]],GroupVertices[Vertex],0)),1,1,"")</f>
        <v>2</v>
      </c>
      <c r="Q464" s="103" t="str">
        <f>REPLACE(INDEX(GroupVertices[Group],MATCH(Edges[[#This Row],[Vertex 2]],GroupVertices[Vertex],0)),1,1,"")</f>
        <v>1</v>
      </c>
    </row>
    <row r="465" spans="1:17" ht="45">
      <c r="A465" s="83" t="s">
        <v>208</v>
      </c>
      <c r="B465" s="83" t="s">
        <v>298</v>
      </c>
      <c r="C465" s="52" t="s">
        <v>693</v>
      </c>
      <c r="D465" s="53">
        <v>1</v>
      </c>
      <c r="E465" s="64"/>
      <c r="F465" s="54"/>
      <c r="G465" s="52"/>
      <c r="H465" s="56"/>
      <c r="I465" s="55"/>
      <c r="J465" s="55"/>
      <c r="K465" s="90"/>
      <c r="L465" s="85">
        <v>465</v>
      </c>
      <c r="M465" s="85"/>
      <c r="N465" s="103">
        <v>1</v>
      </c>
      <c r="O465" s="92">
        <v>1</v>
      </c>
      <c r="P465" s="103" t="str">
        <f>REPLACE(INDEX(GroupVertices[Group],MATCH(Edges[[#This Row],[Vertex 1]],GroupVertices[Vertex],0)),1,1,"")</f>
        <v>5</v>
      </c>
      <c r="Q465" s="103" t="str">
        <f>REPLACE(INDEX(GroupVertices[Group],MATCH(Edges[[#This Row],[Vertex 2]],GroupVertices[Vertex],0)),1,1,"")</f>
        <v>11</v>
      </c>
    </row>
    <row r="466" spans="1:17" ht="45">
      <c r="A466" s="83" t="s">
        <v>298</v>
      </c>
      <c r="B466" s="83" t="s">
        <v>244</v>
      </c>
      <c r="C466" s="52" t="s">
        <v>693</v>
      </c>
      <c r="D466" s="53">
        <v>1</v>
      </c>
      <c r="E466" s="64"/>
      <c r="F466" s="54"/>
      <c r="G466" s="52"/>
      <c r="H466" s="56"/>
      <c r="I466" s="55"/>
      <c r="J466" s="55"/>
      <c r="K466" s="90"/>
      <c r="L466" s="85">
        <v>466</v>
      </c>
      <c r="M466" s="85"/>
      <c r="N466" s="103">
        <v>1</v>
      </c>
      <c r="O466" s="92">
        <v>1</v>
      </c>
      <c r="P466" s="103" t="str">
        <f>REPLACE(INDEX(GroupVertices[Group],MATCH(Edges[[#This Row],[Vertex 1]],GroupVertices[Vertex],0)),1,1,"")</f>
        <v>11</v>
      </c>
      <c r="Q466" s="103" t="str">
        <f>REPLACE(INDEX(GroupVertices[Group],MATCH(Edges[[#This Row],[Vertex 2]],GroupVertices[Vertex],0)),1,1,"")</f>
        <v>1</v>
      </c>
    </row>
    <row r="467" spans="1:17" ht="45">
      <c r="A467" s="83" t="s">
        <v>244</v>
      </c>
      <c r="B467" s="83" t="s">
        <v>234</v>
      </c>
      <c r="C467" s="52" t="s">
        <v>693</v>
      </c>
      <c r="D467" s="53">
        <v>1</v>
      </c>
      <c r="E467" s="64"/>
      <c r="F467" s="54"/>
      <c r="G467" s="52"/>
      <c r="H467" s="56"/>
      <c r="I467" s="55"/>
      <c r="J467" s="55"/>
      <c r="K467" s="90"/>
      <c r="L467" s="85">
        <v>467</v>
      </c>
      <c r="M467" s="85"/>
      <c r="N467" s="103">
        <v>1</v>
      </c>
      <c r="O467" s="92">
        <v>1</v>
      </c>
      <c r="P467" s="103" t="str">
        <f>REPLACE(INDEX(GroupVertices[Group],MATCH(Edges[[#This Row],[Vertex 1]],GroupVertices[Vertex],0)),1,1,"")</f>
        <v>1</v>
      </c>
      <c r="Q467" s="103" t="str">
        <f>REPLACE(INDEX(GroupVertices[Group],MATCH(Edges[[#This Row],[Vertex 2]],GroupVertices[Vertex],0)),1,1,"")</f>
        <v>1</v>
      </c>
    </row>
    <row r="468" spans="1:17" ht="45">
      <c r="A468" s="83" t="s">
        <v>281</v>
      </c>
      <c r="B468" s="83" t="s">
        <v>203</v>
      </c>
      <c r="C468" s="52" t="s">
        <v>693</v>
      </c>
      <c r="D468" s="53">
        <v>1</v>
      </c>
      <c r="E468" s="64"/>
      <c r="F468" s="54"/>
      <c r="G468" s="52"/>
      <c r="H468" s="56"/>
      <c r="I468" s="55"/>
      <c r="J468" s="55"/>
      <c r="K468" s="90"/>
      <c r="L468" s="85">
        <v>468</v>
      </c>
      <c r="M468" s="85"/>
      <c r="N468" s="103">
        <v>1</v>
      </c>
      <c r="O468" s="92">
        <v>1</v>
      </c>
      <c r="P468" s="103" t="str">
        <f>REPLACE(INDEX(GroupVertices[Group],MATCH(Edges[[#This Row],[Vertex 1]],GroupVertices[Vertex],0)),1,1,"")</f>
        <v>1</v>
      </c>
      <c r="Q468" s="103" t="str">
        <f>REPLACE(INDEX(GroupVertices[Group],MATCH(Edges[[#This Row],[Vertex 2]],GroupVertices[Vertex],0)),1,1,"")</f>
        <v>1</v>
      </c>
    </row>
    <row r="469" spans="1:17" ht="45">
      <c r="A469" s="83" t="s">
        <v>203</v>
      </c>
      <c r="B469" s="83" t="s">
        <v>539</v>
      </c>
      <c r="C469" s="52" t="s">
        <v>693</v>
      </c>
      <c r="D469" s="53">
        <v>1</v>
      </c>
      <c r="E469" s="64"/>
      <c r="F469" s="54"/>
      <c r="G469" s="52"/>
      <c r="H469" s="56"/>
      <c r="I469" s="55"/>
      <c r="J469" s="55"/>
      <c r="K469" s="90"/>
      <c r="L469" s="85">
        <v>469</v>
      </c>
      <c r="M469" s="85"/>
      <c r="N469" s="103">
        <v>1</v>
      </c>
      <c r="O469" s="92">
        <v>1</v>
      </c>
      <c r="P469" s="103" t="str">
        <f>REPLACE(INDEX(GroupVertices[Group],MATCH(Edges[[#This Row],[Vertex 1]],GroupVertices[Vertex],0)),1,1,"")</f>
        <v>1</v>
      </c>
      <c r="Q469" s="103" t="str">
        <f>REPLACE(INDEX(GroupVertices[Group],MATCH(Edges[[#This Row],[Vertex 2]],GroupVertices[Vertex],0)),1,1,"")</f>
        <v>1</v>
      </c>
    </row>
    <row r="470" spans="1:17" ht="45">
      <c r="A470" s="83" t="s">
        <v>240</v>
      </c>
      <c r="B470" s="83" t="s">
        <v>220</v>
      </c>
      <c r="C470" s="52" t="s">
        <v>693</v>
      </c>
      <c r="D470" s="53">
        <v>1</v>
      </c>
      <c r="E470" s="64"/>
      <c r="F470" s="54"/>
      <c r="G470" s="52"/>
      <c r="H470" s="56"/>
      <c r="I470" s="55"/>
      <c r="J470" s="55"/>
      <c r="K470" s="90"/>
      <c r="L470" s="85">
        <v>470</v>
      </c>
      <c r="M470" s="85"/>
      <c r="N470" s="103">
        <v>1</v>
      </c>
      <c r="O470" s="92">
        <v>1</v>
      </c>
      <c r="P470" s="103" t="str">
        <f>REPLACE(INDEX(GroupVertices[Group],MATCH(Edges[[#This Row],[Vertex 1]],GroupVertices[Vertex],0)),1,1,"")</f>
        <v>2</v>
      </c>
      <c r="Q470" s="103" t="str">
        <f>REPLACE(INDEX(GroupVertices[Group],MATCH(Edges[[#This Row],[Vertex 2]],GroupVertices[Vertex],0)),1,1,"")</f>
        <v>2</v>
      </c>
    </row>
    <row r="471" spans="1:17" ht="45">
      <c r="A471" s="83" t="s">
        <v>220</v>
      </c>
      <c r="B471" s="83" t="s">
        <v>208</v>
      </c>
      <c r="C471" s="52" t="s">
        <v>693</v>
      </c>
      <c r="D471" s="53">
        <v>1</v>
      </c>
      <c r="E471" s="64"/>
      <c r="F471" s="54"/>
      <c r="G471" s="52"/>
      <c r="H471" s="56"/>
      <c r="I471" s="55"/>
      <c r="J471" s="55"/>
      <c r="K471" s="90"/>
      <c r="L471" s="85">
        <v>471</v>
      </c>
      <c r="M471" s="85"/>
      <c r="N471" s="103">
        <v>1</v>
      </c>
      <c r="O471" s="92">
        <v>1</v>
      </c>
      <c r="P471" s="103" t="str">
        <f>REPLACE(INDEX(GroupVertices[Group],MATCH(Edges[[#This Row],[Vertex 1]],GroupVertices[Vertex],0)),1,1,"")</f>
        <v>2</v>
      </c>
      <c r="Q471" s="103" t="str">
        <f>REPLACE(INDEX(GroupVertices[Group],MATCH(Edges[[#This Row],[Vertex 2]],GroupVertices[Vertex],0)),1,1,"")</f>
        <v>5</v>
      </c>
    </row>
    <row r="472" spans="1:17" ht="45">
      <c r="A472" s="83" t="s">
        <v>208</v>
      </c>
      <c r="B472" s="83" t="s">
        <v>206</v>
      </c>
      <c r="C472" s="52" t="s">
        <v>693</v>
      </c>
      <c r="D472" s="53">
        <v>1</v>
      </c>
      <c r="E472" s="64"/>
      <c r="F472" s="54"/>
      <c r="G472" s="52"/>
      <c r="H472" s="56"/>
      <c r="I472" s="55"/>
      <c r="J472" s="55"/>
      <c r="K472" s="90"/>
      <c r="L472" s="85">
        <v>472</v>
      </c>
      <c r="M472" s="85"/>
      <c r="N472" s="103">
        <v>1</v>
      </c>
      <c r="O472" s="92">
        <v>1</v>
      </c>
      <c r="P472" s="103" t="str">
        <f>REPLACE(INDEX(GroupVertices[Group],MATCH(Edges[[#This Row],[Vertex 1]],GroupVertices[Vertex],0)),1,1,"")</f>
        <v>5</v>
      </c>
      <c r="Q472" s="103" t="str">
        <f>REPLACE(INDEX(GroupVertices[Group],MATCH(Edges[[#This Row],[Vertex 2]],GroupVertices[Vertex],0)),1,1,"")</f>
        <v>4</v>
      </c>
    </row>
    <row r="473" spans="1:17" ht="45">
      <c r="A473" s="83" t="s">
        <v>506</v>
      </c>
      <c r="B473" s="83" t="s">
        <v>505</v>
      </c>
      <c r="C473" s="52" t="s">
        <v>693</v>
      </c>
      <c r="D473" s="53">
        <v>1</v>
      </c>
      <c r="E473" s="64"/>
      <c r="F473" s="54"/>
      <c r="G473" s="52"/>
      <c r="H473" s="56"/>
      <c r="I473" s="55"/>
      <c r="J473" s="55"/>
      <c r="K473" s="90"/>
      <c r="L473" s="85">
        <v>473</v>
      </c>
      <c r="M473" s="85"/>
      <c r="N473" s="103">
        <v>1</v>
      </c>
      <c r="O473" s="92">
        <v>1</v>
      </c>
      <c r="P473" s="103" t="str">
        <f>REPLACE(INDEX(GroupVertices[Group],MATCH(Edges[[#This Row],[Vertex 1]],GroupVertices[Vertex],0)),1,1,"")</f>
        <v>4</v>
      </c>
      <c r="Q473" s="103" t="str">
        <f>REPLACE(INDEX(GroupVertices[Group],MATCH(Edges[[#This Row],[Vertex 2]],GroupVertices[Vertex],0)),1,1,"")</f>
        <v>4</v>
      </c>
    </row>
    <row r="474" spans="1:17" ht="45">
      <c r="A474" s="83" t="s">
        <v>505</v>
      </c>
      <c r="B474" s="83" t="s">
        <v>206</v>
      </c>
      <c r="C474" s="52" t="s">
        <v>693</v>
      </c>
      <c r="D474" s="53">
        <v>1</v>
      </c>
      <c r="E474" s="64"/>
      <c r="F474" s="54"/>
      <c r="G474" s="52"/>
      <c r="H474" s="56"/>
      <c r="I474" s="55"/>
      <c r="J474" s="55"/>
      <c r="K474" s="90"/>
      <c r="L474" s="85">
        <v>474</v>
      </c>
      <c r="M474" s="85"/>
      <c r="N474" s="103">
        <v>1</v>
      </c>
      <c r="O474" s="92">
        <v>1</v>
      </c>
      <c r="P474" s="103" t="str">
        <f>REPLACE(INDEX(GroupVertices[Group],MATCH(Edges[[#This Row],[Vertex 1]],GroupVertices[Vertex],0)),1,1,"")</f>
        <v>4</v>
      </c>
      <c r="Q474" s="103" t="str">
        <f>REPLACE(INDEX(GroupVertices[Group],MATCH(Edges[[#This Row],[Vertex 2]],GroupVertices[Vertex],0)),1,1,"")</f>
        <v>4</v>
      </c>
    </row>
    <row r="475" spans="1:17" ht="45">
      <c r="A475" s="83" t="s">
        <v>234</v>
      </c>
      <c r="B475" s="83" t="s">
        <v>203</v>
      </c>
      <c r="C475" s="52" t="s">
        <v>693</v>
      </c>
      <c r="D475" s="53">
        <v>1</v>
      </c>
      <c r="E475" s="64"/>
      <c r="F475" s="54"/>
      <c r="G475" s="52"/>
      <c r="H475" s="56"/>
      <c r="I475" s="55"/>
      <c r="J475" s="55"/>
      <c r="K475" s="90"/>
      <c r="L475" s="85">
        <v>475</v>
      </c>
      <c r="M475" s="85"/>
      <c r="N475" s="103">
        <v>1</v>
      </c>
      <c r="O475" s="92">
        <v>1</v>
      </c>
      <c r="P475" s="103" t="str">
        <f>REPLACE(INDEX(GroupVertices[Group],MATCH(Edges[[#This Row],[Vertex 1]],GroupVertices[Vertex],0)),1,1,"")</f>
        <v>1</v>
      </c>
      <c r="Q475" s="103" t="str">
        <f>REPLACE(INDEX(GroupVertices[Group],MATCH(Edges[[#This Row],[Vertex 2]],GroupVertices[Vertex],0)),1,1,"")</f>
        <v>1</v>
      </c>
    </row>
    <row r="476" spans="1:17" ht="45">
      <c r="A476" s="83" t="s">
        <v>203</v>
      </c>
      <c r="B476" s="83" t="s">
        <v>281</v>
      </c>
      <c r="C476" s="52" t="s">
        <v>693</v>
      </c>
      <c r="D476" s="53">
        <v>1</v>
      </c>
      <c r="E476" s="64"/>
      <c r="F476" s="54"/>
      <c r="G476" s="52"/>
      <c r="H476" s="56"/>
      <c r="I476" s="55"/>
      <c r="J476" s="55"/>
      <c r="K476" s="90"/>
      <c r="L476" s="85">
        <v>476</v>
      </c>
      <c r="M476" s="85"/>
      <c r="N476" s="103">
        <v>1</v>
      </c>
      <c r="O476" s="92">
        <v>1</v>
      </c>
      <c r="P476" s="103" t="str">
        <f>REPLACE(INDEX(GroupVertices[Group],MATCH(Edges[[#This Row],[Vertex 1]],GroupVertices[Vertex],0)),1,1,"")</f>
        <v>1</v>
      </c>
      <c r="Q476" s="103" t="str">
        <f>REPLACE(INDEX(GroupVertices[Group],MATCH(Edges[[#This Row],[Vertex 2]],GroupVertices[Vertex],0)),1,1,"")</f>
        <v>1</v>
      </c>
    </row>
    <row r="477" spans="1:17" ht="45">
      <c r="A477" s="83" t="s">
        <v>415</v>
      </c>
      <c r="B477" s="83" t="s">
        <v>203</v>
      </c>
      <c r="C477" s="52" t="s">
        <v>693</v>
      </c>
      <c r="D477" s="53">
        <v>1</v>
      </c>
      <c r="E477" s="64"/>
      <c r="F477" s="54"/>
      <c r="G477" s="52"/>
      <c r="H477" s="56"/>
      <c r="I477" s="55"/>
      <c r="J477" s="55"/>
      <c r="K477" s="90"/>
      <c r="L477" s="85">
        <v>477</v>
      </c>
      <c r="M477" s="85"/>
      <c r="N477" s="103">
        <v>1</v>
      </c>
      <c r="O477" s="92">
        <v>1</v>
      </c>
      <c r="P477" s="103" t="str">
        <f>REPLACE(INDEX(GroupVertices[Group],MATCH(Edges[[#This Row],[Vertex 1]],GroupVertices[Vertex],0)),1,1,"")</f>
        <v>7</v>
      </c>
      <c r="Q477" s="103" t="str">
        <f>REPLACE(INDEX(GroupVertices[Group],MATCH(Edges[[#This Row],[Vertex 2]],GroupVertices[Vertex],0)),1,1,"")</f>
        <v>1</v>
      </c>
    </row>
    <row r="478" spans="1:17" ht="45">
      <c r="A478" s="83" t="s">
        <v>540</v>
      </c>
      <c r="B478" s="83" t="s">
        <v>203</v>
      </c>
      <c r="C478" s="52" t="s">
        <v>693</v>
      </c>
      <c r="D478" s="53">
        <v>1</v>
      </c>
      <c r="E478" s="64"/>
      <c r="F478" s="54"/>
      <c r="G478" s="52"/>
      <c r="H478" s="56"/>
      <c r="I478" s="55"/>
      <c r="J478" s="55"/>
      <c r="K478" s="90"/>
      <c r="L478" s="85">
        <v>478</v>
      </c>
      <c r="M478" s="85"/>
      <c r="N478" s="103">
        <v>1</v>
      </c>
      <c r="O478" s="92">
        <v>1</v>
      </c>
      <c r="P478" s="103" t="str">
        <f>REPLACE(INDEX(GroupVertices[Group],MATCH(Edges[[#This Row],[Vertex 1]],GroupVertices[Vertex],0)),1,1,"")</f>
        <v>1</v>
      </c>
      <c r="Q478" s="103" t="str">
        <f>REPLACE(INDEX(GroupVertices[Group],MATCH(Edges[[#This Row],[Vertex 2]],GroupVertices[Vertex],0)),1,1,"")</f>
        <v>1</v>
      </c>
    </row>
    <row r="479" spans="1:17" ht="45">
      <c r="A479" s="83" t="s">
        <v>203</v>
      </c>
      <c r="B479" s="83" t="s">
        <v>541</v>
      </c>
      <c r="C479" s="52" t="s">
        <v>693</v>
      </c>
      <c r="D479" s="53">
        <v>1</v>
      </c>
      <c r="E479" s="64"/>
      <c r="F479" s="54"/>
      <c r="G479" s="52"/>
      <c r="H479" s="56"/>
      <c r="I479" s="55"/>
      <c r="J479" s="55"/>
      <c r="K479" s="90"/>
      <c r="L479" s="85">
        <v>479</v>
      </c>
      <c r="M479" s="85"/>
      <c r="N479" s="103">
        <v>1</v>
      </c>
      <c r="O479" s="92">
        <v>1</v>
      </c>
      <c r="P479" s="103" t="str">
        <f>REPLACE(INDEX(GroupVertices[Group],MATCH(Edges[[#This Row],[Vertex 1]],GroupVertices[Vertex],0)),1,1,"")</f>
        <v>1</v>
      </c>
      <c r="Q479" s="103" t="str">
        <f>REPLACE(INDEX(GroupVertices[Group],MATCH(Edges[[#This Row],[Vertex 2]],GroupVertices[Vertex],0)),1,1,"")</f>
        <v>6</v>
      </c>
    </row>
    <row r="480" spans="1:17" ht="45">
      <c r="A480" s="83" t="s">
        <v>541</v>
      </c>
      <c r="B480" s="83" t="s">
        <v>239</v>
      </c>
      <c r="C480" s="52" t="s">
        <v>693</v>
      </c>
      <c r="D480" s="53">
        <v>1</v>
      </c>
      <c r="E480" s="64"/>
      <c r="F480" s="54"/>
      <c r="G480" s="52"/>
      <c r="H480" s="56"/>
      <c r="I480" s="55"/>
      <c r="J480" s="55"/>
      <c r="K480" s="90"/>
      <c r="L480" s="85">
        <v>480</v>
      </c>
      <c r="M480" s="85"/>
      <c r="N480" s="103">
        <v>1</v>
      </c>
      <c r="O480" s="92">
        <v>1</v>
      </c>
      <c r="P480" s="103" t="str">
        <f>REPLACE(INDEX(GroupVertices[Group],MATCH(Edges[[#This Row],[Vertex 1]],GroupVertices[Vertex],0)),1,1,"")</f>
        <v>6</v>
      </c>
      <c r="Q480" s="103" t="str">
        <f>REPLACE(INDEX(GroupVertices[Group],MATCH(Edges[[#This Row],[Vertex 2]],GroupVertices[Vertex],0)),1,1,"")</f>
        <v>6</v>
      </c>
    </row>
    <row r="481" spans="1:17" ht="45">
      <c r="A481" s="83" t="s">
        <v>508</v>
      </c>
      <c r="B481" s="83" t="s">
        <v>254</v>
      </c>
      <c r="C481" s="52" t="s">
        <v>693</v>
      </c>
      <c r="D481" s="53">
        <v>1</v>
      </c>
      <c r="E481" s="64"/>
      <c r="F481" s="54"/>
      <c r="G481" s="52"/>
      <c r="H481" s="56"/>
      <c r="I481" s="55"/>
      <c r="J481" s="55"/>
      <c r="K481" s="90"/>
      <c r="L481" s="85">
        <v>481</v>
      </c>
      <c r="M481" s="85"/>
      <c r="N481" s="103">
        <v>1</v>
      </c>
      <c r="O481" s="92">
        <v>1</v>
      </c>
      <c r="P481" s="103" t="str">
        <f>REPLACE(INDEX(GroupVertices[Group],MATCH(Edges[[#This Row],[Vertex 1]],GroupVertices[Vertex],0)),1,1,"")</f>
        <v>1</v>
      </c>
      <c r="Q481" s="103" t="str">
        <f>REPLACE(INDEX(GroupVertices[Group],MATCH(Edges[[#This Row],[Vertex 2]],GroupVertices[Vertex],0)),1,1,"")</f>
        <v>1</v>
      </c>
    </row>
    <row r="482" spans="1:17" ht="45">
      <c r="A482" s="83" t="s">
        <v>203</v>
      </c>
      <c r="B482" s="83" t="s">
        <v>340</v>
      </c>
      <c r="C482" s="52" t="s">
        <v>693</v>
      </c>
      <c r="D482" s="53">
        <v>1</v>
      </c>
      <c r="E482" s="64"/>
      <c r="F482" s="54"/>
      <c r="G482" s="52"/>
      <c r="H482" s="56"/>
      <c r="I482" s="55"/>
      <c r="J482" s="55"/>
      <c r="K482" s="90"/>
      <c r="L482" s="85">
        <v>482</v>
      </c>
      <c r="M482" s="85"/>
      <c r="N482" s="103">
        <v>1</v>
      </c>
      <c r="O482" s="92">
        <v>1</v>
      </c>
      <c r="P482" s="103" t="str">
        <f>REPLACE(INDEX(GroupVertices[Group],MATCH(Edges[[#This Row],[Vertex 1]],GroupVertices[Vertex],0)),1,1,"")</f>
        <v>1</v>
      </c>
      <c r="Q482" s="103" t="str">
        <f>REPLACE(INDEX(GroupVertices[Group],MATCH(Edges[[#This Row],[Vertex 2]],GroupVertices[Vertex],0)),1,1,"")</f>
        <v>3</v>
      </c>
    </row>
    <row r="483" spans="1:17" ht="45">
      <c r="A483" s="83" t="s">
        <v>542</v>
      </c>
      <c r="B483" s="83" t="s">
        <v>203</v>
      </c>
      <c r="C483" s="52" t="s">
        <v>693</v>
      </c>
      <c r="D483" s="53">
        <v>1</v>
      </c>
      <c r="E483" s="64"/>
      <c r="F483" s="54"/>
      <c r="G483" s="52"/>
      <c r="H483" s="56"/>
      <c r="I483" s="55"/>
      <c r="J483" s="55"/>
      <c r="K483" s="90"/>
      <c r="L483" s="85">
        <v>483</v>
      </c>
      <c r="M483" s="85"/>
      <c r="N483" s="103">
        <v>1</v>
      </c>
      <c r="O483" s="92">
        <v>1</v>
      </c>
      <c r="P483" s="103" t="str">
        <f>REPLACE(INDEX(GroupVertices[Group],MATCH(Edges[[#This Row],[Vertex 1]],GroupVertices[Vertex],0)),1,1,"")</f>
        <v>1</v>
      </c>
      <c r="Q483" s="103" t="str">
        <f>REPLACE(INDEX(GroupVertices[Group],MATCH(Edges[[#This Row],[Vertex 2]],GroupVertices[Vertex],0)),1,1,"")</f>
        <v>1</v>
      </c>
    </row>
    <row r="484" spans="1:17" ht="45">
      <c r="A484" s="83" t="s">
        <v>543</v>
      </c>
      <c r="B484" s="83" t="s">
        <v>544</v>
      </c>
      <c r="C484" s="52" t="s">
        <v>693</v>
      </c>
      <c r="D484" s="53">
        <v>1</v>
      </c>
      <c r="E484" s="64"/>
      <c r="F484" s="54"/>
      <c r="G484" s="52"/>
      <c r="H484" s="56"/>
      <c r="I484" s="55"/>
      <c r="J484" s="55"/>
      <c r="K484" s="90"/>
      <c r="L484" s="85">
        <v>484</v>
      </c>
      <c r="M484" s="85"/>
      <c r="N484" s="103">
        <v>1</v>
      </c>
      <c r="O484" s="92">
        <v>1</v>
      </c>
      <c r="P484" s="103" t="str">
        <f>REPLACE(INDEX(GroupVertices[Group],MATCH(Edges[[#This Row],[Vertex 1]],GroupVertices[Vertex],0)),1,1,"")</f>
        <v>30</v>
      </c>
      <c r="Q484" s="103" t="str">
        <f>REPLACE(INDEX(GroupVertices[Group],MATCH(Edges[[#This Row],[Vertex 2]],GroupVertices[Vertex],0)),1,1,"")</f>
        <v>30</v>
      </c>
    </row>
    <row r="485" spans="1:17" ht="45">
      <c r="A485" s="83" t="s">
        <v>239</v>
      </c>
      <c r="B485" s="83" t="s">
        <v>203</v>
      </c>
      <c r="C485" s="52" t="s">
        <v>693</v>
      </c>
      <c r="D485" s="53">
        <v>1</v>
      </c>
      <c r="E485" s="64"/>
      <c r="F485" s="54"/>
      <c r="G485" s="52"/>
      <c r="H485" s="56"/>
      <c r="I485" s="55"/>
      <c r="J485" s="55"/>
      <c r="K485" s="90"/>
      <c r="L485" s="85">
        <v>485</v>
      </c>
      <c r="M485" s="85"/>
      <c r="N485" s="103">
        <v>1</v>
      </c>
      <c r="O485" s="92">
        <v>1</v>
      </c>
      <c r="P485" s="103" t="str">
        <f>REPLACE(INDEX(GroupVertices[Group],MATCH(Edges[[#This Row],[Vertex 1]],GroupVertices[Vertex],0)),1,1,"")</f>
        <v>6</v>
      </c>
      <c r="Q485" s="103" t="str">
        <f>REPLACE(INDEX(GroupVertices[Group],MATCH(Edges[[#This Row],[Vertex 2]],GroupVertices[Vertex],0)),1,1,"")</f>
        <v>1</v>
      </c>
    </row>
    <row r="486" spans="1:17" ht="45">
      <c r="A486" s="83" t="s">
        <v>203</v>
      </c>
      <c r="B486" s="83" t="s">
        <v>282</v>
      </c>
      <c r="C486" s="52" t="s">
        <v>693</v>
      </c>
      <c r="D486" s="53">
        <v>1</v>
      </c>
      <c r="E486" s="64"/>
      <c r="F486" s="54"/>
      <c r="G486" s="52"/>
      <c r="H486" s="56"/>
      <c r="I486" s="55"/>
      <c r="J486" s="55"/>
      <c r="K486" s="90"/>
      <c r="L486" s="85">
        <v>486</v>
      </c>
      <c r="M486" s="85"/>
      <c r="N486" s="103">
        <v>1</v>
      </c>
      <c r="O486" s="92">
        <v>1</v>
      </c>
      <c r="P486" s="103" t="str">
        <f>REPLACE(INDEX(GroupVertices[Group],MATCH(Edges[[#This Row],[Vertex 1]],GroupVertices[Vertex],0)),1,1,"")</f>
        <v>1</v>
      </c>
      <c r="Q486" s="103" t="str">
        <f>REPLACE(INDEX(GroupVertices[Group],MATCH(Edges[[#This Row],[Vertex 2]],GroupVertices[Vertex],0)),1,1,"")</f>
        <v>6</v>
      </c>
    </row>
    <row r="487" spans="1:17" ht="45">
      <c r="A487" s="83" t="s">
        <v>278</v>
      </c>
      <c r="B487" s="83" t="s">
        <v>545</v>
      </c>
      <c r="C487" s="52" t="s">
        <v>693</v>
      </c>
      <c r="D487" s="53">
        <v>1</v>
      </c>
      <c r="E487" s="64"/>
      <c r="F487" s="54"/>
      <c r="G487" s="52"/>
      <c r="H487" s="56"/>
      <c r="I487" s="55"/>
      <c r="J487" s="55"/>
      <c r="K487" s="90"/>
      <c r="L487" s="85">
        <v>487</v>
      </c>
      <c r="M487" s="85"/>
      <c r="N487" s="103">
        <v>1</v>
      </c>
      <c r="O487" s="92">
        <v>1</v>
      </c>
      <c r="P487" s="103" t="str">
        <f>REPLACE(INDEX(GroupVertices[Group],MATCH(Edges[[#This Row],[Vertex 1]],GroupVertices[Vertex],0)),1,1,"")</f>
        <v>3</v>
      </c>
      <c r="Q487" s="103" t="str">
        <f>REPLACE(INDEX(GroupVertices[Group],MATCH(Edges[[#This Row],[Vertex 2]],GroupVertices[Vertex],0)),1,1,"")</f>
        <v>3</v>
      </c>
    </row>
    <row r="488" spans="1:17" ht="45">
      <c r="A488" s="83" t="s">
        <v>545</v>
      </c>
      <c r="B488" s="83" t="s">
        <v>546</v>
      </c>
      <c r="C488" s="52" t="s">
        <v>693</v>
      </c>
      <c r="D488" s="53">
        <v>1</v>
      </c>
      <c r="E488" s="64"/>
      <c r="F488" s="54"/>
      <c r="G488" s="52"/>
      <c r="H488" s="56"/>
      <c r="I488" s="55"/>
      <c r="J488" s="55"/>
      <c r="K488" s="90"/>
      <c r="L488" s="85">
        <v>488</v>
      </c>
      <c r="M488" s="85"/>
      <c r="N488" s="103">
        <v>1</v>
      </c>
      <c r="O488" s="92">
        <v>1</v>
      </c>
      <c r="P488" s="103" t="str">
        <f>REPLACE(INDEX(GroupVertices[Group],MATCH(Edges[[#This Row],[Vertex 1]],GroupVertices[Vertex],0)),1,1,"")</f>
        <v>3</v>
      </c>
      <c r="Q488" s="103" t="str">
        <f>REPLACE(INDEX(GroupVertices[Group],MATCH(Edges[[#This Row],[Vertex 2]],GroupVertices[Vertex],0)),1,1,"")</f>
        <v>3</v>
      </c>
    </row>
    <row r="489" spans="1:17" ht="45">
      <c r="A489" s="83" t="s">
        <v>283</v>
      </c>
      <c r="B489" s="83" t="s">
        <v>547</v>
      </c>
      <c r="C489" s="52" t="s">
        <v>693</v>
      </c>
      <c r="D489" s="53">
        <v>1</v>
      </c>
      <c r="E489" s="64"/>
      <c r="F489" s="54"/>
      <c r="G489" s="52"/>
      <c r="H489" s="56"/>
      <c r="I489" s="55"/>
      <c r="J489" s="55"/>
      <c r="K489" s="90"/>
      <c r="L489" s="85">
        <v>489</v>
      </c>
      <c r="M489" s="85"/>
      <c r="N489" s="103">
        <v>1</v>
      </c>
      <c r="O489" s="92">
        <v>1</v>
      </c>
      <c r="P489" s="103" t="str">
        <f>REPLACE(INDEX(GroupVertices[Group],MATCH(Edges[[#This Row],[Vertex 1]],GroupVertices[Vertex],0)),1,1,"")</f>
        <v>5</v>
      </c>
      <c r="Q489" s="103" t="str">
        <f>REPLACE(INDEX(GroupVertices[Group],MATCH(Edges[[#This Row],[Vertex 2]],GroupVertices[Vertex],0)),1,1,"")</f>
        <v>5</v>
      </c>
    </row>
    <row r="490" spans="1:17" ht="45">
      <c r="A490" s="83" t="s">
        <v>547</v>
      </c>
      <c r="B490" s="83" t="s">
        <v>266</v>
      </c>
      <c r="C490" s="52" t="s">
        <v>693</v>
      </c>
      <c r="D490" s="53">
        <v>1</v>
      </c>
      <c r="E490" s="64"/>
      <c r="F490" s="54"/>
      <c r="G490" s="52"/>
      <c r="H490" s="56"/>
      <c r="I490" s="55"/>
      <c r="J490" s="55"/>
      <c r="K490" s="90"/>
      <c r="L490" s="85">
        <v>490</v>
      </c>
      <c r="M490" s="85"/>
      <c r="N490" s="103">
        <v>1</v>
      </c>
      <c r="O490" s="92">
        <v>1</v>
      </c>
      <c r="P490" s="103" t="str">
        <f>REPLACE(INDEX(GroupVertices[Group],MATCH(Edges[[#This Row],[Vertex 1]],GroupVertices[Vertex],0)),1,1,"")</f>
        <v>5</v>
      </c>
      <c r="Q490" s="103" t="str">
        <f>REPLACE(INDEX(GroupVertices[Group],MATCH(Edges[[#This Row],[Vertex 2]],GroupVertices[Vertex],0)),1,1,"")</f>
        <v>5</v>
      </c>
    </row>
    <row r="491" spans="1:17" ht="45">
      <c r="A491" s="83" t="s">
        <v>266</v>
      </c>
      <c r="B491" s="83" t="s">
        <v>548</v>
      </c>
      <c r="C491" s="52" t="s">
        <v>693</v>
      </c>
      <c r="D491" s="53">
        <v>1</v>
      </c>
      <c r="E491" s="64"/>
      <c r="F491" s="54"/>
      <c r="G491" s="52"/>
      <c r="H491" s="56"/>
      <c r="I491" s="55"/>
      <c r="J491" s="55"/>
      <c r="K491" s="90"/>
      <c r="L491" s="85">
        <v>491</v>
      </c>
      <c r="M491" s="85"/>
      <c r="N491" s="103">
        <v>1</v>
      </c>
      <c r="O491" s="92">
        <v>1</v>
      </c>
      <c r="P491" s="103" t="str">
        <f>REPLACE(INDEX(GroupVertices[Group],MATCH(Edges[[#This Row],[Vertex 1]],GroupVertices[Vertex],0)),1,1,"")</f>
        <v>5</v>
      </c>
      <c r="Q491" s="103" t="str">
        <f>REPLACE(INDEX(GroupVertices[Group],MATCH(Edges[[#This Row],[Vertex 2]],GroupVertices[Vertex],0)),1,1,"")</f>
        <v>10</v>
      </c>
    </row>
    <row r="492" spans="1:17" ht="45">
      <c r="A492" s="83" t="s">
        <v>548</v>
      </c>
      <c r="B492" s="83" t="s">
        <v>528</v>
      </c>
      <c r="C492" s="52" t="s">
        <v>693</v>
      </c>
      <c r="D492" s="53">
        <v>1</v>
      </c>
      <c r="E492" s="64"/>
      <c r="F492" s="54"/>
      <c r="G492" s="52"/>
      <c r="H492" s="56"/>
      <c r="I492" s="55"/>
      <c r="J492" s="55"/>
      <c r="K492" s="90"/>
      <c r="L492" s="85">
        <v>492</v>
      </c>
      <c r="M492" s="85"/>
      <c r="N492" s="103">
        <v>1</v>
      </c>
      <c r="O492" s="92">
        <v>1</v>
      </c>
      <c r="P492" s="103" t="str">
        <f>REPLACE(INDEX(GroupVertices[Group],MATCH(Edges[[#This Row],[Vertex 1]],GroupVertices[Vertex],0)),1,1,"")</f>
        <v>10</v>
      </c>
      <c r="Q492" s="103" t="str">
        <f>REPLACE(INDEX(GroupVertices[Group],MATCH(Edges[[#This Row],[Vertex 2]],GroupVertices[Vertex],0)),1,1,"")</f>
        <v>10</v>
      </c>
    </row>
    <row r="493" spans="1:17" ht="45">
      <c r="A493" s="83" t="s">
        <v>203</v>
      </c>
      <c r="B493" s="83" t="s">
        <v>549</v>
      </c>
      <c r="C493" s="52" t="s">
        <v>693</v>
      </c>
      <c r="D493" s="53">
        <v>1</v>
      </c>
      <c r="E493" s="64"/>
      <c r="F493" s="54"/>
      <c r="G493" s="52"/>
      <c r="H493" s="56"/>
      <c r="I493" s="55"/>
      <c r="J493" s="55"/>
      <c r="K493" s="90"/>
      <c r="L493" s="85">
        <v>493</v>
      </c>
      <c r="M493" s="85"/>
      <c r="N493" s="103">
        <v>1</v>
      </c>
      <c r="O493" s="92">
        <v>1</v>
      </c>
      <c r="P493" s="103" t="str">
        <f>REPLACE(INDEX(GroupVertices[Group],MATCH(Edges[[#This Row],[Vertex 1]],GroupVertices[Vertex],0)),1,1,"")</f>
        <v>1</v>
      </c>
      <c r="Q493" s="103" t="str">
        <f>REPLACE(INDEX(GroupVertices[Group],MATCH(Edges[[#This Row],[Vertex 2]],GroupVertices[Vertex],0)),1,1,"")</f>
        <v>1</v>
      </c>
    </row>
    <row r="494" spans="1:17" ht="45">
      <c r="A494" s="83" t="s">
        <v>550</v>
      </c>
      <c r="B494" s="83" t="s">
        <v>208</v>
      </c>
      <c r="C494" s="52" t="s">
        <v>693</v>
      </c>
      <c r="D494" s="53">
        <v>1</v>
      </c>
      <c r="E494" s="64"/>
      <c r="F494" s="54"/>
      <c r="G494" s="52"/>
      <c r="H494" s="56"/>
      <c r="I494" s="55"/>
      <c r="J494" s="55"/>
      <c r="K494" s="90"/>
      <c r="L494" s="85">
        <v>494</v>
      </c>
      <c r="M494" s="85"/>
      <c r="N494" s="103">
        <v>1</v>
      </c>
      <c r="O494" s="92">
        <v>1</v>
      </c>
      <c r="P494" s="103" t="str">
        <f>REPLACE(INDEX(GroupVertices[Group],MATCH(Edges[[#This Row],[Vertex 1]],GroupVertices[Vertex],0)),1,1,"")</f>
        <v>5</v>
      </c>
      <c r="Q494" s="103" t="str">
        <f>REPLACE(INDEX(GroupVertices[Group],MATCH(Edges[[#This Row],[Vertex 2]],GroupVertices[Vertex],0)),1,1,"")</f>
        <v>5</v>
      </c>
    </row>
    <row r="495" spans="1:17" ht="45">
      <c r="A495" s="83" t="s">
        <v>283</v>
      </c>
      <c r="B495" s="83" t="s">
        <v>203</v>
      </c>
      <c r="C495" s="52" t="s">
        <v>693</v>
      </c>
      <c r="D495" s="53">
        <v>1</v>
      </c>
      <c r="E495" s="64"/>
      <c r="F495" s="54"/>
      <c r="G495" s="52"/>
      <c r="H495" s="56"/>
      <c r="I495" s="55"/>
      <c r="J495" s="55"/>
      <c r="K495" s="90"/>
      <c r="L495" s="85">
        <v>495</v>
      </c>
      <c r="M495" s="85"/>
      <c r="N495" s="103">
        <v>1</v>
      </c>
      <c r="O495" s="92">
        <v>1</v>
      </c>
      <c r="P495" s="103" t="str">
        <f>REPLACE(INDEX(GroupVertices[Group],MATCH(Edges[[#This Row],[Vertex 1]],GroupVertices[Vertex],0)),1,1,"")</f>
        <v>5</v>
      </c>
      <c r="Q495" s="103" t="str">
        <f>REPLACE(INDEX(GroupVertices[Group],MATCH(Edges[[#This Row],[Vertex 2]],GroupVertices[Vertex],0)),1,1,"")</f>
        <v>1</v>
      </c>
    </row>
    <row r="496" spans="1:17" ht="45">
      <c r="A496" s="83" t="s">
        <v>203</v>
      </c>
      <c r="B496" s="83" t="s">
        <v>551</v>
      </c>
      <c r="C496" s="52" t="s">
        <v>693</v>
      </c>
      <c r="D496" s="53">
        <v>1</v>
      </c>
      <c r="E496" s="64"/>
      <c r="F496" s="54"/>
      <c r="G496" s="52"/>
      <c r="H496" s="56"/>
      <c r="I496" s="55"/>
      <c r="J496" s="55"/>
      <c r="K496" s="90"/>
      <c r="L496" s="85">
        <v>496</v>
      </c>
      <c r="M496" s="85"/>
      <c r="N496" s="103">
        <v>1</v>
      </c>
      <c r="O496" s="92">
        <v>1</v>
      </c>
      <c r="P496" s="103" t="str">
        <f>REPLACE(INDEX(GroupVertices[Group],MATCH(Edges[[#This Row],[Vertex 1]],GroupVertices[Vertex],0)),1,1,"")</f>
        <v>1</v>
      </c>
      <c r="Q496" s="103" t="str">
        <f>REPLACE(INDEX(GroupVertices[Group],MATCH(Edges[[#This Row],[Vertex 2]],GroupVertices[Vertex],0)),1,1,"")</f>
        <v>1</v>
      </c>
    </row>
    <row r="497" spans="1:17" ht="45">
      <c r="A497" s="83" t="s">
        <v>551</v>
      </c>
      <c r="B497" s="83" t="s">
        <v>552</v>
      </c>
      <c r="C497" s="52" t="s">
        <v>693</v>
      </c>
      <c r="D497" s="53">
        <v>1</v>
      </c>
      <c r="E497" s="64"/>
      <c r="F497" s="54"/>
      <c r="G497" s="52"/>
      <c r="H497" s="56"/>
      <c r="I497" s="55"/>
      <c r="J497" s="55"/>
      <c r="K497" s="90"/>
      <c r="L497" s="85">
        <v>497</v>
      </c>
      <c r="M497" s="85"/>
      <c r="N497" s="103">
        <v>1</v>
      </c>
      <c r="O497" s="92">
        <v>1</v>
      </c>
      <c r="P497" s="103" t="str">
        <f>REPLACE(INDEX(GroupVertices[Group],MATCH(Edges[[#This Row],[Vertex 1]],GroupVertices[Vertex],0)),1,1,"")</f>
        <v>1</v>
      </c>
      <c r="Q497" s="103" t="str">
        <f>REPLACE(INDEX(GroupVertices[Group],MATCH(Edges[[#This Row],[Vertex 2]],GroupVertices[Vertex],0)),1,1,"")</f>
        <v>1</v>
      </c>
    </row>
    <row r="498" spans="1:17" ht="45">
      <c r="A498" s="83" t="s">
        <v>203</v>
      </c>
      <c r="B498" s="83" t="s">
        <v>553</v>
      </c>
      <c r="C498" s="52" t="s">
        <v>693</v>
      </c>
      <c r="D498" s="53">
        <v>1</v>
      </c>
      <c r="E498" s="64"/>
      <c r="F498" s="54"/>
      <c r="G498" s="52"/>
      <c r="H498" s="56"/>
      <c r="I498" s="55"/>
      <c r="J498" s="55"/>
      <c r="K498" s="90"/>
      <c r="L498" s="85">
        <v>498</v>
      </c>
      <c r="M498" s="85"/>
      <c r="N498" s="103">
        <v>1</v>
      </c>
      <c r="O498" s="92">
        <v>1</v>
      </c>
      <c r="P498" s="103" t="str">
        <f>REPLACE(INDEX(GroupVertices[Group],MATCH(Edges[[#This Row],[Vertex 1]],GroupVertices[Vertex],0)),1,1,"")</f>
        <v>1</v>
      </c>
      <c r="Q498" s="103" t="str">
        <f>REPLACE(INDEX(GroupVertices[Group],MATCH(Edges[[#This Row],[Vertex 2]],GroupVertices[Vertex],0)),1,1,"")</f>
        <v>21</v>
      </c>
    </row>
    <row r="499" spans="1:17" ht="45">
      <c r="A499" s="83" t="s">
        <v>553</v>
      </c>
      <c r="B499" s="83" t="s">
        <v>554</v>
      </c>
      <c r="C499" s="52" t="s">
        <v>693</v>
      </c>
      <c r="D499" s="53">
        <v>1</v>
      </c>
      <c r="E499" s="64"/>
      <c r="F499" s="54"/>
      <c r="G499" s="52"/>
      <c r="H499" s="56"/>
      <c r="I499" s="55"/>
      <c r="J499" s="55"/>
      <c r="K499" s="90"/>
      <c r="L499" s="85">
        <v>499</v>
      </c>
      <c r="M499" s="85"/>
      <c r="N499" s="103">
        <v>1</v>
      </c>
      <c r="O499" s="92">
        <v>1</v>
      </c>
      <c r="P499" s="103" t="str">
        <f>REPLACE(INDEX(GroupVertices[Group],MATCH(Edges[[#This Row],[Vertex 1]],GroupVertices[Vertex],0)),1,1,"")</f>
        <v>21</v>
      </c>
      <c r="Q499" s="103" t="str">
        <f>REPLACE(INDEX(GroupVertices[Group],MATCH(Edges[[#This Row],[Vertex 2]],GroupVertices[Vertex],0)),1,1,"")</f>
        <v>21</v>
      </c>
    </row>
    <row r="500" spans="1:17" ht="45">
      <c r="A500" s="83" t="s">
        <v>554</v>
      </c>
      <c r="B500" s="83" t="s">
        <v>555</v>
      </c>
      <c r="C500" s="52" t="s">
        <v>693</v>
      </c>
      <c r="D500" s="53">
        <v>1</v>
      </c>
      <c r="E500" s="64"/>
      <c r="F500" s="54"/>
      <c r="G500" s="52"/>
      <c r="H500" s="56"/>
      <c r="I500" s="55"/>
      <c r="J500" s="55"/>
      <c r="K500" s="90"/>
      <c r="L500" s="85">
        <v>500</v>
      </c>
      <c r="M500" s="85"/>
      <c r="N500" s="103">
        <v>1</v>
      </c>
      <c r="O500" s="92">
        <v>1</v>
      </c>
      <c r="P500" s="103" t="str">
        <f>REPLACE(INDEX(GroupVertices[Group],MATCH(Edges[[#This Row],[Vertex 1]],GroupVertices[Vertex],0)),1,1,"")</f>
        <v>21</v>
      </c>
      <c r="Q500" s="103" t="str">
        <f>REPLACE(INDEX(GroupVertices[Group],MATCH(Edges[[#This Row],[Vertex 2]],GroupVertices[Vertex],0)),1,1,"")</f>
        <v>21</v>
      </c>
    </row>
    <row r="501" spans="1:17" ht="45">
      <c r="A501" s="83" t="s">
        <v>556</v>
      </c>
      <c r="B501" s="83" t="s">
        <v>549</v>
      </c>
      <c r="C501" s="52" t="s">
        <v>693</v>
      </c>
      <c r="D501" s="53">
        <v>1</v>
      </c>
      <c r="E501" s="64"/>
      <c r="F501" s="54"/>
      <c r="G501" s="52"/>
      <c r="H501" s="56"/>
      <c r="I501" s="55"/>
      <c r="J501" s="55"/>
      <c r="K501" s="90"/>
      <c r="L501" s="85">
        <v>501</v>
      </c>
      <c r="M501" s="85"/>
      <c r="N501" s="103">
        <v>1</v>
      </c>
      <c r="O501" s="92">
        <v>1</v>
      </c>
      <c r="P501" s="103" t="str">
        <f>REPLACE(INDEX(GroupVertices[Group],MATCH(Edges[[#This Row],[Vertex 1]],GroupVertices[Vertex],0)),1,1,"")</f>
        <v>1</v>
      </c>
      <c r="Q501" s="103" t="str">
        <f>REPLACE(INDEX(GroupVertices[Group],MATCH(Edges[[#This Row],[Vertex 2]],GroupVertices[Vertex],0)),1,1,"")</f>
        <v>1</v>
      </c>
    </row>
    <row r="502" spans="1:17" ht="45">
      <c r="A502" s="83" t="s">
        <v>549</v>
      </c>
      <c r="B502" s="83" t="s">
        <v>494</v>
      </c>
      <c r="C502" s="52" t="s">
        <v>693</v>
      </c>
      <c r="D502" s="53">
        <v>1</v>
      </c>
      <c r="E502" s="64"/>
      <c r="F502" s="54"/>
      <c r="G502" s="52"/>
      <c r="H502" s="56"/>
      <c r="I502" s="55"/>
      <c r="J502" s="55"/>
      <c r="K502" s="90"/>
      <c r="L502" s="85">
        <v>502</v>
      </c>
      <c r="M502" s="85"/>
      <c r="N502" s="103">
        <v>1</v>
      </c>
      <c r="O502" s="92">
        <v>1</v>
      </c>
      <c r="P502" s="103" t="str">
        <f>REPLACE(INDEX(GroupVertices[Group],MATCH(Edges[[#This Row],[Vertex 1]],GroupVertices[Vertex],0)),1,1,"")</f>
        <v>1</v>
      </c>
      <c r="Q502" s="103" t="str">
        <f>REPLACE(INDEX(GroupVertices[Group],MATCH(Edges[[#This Row],[Vertex 2]],GroupVertices[Vertex],0)),1,1,"")</f>
        <v>1</v>
      </c>
    </row>
    <row r="503" spans="1:17" ht="45">
      <c r="A503" s="83" t="s">
        <v>494</v>
      </c>
      <c r="B503" s="83" t="s">
        <v>203</v>
      </c>
      <c r="C503" s="52" t="s">
        <v>693</v>
      </c>
      <c r="D503" s="53">
        <v>1</v>
      </c>
      <c r="E503" s="64"/>
      <c r="F503" s="54"/>
      <c r="G503" s="52"/>
      <c r="H503" s="56"/>
      <c r="I503" s="55"/>
      <c r="J503" s="55"/>
      <c r="K503" s="90"/>
      <c r="L503" s="85">
        <v>503</v>
      </c>
      <c r="M503" s="85"/>
      <c r="N503" s="103">
        <v>1</v>
      </c>
      <c r="O503" s="92">
        <v>1</v>
      </c>
      <c r="P503" s="103" t="str">
        <f>REPLACE(INDEX(GroupVertices[Group],MATCH(Edges[[#This Row],[Vertex 1]],GroupVertices[Vertex],0)),1,1,"")</f>
        <v>1</v>
      </c>
      <c r="Q503" s="103" t="str">
        <f>REPLACE(INDEX(GroupVertices[Group],MATCH(Edges[[#This Row],[Vertex 2]],GroupVertices[Vertex],0)),1,1,"")</f>
        <v>1</v>
      </c>
    </row>
    <row r="504" spans="1:17" ht="45">
      <c r="A504" s="83" t="s">
        <v>557</v>
      </c>
      <c r="B504" s="83" t="s">
        <v>558</v>
      </c>
      <c r="C504" s="52" t="s">
        <v>693</v>
      </c>
      <c r="D504" s="53">
        <v>1</v>
      </c>
      <c r="E504" s="64"/>
      <c r="F504" s="54"/>
      <c r="G504" s="52"/>
      <c r="H504" s="56"/>
      <c r="I504" s="55"/>
      <c r="J504" s="55"/>
      <c r="K504" s="90"/>
      <c r="L504" s="85">
        <v>504</v>
      </c>
      <c r="M504" s="85"/>
      <c r="N504" s="103">
        <v>1</v>
      </c>
      <c r="O504" s="92">
        <v>1</v>
      </c>
      <c r="P504" s="103" t="str">
        <f>REPLACE(INDEX(GroupVertices[Group],MATCH(Edges[[#This Row],[Vertex 1]],GroupVertices[Vertex],0)),1,1,"")</f>
        <v>20</v>
      </c>
      <c r="Q504" s="103" t="str">
        <f>REPLACE(INDEX(GroupVertices[Group],MATCH(Edges[[#This Row],[Vertex 2]],GroupVertices[Vertex],0)),1,1,"")</f>
        <v>20</v>
      </c>
    </row>
    <row r="505" spans="1:17" ht="45">
      <c r="A505" s="83" t="s">
        <v>558</v>
      </c>
      <c r="B505" s="83" t="s">
        <v>559</v>
      </c>
      <c r="C505" s="52" t="s">
        <v>693</v>
      </c>
      <c r="D505" s="53">
        <v>1</v>
      </c>
      <c r="E505" s="64"/>
      <c r="F505" s="54"/>
      <c r="G505" s="52"/>
      <c r="H505" s="56"/>
      <c r="I505" s="55"/>
      <c r="J505" s="55"/>
      <c r="K505" s="90"/>
      <c r="L505" s="85">
        <v>505</v>
      </c>
      <c r="M505" s="85"/>
      <c r="N505" s="103">
        <v>1</v>
      </c>
      <c r="O505" s="92">
        <v>1</v>
      </c>
      <c r="P505" s="103" t="str">
        <f>REPLACE(INDEX(GroupVertices[Group],MATCH(Edges[[#This Row],[Vertex 1]],GroupVertices[Vertex],0)),1,1,"")</f>
        <v>20</v>
      </c>
      <c r="Q505" s="103" t="str">
        <f>REPLACE(INDEX(GroupVertices[Group],MATCH(Edges[[#This Row],[Vertex 2]],GroupVertices[Vertex],0)),1,1,"")</f>
        <v>20</v>
      </c>
    </row>
    <row r="506" spans="1:17" ht="45">
      <c r="A506" s="83" t="s">
        <v>560</v>
      </c>
      <c r="B506" s="83" t="s">
        <v>561</v>
      </c>
      <c r="C506" s="52" t="s">
        <v>693</v>
      </c>
      <c r="D506" s="53">
        <v>1</v>
      </c>
      <c r="E506" s="64"/>
      <c r="F506" s="54"/>
      <c r="G506" s="52"/>
      <c r="H506" s="56"/>
      <c r="I506" s="55"/>
      <c r="J506" s="55"/>
      <c r="K506" s="90"/>
      <c r="L506" s="85">
        <v>506</v>
      </c>
      <c r="M506" s="85"/>
      <c r="N506" s="103">
        <v>1</v>
      </c>
      <c r="O506" s="92">
        <v>1</v>
      </c>
      <c r="P506" s="103" t="str">
        <f>REPLACE(INDEX(GroupVertices[Group],MATCH(Edges[[#This Row],[Vertex 1]],GroupVertices[Vertex],0)),1,1,"")</f>
        <v>16</v>
      </c>
      <c r="Q506" s="103" t="str">
        <f>REPLACE(INDEX(GroupVertices[Group],MATCH(Edges[[#This Row],[Vertex 2]],GroupVertices[Vertex],0)),1,1,"")</f>
        <v>16</v>
      </c>
    </row>
    <row r="507" spans="1:17" ht="45">
      <c r="A507" s="83" t="s">
        <v>561</v>
      </c>
      <c r="B507" s="83" t="s">
        <v>562</v>
      </c>
      <c r="C507" s="52" t="s">
        <v>693</v>
      </c>
      <c r="D507" s="53">
        <v>1</v>
      </c>
      <c r="E507" s="64"/>
      <c r="F507" s="54"/>
      <c r="G507" s="52"/>
      <c r="H507" s="56"/>
      <c r="I507" s="55"/>
      <c r="J507" s="55"/>
      <c r="K507" s="90"/>
      <c r="L507" s="85">
        <v>507</v>
      </c>
      <c r="M507" s="85"/>
      <c r="N507" s="103">
        <v>1</v>
      </c>
      <c r="O507" s="92">
        <v>1</v>
      </c>
      <c r="P507" s="103" t="str">
        <f>REPLACE(INDEX(GroupVertices[Group],MATCH(Edges[[#This Row],[Vertex 1]],GroupVertices[Vertex],0)),1,1,"")</f>
        <v>16</v>
      </c>
      <c r="Q507" s="103" t="str">
        <f>REPLACE(INDEX(GroupVertices[Group],MATCH(Edges[[#This Row],[Vertex 2]],GroupVertices[Vertex],0)),1,1,"")</f>
        <v>16</v>
      </c>
    </row>
    <row r="508" spans="1:17" ht="45">
      <c r="A508" s="83" t="s">
        <v>562</v>
      </c>
      <c r="B508" s="83" t="s">
        <v>563</v>
      </c>
      <c r="C508" s="52" t="s">
        <v>693</v>
      </c>
      <c r="D508" s="53">
        <v>1</v>
      </c>
      <c r="E508" s="64"/>
      <c r="F508" s="54"/>
      <c r="G508" s="52"/>
      <c r="H508" s="56"/>
      <c r="I508" s="55"/>
      <c r="J508" s="55"/>
      <c r="K508" s="90"/>
      <c r="L508" s="85">
        <v>508</v>
      </c>
      <c r="M508" s="85"/>
      <c r="N508" s="103">
        <v>1</v>
      </c>
      <c r="O508" s="92">
        <v>1</v>
      </c>
      <c r="P508" s="103" t="str">
        <f>REPLACE(INDEX(GroupVertices[Group],MATCH(Edges[[#This Row],[Vertex 1]],GroupVertices[Vertex],0)),1,1,"")</f>
        <v>16</v>
      </c>
      <c r="Q508" s="103" t="str">
        <f>REPLACE(INDEX(GroupVertices[Group],MATCH(Edges[[#This Row],[Vertex 2]],GroupVertices[Vertex],0)),1,1,"")</f>
        <v>16</v>
      </c>
    </row>
    <row r="509" spans="1:17" ht="45">
      <c r="A509" s="83" t="s">
        <v>563</v>
      </c>
      <c r="B509" s="83" t="s">
        <v>203</v>
      </c>
      <c r="C509" s="52" t="s">
        <v>693</v>
      </c>
      <c r="D509" s="53">
        <v>1</v>
      </c>
      <c r="E509" s="64"/>
      <c r="F509" s="54"/>
      <c r="G509" s="52"/>
      <c r="H509" s="56"/>
      <c r="I509" s="55"/>
      <c r="J509" s="55"/>
      <c r="K509" s="90"/>
      <c r="L509" s="85">
        <v>509</v>
      </c>
      <c r="M509" s="85"/>
      <c r="N509" s="103">
        <v>1</v>
      </c>
      <c r="O509" s="92">
        <v>1</v>
      </c>
      <c r="P509" s="103" t="str">
        <f>REPLACE(INDEX(GroupVertices[Group],MATCH(Edges[[#This Row],[Vertex 1]],GroupVertices[Vertex],0)),1,1,"")</f>
        <v>16</v>
      </c>
      <c r="Q509" s="103" t="str">
        <f>REPLACE(INDEX(GroupVertices[Group],MATCH(Edges[[#This Row],[Vertex 2]],GroupVertices[Vertex],0)),1,1,"")</f>
        <v>1</v>
      </c>
    </row>
    <row r="510" spans="1:17" ht="45">
      <c r="A510" s="83" t="s">
        <v>203</v>
      </c>
      <c r="B510" s="83" t="s">
        <v>564</v>
      </c>
      <c r="C510" s="52" t="s">
        <v>693</v>
      </c>
      <c r="D510" s="53">
        <v>1</v>
      </c>
      <c r="E510" s="64"/>
      <c r="F510" s="54"/>
      <c r="G510" s="52"/>
      <c r="H510" s="56"/>
      <c r="I510" s="55"/>
      <c r="J510" s="55"/>
      <c r="K510" s="90"/>
      <c r="L510" s="85">
        <v>510</v>
      </c>
      <c r="M510" s="85"/>
      <c r="N510" s="103">
        <v>1</v>
      </c>
      <c r="O510" s="92">
        <v>1</v>
      </c>
      <c r="P510" s="103" t="str">
        <f>REPLACE(INDEX(GroupVertices[Group],MATCH(Edges[[#This Row],[Vertex 1]],GroupVertices[Vertex],0)),1,1,"")</f>
        <v>1</v>
      </c>
      <c r="Q510" s="103" t="str">
        <f>REPLACE(INDEX(GroupVertices[Group],MATCH(Edges[[#This Row],[Vertex 2]],GroupVertices[Vertex],0)),1,1,"")</f>
        <v>1</v>
      </c>
    </row>
    <row r="511" spans="1:17" ht="45">
      <c r="A511" s="83" t="s">
        <v>565</v>
      </c>
      <c r="B511" s="83" t="s">
        <v>566</v>
      </c>
      <c r="C511" s="52" t="s">
        <v>693</v>
      </c>
      <c r="D511" s="53">
        <v>1</v>
      </c>
      <c r="E511" s="64"/>
      <c r="F511" s="54"/>
      <c r="G511" s="52"/>
      <c r="H511" s="56"/>
      <c r="I511" s="55"/>
      <c r="J511" s="55"/>
      <c r="K511" s="90"/>
      <c r="L511" s="85">
        <v>511</v>
      </c>
      <c r="M511" s="85"/>
      <c r="N511" s="103">
        <v>1</v>
      </c>
      <c r="O511" s="92">
        <v>1</v>
      </c>
      <c r="P511" s="103" t="str">
        <f>REPLACE(INDEX(GroupVertices[Group],MATCH(Edges[[#This Row],[Vertex 1]],GroupVertices[Vertex],0)),1,1,"")</f>
        <v>29</v>
      </c>
      <c r="Q511" s="103" t="str">
        <f>REPLACE(INDEX(GroupVertices[Group],MATCH(Edges[[#This Row],[Vertex 2]],GroupVertices[Vertex],0)),1,1,"")</f>
        <v>29</v>
      </c>
    </row>
    <row r="512" spans="1:17" ht="45">
      <c r="A512" s="83" t="s">
        <v>567</v>
      </c>
      <c r="B512" s="83" t="s">
        <v>568</v>
      </c>
      <c r="C512" s="52" t="s">
        <v>693</v>
      </c>
      <c r="D512" s="53">
        <v>1</v>
      </c>
      <c r="E512" s="64"/>
      <c r="F512" s="54"/>
      <c r="G512" s="52"/>
      <c r="H512" s="56"/>
      <c r="I512" s="55"/>
      <c r="J512" s="55"/>
      <c r="K512" s="90"/>
      <c r="L512" s="85">
        <v>512</v>
      </c>
      <c r="M512" s="85"/>
      <c r="N512" s="103">
        <v>1</v>
      </c>
      <c r="O512" s="92">
        <v>1</v>
      </c>
      <c r="P512" s="103" t="str">
        <f>REPLACE(INDEX(GroupVertices[Group],MATCH(Edges[[#This Row],[Vertex 1]],GroupVertices[Vertex],0)),1,1,"")</f>
        <v>28</v>
      </c>
      <c r="Q512" s="103" t="str">
        <f>REPLACE(INDEX(GroupVertices[Group],MATCH(Edges[[#This Row],[Vertex 2]],GroupVertices[Vertex],0)),1,1,"")</f>
        <v>28</v>
      </c>
    </row>
    <row r="513" spans="1:17" ht="45">
      <c r="A513" s="83" t="s">
        <v>569</v>
      </c>
      <c r="B513" s="83" t="s">
        <v>228</v>
      </c>
      <c r="C513" s="52" t="s">
        <v>693</v>
      </c>
      <c r="D513" s="53">
        <v>1</v>
      </c>
      <c r="E513" s="64"/>
      <c r="F513" s="54"/>
      <c r="G513" s="52"/>
      <c r="H513" s="56"/>
      <c r="I513" s="55"/>
      <c r="J513" s="55"/>
      <c r="K513" s="90"/>
      <c r="L513" s="85">
        <v>513</v>
      </c>
      <c r="M513" s="85"/>
      <c r="N513" s="103">
        <v>1</v>
      </c>
      <c r="O513" s="92">
        <v>1</v>
      </c>
      <c r="P513" s="103" t="str">
        <f>REPLACE(INDEX(GroupVertices[Group],MATCH(Edges[[#This Row],[Vertex 1]],GroupVertices[Vertex],0)),1,1,"")</f>
        <v>1</v>
      </c>
      <c r="Q513" s="103" t="str">
        <f>REPLACE(INDEX(GroupVertices[Group],MATCH(Edges[[#This Row],[Vertex 2]],GroupVertices[Vertex],0)),1,1,"")</f>
        <v>1</v>
      </c>
    </row>
    <row r="514" spans="1:17" ht="45">
      <c r="A514" s="83" t="s">
        <v>570</v>
      </c>
      <c r="B514" s="83" t="s">
        <v>203</v>
      </c>
      <c r="C514" s="52" t="s">
        <v>693</v>
      </c>
      <c r="D514" s="53">
        <v>1</v>
      </c>
      <c r="E514" s="64"/>
      <c r="F514" s="54"/>
      <c r="G514" s="52"/>
      <c r="H514" s="56"/>
      <c r="I514" s="55"/>
      <c r="J514" s="55"/>
      <c r="K514" s="90"/>
      <c r="L514" s="85">
        <v>514</v>
      </c>
      <c r="M514" s="85"/>
      <c r="N514" s="103">
        <v>1</v>
      </c>
      <c r="O514" s="92">
        <v>1</v>
      </c>
      <c r="P514" s="103" t="str">
        <f>REPLACE(INDEX(GroupVertices[Group],MATCH(Edges[[#This Row],[Vertex 1]],GroupVertices[Vertex],0)),1,1,"")</f>
        <v>1</v>
      </c>
      <c r="Q514" s="103" t="str">
        <f>REPLACE(INDEX(GroupVertices[Group],MATCH(Edges[[#This Row],[Vertex 2]],GroupVertices[Vertex],0)),1,1,"")</f>
        <v>1</v>
      </c>
    </row>
    <row r="515" spans="1:17" ht="45">
      <c r="A515" s="83" t="s">
        <v>203</v>
      </c>
      <c r="B515" s="83" t="s">
        <v>381</v>
      </c>
      <c r="C515" s="52" t="s">
        <v>693</v>
      </c>
      <c r="D515" s="53">
        <v>1</v>
      </c>
      <c r="E515" s="64"/>
      <c r="F515" s="54"/>
      <c r="G515" s="52"/>
      <c r="H515" s="56"/>
      <c r="I515" s="55"/>
      <c r="J515" s="55"/>
      <c r="K515" s="90"/>
      <c r="L515" s="85">
        <v>515</v>
      </c>
      <c r="M515" s="85"/>
      <c r="N515" s="103">
        <v>1</v>
      </c>
      <c r="O515" s="92">
        <v>1</v>
      </c>
      <c r="P515" s="103" t="str">
        <f>REPLACE(INDEX(GroupVertices[Group],MATCH(Edges[[#This Row],[Vertex 1]],GroupVertices[Vertex],0)),1,1,"")</f>
        <v>1</v>
      </c>
      <c r="Q515" s="103" t="str">
        <f>REPLACE(INDEX(GroupVertices[Group],MATCH(Edges[[#This Row],[Vertex 2]],GroupVertices[Vertex],0)),1,1,"")</f>
        <v>2</v>
      </c>
    </row>
    <row r="516" spans="1:17" ht="45">
      <c r="A516" s="83" t="s">
        <v>381</v>
      </c>
      <c r="B516" s="83" t="s">
        <v>334</v>
      </c>
      <c r="C516" s="52" t="s">
        <v>693</v>
      </c>
      <c r="D516" s="53">
        <v>1</v>
      </c>
      <c r="E516" s="64"/>
      <c r="F516" s="54"/>
      <c r="G516" s="52"/>
      <c r="H516" s="56"/>
      <c r="I516" s="55"/>
      <c r="J516" s="55"/>
      <c r="K516" s="90"/>
      <c r="L516" s="85">
        <v>516</v>
      </c>
      <c r="M516" s="85"/>
      <c r="N516" s="103">
        <v>1</v>
      </c>
      <c r="O516" s="92">
        <v>1</v>
      </c>
      <c r="P516" s="103" t="str">
        <f>REPLACE(INDEX(GroupVertices[Group],MATCH(Edges[[#This Row],[Vertex 1]],GroupVertices[Vertex],0)),1,1,"")</f>
        <v>2</v>
      </c>
      <c r="Q516" s="103" t="str">
        <f>REPLACE(INDEX(GroupVertices[Group],MATCH(Edges[[#This Row],[Vertex 2]],GroupVertices[Vertex],0)),1,1,"")</f>
        <v>2</v>
      </c>
    </row>
    <row r="517" spans="1:17" ht="45">
      <c r="A517" s="83" t="s">
        <v>203</v>
      </c>
      <c r="B517" s="83" t="s">
        <v>571</v>
      </c>
      <c r="C517" s="52" t="s">
        <v>693</v>
      </c>
      <c r="D517" s="53">
        <v>1</v>
      </c>
      <c r="E517" s="64"/>
      <c r="F517" s="54"/>
      <c r="G517" s="52"/>
      <c r="H517" s="56"/>
      <c r="I517" s="55"/>
      <c r="J517" s="55"/>
      <c r="K517" s="90"/>
      <c r="L517" s="85">
        <v>517</v>
      </c>
      <c r="M517" s="85"/>
      <c r="N517" s="103">
        <v>1</v>
      </c>
      <c r="O517" s="92">
        <v>1</v>
      </c>
      <c r="P517" s="103" t="str">
        <f>REPLACE(INDEX(GroupVertices[Group],MATCH(Edges[[#This Row],[Vertex 1]],GroupVertices[Vertex],0)),1,1,"")</f>
        <v>1</v>
      </c>
      <c r="Q517" s="103" t="str">
        <f>REPLACE(INDEX(GroupVertices[Group],MATCH(Edges[[#This Row],[Vertex 2]],GroupVertices[Vertex],0)),1,1,"")</f>
        <v>1</v>
      </c>
    </row>
    <row r="518" spans="1:17" ht="45">
      <c r="A518" s="83" t="s">
        <v>571</v>
      </c>
      <c r="B518" s="83" t="s">
        <v>572</v>
      </c>
      <c r="C518" s="52" t="s">
        <v>693</v>
      </c>
      <c r="D518" s="53">
        <v>1</v>
      </c>
      <c r="E518" s="64"/>
      <c r="F518" s="54"/>
      <c r="G518" s="52"/>
      <c r="H518" s="56"/>
      <c r="I518" s="55"/>
      <c r="J518" s="55"/>
      <c r="K518" s="90"/>
      <c r="L518" s="85">
        <v>518</v>
      </c>
      <c r="M518" s="85"/>
      <c r="N518" s="103">
        <v>1</v>
      </c>
      <c r="O518" s="92">
        <v>1</v>
      </c>
      <c r="P518" s="103" t="str">
        <f>REPLACE(INDEX(GroupVertices[Group],MATCH(Edges[[#This Row],[Vertex 1]],GroupVertices[Vertex],0)),1,1,"")</f>
        <v>1</v>
      </c>
      <c r="Q518" s="103" t="str">
        <f>REPLACE(INDEX(GroupVertices[Group],MATCH(Edges[[#This Row],[Vertex 2]],GroupVertices[Vertex],0)),1,1,"")</f>
        <v>1</v>
      </c>
    </row>
    <row r="519" spans="1:17" ht="45">
      <c r="A519" s="83" t="s">
        <v>394</v>
      </c>
      <c r="B519" s="83" t="s">
        <v>298</v>
      </c>
      <c r="C519" s="52" t="s">
        <v>693</v>
      </c>
      <c r="D519" s="53">
        <v>1</v>
      </c>
      <c r="E519" s="64"/>
      <c r="F519" s="54"/>
      <c r="G519" s="52"/>
      <c r="H519" s="56"/>
      <c r="I519" s="55"/>
      <c r="J519" s="55"/>
      <c r="K519" s="90"/>
      <c r="L519" s="85">
        <v>519</v>
      </c>
      <c r="M519" s="85"/>
      <c r="N519" s="103">
        <v>1</v>
      </c>
      <c r="O519" s="92">
        <v>1</v>
      </c>
      <c r="P519" s="103" t="str">
        <f>REPLACE(INDEX(GroupVertices[Group],MATCH(Edges[[#This Row],[Vertex 1]],GroupVertices[Vertex],0)),1,1,"")</f>
        <v>11</v>
      </c>
      <c r="Q519" s="103" t="str">
        <f>REPLACE(INDEX(GroupVertices[Group],MATCH(Edges[[#This Row],[Vertex 2]],GroupVertices[Vertex],0)),1,1,"")</f>
        <v>11</v>
      </c>
    </row>
    <row r="520" spans="1:17" ht="45">
      <c r="A520" s="83" t="s">
        <v>298</v>
      </c>
      <c r="B520" s="83" t="s">
        <v>203</v>
      </c>
      <c r="C520" s="52" t="s">
        <v>693</v>
      </c>
      <c r="D520" s="53">
        <v>1</v>
      </c>
      <c r="E520" s="64"/>
      <c r="F520" s="54"/>
      <c r="G520" s="52"/>
      <c r="H520" s="56"/>
      <c r="I520" s="55"/>
      <c r="J520" s="55"/>
      <c r="K520" s="90"/>
      <c r="L520" s="85">
        <v>520</v>
      </c>
      <c r="M520" s="85"/>
      <c r="N520" s="103">
        <v>1</v>
      </c>
      <c r="O520" s="92">
        <v>1</v>
      </c>
      <c r="P520" s="103" t="str">
        <f>REPLACE(INDEX(GroupVertices[Group],MATCH(Edges[[#This Row],[Vertex 1]],GroupVertices[Vertex],0)),1,1,"")</f>
        <v>11</v>
      </c>
      <c r="Q520" s="103" t="str">
        <f>REPLACE(INDEX(GroupVertices[Group],MATCH(Edges[[#This Row],[Vertex 2]],GroupVertices[Vertex],0)),1,1,"")</f>
        <v>1</v>
      </c>
    </row>
    <row r="521" spans="1:17" ht="45">
      <c r="A521" s="83" t="s">
        <v>284</v>
      </c>
      <c r="B521" s="83" t="s">
        <v>203</v>
      </c>
      <c r="C521" s="52" t="s">
        <v>693</v>
      </c>
      <c r="D521" s="53">
        <v>1</v>
      </c>
      <c r="E521" s="64"/>
      <c r="F521" s="54"/>
      <c r="G521" s="52"/>
      <c r="H521" s="56"/>
      <c r="I521" s="55"/>
      <c r="J521" s="55"/>
      <c r="K521" s="90"/>
      <c r="L521" s="85">
        <v>521</v>
      </c>
      <c r="M521" s="85"/>
      <c r="N521" s="103">
        <v>1</v>
      </c>
      <c r="O521" s="92">
        <v>1</v>
      </c>
      <c r="P521" s="103" t="str">
        <f>REPLACE(INDEX(GroupVertices[Group],MATCH(Edges[[#This Row],[Vertex 1]],GroupVertices[Vertex],0)),1,1,"")</f>
        <v>4</v>
      </c>
      <c r="Q521" s="103" t="str">
        <f>REPLACE(INDEX(GroupVertices[Group],MATCH(Edges[[#This Row],[Vertex 2]],GroupVertices[Vertex],0)),1,1,"")</f>
        <v>1</v>
      </c>
    </row>
    <row r="522" spans="1:17" ht="45">
      <c r="A522" s="83" t="s">
        <v>224</v>
      </c>
      <c r="B522" s="83" t="s">
        <v>573</v>
      </c>
      <c r="C522" s="52" t="s">
        <v>693</v>
      </c>
      <c r="D522" s="53">
        <v>1</v>
      </c>
      <c r="E522" s="64"/>
      <c r="F522" s="54"/>
      <c r="G522" s="52"/>
      <c r="H522" s="56"/>
      <c r="I522" s="55"/>
      <c r="J522" s="55"/>
      <c r="K522" s="90"/>
      <c r="L522" s="85">
        <v>522</v>
      </c>
      <c r="M522" s="85"/>
      <c r="N522" s="103">
        <v>1</v>
      </c>
      <c r="O522" s="92">
        <v>1</v>
      </c>
      <c r="P522" s="103" t="str">
        <f>REPLACE(INDEX(GroupVertices[Group],MATCH(Edges[[#This Row],[Vertex 1]],GroupVertices[Vertex],0)),1,1,"")</f>
        <v>7</v>
      </c>
      <c r="Q522" s="103" t="str">
        <f>REPLACE(INDEX(GroupVertices[Group],MATCH(Edges[[#This Row],[Vertex 2]],GroupVertices[Vertex],0)),1,1,"")</f>
        <v>7</v>
      </c>
    </row>
    <row r="523" spans="1:17" ht="45">
      <c r="A523" s="83" t="s">
        <v>203</v>
      </c>
      <c r="B523" s="83" t="s">
        <v>574</v>
      </c>
      <c r="C523" s="52" t="s">
        <v>693</v>
      </c>
      <c r="D523" s="53">
        <v>1</v>
      </c>
      <c r="E523" s="64"/>
      <c r="F523" s="54"/>
      <c r="G523" s="52"/>
      <c r="H523" s="56"/>
      <c r="I523" s="55"/>
      <c r="J523" s="55"/>
      <c r="K523" s="90"/>
      <c r="L523" s="85">
        <v>523</v>
      </c>
      <c r="M523" s="85"/>
      <c r="N523" s="103">
        <v>1</v>
      </c>
      <c r="O523" s="92">
        <v>1</v>
      </c>
      <c r="P523" s="103" t="str">
        <f>REPLACE(INDEX(GroupVertices[Group],MATCH(Edges[[#This Row],[Vertex 1]],GroupVertices[Vertex],0)),1,1,"")</f>
        <v>1</v>
      </c>
      <c r="Q523" s="103" t="str">
        <f>REPLACE(INDEX(GroupVertices[Group],MATCH(Edges[[#This Row],[Vertex 2]],GroupVertices[Vertex],0)),1,1,"")</f>
        <v>7</v>
      </c>
    </row>
    <row r="524" spans="1:17" ht="45">
      <c r="A524" s="83" t="s">
        <v>574</v>
      </c>
      <c r="B524" s="83" t="s">
        <v>575</v>
      </c>
      <c r="C524" s="52" t="s">
        <v>693</v>
      </c>
      <c r="D524" s="53">
        <v>1</v>
      </c>
      <c r="E524" s="64"/>
      <c r="F524" s="54"/>
      <c r="G524" s="52"/>
      <c r="H524" s="56"/>
      <c r="I524" s="55"/>
      <c r="J524" s="55"/>
      <c r="K524" s="90"/>
      <c r="L524" s="85">
        <v>524</v>
      </c>
      <c r="M524" s="85"/>
      <c r="N524" s="103">
        <v>1</v>
      </c>
      <c r="O524" s="92">
        <v>1</v>
      </c>
      <c r="P524" s="103" t="str">
        <f>REPLACE(INDEX(GroupVertices[Group],MATCH(Edges[[#This Row],[Vertex 1]],GroupVertices[Vertex],0)),1,1,"")</f>
        <v>7</v>
      </c>
      <c r="Q524" s="103" t="str">
        <f>REPLACE(INDEX(GroupVertices[Group],MATCH(Edges[[#This Row],[Vertex 2]],GroupVertices[Vertex],0)),1,1,"")</f>
        <v>7</v>
      </c>
    </row>
    <row r="525" spans="1:17" ht="45">
      <c r="A525" s="83" t="s">
        <v>575</v>
      </c>
      <c r="B525" s="83" t="s">
        <v>255</v>
      </c>
      <c r="C525" s="52" t="s">
        <v>693</v>
      </c>
      <c r="D525" s="53">
        <v>1</v>
      </c>
      <c r="E525" s="64"/>
      <c r="F525" s="54"/>
      <c r="G525" s="52"/>
      <c r="H525" s="56"/>
      <c r="I525" s="55"/>
      <c r="J525" s="55"/>
      <c r="K525" s="90"/>
      <c r="L525" s="85">
        <v>525</v>
      </c>
      <c r="M525" s="85"/>
      <c r="N525" s="103">
        <v>1</v>
      </c>
      <c r="O525" s="92">
        <v>1</v>
      </c>
      <c r="P525" s="103" t="str">
        <f>REPLACE(INDEX(GroupVertices[Group],MATCH(Edges[[#This Row],[Vertex 1]],GroupVertices[Vertex],0)),1,1,"")</f>
        <v>7</v>
      </c>
      <c r="Q525" s="103" t="str">
        <f>REPLACE(INDEX(GroupVertices[Group],MATCH(Edges[[#This Row],[Vertex 2]],GroupVertices[Vertex],0)),1,1,"")</f>
        <v>7</v>
      </c>
    </row>
    <row r="526" spans="1:17" ht="45">
      <c r="A526" s="83" t="s">
        <v>255</v>
      </c>
      <c r="B526" s="83" t="s">
        <v>242</v>
      </c>
      <c r="C526" s="52" t="s">
        <v>693</v>
      </c>
      <c r="D526" s="53">
        <v>1</v>
      </c>
      <c r="E526" s="64"/>
      <c r="F526" s="54"/>
      <c r="G526" s="52"/>
      <c r="H526" s="56"/>
      <c r="I526" s="55"/>
      <c r="J526" s="55"/>
      <c r="K526" s="90"/>
      <c r="L526" s="85">
        <v>526</v>
      </c>
      <c r="M526" s="85"/>
      <c r="N526" s="103">
        <v>1</v>
      </c>
      <c r="O526" s="92">
        <v>1</v>
      </c>
      <c r="P526" s="103" t="str">
        <f>REPLACE(INDEX(GroupVertices[Group],MATCH(Edges[[#This Row],[Vertex 1]],GroupVertices[Vertex],0)),1,1,"")</f>
        <v>7</v>
      </c>
      <c r="Q526" s="103" t="str">
        <f>REPLACE(INDEX(GroupVertices[Group],MATCH(Edges[[#This Row],[Vertex 2]],GroupVertices[Vertex],0)),1,1,"")</f>
        <v>7</v>
      </c>
    </row>
    <row r="527" spans="1:17" ht="45">
      <c r="A527" s="83" t="s">
        <v>242</v>
      </c>
      <c r="B527" s="83" t="s">
        <v>573</v>
      </c>
      <c r="C527" s="52" t="s">
        <v>693</v>
      </c>
      <c r="D527" s="53">
        <v>1</v>
      </c>
      <c r="E527" s="64"/>
      <c r="F527" s="54"/>
      <c r="G527" s="52"/>
      <c r="H527" s="56"/>
      <c r="I527" s="55"/>
      <c r="J527" s="55"/>
      <c r="K527" s="90"/>
      <c r="L527" s="85">
        <v>527</v>
      </c>
      <c r="M527" s="85"/>
      <c r="N527" s="103">
        <v>1</v>
      </c>
      <c r="O527" s="92">
        <v>1</v>
      </c>
      <c r="P527" s="103" t="str">
        <f>REPLACE(INDEX(GroupVertices[Group],MATCH(Edges[[#This Row],[Vertex 1]],GroupVertices[Vertex],0)),1,1,"")</f>
        <v>7</v>
      </c>
      <c r="Q527" s="103" t="str">
        <f>REPLACE(INDEX(GroupVertices[Group],MATCH(Edges[[#This Row],[Vertex 2]],GroupVertices[Vertex],0)),1,1,"")</f>
        <v>7</v>
      </c>
    </row>
    <row r="528" spans="1:17" ht="45">
      <c r="A528" s="83" t="s">
        <v>576</v>
      </c>
      <c r="B528" s="83" t="s">
        <v>577</v>
      </c>
      <c r="C528" s="52" t="s">
        <v>693</v>
      </c>
      <c r="D528" s="53">
        <v>1</v>
      </c>
      <c r="E528" s="64"/>
      <c r="F528" s="54"/>
      <c r="G528" s="52"/>
      <c r="H528" s="56"/>
      <c r="I528" s="55"/>
      <c r="J528" s="55"/>
      <c r="K528" s="90"/>
      <c r="L528" s="85">
        <v>528</v>
      </c>
      <c r="M528" s="85"/>
      <c r="N528" s="103">
        <v>1</v>
      </c>
      <c r="O528" s="92">
        <v>1</v>
      </c>
      <c r="P528" s="103" t="str">
        <f>REPLACE(INDEX(GroupVertices[Group],MATCH(Edges[[#This Row],[Vertex 1]],GroupVertices[Vertex],0)),1,1,"")</f>
        <v>27</v>
      </c>
      <c r="Q528" s="103" t="str">
        <f>REPLACE(INDEX(GroupVertices[Group],MATCH(Edges[[#This Row],[Vertex 2]],GroupVertices[Vertex],0)),1,1,"")</f>
        <v>27</v>
      </c>
    </row>
    <row r="529" spans="1:17" ht="45">
      <c r="A529" s="83" t="s">
        <v>578</v>
      </c>
      <c r="B529" s="83" t="s">
        <v>285</v>
      </c>
      <c r="C529" s="52" t="s">
        <v>693</v>
      </c>
      <c r="D529" s="53">
        <v>1</v>
      </c>
      <c r="E529" s="64"/>
      <c r="F529" s="54"/>
      <c r="G529" s="52"/>
      <c r="H529" s="56"/>
      <c r="I529" s="55"/>
      <c r="J529" s="55"/>
      <c r="K529" s="90"/>
      <c r="L529" s="85">
        <v>529</v>
      </c>
      <c r="M529" s="85"/>
      <c r="N529" s="103">
        <v>1</v>
      </c>
      <c r="O529" s="92">
        <v>1</v>
      </c>
      <c r="P529" s="103" t="str">
        <f>REPLACE(INDEX(GroupVertices[Group],MATCH(Edges[[#This Row],[Vertex 1]],GroupVertices[Vertex],0)),1,1,"")</f>
        <v>2</v>
      </c>
      <c r="Q529" s="103" t="str">
        <f>REPLACE(INDEX(GroupVertices[Group],MATCH(Edges[[#This Row],[Vertex 2]],GroupVertices[Vertex],0)),1,1,"")</f>
        <v>2</v>
      </c>
    </row>
    <row r="530" spans="1:17" ht="45">
      <c r="A530" s="83" t="s">
        <v>277</v>
      </c>
      <c r="B530" s="83" t="s">
        <v>229</v>
      </c>
      <c r="C530" s="52" t="s">
        <v>693</v>
      </c>
      <c r="D530" s="53">
        <v>1</v>
      </c>
      <c r="E530" s="64"/>
      <c r="F530" s="54"/>
      <c r="G530" s="52"/>
      <c r="H530" s="56"/>
      <c r="I530" s="55"/>
      <c r="J530" s="55"/>
      <c r="K530" s="90"/>
      <c r="L530" s="85">
        <v>530</v>
      </c>
      <c r="M530" s="85"/>
      <c r="N530" s="103">
        <v>1</v>
      </c>
      <c r="O530" s="92">
        <v>1</v>
      </c>
      <c r="P530" s="103" t="str">
        <f>REPLACE(INDEX(GroupVertices[Group],MATCH(Edges[[#This Row],[Vertex 1]],GroupVertices[Vertex],0)),1,1,"")</f>
        <v>2</v>
      </c>
      <c r="Q530" s="103" t="str">
        <f>REPLACE(INDEX(GroupVertices[Group],MATCH(Edges[[#This Row],[Vertex 2]],GroupVertices[Vertex],0)),1,1,"")</f>
        <v>2</v>
      </c>
    </row>
    <row r="531" spans="1:17" ht="45">
      <c r="A531" s="83" t="s">
        <v>229</v>
      </c>
      <c r="B531" s="83" t="s">
        <v>285</v>
      </c>
      <c r="C531" s="52" t="s">
        <v>693</v>
      </c>
      <c r="D531" s="53">
        <v>1</v>
      </c>
      <c r="E531" s="64"/>
      <c r="F531" s="54"/>
      <c r="G531" s="52"/>
      <c r="H531" s="56"/>
      <c r="I531" s="55"/>
      <c r="J531" s="55"/>
      <c r="K531" s="90"/>
      <c r="L531" s="85">
        <v>531</v>
      </c>
      <c r="M531" s="85"/>
      <c r="N531" s="103">
        <v>1</v>
      </c>
      <c r="O531" s="92">
        <v>1</v>
      </c>
      <c r="P531" s="103" t="str">
        <f>REPLACE(INDEX(GroupVertices[Group],MATCH(Edges[[#This Row],[Vertex 1]],GroupVertices[Vertex],0)),1,1,"")</f>
        <v>2</v>
      </c>
      <c r="Q531" s="103" t="str">
        <f>REPLACE(INDEX(GroupVertices[Group],MATCH(Edges[[#This Row],[Vertex 2]],GroupVertices[Vertex],0)),1,1,"")</f>
        <v>2</v>
      </c>
    </row>
    <row r="532" spans="1:17" ht="45">
      <c r="A532" s="83" t="s">
        <v>277</v>
      </c>
      <c r="B532" s="83" t="s">
        <v>210</v>
      </c>
      <c r="C532" s="52" t="s">
        <v>693</v>
      </c>
      <c r="D532" s="53">
        <v>1</v>
      </c>
      <c r="E532" s="64"/>
      <c r="F532" s="54"/>
      <c r="G532" s="52"/>
      <c r="H532" s="56"/>
      <c r="I532" s="55"/>
      <c r="J532" s="55"/>
      <c r="K532" s="90"/>
      <c r="L532" s="85">
        <v>532</v>
      </c>
      <c r="M532" s="85"/>
      <c r="N532" s="103">
        <v>1</v>
      </c>
      <c r="O532" s="92">
        <v>1</v>
      </c>
      <c r="P532" s="103" t="str">
        <f>REPLACE(INDEX(GroupVertices[Group],MATCH(Edges[[#This Row],[Vertex 1]],GroupVertices[Vertex],0)),1,1,"")</f>
        <v>2</v>
      </c>
      <c r="Q532" s="103" t="str">
        <f>REPLACE(INDEX(GroupVertices[Group],MATCH(Edges[[#This Row],[Vertex 2]],GroupVertices[Vertex],0)),1,1,"")</f>
        <v>2</v>
      </c>
    </row>
    <row r="533" spans="1:17" ht="45">
      <c r="A533" s="83" t="s">
        <v>229</v>
      </c>
      <c r="B533" s="83" t="s">
        <v>334</v>
      </c>
      <c r="C533" s="52" t="s">
        <v>693</v>
      </c>
      <c r="D533" s="53">
        <v>1</v>
      </c>
      <c r="E533" s="64"/>
      <c r="F533" s="54"/>
      <c r="G533" s="52"/>
      <c r="H533" s="56"/>
      <c r="I533" s="55"/>
      <c r="J533" s="55"/>
      <c r="K533" s="90"/>
      <c r="L533" s="85">
        <v>533</v>
      </c>
      <c r="M533" s="85"/>
      <c r="N533" s="103">
        <v>1</v>
      </c>
      <c r="O533" s="92">
        <v>1</v>
      </c>
      <c r="P533" s="103" t="str">
        <f>REPLACE(INDEX(GroupVertices[Group],MATCH(Edges[[#This Row],[Vertex 1]],GroupVertices[Vertex],0)),1,1,"")</f>
        <v>2</v>
      </c>
      <c r="Q533" s="103" t="str">
        <f>REPLACE(INDEX(GroupVertices[Group],MATCH(Edges[[#This Row],[Vertex 2]],GroupVertices[Vertex],0)),1,1,"")</f>
        <v>2</v>
      </c>
    </row>
    <row r="534" spans="1:17" ht="45">
      <c r="A534" s="83" t="s">
        <v>334</v>
      </c>
      <c r="B534" s="83" t="s">
        <v>218</v>
      </c>
      <c r="C534" s="52" t="s">
        <v>693</v>
      </c>
      <c r="D534" s="53">
        <v>1</v>
      </c>
      <c r="E534" s="64"/>
      <c r="F534" s="54"/>
      <c r="G534" s="52"/>
      <c r="H534" s="56"/>
      <c r="I534" s="55"/>
      <c r="J534" s="55"/>
      <c r="K534" s="90"/>
      <c r="L534" s="85">
        <v>534</v>
      </c>
      <c r="M534" s="85"/>
      <c r="N534" s="103">
        <v>1</v>
      </c>
      <c r="O534" s="92">
        <v>1</v>
      </c>
      <c r="P534" s="103" t="str">
        <f>REPLACE(INDEX(GroupVertices[Group],MATCH(Edges[[#This Row],[Vertex 1]],GroupVertices[Vertex],0)),1,1,"")</f>
        <v>2</v>
      </c>
      <c r="Q534" s="103" t="str">
        <f>REPLACE(INDEX(GroupVertices[Group],MATCH(Edges[[#This Row],[Vertex 2]],GroupVertices[Vertex],0)),1,1,"")</f>
        <v>2</v>
      </c>
    </row>
    <row r="535" spans="1:17" ht="45">
      <c r="A535" s="83" t="s">
        <v>218</v>
      </c>
      <c r="B535" s="83" t="s">
        <v>210</v>
      </c>
      <c r="C535" s="52" t="s">
        <v>693</v>
      </c>
      <c r="D535" s="53">
        <v>1</v>
      </c>
      <c r="E535" s="64"/>
      <c r="F535" s="54"/>
      <c r="G535" s="52"/>
      <c r="H535" s="56"/>
      <c r="I535" s="55"/>
      <c r="J535" s="55"/>
      <c r="K535" s="90"/>
      <c r="L535" s="85">
        <v>535</v>
      </c>
      <c r="M535" s="85"/>
      <c r="N535" s="103">
        <v>1</v>
      </c>
      <c r="O535" s="92">
        <v>1</v>
      </c>
      <c r="P535" s="103" t="str">
        <f>REPLACE(INDEX(GroupVertices[Group],MATCH(Edges[[#This Row],[Vertex 1]],GroupVertices[Vertex],0)),1,1,"")</f>
        <v>2</v>
      </c>
      <c r="Q535" s="103" t="str">
        <f>REPLACE(INDEX(GroupVertices[Group],MATCH(Edges[[#This Row],[Vertex 2]],GroupVertices[Vertex],0)),1,1,"")</f>
        <v>2</v>
      </c>
    </row>
    <row r="536" spans="1:17" ht="45">
      <c r="A536" s="83" t="s">
        <v>210</v>
      </c>
      <c r="B536" s="83" t="s">
        <v>579</v>
      </c>
      <c r="C536" s="52" t="s">
        <v>693</v>
      </c>
      <c r="D536" s="53">
        <v>1</v>
      </c>
      <c r="E536" s="64"/>
      <c r="F536" s="54"/>
      <c r="G536" s="52"/>
      <c r="H536" s="56"/>
      <c r="I536" s="55"/>
      <c r="J536" s="55"/>
      <c r="K536" s="90"/>
      <c r="L536" s="85">
        <v>536</v>
      </c>
      <c r="M536" s="85"/>
      <c r="N536" s="103">
        <v>1</v>
      </c>
      <c r="O536" s="92">
        <v>1</v>
      </c>
      <c r="P536" s="103" t="str">
        <f>REPLACE(INDEX(GroupVertices[Group],MATCH(Edges[[#This Row],[Vertex 1]],GroupVertices[Vertex],0)),1,1,"")</f>
        <v>2</v>
      </c>
      <c r="Q536" s="103" t="str">
        <f>REPLACE(INDEX(GroupVertices[Group],MATCH(Edges[[#This Row],[Vertex 2]],GroupVertices[Vertex],0)),1,1,"")</f>
        <v>2</v>
      </c>
    </row>
    <row r="537" spans="1:17" ht="45">
      <c r="A537" s="83" t="s">
        <v>579</v>
      </c>
      <c r="B537" s="83" t="s">
        <v>211</v>
      </c>
      <c r="C537" s="52" t="s">
        <v>693</v>
      </c>
      <c r="D537" s="53">
        <v>1</v>
      </c>
      <c r="E537" s="64"/>
      <c r="F537" s="54"/>
      <c r="G537" s="52"/>
      <c r="H537" s="56"/>
      <c r="I537" s="55"/>
      <c r="J537" s="55"/>
      <c r="K537" s="90"/>
      <c r="L537" s="85">
        <v>537</v>
      </c>
      <c r="M537" s="85"/>
      <c r="N537" s="103">
        <v>1</v>
      </c>
      <c r="O537" s="92">
        <v>1</v>
      </c>
      <c r="P537" s="103" t="str">
        <f>REPLACE(INDEX(GroupVertices[Group],MATCH(Edges[[#This Row],[Vertex 1]],GroupVertices[Vertex],0)),1,1,"")</f>
        <v>2</v>
      </c>
      <c r="Q537" s="103" t="str">
        <f>REPLACE(INDEX(GroupVertices[Group],MATCH(Edges[[#This Row],[Vertex 2]],GroupVertices[Vertex],0)),1,1,"")</f>
        <v>2</v>
      </c>
    </row>
    <row r="538" spans="1:17" ht="45">
      <c r="A538" s="83" t="s">
        <v>216</v>
      </c>
      <c r="B538" s="83" t="s">
        <v>212</v>
      </c>
      <c r="C538" s="52" t="s">
        <v>693</v>
      </c>
      <c r="D538" s="53">
        <v>1</v>
      </c>
      <c r="E538" s="64"/>
      <c r="F538" s="54"/>
      <c r="G538" s="52"/>
      <c r="H538" s="56"/>
      <c r="I538" s="55"/>
      <c r="J538" s="55"/>
      <c r="K538" s="90"/>
      <c r="L538" s="85">
        <v>538</v>
      </c>
      <c r="M538" s="85"/>
      <c r="N538" s="103">
        <v>1</v>
      </c>
      <c r="O538" s="92">
        <v>1</v>
      </c>
      <c r="P538" s="103" t="str">
        <f>REPLACE(INDEX(GroupVertices[Group],MATCH(Edges[[#This Row],[Vertex 1]],GroupVertices[Vertex],0)),1,1,"")</f>
        <v>2</v>
      </c>
      <c r="Q538" s="103" t="str">
        <f>REPLACE(INDEX(GroupVertices[Group],MATCH(Edges[[#This Row],[Vertex 2]],GroupVertices[Vertex],0)),1,1,"")</f>
        <v>2</v>
      </c>
    </row>
    <row r="539" spans="1:17" ht="45">
      <c r="A539" s="83" t="s">
        <v>229</v>
      </c>
      <c r="B539" s="83" t="s">
        <v>212</v>
      </c>
      <c r="C539" s="52" t="s">
        <v>693</v>
      </c>
      <c r="D539" s="53">
        <v>1</v>
      </c>
      <c r="E539" s="64"/>
      <c r="F539" s="54"/>
      <c r="G539" s="52"/>
      <c r="H539" s="56"/>
      <c r="I539" s="55"/>
      <c r="J539" s="55"/>
      <c r="K539" s="90"/>
      <c r="L539" s="85">
        <v>539</v>
      </c>
      <c r="M539" s="85"/>
      <c r="N539" s="103">
        <v>1</v>
      </c>
      <c r="O539" s="92">
        <v>1</v>
      </c>
      <c r="P539" s="103" t="str">
        <f>REPLACE(INDEX(GroupVertices[Group],MATCH(Edges[[#This Row],[Vertex 1]],GroupVertices[Vertex],0)),1,1,"")</f>
        <v>2</v>
      </c>
      <c r="Q539" s="103" t="str">
        <f>REPLACE(INDEX(GroupVertices[Group],MATCH(Edges[[#This Row],[Vertex 2]],GroupVertices[Vertex],0)),1,1,"")</f>
        <v>2</v>
      </c>
    </row>
    <row r="540" spans="1:17" ht="45">
      <c r="A540" s="83" t="s">
        <v>212</v>
      </c>
      <c r="B540" s="83" t="s">
        <v>211</v>
      </c>
      <c r="C540" s="52" t="s">
        <v>693</v>
      </c>
      <c r="D540" s="53">
        <v>1</v>
      </c>
      <c r="E540" s="64"/>
      <c r="F540" s="54"/>
      <c r="G540" s="52"/>
      <c r="H540" s="56"/>
      <c r="I540" s="55"/>
      <c r="J540" s="55"/>
      <c r="K540" s="90"/>
      <c r="L540" s="85">
        <v>540</v>
      </c>
      <c r="M540" s="85"/>
      <c r="N540" s="103">
        <v>1</v>
      </c>
      <c r="O540" s="92">
        <v>1</v>
      </c>
      <c r="P540" s="103" t="str">
        <f>REPLACE(INDEX(GroupVertices[Group],MATCH(Edges[[#This Row],[Vertex 1]],GroupVertices[Vertex],0)),1,1,"")</f>
        <v>2</v>
      </c>
      <c r="Q540" s="103" t="str">
        <f>REPLACE(INDEX(GroupVertices[Group],MATCH(Edges[[#This Row],[Vertex 2]],GroupVertices[Vertex],0)),1,1,"")</f>
        <v>2</v>
      </c>
    </row>
    <row r="541" spans="1:17" ht="45">
      <c r="A541" s="83" t="s">
        <v>216</v>
      </c>
      <c r="B541" s="83" t="s">
        <v>579</v>
      </c>
      <c r="C541" s="52" t="s">
        <v>693</v>
      </c>
      <c r="D541" s="53">
        <v>1</v>
      </c>
      <c r="E541" s="64"/>
      <c r="F541" s="54"/>
      <c r="G541" s="52"/>
      <c r="H541" s="56"/>
      <c r="I541" s="55"/>
      <c r="J541" s="55"/>
      <c r="K541" s="90"/>
      <c r="L541" s="85">
        <v>541</v>
      </c>
      <c r="M541" s="85"/>
      <c r="N541" s="103">
        <v>1</v>
      </c>
      <c r="O541" s="92">
        <v>1</v>
      </c>
      <c r="P541" s="103" t="str">
        <f>REPLACE(INDEX(GroupVertices[Group],MATCH(Edges[[#This Row],[Vertex 1]],GroupVertices[Vertex],0)),1,1,"")</f>
        <v>2</v>
      </c>
      <c r="Q541" s="103" t="str">
        <f>REPLACE(INDEX(GroupVertices[Group],MATCH(Edges[[#This Row],[Vertex 2]],GroupVertices[Vertex],0)),1,1,"")</f>
        <v>2</v>
      </c>
    </row>
    <row r="542" spans="1:17" ht="45">
      <c r="A542" s="83" t="s">
        <v>579</v>
      </c>
      <c r="B542" s="83" t="s">
        <v>259</v>
      </c>
      <c r="C542" s="52" t="s">
        <v>693</v>
      </c>
      <c r="D542" s="53">
        <v>1</v>
      </c>
      <c r="E542" s="64"/>
      <c r="F542" s="54"/>
      <c r="G542" s="52"/>
      <c r="H542" s="56"/>
      <c r="I542" s="55"/>
      <c r="J542" s="55"/>
      <c r="K542" s="90"/>
      <c r="L542" s="85">
        <v>542</v>
      </c>
      <c r="M542" s="85"/>
      <c r="N542" s="103">
        <v>1</v>
      </c>
      <c r="O542" s="92">
        <v>1</v>
      </c>
      <c r="P542" s="103" t="str">
        <f>REPLACE(INDEX(GroupVertices[Group],MATCH(Edges[[#This Row],[Vertex 1]],GroupVertices[Vertex],0)),1,1,"")</f>
        <v>2</v>
      </c>
      <c r="Q542" s="103" t="str">
        <f>REPLACE(INDEX(GroupVertices[Group],MATCH(Edges[[#This Row],[Vertex 2]],GroupVertices[Vertex],0)),1,1,"")</f>
        <v>6</v>
      </c>
    </row>
    <row r="543" spans="1:17" ht="45">
      <c r="A543" s="83" t="s">
        <v>203</v>
      </c>
      <c r="B543" s="83" t="s">
        <v>580</v>
      </c>
      <c r="C543" s="52" t="s">
        <v>693</v>
      </c>
      <c r="D543" s="53">
        <v>1</v>
      </c>
      <c r="E543" s="64"/>
      <c r="F543" s="54"/>
      <c r="G543" s="52"/>
      <c r="H543" s="56"/>
      <c r="I543" s="55"/>
      <c r="J543" s="55"/>
      <c r="K543" s="90"/>
      <c r="L543" s="85">
        <v>543</v>
      </c>
      <c r="M543" s="85"/>
      <c r="N543" s="103">
        <v>1</v>
      </c>
      <c r="O543" s="92">
        <v>1</v>
      </c>
      <c r="P543" s="103" t="str">
        <f>REPLACE(INDEX(GroupVertices[Group],MATCH(Edges[[#This Row],[Vertex 1]],GroupVertices[Vertex],0)),1,1,"")</f>
        <v>1</v>
      </c>
      <c r="Q543" s="103" t="str">
        <f>REPLACE(INDEX(GroupVertices[Group],MATCH(Edges[[#This Row],[Vertex 2]],GroupVertices[Vertex],0)),1,1,"")</f>
        <v>1</v>
      </c>
    </row>
    <row r="544" spans="1:17" ht="45">
      <c r="A544" s="83" t="s">
        <v>581</v>
      </c>
      <c r="B544" s="83" t="s">
        <v>416</v>
      </c>
      <c r="C544" s="52" t="s">
        <v>693</v>
      </c>
      <c r="D544" s="53">
        <v>1</v>
      </c>
      <c r="E544" s="64"/>
      <c r="F544" s="54"/>
      <c r="G544" s="52"/>
      <c r="H544" s="56"/>
      <c r="I544" s="55"/>
      <c r="J544" s="55"/>
      <c r="K544" s="90"/>
      <c r="L544" s="85">
        <v>544</v>
      </c>
      <c r="M544" s="85"/>
      <c r="N544" s="103">
        <v>1</v>
      </c>
      <c r="O544" s="92">
        <v>1</v>
      </c>
      <c r="P544" s="103" t="str">
        <f>REPLACE(INDEX(GroupVertices[Group],MATCH(Edges[[#This Row],[Vertex 1]],GroupVertices[Vertex],0)),1,1,"")</f>
        <v>4</v>
      </c>
      <c r="Q544" s="103" t="str">
        <f>REPLACE(INDEX(GroupVertices[Group],MATCH(Edges[[#This Row],[Vertex 2]],GroupVertices[Vertex],0)),1,1,"")</f>
        <v>4</v>
      </c>
    </row>
    <row r="545" spans="1:17" ht="45">
      <c r="A545" s="83" t="s">
        <v>582</v>
      </c>
      <c r="B545" s="83" t="s">
        <v>226</v>
      </c>
      <c r="C545" s="52" t="s">
        <v>693</v>
      </c>
      <c r="D545" s="53">
        <v>1</v>
      </c>
      <c r="E545" s="64"/>
      <c r="F545" s="54"/>
      <c r="G545" s="52"/>
      <c r="H545" s="56"/>
      <c r="I545" s="55"/>
      <c r="J545" s="55"/>
      <c r="K545" s="90"/>
      <c r="L545" s="85">
        <v>545</v>
      </c>
      <c r="M545" s="85"/>
      <c r="N545" s="103">
        <v>1</v>
      </c>
      <c r="O545" s="92">
        <v>1</v>
      </c>
      <c r="P545" s="103" t="str">
        <f>REPLACE(INDEX(GroupVertices[Group],MATCH(Edges[[#This Row],[Vertex 1]],GroupVertices[Vertex],0)),1,1,"")</f>
        <v>3</v>
      </c>
      <c r="Q545" s="103" t="str">
        <f>REPLACE(INDEX(GroupVertices[Group],MATCH(Edges[[#This Row],[Vertex 2]],GroupVertices[Vertex],0)),1,1,"")</f>
        <v>3</v>
      </c>
    </row>
    <row r="546" spans="1:17" ht="45">
      <c r="A546" s="83" t="s">
        <v>226</v>
      </c>
      <c r="B546" s="83" t="s">
        <v>583</v>
      </c>
      <c r="C546" s="52" t="s">
        <v>693</v>
      </c>
      <c r="D546" s="53">
        <v>1</v>
      </c>
      <c r="E546" s="64"/>
      <c r="F546" s="54"/>
      <c r="G546" s="52"/>
      <c r="H546" s="56"/>
      <c r="I546" s="55"/>
      <c r="J546" s="55"/>
      <c r="K546" s="90"/>
      <c r="L546" s="85">
        <v>546</v>
      </c>
      <c r="M546" s="85"/>
      <c r="N546" s="103">
        <v>1</v>
      </c>
      <c r="O546" s="92">
        <v>1</v>
      </c>
      <c r="P546" s="103" t="str">
        <f>REPLACE(INDEX(GroupVertices[Group],MATCH(Edges[[#This Row],[Vertex 1]],GroupVertices[Vertex],0)),1,1,"")</f>
        <v>3</v>
      </c>
      <c r="Q546" s="103" t="str">
        <f>REPLACE(INDEX(GroupVertices[Group],MATCH(Edges[[#This Row],[Vertex 2]],GroupVertices[Vertex],0)),1,1,"")</f>
        <v>3</v>
      </c>
    </row>
    <row r="547" spans="1:17" ht="45">
      <c r="A547" s="83" t="s">
        <v>584</v>
      </c>
      <c r="B547" s="83" t="s">
        <v>203</v>
      </c>
      <c r="C547" s="52" t="s">
        <v>693</v>
      </c>
      <c r="D547" s="53">
        <v>1</v>
      </c>
      <c r="E547" s="64"/>
      <c r="F547" s="54"/>
      <c r="G547" s="52"/>
      <c r="H547" s="56"/>
      <c r="I547" s="55"/>
      <c r="J547" s="55"/>
      <c r="K547" s="90"/>
      <c r="L547" s="85">
        <v>547</v>
      </c>
      <c r="M547" s="85"/>
      <c r="N547" s="103">
        <v>1</v>
      </c>
      <c r="O547" s="92">
        <v>1</v>
      </c>
      <c r="P547" s="103" t="str">
        <f>REPLACE(INDEX(GroupVertices[Group],MATCH(Edges[[#This Row],[Vertex 1]],GroupVertices[Vertex],0)),1,1,"")</f>
        <v>1</v>
      </c>
      <c r="Q547" s="103" t="str">
        <f>REPLACE(INDEX(GroupVertices[Group],MATCH(Edges[[#This Row],[Vertex 2]],GroupVertices[Vertex],0)),1,1,"")</f>
        <v>1</v>
      </c>
    </row>
    <row r="548" spans="1:17" ht="45">
      <c r="A548" s="83" t="s">
        <v>585</v>
      </c>
      <c r="B548" s="83" t="s">
        <v>339</v>
      </c>
      <c r="C548" s="52" t="s">
        <v>693</v>
      </c>
      <c r="D548" s="53">
        <v>1</v>
      </c>
      <c r="E548" s="64"/>
      <c r="F548" s="54"/>
      <c r="G548" s="52"/>
      <c r="H548" s="56"/>
      <c r="I548" s="55"/>
      <c r="J548" s="55"/>
      <c r="K548" s="90"/>
      <c r="L548" s="85">
        <v>548</v>
      </c>
      <c r="M548" s="85"/>
      <c r="N548" s="103">
        <v>1</v>
      </c>
      <c r="O548" s="92">
        <v>1</v>
      </c>
      <c r="P548" s="103" t="str">
        <f>REPLACE(INDEX(GroupVertices[Group],MATCH(Edges[[#This Row],[Vertex 1]],GroupVertices[Vertex],0)),1,1,"")</f>
        <v>4</v>
      </c>
      <c r="Q548" s="103" t="str">
        <f>REPLACE(INDEX(GroupVertices[Group],MATCH(Edges[[#This Row],[Vertex 2]],GroupVertices[Vertex],0)),1,1,"")</f>
        <v>4</v>
      </c>
    </row>
    <row r="549" spans="1:17" ht="45">
      <c r="A549" s="83" t="s">
        <v>586</v>
      </c>
      <c r="B549" s="83" t="s">
        <v>587</v>
      </c>
      <c r="C549" s="52" t="s">
        <v>693</v>
      </c>
      <c r="D549" s="53">
        <v>1</v>
      </c>
      <c r="E549" s="64"/>
      <c r="F549" s="54"/>
      <c r="G549" s="52"/>
      <c r="H549" s="56"/>
      <c r="I549" s="55"/>
      <c r="J549" s="55"/>
      <c r="K549" s="90"/>
      <c r="L549" s="85">
        <v>549</v>
      </c>
      <c r="M549" s="85"/>
      <c r="N549" s="103">
        <v>1</v>
      </c>
      <c r="O549" s="92">
        <v>1</v>
      </c>
      <c r="P549" s="103" t="str">
        <f>REPLACE(INDEX(GroupVertices[Group],MATCH(Edges[[#This Row],[Vertex 1]],GroupVertices[Vertex],0)),1,1,"")</f>
        <v>26</v>
      </c>
      <c r="Q549" s="103" t="str">
        <f>REPLACE(INDEX(GroupVertices[Group],MATCH(Edges[[#This Row],[Vertex 2]],GroupVertices[Vertex],0)),1,1,"")</f>
        <v>26</v>
      </c>
    </row>
    <row r="550" spans="1:17" ht="45">
      <c r="A550" s="83" t="s">
        <v>206</v>
      </c>
      <c r="B550" s="83" t="s">
        <v>588</v>
      </c>
      <c r="C550" s="52" t="s">
        <v>693</v>
      </c>
      <c r="D550" s="53">
        <v>1</v>
      </c>
      <c r="E550" s="64"/>
      <c r="F550" s="54"/>
      <c r="G550" s="52"/>
      <c r="H550" s="56"/>
      <c r="I550" s="55"/>
      <c r="J550" s="55"/>
      <c r="K550" s="90"/>
      <c r="L550" s="85">
        <v>550</v>
      </c>
      <c r="M550" s="85"/>
      <c r="N550" s="103">
        <v>1</v>
      </c>
      <c r="O550" s="92">
        <v>1</v>
      </c>
      <c r="P550" s="103" t="str">
        <f>REPLACE(INDEX(GroupVertices[Group],MATCH(Edges[[#This Row],[Vertex 1]],GroupVertices[Vertex],0)),1,1,"")</f>
        <v>4</v>
      </c>
      <c r="Q550" s="103" t="str">
        <f>REPLACE(INDEX(GroupVertices[Group],MATCH(Edges[[#This Row],[Vertex 2]],GroupVertices[Vertex],0)),1,1,"")</f>
        <v>4</v>
      </c>
    </row>
    <row r="551" spans="1:17" ht="45">
      <c r="A551" s="83" t="s">
        <v>203</v>
      </c>
      <c r="B551" s="83" t="s">
        <v>589</v>
      </c>
      <c r="C551" s="52" t="s">
        <v>693</v>
      </c>
      <c r="D551" s="53">
        <v>1</v>
      </c>
      <c r="E551" s="64"/>
      <c r="F551" s="54"/>
      <c r="G551" s="52"/>
      <c r="H551" s="56"/>
      <c r="I551" s="55"/>
      <c r="J551" s="55"/>
      <c r="K551" s="90"/>
      <c r="L551" s="85">
        <v>551</v>
      </c>
      <c r="M551" s="85"/>
      <c r="N551" s="103">
        <v>1</v>
      </c>
      <c r="O551" s="92">
        <v>1</v>
      </c>
      <c r="P551" s="103" t="str">
        <f>REPLACE(INDEX(GroupVertices[Group],MATCH(Edges[[#This Row],[Vertex 1]],GroupVertices[Vertex],0)),1,1,"")</f>
        <v>1</v>
      </c>
      <c r="Q551" s="103" t="str">
        <f>REPLACE(INDEX(GroupVertices[Group],MATCH(Edges[[#This Row],[Vertex 2]],GroupVertices[Vertex],0)),1,1,"")</f>
        <v>5</v>
      </c>
    </row>
    <row r="552" spans="1:17" ht="45">
      <c r="A552" s="83" t="s">
        <v>589</v>
      </c>
      <c r="B552" s="83" t="s">
        <v>378</v>
      </c>
      <c r="C552" s="52" t="s">
        <v>693</v>
      </c>
      <c r="D552" s="53">
        <v>1</v>
      </c>
      <c r="E552" s="64"/>
      <c r="F552" s="54"/>
      <c r="G552" s="52"/>
      <c r="H552" s="56"/>
      <c r="I552" s="55"/>
      <c r="J552" s="55"/>
      <c r="K552" s="90"/>
      <c r="L552" s="85">
        <v>552</v>
      </c>
      <c r="M552" s="85"/>
      <c r="N552" s="103">
        <v>1</v>
      </c>
      <c r="O552" s="92">
        <v>1</v>
      </c>
      <c r="P552" s="103" t="str">
        <f>REPLACE(INDEX(GroupVertices[Group],MATCH(Edges[[#This Row],[Vertex 1]],GroupVertices[Vertex],0)),1,1,"")</f>
        <v>5</v>
      </c>
      <c r="Q552" s="103" t="str">
        <f>REPLACE(INDEX(GroupVertices[Group],MATCH(Edges[[#This Row],[Vertex 2]],GroupVertices[Vertex],0)),1,1,"")</f>
        <v>5</v>
      </c>
    </row>
    <row r="553" spans="1:17" ht="45">
      <c r="A553" s="83" t="s">
        <v>378</v>
      </c>
      <c r="B553" s="83" t="s">
        <v>208</v>
      </c>
      <c r="C553" s="52" t="s">
        <v>693</v>
      </c>
      <c r="D553" s="53">
        <v>1</v>
      </c>
      <c r="E553" s="64"/>
      <c r="F553" s="54"/>
      <c r="G553" s="52"/>
      <c r="H553" s="56"/>
      <c r="I553" s="55"/>
      <c r="J553" s="55"/>
      <c r="K553" s="90"/>
      <c r="L553" s="85">
        <v>553</v>
      </c>
      <c r="M553" s="85"/>
      <c r="N553" s="103">
        <v>1</v>
      </c>
      <c r="O553" s="92">
        <v>1</v>
      </c>
      <c r="P553" s="103" t="str">
        <f>REPLACE(INDEX(GroupVertices[Group],MATCH(Edges[[#This Row],[Vertex 1]],GroupVertices[Vertex],0)),1,1,"")</f>
        <v>5</v>
      </c>
      <c r="Q553" s="103" t="str">
        <f>REPLACE(INDEX(GroupVertices[Group],MATCH(Edges[[#This Row],[Vertex 2]],GroupVertices[Vertex],0)),1,1,"")</f>
        <v>5</v>
      </c>
    </row>
    <row r="554" spans="1:17" ht="45">
      <c r="A554" s="83" t="s">
        <v>240</v>
      </c>
      <c r="B554" s="83" t="s">
        <v>378</v>
      </c>
      <c r="C554" s="52" t="s">
        <v>693</v>
      </c>
      <c r="D554" s="53">
        <v>1</v>
      </c>
      <c r="E554" s="64"/>
      <c r="F554" s="54"/>
      <c r="G554" s="52"/>
      <c r="H554" s="56"/>
      <c r="I554" s="55"/>
      <c r="J554" s="55"/>
      <c r="K554" s="90"/>
      <c r="L554" s="85">
        <v>554</v>
      </c>
      <c r="M554" s="85"/>
      <c r="N554" s="103">
        <v>1</v>
      </c>
      <c r="O554" s="92">
        <v>1</v>
      </c>
      <c r="P554" s="103" t="str">
        <f>REPLACE(INDEX(GroupVertices[Group],MATCH(Edges[[#This Row],[Vertex 1]],GroupVertices[Vertex],0)),1,1,"")</f>
        <v>2</v>
      </c>
      <c r="Q554" s="103" t="str">
        <f>REPLACE(INDEX(GroupVertices[Group],MATCH(Edges[[#This Row],[Vertex 2]],GroupVertices[Vertex],0)),1,1,"")</f>
        <v>5</v>
      </c>
    </row>
    <row r="555" spans="1:17" ht="45">
      <c r="A555" s="83" t="s">
        <v>378</v>
      </c>
      <c r="B555" s="83" t="s">
        <v>203</v>
      </c>
      <c r="C555" s="52" t="s">
        <v>693</v>
      </c>
      <c r="D555" s="53">
        <v>1</v>
      </c>
      <c r="E555" s="64"/>
      <c r="F555" s="54"/>
      <c r="G555" s="52"/>
      <c r="H555" s="56"/>
      <c r="I555" s="55"/>
      <c r="J555" s="55"/>
      <c r="K555" s="90"/>
      <c r="L555" s="85">
        <v>555</v>
      </c>
      <c r="M555" s="85"/>
      <c r="N555" s="103">
        <v>1</v>
      </c>
      <c r="O555" s="92">
        <v>1</v>
      </c>
      <c r="P555" s="103" t="str">
        <f>REPLACE(INDEX(GroupVertices[Group],MATCH(Edges[[#This Row],[Vertex 1]],GroupVertices[Vertex],0)),1,1,"")</f>
        <v>5</v>
      </c>
      <c r="Q555" s="103" t="str">
        <f>REPLACE(INDEX(GroupVertices[Group],MATCH(Edges[[#This Row],[Vertex 2]],GroupVertices[Vertex],0)),1,1,"")</f>
        <v>1</v>
      </c>
    </row>
    <row r="556" spans="1:17" ht="45">
      <c r="A556" s="83" t="s">
        <v>208</v>
      </c>
      <c r="B556" s="83" t="s">
        <v>589</v>
      </c>
      <c r="C556" s="52" t="s">
        <v>693</v>
      </c>
      <c r="D556" s="53">
        <v>1</v>
      </c>
      <c r="E556" s="64"/>
      <c r="F556" s="54"/>
      <c r="G556" s="52"/>
      <c r="H556" s="56"/>
      <c r="I556" s="55"/>
      <c r="J556" s="55"/>
      <c r="K556" s="90"/>
      <c r="L556" s="85">
        <v>556</v>
      </c>
      <c r="M556" s="85"/>
      <c r="N556" s="103">
        <v>1</v>
      </c>
      <c r="O556" s="92">
        <v>1</v>
      </c>
      <c r="P556" s="103" t="str">
        <f>REPLACE(INDEX(GroupVertices[Group],MATCH(Edges[[#This Row],[Vertex 1]],GroupVertices[Vertex],0)),1,1,"")</f>
        <v>5</v>
      </c>
      <c r="Q556" s="103" t="str">
        <f>REPLACE(INDEX(GroupVertices[Group],MATCH(Edges[[#This Row],[Vertex 2]],GroupVertices[Vertex],0)),1,1,"")</f>
        <v>5</v>
      </c>
    </row>
    <row r="557" spans="1:17" ht="45">
      <c r="A557" s="83" t="s">
        <v>589</v>
      </c>
      <c r="B557" s="83" t="s">
        <v>590</v>
      </c>
      <c r="C557" s="52" t="s">
        <v>693</v>
      </c>
      <c r="D557" s="53">
        <v>1</v>
      </c>
      <c r="E557" s="64"/>
      <c r="F557" s="54"/>
      <c r="G557" s="52"/>
      <c r="H557" s="56"/>
      <c r="I557" s="55"/>
      <c r="J557" s="55"/>
      <c r="K557" s="90"/>
      <c r="L557" s="85">
        <v>557</v>
      </c>
      <c r="M557" s="85"/>
      <c r="N557" s="103">
        <v>1</v>
      </c>
      <c r="O557" s="92">
        <v>1</v>
      </c>
      <c r="P557" s="103" t="str">
        <f>REPLACE(INDEX(GroupVertices[Group],MATCH(Edges[[#This Row],[Vertex 1]],GroupVertices[Vertex],0)),1,1,"")</f>
        <v>5</v>
      </c>
      <c r="Q557" s="103" t="str">
        <f>REPLACE(INDEX(GroupVertices[Group],MATCH(Edges[[#This Row],[Vertex 2]],GroupVertices[Vertex],0)),1,1,"")</f>
        <v>5</v>
      </c>
    </row>
    <row r="558" spans="1:17" ht="45">
      <c r="A558" s="83" t="s">
        <v>309</v>
      </c>
      <c r="B558" s="83" t="s">
        <v>416</v>
      </c>
      <c r="C558" s="52" t="s">
        <v>693</v>
      </c>
      <c r="D558" s="53">
        <v>1</v>
      </c>
      <c r="E558" s="64"/>
      <c r="F558" s="54"/>
      <c r="G558" s="52"/>
      <c r="H558" s="56"/>
      <c r="I558" s="55"/>
      <c r="J558" s="55"/>
      <c r="K558" s="90"/>
      <c r="L558" s="85">
        <v>558</v>
      </c>
      <c r="M558" s="85"/>
      <c r="N558" s="103">
        <v>1</v>
      </c>
      <c r="O558" s="92">
        <v>1</v>
      </c>
      <c r="P558" s="103" t="str">
        <f>REPLACE(INDEX(GroupVertices[Group],MATCH(Edges[[#This Row],[Vertex 1]],GroupVertices[Vertex],0)),1,1,"")</f>
        <v>2</v>
      </c>
      <c r="Q558" s="103" t="str">
        <f>REPLACE(INDEX(GroupVertices[Group],MATCH(Edges[[#This Row],[Vertex 2]],GroupVertices[Vertex],0)),1,1,"")</f>
        <v>4</v>
      </c>
    </row>
    <row r="559" spans="1:17" ht="45">
      <c r="A559" s="83" t="s">
        <v>384</v>
      </c>
      <c r="B559" s="83" t="s">
        <v>278</v>
      </c>
      <c r="C559" s="52" t="s">
        <v>693</v>
      </c>
      <c r="D559" s="53">
        <v>1</v>
      </c>
      <c r="E559" s="64"/>
      <c r="F559" s="54"/>
      <c r="G559" s="52"/>
      <c r="H559" s="56"/>
      <c r="I559" s="55"/>
      <c r="J559" s="55"/>
      <c r="K559" s="90"/>
      <c r="L559" s="85">
        <v>559</v>
      </c>
      <c r="M559" s="85"/>
      <c r="N559" s="103">
        <v>1</v>
      </c>
      <c r="O559" s="92">
        <v>1</v>
      </c>
      <c r="P559" s="103" t="str">
        <f>REPLACE(INDEX(GroupVertices[Group],MATCH(Edges[[#This Row],[Vertex 1]],GroupVertices[Vertex],0)),1,1,"")</f>
        <v>2</v>
      </c>
      <c r="Q559" s="103" t="str">
        <f>REPLACE(INDEX(GroupVertices[Group],MATCH(Edges[[#This Row],[Vertex 2]],GroupVertices[Vertex],0)),1,1,"")</f>
        <v>3</v>
      </c>
    </row>
    <row r="560" spans="1:17" ht="45">
      <c r="A560" s="83" t="s">
        <v>278</v>
      </c>
      <c r="B560" s="83" t="s">
        <v>309</v>
      </c>
      <c r="C560" s="52" t="s">
        <v>693</v>
      </c>
      <c r="D560" s="53">
        <v>1</v>
      </c>
      <c r="E560" s="64"/>
      <c r="F560" s="54"/>
      <c r="G560" s="52"/>
      <c r="H560" s="56"/>
      <c r="I560" s="55"/>
      <c r="J560" s="55"/>
      <c r="K560" s="90"/>
      <c r="L560" s="85">
        <v>560</v>
      </c>
      <c r="M560" s="85"/>
      <c r="N560" s="103">
        <v>1</v>
      </c>
      <c r="O560" s="92">
        <v>1</v>
      </c>
      <c r="P560" s="103" t="str">
        <f>REPLACE(INDEX(GroupVertices[Group],MATCH(Edges[[#This Row],[Vertex 1]],GroupVertices[Vertex],0)),1,1,"")</f>
        <v>3</v>
      </c>
      <c r="Q560" s="103" t="str">
        <f>REPLACE(INDEX(GroupVertices[Group],MATCH(Edges[[#This Row],[Vertex 2]],GroupVertices[Vertex],0)),1,1,"")</f>
        <v>2</v>
      </c>
    </row>
    <row r="561" spans="1:17" ht="45">
      <c r="A561" s="83" t="s">
        <v>309</v>
      </c>
      <c r="B561" s="83" t="s">
        <v>203</v>
      </c>
      <c r="C561" s="52" t="s">
        <v>693</v>
      </c>
      <c r="D561" s="53">
        <v>1</v>
      </c>
      <c r="E561" s="64"/>
      <c r="F561" s="54"/>
      <c r="G561" s="52"/>
      <c r="H561" s="56"/>
      <c r="I561" s="55"/>
      <c r="J561" s="55"/>
      <c r="K561" s="90"/>
      <c r="L561" s="85">
        <v>561</v>
      </c>
      <c r="M561" s="85"/>
      <c r="N561" s="103">
        <v>1</v>
      </c>
      <c r="O561" s="92">
        <v>1</v>
      </c>
      <c r="P561" s="103" t="str">
        <f>REPLACE(INDEX(GroupVertices[Group],MATCH(Edges[[#This Row],[Vertex 1]],GroupVertices[Vertex],0)),1,1,"")</f>
        <v>2</v>
      </c>
      <c r="Q561" s="103" t="str">
        <f>REPLACE(INDEX(GroupVertices[Group],MATCH(Edges[[#This Row],[Vertex 2]],GroupVertices[Vertex],0)),1,1,"")</f>
        <v>1</v>
      </c>
    </row>
    <row r="562" spans="1:17" ht="45">
      <c r="A562" s="83" t="s">
        <v>203</v>
      </c>
      <c r="B562" s="83" t="s">
        <v>591</v>
      </c>
      <c r="C562" s="52" t="s">
        <v>693</v>
      </c>
      <c r="D562" s="53">
        <v>1</v>
      </c>
      <c r="E562" s="64"/>
      <c r="F562" s="54"/>
      <c r="G562" s="52"/>
      <c r="H562" s="56"/>
      <c r="I562" s="55"/>
      <c r="J562" s="55"/>
      <c r="K562" s="90"/>
      <c r="L562" s="85">
        <v>562</v>
      </c>
      <c r="M562" s="85"/>
      <c r="N562" s="103">
        <v>1</v>
      </c>
      <c r="O562" s="92">
        <v>1</v>
      </c>
      <c r="P562" s="103" t="str">
        <f>REPLACE(INDEX(GroupVertices[Group],MATCH(Edges[[#This Row],[Vertex 1]],GroupVertices[Vertex],0)),1,1,"")</f>
        <v>1</v>
      </c>
      <c r="Q562" s="103" t="str">
        <f>REPLACE(INDEX(GroupVertices[Group],MATCH(Edges[[#This Row],[Vertex 2]],GroupVertices[Vertex],0)),1,1,"")</f>
        <v>1</v>
      </c>
    </row>
    <row r="563" spans="1:17" ht="45">
      <c r="A563" s="83" t="s">
        <v>591</v>
      </c>
      <c r="B563" s="83" t="s">
        <v>592</v>
      </c>
      <c r="C563" s="52" t="s">
        <v>693</v>
      </c>
      <c r="D563" s="53">
        <v>1</v>
      </c>
      <c r="E563" s="64"/>
      <c r="F563" s="54"/>
      <c r="G563" s="52"/>
      <c r="H563" s="56"/>
      <c r="I563" s="55"/>
      <c r="J563" s="55"/>
      <c r="K563" s="90"/>
      <c r="L563" s="85">
        <v>563</v>
      </c>
      <c r="M563" s="85"/>
      <c r="N563" s="103">
        <v>1</v>
      </c>
      <c r="O563" s="92">
        <v>1</v>
      </c>
      <c r="P563" s="103" t="str">
        <f>REPLACE(INDEX(GroupVertices[Group],MATCH(Edges[[#This Row],[Vertex 1]],GroupVertices[Vertex],0)),1,1,"")</f>
        <v>1</v>
      </c>
      <c r="Q563" s="103" t="str">
        <f>REPLACE(INDEX(GroupVertices[Group],MATCH(Edges[[#This Row],[Vertex 2]],GroupVertices[Vertex],0)),1,1,"")</f>
        <v>1</v>
      </c>
    </row>
    <row r="564" spans="1:17" ht="45">
      <c r="A564" s="83" t="s">
        <v>230</v>
      </c>
      <c r="B564" s="83" t="s">
        <v>230</v>
      </c>
      <c r="C564" s="52" t="s">
        <v>693</v>
      </c>
      <c r="D564" s="53">
        <v>1</v>
      </c>
      <c r="E564" s="64"/>
      <c r="F564" s="54"/>
      <c r="G564" s="52"/>
      <c r="H564" s="56"/>
      <c r="I564" s="55"/>
      <c r="J564" s="55"/>
      <c r="K564" s="90"/>
      <c r="L564" s="85">
        <v>564</v>
      </c>
      <c r="M564" s="85"/>
      <c r="N564" s="103">
        <v>1</v>
      </c>
      <c r="O564" s="92">
        <v>1</v>
      </c>
      <c r="P564" s="103" t="str">
        <f>REPLACE(INDEX(GroupVertices[Group],MATCH(Edges[[#This Row],[Vertex 1]],GroupVertices[Vertex],0)),1,1,"")</f>
        <v>6</v>
      </c>
      <c r="Q564" s="103" t="str">
        <f>REPLACE(INDEX(GroupVertices[Group],MATCH(Edges[[#This Row],[Vertex 2]],GroupVertices[Vertex],0)),1,1,"")</f>
        <v>6</v>
      </c>
    </row>
    <row r="565" spans="1:17" ht="45">
      <c r="A565" s="83" t="s">
        <v>230</v>
      </c>
      <c r="B565" s="83" t="s">
        <v>217</v>
      </c>
      <c r="C565" s="52" t="s">
        <v>693</v>
      </c>
      <c r="D565" s="53">
        <v>1</v>
      </c>
      <c r="E565" s="64"/>
      <c r="F565" s="54"/>
      <c r="G565" s="52"/>
      <c r="H565" s="56"/>
      <c r="I565" s="55"/>
      <c r="J565" s="55"/>
      <c r="K565" s="90"/>
      <c r="L565" s="85">
        <v>565</v>
      </c>
      <c r="M565" s="85"/>
      <c r="N565" s="103">
        <v>1</v>
      </c>
      <c r="O565" s="92">
        <v>1</v>
      </c>
      <c r="P565" s="103" t="str">
        <f>REPLACE(INDEX(GroupVertices[Group],MATCH(Edges[[#This Row],[Vertex 1]],GroupVertices[Vertex],0)),1,1,"")</f>
        <v>6</v>
      </c>
      <c r="Q565" s="103" t="str">
        <f>REPLACE(INDEX(GroupVertices[Group],MATCH(Edges[[#This Row],[Vertex 2]],GroupVertices[Vertex],0)),1,1,"")</f>
        <v>6</v>
      </c>
    </row>
    <row r="566" spans="1:17" ht="45">
      <c r="A566" s="83" t="s">
        <v>309</v>
      </c>
      <c r="B566" s="83" t="s">
        <v>212</v>
      </c>
      <c r="C566" s="52" t="s">
        <v>693</v>
      </c>
      <c r="D566" s="53">
        <v>1</v>
      </c>
      <c r="E566" s="64"/>
      <c r="F566" s="54"/>
      <c r="G566" s="52"/>
      <c r="H566" s="56"/>
      <c r="I566" s="55"/>
      <c r="J566" s="55"/>
      <c r="K566" s="90"/>
      <c r="L566" s="85">
        <v>566</v>
      </c>
      <c r="M566" s="85"/>
      <c r="N566" s="103">
        <v>1</v>
      </c>
      <c r="O566" s="92">
        <v>1</v>
      </c>
      <c r="P566" s="103" t="str">
        <f>REPLACE(INDEX(GroupVertices[Group],MATCH(Edges[[#This Row],[Vertex 1]],GroupVertices[Vertex],0)),1,1,"")</f>
        <v>2</v>
      </c>
      <c r="Q566" s="103" t="str">
        <f>REPLACE(INDEX(GroupVertices[Group],MATCH(Edges[[#This Row],[Vertex 2]],GroupVertices[Vertex],0)),1,1,"")</f>
        <v>2</v>
      </c>
    </row>
    <row r="567" spans="1:17" ht="45">
      <c r="A567" s="83" t="s">
        <v>212</v>
      </c>
      <c r="B567" s="83" t="s">
        <v>384</v>
      </c>
      <c r="C567" s="52" t="s">
        <v>693</v>
      </c>
      <c r="D567" s="53">
        <v>1</v>
      </c>
      <c r="E567" s="64"/>
      <c r="F567" s="54"/>
      <c r="G567" s="52"/>
      <c r="H567" s="56"/>
      <c r="I567" s="55"/>
      <c r="J567" s="55"/>
      <c r="K567" s="90"/>
      <c r="L567" s="85">
        <v>567</v>
      </c>
      <c r="M567" s="85"/>
      <c r="N567" s="103">
        <v>1</v>
      </c>
      <c r="O567" s="92">
        <v>1</v>
      </c>
      <c r="P567" s="103" t="str">
        <f>REPLACE(INDEX(GroupVertices[Group],MATCH(Edges[[#This Row],[Vertex 1]],GroupVertices[Vertex],0)),1,1,"")</f>
        <v>2</v>
      </c>
      <c r="Q567" s="103" t="str">
        <f>REPLACE(INDEX(GroupVertices[Group],MATCH(Edges[[#This Row],[Vertex 2]],GroupVertices[Vertex],0)),1,1,"")</f>
        <v>2</v>
      </c>
    </row>
    <row r="568" spans="1:17" ht="45">
      <c r="A568" s="83" t="s">
        <v>593</v>
      </c>
      <c r="B568" s="83" t="s">
        <v>212</v>
      </c>
      <c r="C568" s="52" t="s">
        <v>693</v>
      </c>
      <c r="D568" s="53">
        <v>1</v>
      </c>
      <c r="E568" s="64"/>
      <c r="F568" s="54"/>
      <c r="G568" s="52"/>
      <c r="H568" s="56"/>
      <c r="I568" s="55"/>
      <c r="J568" s="55"/>
      <c r="K568" s="90"/>
      <c r="L568" s="85">
        <v>568</v>
      </c>
      <c r="M568" s="85"/>
      <c r="N568" s="103">
        <v>1</v>
      </c>
      <c r="O568" s="92">
        <v>1</v>
      </c>
      <c r="P568" s="103" t="str">
        <f>REPLACE(INDEX(GroupVertices[Group],MATCH(Edges[[#This Row],[Vertex 1]],GroupVertices[Vertex],0)),1,1,"")</f>
        <v>2</v>
      </c>
      <c r="Q568" s="103" t="str">
        <f>REPLACE(INDEX(GroupVertices[Group],MATCH(Edges[[#This Row],[Vertex 2]],GroupVertices[Vertex],0)),1,1,"")</f>
        <v>2</v>
      </c>
    </row>
    <row r="569" spans="1:17" ht="45">
      <c r="A569" s="83" t="s">
        <v>212</v>
      </c>
      <c r="B569" s="83" t="s">
        <v>249</v>
      </c>
      <c r="C569" s="52" t="s">
        <v>693</v>
      </c>
      <c r="D569" s="53">
        <v>1</v>
      </c>
      <c r="E569" s="64"/>
      <c r="F569" s="54"/>
      <c r="G569" s="52"/>
      <c r="H569" s="56"/>
      <c r="I569" s="55"/>
      <c r="J569" s="55"/>
      <c r="K569" s="90"/>
      <c r="L569" s="85">
        <v>569</v>
      </c>
      <c r="M569" s="85"/>
      <c r="N569" s="103">
        <v>1</v>
      </c>
      <c r="O569" s="92">
        <v>1</v>
      </c>
      <c r="P569" s="103" t="str">
        <f>REPLACE(INDEX(GroupVertices[Group],MATCH(Edges[[#This Row],[Vertex 1]],GroupVertices[Vertex],0)),1,1,"")</f>
        <v>2</v>
      </c>
      <c r="Q569" s="103" t="str">
        <f>REPLACE(INDEX(GroupVertices[Group],MATCH(Edges[[#This Row],[Vertex 2]],GroupVertices[Vertex],0)),1,1,"")</f>
        <v>2</v>
      </c>
    </row>
    <row r="570" spans="1:17" ht="45">
      <c r="A570" s="83" t="s">
        <v>594</v>
      </c>
      <c r="B570" s="83" t="s">
        <v>203</v>
      </c>
      <c r="C570" s="52" t="s">
        <v>693</v>
      </c>
      <c r="D570" s="53">
        <v>1</v>
      </c>
      <c r="E570" s="64"/>
      <c r="F570" s="54"/>
      <c r="G570" s="52"/>
      <c r="H570" s="56"/>
      <c r="I570" s="55"/>
      <c r="J570" s="55"/>
      <c r="K570" s="90"/>
      <c r="L570" s="85">
        <v>570</v>
      </c>
      <c r="M570" s="85"/>
      <c r="N570" s="103">
        <v>1</v>
      </c>
      <c r="O570" s="92">
        <v>1</v>
      </c>
      <c r="P570" s="103" t="str">
        <f>REPLACE(INDEX(GroupVertices[Group],MATCH(Edges[[#This Row],[Vertex 1]],GroupVertices[Vertex],0)),1,1,"")</f>
        <v>1</v>
      </c>
      <c r="Q570" s="103" t="str">
        <f>REPLACE(INDEX(GroupVertices[Group],MATCH(Edges[[#This Row],[Vertex 2]],GroupVertices[Vertex],0)),1,1,"")</f>
        <v>1</v>
      </c>
    </row>
    <row r="571" spans="1:17" ht="45">
      <c r="A571" s="83" t="s">
        <v>203</v>
      </c>
      <c r="B571" s="83" t="s">
        <v>595</v>
      </c>
      <c r="C571" s="52" t="s">
        <v>693</v>
      </c>
      <c r="D571" s="53">
        <v>1</v>
      </c>
      <c r="E571" s="64"/>
      <c r="F571" s="54"/>
      <c r="G571" s="52"/>
      <c r="H571" s="56"/>
      <c r="I571" s="55"/>
      <c r="J571" s="55"/>
      <c r="K571" s="90"/>
      <c r="L571" s="85">
        <v>571</v>
      </c>
      <c r="M571" s="85"/>
      <c r="N571" s="103">
        <v>1</v>
      </c>
      <c r="O571" s="92">
        <v>1</v>
      </c>
      <c r="P571" s="103" t="str">
        <f>REPLACE(INDEX(GroupVertices[Group],MATCH(Edges[[#This Row],[Vertex 1]],GroupVertices[Vertex],0)),1,1,"")</f>
        <v>1</v>
      </c>
      <c r="Q571" s="103" t="str">
        <f>REPLACE(INDEX(GroupVertices[Group],MATCH(Edges[[#This Row],[Vertex 2]],GroupVertices[Vertex],0)),1,1,"")</f>
        <v>1</v>
      </c>
    </row>
    <row r="572" spans="1:17" ht="45">
      <c r="A572" s="83" t="s">
        <v>205</v>
      </c>
      <c r="B572" s="83" t="s">
        <v>242</v>
      </c>
      <c r="C572" s="52" t="s">
        <v>693</v>
      </c>
      <c r="D572" s="53">
        <v>1</v>
      </c>
      <c r="E572" s="64"/>
      <c r="F572" s="54"/>
      <c r="G572" s="52"/>
      <c r="H572" s="56"/>
      <c r="I572" s="55"/>
      <c r="J572" s="55"/>
      <c r="K572" s="90"/>
      <c r="L572" s="85">
        <v>572</v>
      </c>
      <c r="M572" s="85"/>
      <c r="N572" s="103">
        <v>1</v>
      </c>
      <c r="O572" s="92">
        <v>1</v>
      </c>
      <c r="P572" s="103" t="str">
        <f>REPLACE(INDEX(GroupVertices[Group],MATCH(Edges[[#This Row],[Vertex 1]],GroupVertices[Vertex],0)),1,1,"")</f>
        <v>7</v>
      </c>
      <c r="Q572" s="103" t="str">
        <f>REPLACE(INDEX(GroupVertices[Group],MATCH(Edges[[#This Row],[Vertex 2]],GroupVertices[Vertex],0)),1,1,"")</f>
        <v>7</v>
      </c>
    </row>
    <row r="573" spans="1:17" ht="45">
      <c r="A573" s="83" t="s">
        <v>203</v>
      </c>
      <c r="B573" s="83" t="s">
        <v>222</v>
      </c>
      <c r="C573" s="52" t="s">
        <v>693</v>
      </c>
      <c r="D573" s="53">
        <v>1</v>
      </c>
      <c r="E573" s="64"/>
      <c r="F573" s="54"/>
      <c r="G573" s="52"/>
      <c r="H573" s="56"/>
      <c r="I573" s="55"/>
      <c r="J573" s="55"/>
      <c r="K573" s="90"/>
      <c r="L573" s="85">
        <v>573</v>
      </c>
      <c r="M573" s="85"/>
      <c r="N573" s="103">
        <v>1</v>
      </c>
      <c r="O573" s="92">
        <v>1</v>
      </c>
      <c r="P573" s="103" t="str">
        <f>REPLACE(INDEX(GroupVertices[Group],MATCH(Edges[[#This Row],[Vertex 1]],GroupVertices[Vertex],0)),1,1,"")</f>
        <v>1</v>
      </c>
      <c r="Q573" s="103" t="str">
        <f>REPLACE(INDEX(GroupVertices[Group],MATCH(Edges[[#This Row],[Vertex 2]],GroupVertices[Vertex],0)),1,1,"")</f>
        <v>2</v>
      </c>
    </row>
    <row r="574" spans="1:17" ht="45">
      <c r="A574" s="83" t="s">
        <v>222</v>
      </c>
      <c r="B574" s="83" t="s">
        <v>205</v>
      </c>
      <c r="C574" s="52" t="s">
        <v>693</v>
      </c>
      <c r="D574" s="53">
        <v>1</v>
      </c>
      <c r="E574" s="64"/>
      <c r="F574" s="54"/>
      <c r="G574" s="52"/>
      <c r="H574" s="56"/>
      <c r="I574" s="55"/>
      <c r="J574" s="55"/>
      <c r="K574" s="90"/>
      <c r="L574" s="85">
        <v>574</v>
      </c>
      <c r="M574" s="85"/>
      <c r="N574" s="103">
        <v>1</v>
      </c>
      <c r="O574" s="92">
        <v>1</v>
      </c>
      <c r="P574" s="103" t="str">
        <f>REPLACE(INDEX(GroupVertices[Group],MATCH(Edges[[#This Row],[Vertex 1]],GroupVertices[Vertex],0)),1,1,"")</f>
        <v>2</v>
      </c>
      <c r="Q574" s="103" t="str">
        <f>REPLACE(INDEX(GroupVertices[Group],MATCH(Edges[[#This Row],[Vertex 2]],GroupVertices[Vertex],0)),1,1,"")</f>
        <v>7</v>
      </c>
    </row>
    <row r="575" spans="1:17" ht="45">
      <c r="A575" s="83" t="s">
        <v>252</v>
      </c>
      <c r="B575" s="83" t="s">
        <v>596</v>
      </c>
      <c r="C575" s="52" t="s">
        <v>693</v>
      </c>
      <c r="D575" s="53">
        <v>1</v>
      </c>
      <c r="E575" s="64"/>
      <c r="F575" s="54"/>
      <c r="G575" s="52"/>
      <c r="H575" s="56"/>
      <c r="I575" s="55"/>
      <c r="J575" s="55"/>
      <c r="K575" s="90"/>
      <c r="L575" s="85">
        <v>575</v>
      </c>
      <c r="M575" s="85"/>
      <c r="N575" s="103">
        <v>1</v>
      </c>
      <c r="O575" s="92">
        <v>1</v>
      </c>
      <c r="P575" s="103" t="str">
        <f>REPLACE(INDEX(GroupVertices[Group],MATCH(Edges[[#This Row],[Vertex 1]],GroupVertices[Vertex],0)),1,1,"")</f>
        <v>2</v>
      </c>
      <c r="Q575" s="103" t="str">
        <f>REPLACE(INDEX(GroupVertices[Group],MATCH(Edges[[#This Row],[Vertex 2]],GroupVertices[Vertex],0)),1,1,"")</f>
        <v>2</v>
      </c>
    </row>
    <row r="576" spans="1:17" ht="45">
      <c r="A576" s="83" t="s">
        <v>596</v>
      </c>
      <c r="B576" s="83" t="s">
        <v>222</v>
      </c>
      <c r="C576" s="52" t="s">
        <v>693</v>
      </c>
      <c r="D576" s="53">
        <v>1</v>
      </c>
      <c r="E576" s="64"/>
      <c r="F576" s="54"/>
      <c r="G576" s="52"/>
      <c r="H576" s="56"/>
      <c r="I576" s="55"/>
      <c r="J576" s="55"/>
      <c r="K576" s="90"/>
      <c r="L576" s="85">
        <v>576</v>
      </c>
      <c r="M576" s="85"/>
      <c r="N576" s="103">
        <v>1</v>
      </c>
      <c r="O576" s="92">
        <v>1</v>
      </c>
      <c r="P576" s="103" t="str">
        <f>REPLACE(INDEX(GroupVertices[Group],MATCH(Edges[[#This Row],[Vertex 1]],GroupVertices[Vertex],0)),1,1,"")</f>
        <v>2</v>
      </c>
      <c r="Q576" s="103" t="str">
        <f>REPLACE(INDEX(GroupVertices[Group],MATCH(Edges[[#This Row],[Vertex 2]],GroupVertices[Vertex],0)),1,1,"")</f>
        <v>2</v>
      </c>
    </row>
    <row r="577" spans="1:17" ht="45">
      <c r="A577" s="83" t="s">
        <v>255</v>
      </c>
      <c r="B577" s="83" t="s">
        <v>205</v>
      </c>
      <c r="C577" s="52" t="s">
        <v>693</v>
      </c>
      <c r="D577" s="53">
        <v>1</v>
      </c>
      <c r="E577" s="64"/>
      <c r="F577" s="54"/>
      <c r="G577" s="52"/>
      <c r="H577" s="56"/>
      <c r="I577" s="55"/>
      <c r="J577" s="55"/>
      <c r="K577" s="90"/>
      <c r="L577" s="85">
        <v>577</v>
      </c>
      <c r="M577" s="85"/>
      <c r="N577" s="103">
        <v>1</v>
      </c>
      <c r="O577" s="92">
        <v>1</v>
      </c>
      <c r="P577" s="103" t="str">
        <f>REPLACE(INDEX(GroupVertices[Group],MATCH(Edges[[#This Row],[Vertex 1]],GroupVertices[Vertex],0)),1,1,"")</f>
        <v>7</v>
      </c>
      <c r="Q577" s="103" t="str">
        <f>REPLACE(INDEX(GroupVertices[Group],MATCH(Edges[[#This Row],[Vertex 2]],GroupVertices[Vertex],0)),1,1,"")</f>
        <v>7</v>
      </c>
    </row>
    <row r="578" spans="1:17" ht="45">
      <c r="A578" s="83" t="s">
        <v>597</v>
      </c>
      <c r="B578" s="83" t="s">
        <v>598</v>
      </c>
      <c r="C578" s="52" t="s">
        <v>693</v>
      </c>
      <c r="D578" s="53">
        <v>1</v>
      </c>
      <c r="E578" s="64"/>
      <c r="F578" s="54"/>
      <c r="G578" s="52"/>
      <c r="H578" s="56"/>
      <c r="I578" s="55"/>
      <c r="J578" s="55"/>
      <c r="K578" s="90"/>
      <c r="L578" s="85">
        <v>578</v>
      </c>
      <c r="M578" s="85"/>
      <c r="N578" s="103">
        <v>1</v>
      </c>
      <c r="O578" s="92">
        <v>1</v>
      </c>
      <c r="P578" s="103" t="str">
        <f>REPLACE(INDEX(GroupVertices[Group],MATCH(Edges[[#This Row],[Vertex 1]],GroupVertices[Vertex],0)),1,1,"")</f>
        <v>7</v>
      </c>
      <c r="Q578" s="103" t="str">
        <f>REPLACE(INDEX(GroupVertices[Group],MATCH(Edges[[#This Row],[Vertex 2]],GroupVertices[Vertex],0)),1,1,"")</f>
        <v>7</v>
      </c>
    </row>
    <row r="579" spans="1:17" ht="45">
      <c r="A579" s="83" t="s">
        <v>598</v>
      </c>
      <c r="B579" s="83" t="s">
        <v>205</v>
      </c>
      <c r="C579" s="52" t="s">
        <v>693</v>
      </c>
      <c r="D579" s="53">
        <v>1</v>
      </c>
      <c r="E579" s="64"/>
      <c r="F579" s="54"/>
      <c r="G579" s="52"/>
      <c r="H579" s="56"/>
      <c r="I579" s="55"/>
      <c r="J579" s="55"/>
      <c r="K579" s="90"/>
      <c r="L579" s="85">
        <v>579</v>
      </c>
      <c r="M579" s="85"/>
      <c r="N579" s="103">
        <v>1</v>
      </c>
      <c r="O579" s="92">
        <v>1</v>
      </c>
      <c r="P579" s="103" t="str">
        <f>REPLACE(INDEX(GroupVertices[Group],MATCH(Edges[[#This Row],[Vertex 1]],GroupVertices[Vertex],0)),1,1,"")</f>
        <v>7</v>
      </c>
      <c r="Q579" s="103" t="str">
        <f>REPLACE(INDEX(GroupVertices[Group],MATCH(Edges[[#This Row],[Vertex 2]],GroupVertices[Vertex],0)),1,1,"")</f>
        <v>7</v>
      </c>
    </row>
    <row r="580" spans="1:17" ht="45">
      <c r="A580" s="83" t="s">
        <v>598</v>
      </c>
      <c r="B580" s="83" t="s">
        <v>597</v>
      </c>
      <c r="C580" s="52" t="s">
        <v>693</v>
      </c>
      <c r="D580" s="53">
        <v>1</v>
      </c>
      <c r="E580" s="64"/>
      <c r="F580" s="54"/>
      <c r="G580" s="52"/>
      <c r="H580" s="56"/>
      <c r="I580" s="55"/>
      <c r="J580" s="55"/>
      <c r="K580" s="90"/>
      <c r="L580" s="85">
        <v>580</v>
      </c>
      <c r="M580" s="85"/>
      <c r="N580" s="103">
        <v>1</v>
      </c>
      <c r="O580" s="92">
        <v>1</v>
      </c>
      <c r="P580" s="103" t="str">
        <f>REPLACE(INDEX(GroupVertices[Group],MATCH(Edges[[#This Row],[Vertex 1]],GroupVertices[Vertex],0)),1,1,"")</f>
        <v>7</v>
      </c>
      <c r="Q580" s="103" t="str">
        <f>REPLACE(INDEX(GroupVertices[Group],MATCH(Edges[[#This Row],[Vertex 2]],GroupVertices[Vertex],0)),1,1,"")</f>
        <v>7</v>
      </c>
    </row>
    <row r="581" spans="1:17" ht="45">
      <c r="A581" s="83" t="s">
        <v>597</v>
      </c>
      <c r="B581" s="83" t="s">
        <v>205</v>
      </c>
      <c r="C581" s="52" t="s">
        <v>693</v>
      </c>
      <c r="D581" s="53">
        <v>1</v>
      </c>
      <c r="E581" s="64"/>
      <c r="F581" s="54"/>
      <c r="G581" s="52"/>
      <c r="H581" s="56"/>
      <c r="I581" s="55"/>
      <c r="J581" s="55"/>
      <c r="K581" s="90"/>
      <c r="L581" s="85">
        <v>581</v>
      </c>
      <c r="M581" s="85"/>
      <c r="N581" s="103">
        <v>1</v>
      </c>
      <c r="O581" s="92">
        <v>1</v>
      </c>
      <c r="P581" s="103" t="str">
        <f>REPLACE(INDEX(GroupVertices[Group],MATCH(Edges[[#This Row],[Vertex 1]],GroupVertices[Vertex],0)),1,1,"")</f>
        <v>7</v>
      </c>
      <c r="Q581" s="103" t="str">
        <f>REPLACE(INDEX(GroupVertices[Group],MATCH(Edges[[#This Row],[Vertex 2]],GroupVertices[Vertex],0)),1,1,"")</f>
        <v>7</v>
      </c>
    </row>
    <row r="582" spans="1:17" ht="45">
      <c r="A582" s="83" t="s">
        <v>599</v>
      </c>
      <c r="B582" s="83" t="s">
        <v>267</v>
      </c>
      <c r="C582" s="52" t="s">
        <v>693</v>
      </c>
      <c r="D582" s="53">
        <v>1</v>
      </c>
      <c r="E582" s="64"/>
      <c r="F582" s="54"/>
      <c r="G582" s="52"/>
      <c r="H582" s="56"/>
      <c r="I582" s="55"/>
      <c r="J582" s="55"/>
      <c r="K582" s="90"/>
      <c r="L582" s="85">
        <v>582</v>
      </c>
      <c r="M582" s="85"/>
      <c r="N582" s="103">
        <v>1</v>
      </c>
      <c r="O582" s="92">
        <v>1</v>
      </c>
      <c r="P582" s="103" t="str">
        <f>REPLACE(INDEX(GroupVertices[Group],MATCH(Edges[[#This Row],[Vertex 1]],GroupVertices[Vertex],0)),1,1,"")</f>
        <v>15</v>
      </c>
      <c r="Q582" s="103" t="str">
        <f>REPLACE(INDEX(GroupVertices[Group],MATCH(Edges[[#This Row],[Vertex 2]],GroupVertices[Vertex],0)),1,1,"")</f>
        <v>15</v>
      </c>
    </row>
    <row r="583" spans="1:17" ht="45">
      <c r="A583" s="83" t="s">
        <v>203</v>
      </c>
      <c r="B583" s="83" t="s">
        <v>600</v>
      </c>
      <c r="C583" s="52" t="s">
        <v>693</v>
      </c>
      <c r="D583" s="53">
        <v>1</v>
      </c>
      <c r="E583" s="64"/>
      <c r="F583" s="54"/>
      <c r="G583" s="52"/>
      <c r="H583" s="56"/>
      <c r="I583" s="55"/>
      <c r="J583" s="55"/>
      <c r="K583" s="90"/>
      <c r="L583" s="85">
        <v>583</v>
      </c>
      <c r="M583" s="85"/>
      <c r="N583" s="103">
        <v>1</v>
      </c>
      <c r="O583" s="92">
        <v>1</v>
      </c>
      <c r="P583" s="103" t="str">
        <f>REPLACE(INDEX(GroupVertices[Group],MATCH(Edges[[#This Row],[Vertex 1]],GroupVertices[Vertex],0)),1,1,"")</f>
        <v>1</v>
      </c>
      <c r="Q583" s="103" t="str">
        <f>REPLACE(INDEX(GroupVertices[Group],MATCH(Edges[[#This Row],[Vertex 2]],GroupVertices[Vertex],0)),1,1,"")</f>
        <v>7</v>
      </c>
    </row>
    <row r="584" spans="1:17" ht="45">
      <c r="A584" s="83" t="s">
        <v>600</v>
      </c>
      <c r="B584" s="83" t="s">
        <v>205</v>
      </c>
      <c r="C584" s="52" t="s">
        <v>693</v>
      </c>
      <c r="D584" s="53">
        <v>1</v>
      </c>
      <c r="E584" s="64"/>
      <c r="F584" s="54"/>
      <c r="G584" s="52"/>
      <c r="H584" s="56"/>
      <c r="I584" s="55"/>
      <c r="J584" s="55"/>
      <c r="K584" s="90"/>
      <c r="L584" s="85">
        <v>584</v>
      </c>
      <c r="M584" s="85"/>
      <c r="N584" s="103">
        <v>1</v>
      </c>
      <c r="O584" s="92">
        <v>1</v>
      </c>
      <c r="P584" s="103" t="str">
        <f>REPLACE(INDEX(GroupVertices[Group],MATCH(Edges[[#This Row],[Vertex 1]],GroupVertices[Vertex],0)),1,1,"")</f>
        <v>7</v>
      </c>
      <c r="Q584" s="103" t="str">
        <f>REPLACE(INDEX(GroupVertices[Group],MATCH(Edges[[#This Row],[Vertex 2]],GroupVertices[Vertex],0)),1,1,"")</f>
        <v>7</v>
      </c>
    </row>
    <row r="585" spans="1:17" ht="45">
      <c r="A585" s="83" t="s">
        <v>284</v>
      </c>
      <c r="B585" s="83" t="s">
        <v>601</v>
      </c>
      <c r="C585" s="52" t="s">
        <v>693</v>
      </c>
      <c r="D585" s="53">
        <v>1</v>
      </c>
      <c r="E585" s="64"/>
      <c r="F585" s="54"/>
      <c r="G585" s="52"/>
      <c r="H585" s="56"/>
      <c r="I585" s="55"/>
      <c r="J585" s="55"/>
      <c r="K585" s="90"/>
      <c r="L585" s="85">
        <v>585</v>
      </c>
      <c r="M585" s="85"/>
      <c r="N585" s="103">
        <v>1</v>
      </c>
      <c r="O585" s="92">
        <v>1</v>
      </c>
      <c r="P585" s="103" t="str">
        <f>REPLACE(INDEX(GroupVertices[Group],MATCH(Edges[[#This Row],[Vertex 1]],GroupVertices[Vertex],0)),1,1,"")</f>
        <v>4</v>
      </c>
      <c r="Q585" s="103" t="str">
        <f>REPLACE(INDEX(GroupVertices[Group],MATCH(Edges[[#This Row],[Vertex 2]],GroupVertices[Vertex],0)),1,1,"")</f>
        <v>4</v>
      </c>
    </row>
    <row r="586" spans="1:17" ht="45">
      <c r="A586" s="83" t="s">
        <v>602</v>
      </c>
      <c r="B586" s="83" t="s">
        <v>203</v>
      </c>
      <c r="C586" s="52" t="s">
        <v>693</v>
      </c>
      <c r="D586" s="53">
        <v>1</v>
      </c>
      <c r="E586" s="64"/>
      <c r="F586" s="54"/>
      <c r="G586" s="52"/>
      <c r="H586" s="56"/>
      <c r="I586" s="55"/>
      <c r="J586" s="55"/>
      <c r="K586" s="90"/>
      <c r="L586" s="85">
        <v>586</v>
      </c>
      <c r="M586" s="85"/>
      <c r="N586" s="103">
        <v>1</v>
      </c>
      <c r="O586" s="92">
        <v>1</v>
      </c>
      <c r="P586" s="103" t="str">
        <f>REPLACE(INDEX(GroupVertices[Group],MATCH(Edges[[#This Row],[Vertex 1]],GroupVertices[Vertex],0)),1,1,"")</f>
        <v>1</v>
      </c>
      <c r="Q586" s="103" t="str">
        <f>REPLACE(INDEX(GroupVertices[Group],MATCH(Edges[[#This Row],[Vertex 2]],GroupVertices[Vertex],0)),1,1,"")</f>
        <v>1</v>
      </c>
    </row>
    <row r="587" spans="1:17" ht="45">
      <c r="A587" s="83" t="s">
        <v>344</v>
      </c>
      <c r="B587" s="83" t="s">
        <v>228</v>
      </c>
      <c r="C587" s="52" t="s">
        <v>693</v>
      </c>
      <c r="D587" s="53">
        <v>1</v>
      </c>
      <c r="E587" s="64"/>
      <c r="F587" s="54"/>
      <c r="G587" s="52"/>
      <c r="H587" s="56"/>
      <c r="I587" s="55"/>
      <c r="J587" s="55"/>
      <c r="K587" s="90"/>
      <c r="L587" s="85">
        <v>587</v>
      </c>
      <c r="M587" s="85"/>
      <c r="N587" s="103">
        <v>1</v>
      </c>
      <c r="O587" s="92">
        <v>1</v>
      </c>
      <c r="P587" s="103" t="str">
        <f>REPLACE(INDEX(GroupVertices[Group],MATCH(Edges[[#This Row],[Vertex 1]],GroupVertices[Vertex],0)),1,1,"")</f>
        <v>1</v>
      </c>
      <c r="Q587" s="103" t="str">
        <f>REPLACE(INDEX(GroupVertices[Group],MATCH(Edges[[#This Row],[Vertex 2]],GroupVertices[Vertex],0)),1,1,"")</f>
        <v>1</v>
      </c>
    </row>
    <row r="588" spans="1:17" ht="45">
      <c r="A588" s="83" t="s">
        <v>228</v>
      </c>
      <c r="B588" s="83" t="s">
        <v>603</v>
      </c>
      <c r="C588" s="52" t="s">
        <v>693</v>
      </c>
      <c r="D588" s="53">
        <v>1</v>
      </c>
      <c r="E588" s="64"/>
      <c r="F588" s="54"/>
      <c r="G588" s="52"/>
      <c r="H588" s="56"/>
      <c r="I588" s="55"/>
      <c r="J588" s="55"/>
      <c r="K588" s="90"/>
      <c r="L588" s="85">
        <v>588</v>
      </c>
      <c r="M588" s="85"/>
      <c r="N588" s="103">
        <v>1</v>
      </c>
      <c r="O588" s="92">
        <v>1</v>
      </c>
      <c r="P588" s="103" t="str">
        <f>REPLACE(INDEX(GroupVertices[Group],MATCH(Edges[[#This Row],[Vertex 1]],GroupVertices[Vertex],0)),1,1,"")</f>
        <v>1</v>
      </c>
      <c r="Q588" s="103" t="str">
        <f>REPLACE(INDEX(GroupVertices[Group],MATCH(Edges[[#This Row],[Vertex 2]],GroupVertices[Vertex],0)),1,1,"")</f>
        <v>1</v>
      </c>
    </row>
    <row r="589" spans="1:17" ht="45">
      <c r="A589" s="83" t="s">
        <v>603</v>
      </c>
      <c r="B589" s="83" t="s">
        <v>203</v>
      </c>
      <c r="C589" s="52" t="s">
        <v>693</v>
      </c>
      <c r="D589" s="53">
        <v>1</v>
      </c>
      <c r="E589" s="64"/>
      <c r="F589" s="54"/>
      <c r="G589" s="52"/>
      <c r="H589" s="56"/>
      <c r="I589" s="55"/>
      <c r="J589" s="55"/>
      <c r="K589" s="90"/>
      <c r="L589" s="85">
        <v>589</v>
      </c>
      <c r="M589" s="85"/>
      <c r="N589" s="103">
        <v>1</v>
      </c>
      <c r="O589" s="92">
        <v>1</v>
      </c>
      <c r="P589" s="103" t="str">
        <f>REPLACE(INDEX(GroupVertices[Group],MATCH(Edges[[#This Row],[Vertex 1]],GroupVertices[Vertex],0)),1,1,"")</f>
        <v>1</v>
      </c>
      <c r="Q589" s="103" t="str">
        <f>REPLACE(INDEX(GroupVertices[Group],MATCH(Edges[[#This Row],[Vertex 2]],GroupVertices[Vertex],0)),1,1,"")</f>
        <v>1</v>
      </c>
    </row>
    <row r="590" spans="1:17" ht="45">
      <c r="A590" s="83" t="s">
        <v>604</v>
      </c>
      <c r="B590" s="83" t="s">
        <v>203</v>
      </c>
      <c r="C590" s="52" t="s">
        <v>693</v>
      </c>
      <c r="D590" s="53">
        <v>1</v>
      </c>
      <c r="E590" s="64"/>
      <c r="F590" s="54"/>
      <c r="G590" s="52"/>
      <c r="H590" s="56"/>
      <c r="I590" s="55"/>
      <c r="J590" s="55"/>
      <c r="K590" s="90"/>
      <c r="L590" s="85">
        <v>590</v>
      </c>
      <c r="M590" s="85"/>
      <c r="N590" s="103">
        <v>1</v>
      </c>
      <c r="O590" s="92">
        <v>1</v>
      </c>
      <c r="P590" s="103" t="str">
        <f>REPLACE(INDEX(GroupVertices[Group],MATCH(Edges[[#This Row],[Vertex 1]],GroupVertices[Vertex],0)),1,1,"")</f>
        <v>1</v>
      </c>
      <c r="Q590" s="103" t="str">
        <f>REPLACE(INDEX(GroupVertices[Group],MATCH(Edges[[#This Row],[Vertex 2]],GroupVertices[Vertex],0)),1,1,"")</f>
        <v>1</v>
      </c>
    </row>
    <row r="591" spans="1:17" ht="45">
      <c r="A591" s="83" t="s">
        <v>203</v>
      </c>
      <c r="B591" s="83" t="s">
        <v>605</v>
      </c>
      <c r="C591" s="52" t="s">
        <v>693</v>
      </c>
      <c r="D591" s="53">
        <v>1</v>
      </c>
      <c r="E591" s="64"/>
      <c r="F591" s="54"/>
      <c r="G591" s="52"/>
      <c r="H591" s="56"/>
      <c r="I591" s="55"/>
      <c r="J591" s="55"/>
      <c r="K591" s="90"/>
      <c r="L591" s="85">
        <v>591</v>
      </c>
      <c r="M591" s="85"/>
      <c r="N591" s="103">
        <v>1</v>
      </c>
      <c r="O591" s="92">
        <v>1</v>
      </c>
      <c r="P591" s="103" t="str">
        <f>REPLACE(INDEX(GroupVertices[Group],MATCH(Edges[[#This Row],[Vertex 1]],GroupVertices[Vertex],0)),1,1,"")</f>
        <v>1</v>
      </c>
      <c r="Q591" s="103" t="str">
        <f>REPLACE(INDEX(GroupVertices[Group],MATCH(Edges[[#This Row],[Vertex 2]],GroupVertices[Vertex],0)),1,1,"")</f>
        <v>1</v>
      </c>
    </row>
    <row r="592" spans="1:17" ht="45">
      <c r="A592" s="83" t="s">
        <v>605</v>
      </c>
      <c r="B592" s="83" t="s">
        <v>606</v>
      </c>
      <c r="C592" s="52" t="s">
        <v>693</v>
      </c>
      <c r="D592" s="53">
        <v>1</v>
      </c>
      <c r="E592" s="64"/>
      <c r="F592" s="54"/>
      <c r="G592" s="52"/>
      <c r="H592" s="56"/>
      <c r="I592" s="55"/>
      <c r="J592" s="55"/>
      <c r="K592" s="90"/>
      <c r="L592" s="85">
        <v>592</v>
      </c>
      <c r="M592" s="85"/>
      <c r="N592" s="103">
        <v>1</v>
      </c>
      <c r="O592" s="92">
        <v>1</v>
      </c>
      <c r="P592" s="103" t="str">
        <f>REPLACE(INDEX(GroupVertices[Group],MATCH(Edges[[#This Row],[Vertex 1]],GroupVertices[Vertex],0)),1,1,"")</f>
        <v>1</v>
      </c>
      <c r="Q592" s="103" t="str">
        <f>REPLACE(INDEX(GroupVertices[Group],MATCH(Edges[[#This Row],[Vertex 2]],GroupVertices[Vertex],0)),1,1,"")</f>
        <v>1</v>
      </c>
    </row>
    <row r="593" spans="1:17" ht="45">
      <c r="A593" s="83" t="s">
        <v>607</v>
      </c>
      <c r="B593" s="83" t="s">
        <v>262</v>
      </c>
      <c r="C593" s="52" t="s">
        <v>693</v>
      </c>
      <c r="D593" s="53">
        <v>1</v>
      </c>
      <c r="E593" s="64"/>
      <c r="F593" s="54"/>
      <c r="G593" s="52"/>
      <c r="H593" s="56"/>
      <c r="I593" s="55"/>
      <c r="J593" s="55"/>
      <c r="K593" s="90"/>
      <c r="L593" s="85">
        <v>593</v>
      </c>
      <c r="M593" s="85"/>
      <c r="N593" s="103">
        <v>1</v>
      </c>
      <c r="O593" s="92">
        <v>1</v>
      </c>
      <c r="P593" s="103" t="str">
        <f>REPLACE(INDEX(GroupVertices[Group],MATCH(Edges[[#This Row],[Vertex 1]],GroupVertices[Vertex],0)),1,1,"")</f>
        <v>1</v>
      </c>
      <c r="Q593" s="103" t="str">
        <f>REPLACE(INDEX(GroupVertices[Group],MATCH(Edges[[#This Row],[Vertex 2]],GroupVertices[Vertex],0)),1,1,"")</f>
        <v>1</v>
      </c>
    </row>
    <row r="594" spans="1:17" ht="45">
      <c r="A594" s="83" t="s">
        <v>203</v>
      </c>
      <c r="B594" s="83" t="s">
        <v>608</v>
      </c>
      <c r="C594" s="52" t="s">
        <v>693</v>
      </c>
      <c r="D594" s="53">
        <v>1</v>
      </c>
      <c r="E594" s="64"/>
      <c r="F594" s="54"/>
      <c r="G594" s="52"/>
      <c r="H594" s="56"/>
      <c r="I594" s="55"/>
      <c r="J594" s="55"/>
      <c r="K594" s="90"/>
      <c r="L594" s="85">
        <v>594</v>
      </c>
      <c r="M594" s="85"/>
      <c r="N594" s="103">
        <v>1</v>
      </c>
      <c r="O594" s="92">
        <v>1</v>
      </c>
      <c r="P594" s="103" t="str">
        <f>REPLACE(INDEX(GroupVertices[Group],MATCH(Edges[[#This Row],[Vertex 1]],GroupVertices[Vertex],0)),1,1,"")</f>
        <v>1</v>
      </c>
      <c r="Q594" s="103" t="str">
        <f>REPLACE(INDEX(GroupVertices[Group],MATCH(Edges[[#This Row],[Vertex 2]],GroupVertices[Vertex],0)),1,1,"")</f>
        <v>19</v>
      </c>
    </row>
    <row r="595" spans="1:17" ht="45">
      <c r="A595" s="83" t="s">
        <v>608</v>
      </c>
      <c r="B595" s="83" t="s">
        <v>609</v>
      </c>
      <c r="C595" s="52" t="s">
        <v>693</v>
      </c>
      <c r="D595" s="53">
        <v>1</v>
      </c>
      <c r="E595" s="64"/>
      <c r="F595" s="54"/>
      <c r="G595" s="52"/>
      <c r="H595" s="56"/>
      <c r="I595" s="55"/>
      <c r="J595" s="55"/>
      <c r="K595" s="90"/>
      <c r="L595" s="85">
        <v>595</v>
      </c>
      <c r="M595" s="85"/>
      <c r="N595" s="103">
        <v>1</v>
      </c>
      <c r="O595" s="92">
        <v>1</v>
      </c>
      <c r="P595" s="103" t="str">
        <f>REPLACE(INDEX(GroupVertices[Group],MATCH(Edges[[#This Row],[Vertex 1]],GroupVertices[Vertex],0)),1,1,"")</f>
        <v>19</v>
      </c>
      <c r="Q595" s="103" t="str">
        <f>REPLACE(INDEX(GroupVertices[Group],MATCH(Edges[[#This Row],[Vertex 2]],GroupVertices[Vertex],0)),1,1,"")</f>
        <v>19</v>
      </c>
    </row>
    <row r="596" spans="1:17" ht="45">
      <c r="A596" s="83" t="s">
        <v>609</v>
      </c>
      <c r="B596" s="83" t="s">
        <v>610</v>
      </c>
      <c r="C596" s="52" t="s">
        <v>693</v>
      </c>
      <c r="D596" s="53">
        <v>1</v>
      </c>
      <c r="E596" s="64"/>
      <c r="F596" s="54"/>
      <c r="G596" s="52"/>
      <c r="H596" s="56"/>
      <c r="I596" s="55"/>
      <c r="J596" s="55"/>
      <c r="K596" s="90"/>
      <c r="L596" s="85">
        <v>596</v>
      </c>
      <c r="M596" s="85"/>
      <c r="N596" s="103">
        <v>1</v>
      </c>
      <c r="O596" s="92">
        <v>1</v>
      </c>
      <c r="P596" s="103" t="str">
        <f>REPLACE(INDEX(GroupVertices[Group],MATCH(Edges[[#This Row],[Vertex 1]],GroupVertices[Vertex],0)),1,1,"")</f>
        <v>19</v>
      </c>
      <c r="Q596" s="103" t="str">
        <f>REPLACE(INDEX(GroupVertices[Group],MATCH(Edges[[#This Row],[Vertex 2]],GroupVertices[Vertex],0)),1,1,"")</f>
        <v>19</v>
      </c>
    </row>
    <row r="597" spans="1:17" ht="45">
      <c r="A597" s="83" t="s">
        <v>203</v>
      </c>
      <c r="B597" s="83" t="s">
        <v>611</v>
      </c>
      <c r="C597" s="52" t="s">
        <v>693</v>
      </c>
      <c r="D597" s="53">
        <v>1</v>
      </c>
      <c r="E597" s="64"/>
      <c r="F597" s="54"/>
      <c r="G597" s="52"/>
      <c r="H597" s="56"/>
      <c r="I597" s="55"/>
      <c r="J597" s="55"/>
      <c r="K597" s="90"/>
      <c r="L597" s="85">
        <v>597</v>
      </c>
      <c r="M597" s="85"/>
      <c r="N597" s="103">
        <v>1</v>
      </c>
      <c r="O597" s="92">
        <v>1</v>
      </c>
      <c r="P597" s="103" t="str">
        <f>REPLACE(INDEX(GroupVertices[Group],MATCH(Edges[[#This Row],[Vertex 1]],GroupVertices[Vertex],0)),1,1,"")</f>
        <v>1</v>
      </c>
      <c r="Q597" s="103" t="str">
        <f>REPLACE(INDEX(GroupVertices[Group],MATCH(Edges[[#This Row],[Vertex 2]],GroupVertices[Vertex],0)),1,1,"")</f>
        <v>1</v>
      </c>
    </row>
    <row r="598" spans="1:17" ht="45">
      <c r="A598" s="83" t="s">
        <v>612</v>
      </c>
      <c r="B598" s="83" t="s">
        <v>492</v>
      </c>
      <c r="C598" s="52" t="s">
        <v>693</v>
      </c>
      <c r="D598" s="53">
        <v>1</v>
      </c>
      <c r="E598" s="64"/>
      <c r="F598" s="54"/>
      <c r="G598" s="52"/>
      <c r="H598" s="56"/>
      <c r="I598" s="55"/>
      <c r="J598" s="55"/>
      <c r="K598" s="90"/>
      <c r="L598" s="85">
        <v>598</v>
      </c>
      <c r="M598" s="85"/>
      <c r="N598" s="103">
        <v>1</v>
      </c>
      <c r="O598" s="92">
        <v>1</v>
      </c>
      <c r="P598" s="103" t="str">
        <f>REPLACE(INDEX(GroupVertices[Group],MATCH(Edges[[#This Row],[Vertex 1]],GroupVertices[Vertex],0)),1,1,"")</f>
        <v>14</v>
      </c>
      <c r="Q598" s="103" t="str">
        <f>REPLACE(INDEX(GroupVertices[Group],MATCH(Edges[[#This Row],[Vertex 2]],GroupVertices[Vertex],0)),1,1,"")</f>
        <v>14</v>
      </c>
    </row>
    <row r="599" spans="1:17" ht="45">
      <c r="A599" s="83" t="s">
        <v>492</v>
      </c>
      <c r="B599" s="83" t="s">
        <v>203</v>
      </c>
      <c r="C599" s="52" t="s">
        <v>693</v>
      </c>
      <c r="D599" s="53">
        <v>1</v>
      </c>
      <c r="E599" s="64"/>
      <c r="F599" s="54"/>
      <c r="G599" s="52"/>
      <c r="H599" s="56"/>
      <c r="I599" s="55"/>
      <c r="J599" s="55"/>
      <c r="K599" s="90"/>
      <c r="L599" s="85">
        <v>599</v>
      </c>
      <c r="M599" s="85"/>
      <c r="N599" s="103">
        <v>1</v>
      </c>
      <c r="O599" s="92">
        <v>1</v>
      </c>
      <c r="P599" s="103" t="str">
        <f>REPLACE(INDEX(GroupVertices[Group],MATCH(Edges[[#This Row],[Vertex 1]],GroupVertices[Vertex],0)),1,1,"")</f>
        <v>14</v>
      </c>
      <c r="Q599" s="103" t="str">
        <f>REPLACE(INDEX(GroupVertices[Group],MATCH(Edges[[#This Row],[Vertex 2]],GroupVertices[Vertex],0)),1,1,"")</f>
        <v>1</v>
      </c>
    </row>
    <row r="600" spans="1:17" ht="45">
      <c r="A600" s="83" t="s">
        <v>613</v>
      </c>
      <c r="B600" s="83" t="s">
        <v>614</v>
      </c>
      <c r="C600" s="52" t="s">
        <v>693</v>
      </c>
      <c r="D600" s="53">
        <v>1</v>
      </c>
      <c r="E600" s="64"/>
      <c r="F600" s="54"/>
      <c r="G600" s="52"/>
      <c r="H600" s="56"/>
      <c r="I600" s="55"/>
      <c r="J600" s="55"/>
      <c r="K600" s="90"/>
      <c r="L600" s="85">
        <v>600</v>
      </c>
      <c r="M600" s="85"/>
      <c r="N600" s="103">
        <v>1</v>
      </c>
      <c r="O600" s="92">
        <v>1</v>
      </c>
      <c r="P600" s="103" t="str">
        <f>REPLACE(INDEX(GroupVertices[Group],MATCH(Edges[[#This Row],[Vertex 1]],GroupVertices[Vertex],0)),1,1,"")</f>
        <v>1</v>
      </c>
      <c r="Q600" s="103" t="str">
        <f>REPLACE(INDEX(GroupVertices[Group],MATCH(Edges[[#This Row],[Vertex 2]],GroupVertices[Vertex],0)),1,1,"")</f>
        <v>1</v>
      </c>
    </row>
    <row r="601" spans="1:17" ht="45">
      <c r="A601" s="83" t="s">
        <v>614</v>
      </c>
      <c r="B601" s="83" t="s">
        <v>203</v>
      </c>
      <c r="C601" s="52" t="s">
        <v>693</v>
      </c>
      <c r="D601" s="53">
        <v>1</v>
      </c>
      <c r="E601" s="64"/>
      <c r="F601" s="54"/>
      <c r="G601" s="52"/>
      <c r="H601" s="56"/>
      <c r="I601" s="55"/>
      <c r="J601" s="55"/>
      <c r="K601" s="90"/>
      <c r="L601" s="85">
        <v>601</v>
      </c>
      <c r="M601" s="85"/>
      <c r="N601" s="103">
        <v>1</v>
      </c>
      <c r="O601" s="92">
        <v>1</v>
      </c>
      <c r="P601" s="103" t="str">
        <f>REPLACE(INDEX(GroupVertices[Group],MATCH(Edges[[#This Row],[Vertex 1]],GroupVertices[Vertex],0)),1,1,"")</f>
        <v>1</v>
      </c>
      <c r="Q601" s="103"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1"/>
    <dataValidation allowBlank="1" showErrorMessage="1" sqref="N2:N6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1"/>
    <dataValidation allowBlank="1" showInputMessage="1" promptTitle="Edge Color" prompt="To select an optional edge color, right-click and select Select Color on the right-click menu." sqref="C3:C601"/>
    <dataValidation allowBlank="1" showInputMessage="1" promptTitle="Edge Width" prompt="Enter an optional edge width between 1 and 10." errorTitle="Invalid Edge Width" error="The optional edge width must be a whole number between 1 and 10." sqref="D3:D601"/>
    <dataValidation allowBlank="1" showInputMessage="1" promptTitle="Edge Opacity" prompt="Enter an optional edge opacity between 0 (transparent) and 100 (opaque)." errorTitle="Invalid Edge Opacity" error="The optional edge opacity must be a whole number between 0 and 10." sqref="F3:F6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1">
      <formula1>ValidEdgeVisibilities</formula1>
    </dataValidation>
    <dataValidation allowBlank="1" showInputMessage="1" showErrorMessage="1" promptTitle="Vertex 1 Name" prompt="Enter the name of the edge's first vertex." sqref="A3:A601"/>
    <dataValidation allowBlank="1" showInputMessage="1" showErrorMessage="1" promptTitle="Vertex 2 Name" prompt="Enter the name of the edge's second vertex." sqref="B3:B601"/>
    <dataValidation allowBlank="1" showInputMessage="1" showErrorMessage="1" promptTitle="Edge Label" prompt="Enter an optional edge label." errorTitle="Invalid Edge Visibility" error="You have entered an unrecognized edge visibility.  Try selecting from the drop-down list instead." sqref="H3:H6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14"/>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140625" style="2" bestFit="1"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94" t="s">
        <v>32</v>
      </c>
      <c r="T2" s="94" t="s">
        <v>33</v>
      </c>
      <c r="U2" s="94" t="s">
        <v>34</v>
      </c>
      <c r="V2" s="94" t="s">
        <v>35</v>
      </c>
      <c r="W2" s="94" t="s">
        <v>36</v>
      </c>
      <c r="X2" s="94" t="s">
        <v>137</v>
      </c>
      <c r="Y2" s="94" t="s">
        <v>37</v>
      </c>
      <c r="Z2" s="13" t="s">
        <v>170</v>
      </c>
      <c r="AA2" s="11" t="s">
        <v>12</v>
      </c>
      <c r="AB2" s="11" t="s">
        <v>38</v>
      </c>
      <c r="AC2" s="8" t="s">
        <v>26</v>
      </c>
      <c r="AD2" s="94" t="s">
        <v>669</v>
      </c>
      <c r="AG2"/>
      <c r="AH2"/>
    </row>
    <row r="3" spans="1:34" ht="15" customHeight="1">
      <c r="A3" s="49" t="s">
        <v>203</v>
      </c>
      <c r="B3" s="52"/>
      <c r="C3" s="52"/>
      <c r="D3" s="53">
        <v>900</v>
      </c>
      <c r="E3" s="54"/>
      <c r="F3" s="52"/>
      <c r="G3" s="52"/>
      <c r="H3" s="56" t="s">
        <v>203</v>
      </c>
      <c r="I3" s="55"/>
      <c r="J3" s="55"/>
      <c r="K3" s="56" t="s">
        <v>203</v>
      </c>
      <c r="L3" s="58">
        <v>9999</v>
      </c>
      <c r="M3" s="59">
        <v>2107.828125</v>
      </c>
      <c r="N3" s="59">
        <v>6416.69384765625</v>
      </c>
      <c r="O3" s="57"/>
      <c r="P3" s="60"/>
      <c r="Q3" s="60"/>
      <c r="R3" s="50"/>
      <c r="S3" s="98">
        <v>105</v>
      </c>
      <c r="T3" s="98">
        <v>108</v>
      </c>
      <c r="U3" s="99">
        <v>131371.492997</v>
      </c>
      <c r="V3" s="99">
        <v>0.001555</v>
      </c>
      <c r="W3" s="99">
        <v>0.059949</v>
      </c>
      <c r="X3" s="99">
        <v>59.09165</v>
      </c>
      <c r="Y3" s="99">
        <v>0.0029613018227818986</v>
      </c>
      <c r="Z3" s="51"/>
      <c r="AA3" s="61">
        <v>3</v>
      </c>
      <c r="AB3" s="61"/>
      <c r="AC3" s="62"/>
      <c r="AD3" s="103" t="str">
        <f>REPLACE(INDEX(GroupVertices[Group],MATCH(Vertices[[#This Row],[Vertex]],GroupVertices[Vertex],0)),1,1,"")</f>
        <v>1</v>
      </c>
      <c r="AG3"/>
      <c r="AH3"/>
    </row>
    <row r="4" spans="1:35" ht="15">
      <c r="A4" s="14" t="s">
        <v>204</v>
      </c>
      <c r="B4" s="15"/>
      <c r="C4" s="15"/>
      <c r="D4" s="87">
        <v>400</v>
      </c>
      <c r="E4" s="82"/>
      <c r="F4" s="15"/>
      <c r="G4" s="15"/>
      <c r="H4" s="95" t="s">
        <v>204</v>
      </c>
      <c r="I4" s="100"/>
      <c r="J4" s="100"/>
      <c r="K4" s="95" t="s">
        <v>204</v>
      </c>
      <c r="L4" s="84">
        <v>1</v>
      </c>
      <c r="M4" s="86">
        <v>1903.8641357421875</v>
      </c>
      <c r="N4" s="86">
        <v>5525.88037109375</v>
      </c>
      <c r="O4" s="76"/>
      <c r="P4" s="88"/>
      <c r="Q4" s="88"/>
      <c r="R4" s="105"/>
      <c r="S4" s="98">
        <v>2</v>
      </c>
      <c r="T4" s="98">
        <v>1</v>
      </c>
      <c r="U4" s="99">
        <v>0</v>
      </c>
      <c r="V4" s="99">
        <v>0.00098</v>
      </c>
      <c r="W4" s="99">
        <v>0.004466</v>
      </c>
      <c r="X4" s="99">
        <v>0.727997</v>
      </c>
      <c r="Y4" s="99">
        <v>0.5</v>
      </c>
      <c r="Z4" s="99"/>
      <c r="AA4" s="81">
        <v>4</v>
      </c>
      <c r="AB4" s="81"/>
      <c r="AC4" s="89"/>
      <c r="AD4" s="103" t="str">
        <f>REPLACE(INDEX(GroupVertices[Group],MATCH(Vertices[[#This Row],[Vertex]],GroupVertices[Vertex],0)),1,1,"")</f>
        <v>1</v>
      </c>
      <c r="AE4" s="2"/>
      <c r="AI4" s="3"/>
    </row>
    <row r="5" spans="1:35" ht="15">
      <c r="A5" s="14" t="s">
        <v>205</v>
      </c>
      <c r="B5" s="15"/>
      <c r="C5" s="15"/>
      <c r="D5" s="87">
        <v>603.8300276646605</v>
      </c>
      <c r="E5" s="82"/>
      <c r="F5" s="15"/>
      <c r="G5" s="15"/>
      <c r="H5" s="95" t="s">
        <v>205</v>
      </c>
      <c r="I5" s="100"/>
      <c r="J5" s="100"/>
      <c r="K5" s="95" t="s">
        <v>205</v>
      </c>
      <c r="L5" s="84">
        <v>4076.7852331825516</v>
      </c>
      <c r="M5" s="86">
        <v>4865.16796875</v>
      </c>
      <c r="N5" s="86">
        <v>2404.83935546875</v>
      </c>
      <c r="O5" s="76"/>
      <c r="P5" s="88"/>
      <c r="Q5" s="88"/>
      <c r="R5" s="105"/>
      <c r="S5" s="98">
        <v>10</v>
      </c>
      <c r="T5" s="98">
        <v>2</v>
      </c>
      <c r="U5" s="99">
        <v>2688.820503</v>
      </c>
      <c r="V5" s="99">
        <v>0.001009</v>
      </c>
      <c r="W5" s="99">
        <v>0.006794</v>
      </c>
      <c r="X5" s="99">
        <v>3.067389</v>
      </c>
      <c r="Y5" s="99">
        <v>0.13636363636363635</v>
      </c>
      <c r="Z5" s="99"/>
      <c r="AA5" s="81">
        <v>5</v>
      </c>
      <c r="AB5" s="81"/>
      <c r="AC5" s="89"/>
      <c r="AD5" s="103" t="str">
        <f>REPLACE(INDEX(GroupVertices[Group],MATCH(Vertices[[#This Row],[Vertex]],GroupVertices[Vertex],0)),1,1,"")</f>
        <v>7</v>
      </c>
      <c r="AE5" s="2"/>
      <c r="AI5" s="3"/>
    </row>
    <row r="6" spans="1:35" ht="15">
      <c r="A6" s="14" t="s">
        <v>206</v>
      </c>
      <c r="B6" s="15"/>
      <c r="C6" s="15"/>
      <c r="D6" s="87">
        <v>900</v>
      </c>
      <c r="E6" s="82"/>
      <c r="F6" s="15"/>
      <c r="G6" s="15"/>
      <c r="H6" s="95" t="s">
        <v>206</v>
      </c>
      <c r="I6" s="100"/>
      <c r="J6" s="100"/>
      <c r="K6" s="95" t="s">
        <v>206</v>
      </c>
      <c r="L6" s="84">
        <v>9999</v>
      </c>
      <c r="M6" s="86">
        <v>7104.42822265625</v>
      </c>
      <c r="N6" s="86">
        <v>8747.9736328125</v>
      </c>
      <c r="O6" s="76"/>
      <c r="P6" s="88"/>
      <c r="Q6" s="88"/>
      <c r="R6" s="105"/>
      <c r="S6" s="98">
        <v>8</v>
      </c>
      <c r="T6" s="98">
        <v>7</v>
      </c>
      <c r="U6" s="99">
        <v>6595.741888</v>
      </c>
      <c r="V6" s="99">
        <v>0.001028</v>
      </c>
      <c r="W6" s="99">
        <v>0.006585</v>
      </c>
      <c r="X6" s="99">
        <v>3.898739</v>
      </c>
      <c r="Y6" s="99">
        <v>0.04487179487179487</v>
      </c>
      <c r="Z6" s="99"/>
      <c r="AA6" s="81">
        <v>6</v>
      </c>
      <c r="AB6" s="81"/>
      <c r="AC6" s="89"/>
      <c r="AD6" s="103" t="str">
        <f>REPLACE(INDEX(GroupVertices[Group],MATCH(Vertices[[#This Row],[Vertex]],GroupVertices[Vertex],0)),1,1,"")</f>
        <v>4</v>
      </c>
      <c r="AE6" s="2"/>
      <c r="AI6" s="3"/>
    </row>
    <row r="7" spans="1:35" ht="15">
      <c r="A7" s="14" t="s">
        <v>207</v>
      </c>
      <c r="B7" s="15"/>
      <c r="C7" s="15"/>
      <c r="D7" s="87">
        <v>483.6792221969981</v>
      </c>
      <c r="E7" s="82"/>
      <c r="F7" s="15"/>
      <c r="G7" s="15"/>
      <c r="H7" s="95" t="s">
        <v>207</v>
      </c>
      <c r="I7" s="100"/>
      <c r="J7" s="100"/>
      <c r="K7" s="95" t="s">
        <v>207</v>
      </c>
      <c r="L7" s="84">
        <v>1674.249727051175</v>
      </c>
      <c r="M7" s="86">
        <v>6706.94970703125</v>
      </c>
      <c r="N7" s="86">
        <v>5963.6279296875</v>
      </c>
      <c r="O7" s="76"/>
      <c r="P7" s="88"/>
      <c r="Q7" s="88"/>
      <c r="R7" s="105"/>
      <c r="S7" s="98">
        <v>5</v>
      </c>
      <c r="T7" s="98">
        <v>2</v>
      </c>
      <c r="U7" s="99">
        <v>1103.853102</v>
      </c>
      <c r="V7" s="99">
        <v>0.00099</v>
      </c>
      <c r="W7" s="99">
        <v>0.005179</v>
      </c>
      <c r="X7" s="99">
        <v>1.894341</v>
      </c>
      <c r="Y7" s="99">
        <v>0.13333333333333333</v>
      </c>
      <c r="Z7" s="99"/>
      <c r="AA7" s="81">
        <v>7</v>
      </c>
      <c r="AB7" s="81"/>
      <c r="AC7" s="89"/>
      <c r="AD7" s="103" t="str">
        <f>REPLACE(INDEX(GroupVertices[Group],MATCH(Vertices[[#This Row],[Vertex]],GroupVertices[Vertex],0)),1,1,"")</f>
        <v>8</v>
      </c>
      <c r="AE7" s="2"/>
      <c r="AI7" s="3"/>
    </row>
    <row r="8" spans="1:35" ht="15">
      <c r="A8" s="14" t="s">
        <v>208</v>
      </c>
      <c r="B8" s="15"/>
      <c r="C8" s="15"/>
      <c r="D8" s="87">
        <v>642.377745012814</v>
      </c>
      <c r="E8" s="82"/>
      <c r="F8" s="15"/>
      <c r="G8" s="15"/>
      <c r="H8" s="95" t="s">
        <v>208</v>
      </c>
      <c r="I8" s="100"/>
      <c r="J8" s="100"/>
      <c r="K8" s="95" t="s">
        <v>208</v>
      </c>
      <c r="L8" s="84">
        <v>4847.585389276228</v>
      </c>
      <c r="M8" s="86">
        <v>4996.20263671875</v>
      </c>
      <c r="N8" s="86">
        <v>5560.171875</v>
      </c>
      <c r="O8" s="76"/>
      <c r="P8" s="88"/>
      <c r="Q8" s="88"/>
      <c r="R8" s="105"/>
      <c r="S8" s="98">
        <v>8</v>
      </c>
      <c r="T8" s="98">
        <v>10</v>
      </c>
      <c r="U8" s="99">
        <v>3197.322091</v>
      </c>
      <c r="V8" s="99">
        <v>0.00103</v>
      </c>
      <c r="W8" s="99">
        <v>0.008712</v>
      </c>
      <c r="X8" s="99">
        <v>4.528052</v>
      </c>
      <c r="Y8" s="99">
        <v>0.075</v>
      </c>
      <c r="Z8" s="99"/>
      <c r="AA8" s="81">
        <v>8</v>
      </c>
      <c r="AB8" s="81"/>
      <c r="AC8" s="89"/>
      <c r="AD8" s="103" t="str">
        <f>REPLACE(INDEX(GroupVertices[Group],MATCH(Vertices[[#This Row],[Vertex]],GroupVertices[Vertex],0)),1,1,"")</f>
        <v>5</v>
      </c>
      <c r="AE8" s="2"/>
      <c r="AI8" s="3"/>
    </row>
    <row r="9" spans="1:35" ht="15">
      <c r="A9" s="14" t="s">
        <v>209</v>
      </c>
      <c r="B9" s="15"/>
      <c r="C9" s="15"/>
      <c r="D9" s="87">
        <v>550.415559894026</v>
      </c>
      <c r="E9" s="82"/>
      <c r="F9" s="15"/>
      <c r="G9" s="15"/>
      <c r="H9" s="95" t="s">
        <v>209</v>
      </c>
      <c r="I9" s="100"/>
      <c r="J9" s="100"/>
      <c r="K9" s="95" t="s">
        <v>209</v>
      </c>
      <c r="L9" s="84">
        <v>3008.7095356409436</v>
      </c>
      <c r="M9" s="86">
        <v>6201.36962890625</v>
      </c>
      <c r="N9" s="86">
        <v>4170.81201171875</v>
      </c>
      <c r="O9" s="76"/>
      <c r="P9" s="88"/>
      <c r="Q9" s="88"/>
      <c r="R9" s="105"/>
      <c r="S9" s="98">
        <v>6</v>
      </c>
      <c r="T9" s="98">
        <v>2</v>
      </c>
      <c r="U9" s="99">
        <v>1984.204418</v>
      </c>
      <c r="V9" s="99">
        <v>0.001016</v>
      </c>
      <c r="W9" s="99">
        <v>0.005515</v>
      </c>
      <c r="X9" s="99">
        <v>2.223893</v>
      </c>
      <c r="Y9" s="99">
        <v>0.07142857142857142</v>
      </c>
      <c r="Z9" s="99"/>
      <c r="AA9" s="81">
        <v>9</v>
      </c>
      <c r="AB9" s="81"/>
      <c r="AC9" s="89"/>
      <c r="AD9" s="103" t="str">
        <f>REPLACE(INDEX(GroupVertices[Group],MATCH(Vertices[[#This Row],[Vertex]],GroupVertices[Vertex],0)),1,1,"")</f>
        <v>10</v>
      </c>
      <c r="AE9" s="2"/>
      <c r="AI9" s="3"/>
    </row>
    <row r="10" spans="1:35" ht="15">
      <c r="A10" s="14" t="s">
        <v>210</v>
      </c>
      <c r="B10" s="15"/>
      <c r="C10" s="15"/>
      <c r="D10" s="87">
        <v>572.2768009717483</v>
      </c>
      <c r="E10" s="82"/>
      <c r="F10" s="15"/>
      <c r="G10" s="15"/>
      <c r="H10" s="95" t="s">
        <v>210</v>
      </c>
      <c r="I10" s="100"/>
      <c r="J10" s="100"/>
      <c r="K10" s="95" t="s">
        <v>210</v>
      </c>
      <c r="L10" s="84">
        <v>3445.846912231081</v>
      </c>
      <c r="M10" s="86">
        <v>1819.8359375</v>
      </c>
      <c r="N10" s="86">
        <v>1849.2525634765625</v>
      </c>
      <c r="O10" s="76"/>
      <c r="P10" s="88"/>
      <c r="Q10" s="88"/>
      <c r="R10" s="105"/>
      <c r="S10" s="98">
        <v>5</v>
      </c>
      <c r="T10" s="98">
        <v>6</v>
      </c>
      <c r="U10" s="99">
        <v>2272.586625</v>
      </c>
      <c r="V10" s="99">
        <v>0.000808</v>
      </c>
      <c r="W10" s="99">
        <v>0.002395</v>
      </c>
      <c r="X10" s="99">
        <v>2.673281</v>
      </c>
      <c r="Y10" s="99">
        <v>0.07777777777777778</v>
      </c>
      <c r="Z10" s="99"/>
      <c r="AA10" s="81">
        <v>10</v>
      </c>
      <c r="AB10" s="81"/>
      <c r="AC10" s="89"/>
      <c r="AD10" s="103" t="str">
        <f>REPLACE(INDEX(GroupVertices[Group],MATCH(Vertices[[#This Row],[Vertex]],GroupVertices[Vertex],0)),1,1,"")</f>
        <v>2</v>
      </c>
      <c r="AE10" s="2"/>
      <c r="AI10" s="3"/>
    </row>
    <row r="11" spans="1:35" ht="15">
      <c r="A11" s="14" t="s">
        <v>211</v>
      </c>
      <c r="B11" s="15"/>
      <c r="C11" s="15"/>
      <c r="D11" s="87">
        <v>403.95312763033337</v>
      </c>
      <c r="E11" s="82"/>
      <c r="F11" s="15"/>
      <c r="G11" s="15"/>
      <c r="H11" s="95" t="s">
        <v>211</v>
      </c>
      <c r="I11" s="100"/>
      <c r="J11" s="100"/>
      <c r="K11" s="95" t="s">
        <v>211</v>
      </c>
      <c r="L11" s="84">
        <v>80.04674009614611</v>
      </c>
      <c r="M11" s="86">
        <v>2018.126708984375</v>
      </c>
      <c r="N11" s="86">
        <v>1566.7850341796875</v>
      </c>
      <c r="O11" s="76"/>
      <c r="P11" s="88"/>
      <c r="Q11" s="88"/>
      <c r="R11" s="105"/>
      <c r="S11" s="98">
        <v>3</v>
      </c>
      <c r="T11" s="98">
        <v>2</v>
      </c>
      <c r="U11" s="99">
        <v>52.147619</v>
      </c>
      <c r="V11" s="99">
        <v>0.00078</v>
      </c>
      <c r="W11" s="99">
        <v>0.000784</v>
      </c>
      <c r="X11" s="99">
        <v>1.110548</v>
      </c>
      <c r="Y11" s="99">
        <v>0.4166666666666667</v>
      </c>
      <c r="Z11" s="99"/>
      <c r="AA11" s="81">
        <v>11</v>
      </c>
      <c r="AB11" s="81"/>
      <c r="AC11" s="89"/>
      <c r="AD11" s="103" t="str">
        <f>REPLACE(INDEX(GroupVertices[Group],MATCH(Vertices[[#This Row],[Vertex]],GroupVertices[Vertex],0)),1,1,"")</f>
        <v>2</v>
      </c>
      <c r="AE11" s="2"/>
      <c r="AI11" s="3"/>
    </row>
    <row r="12" spans="1:35" ht="15">
      <c r="A12" s="14" t="s">
        <v>212</v>
      </c>
      <c r="B12" s="15"/>
      <c r="C12" s="15"/>
      <c r="D12" s="87">
        <v>900</v>
      </c>
      <c r="E12" s="82"/>
      <c r="F12" s="15"/>
      <c r="G12" s="15"/>
      <c r="H12" s="95" t="s">
        <v>212</v>
      </c>
      <c r="I12" s="100"/>
      <c r="J12" s="100"/>
      <c r="K12" s="95" t="s">
        <v>212</v>
      </c>
      <c r="L12" s="84">
        <v>9999</v>
      </c>
      <c r="M12" s="86">
        <v>2422.97265625</v>
      </c>
      <c r="N12" s="86">
        <v>1727.83740234375</v>
      </c>
      <c r="O12" s="76"/>
      <c r="P12" s="88"/>
      <c r="Q12" s="88"/>
      <c r="R12" s="105"/>
      <c r="S12" s="98">
        <v>15</v>
      </c>
      <c r="T12" s="98">
        <v>13</v>
      </c>
      <c r="U12" s="99">
        <v>15724.337737</v>
      </c>
      <c r="V12" s="99">
        <v>0.001071</v>
      </c>
      <c r="W12" s="99">
        <v>0.007699</v>
      </c>
      <c r="X12" s="99">
        <v>6.990889</v>
      </c>
      <c r="Y12" s="99">
        <v>0.028985507246376812</v>
      </c>
      <c r="Z12" s="99"/>
      <c r="AA12" s="81">
        <v>12</v>
      </c>
      <c r="AB12" s="81"/>
      <c r="AC12" s="89"/>
      <c r="AD12" s="103" t="str">
        <f>REPLACE(INDEX(GroupVertices[Group],MATCH(Vertices[[#This Row],[Vertex]],GroupVertices[Vertex],0)),1,1,"")</f>
        <v>2</v>
      </c>
      <c r="AE12" s="2"/>
      <c r="AI12" s="3"/>
    </row>
    <row r="13" spans="1:35" ht="15">
      <c r="A13" s="14" t="s">
        <v>213</v>
      </c>
      <c r="B13" s="15"/>
      <c r="C13" s="15"/>
      <c r="D13" s="87">
        <v>514.4298871629829</v>
      </c>
      <c r="E13" s="82"/>
      <c r="F13" s="15"/>
      <c r="G13" s="15"/>
      <c r="H13" s="95" t="s">
        <v>213</v>
      </c>
      <c r="I13" s="100"/>
      <c r="J13" s="100"/>
      <c r="K13" s="95" t="s">
        <v>213</v>
      </c>
      <c r="L13" s="84">
        <v>2289.140023711007</v>
      </c>
      <c r="M13" s="86">
        <v>2262.83154296875</v>
      </c>
      <c r="N13" s="86">
        <v>851.9285888671875</v>
      </c>
      <c r="O13" s="76"/>
      <c r="P13" s="88"/>
      <c r="Q13" s="88"/>
      <c r="R13" s="105"/>
      <c r="S13" s="98">
        <v>2</v>
      </c>
      <c r="T13" s="98">
        <v>1</v>
      </c>
      <c r="U13" s="99">
        <v>1509.5</v>
      </c>
      <c r="V13" s="99">
        <v>0.000598</v>
      </c>
      <c r="W13" s="99">
        <v>8.2E-05</v>
      </c>
      <c r="X13" s="99">
        <v>1.091011</v>
      </c>
      <c r="Y13" s="99">
        <v>0</v>
      </c>
      <c r="Z13" s="99"/>
      <c r="AA13" s="81">
        <v>13</v>
      </c>
      <c r="AB13" s="81"/>
      <c r="AC13" s="89"/>
      <c r="AD13" s="103" t="str">
        <f>REPLACE(INDEX(GroupVertices[Group],MATCH(Vertices[[#This Row],[Vertex]],GroupVertices[Vertex],0)),1,1,"")</f>
        <v>2</v>
      </c>
      <c r="AE13" s="2"/>
      <c r="AI13" s="3"/>
    </row>
    <row r="14" spans="1:35" ht="15">
      <c r="A14" s="14" t="s">
        <v>214</v>
      </c>
      <c r="B14" s="15"/>
      <c r="C14" s="15"/>
      <c r="D14" s="87">
        <v>457.30970168613123</v>
      </c>
      <c r="E14" s="82"/>
      <c r="F14" s="15"/>
      <c r="G14" s="15"/>
      <c r="H14" s="95" t="s">
        <v>214</v>
      </c>
      <c r="I14" s="100"/>
      <c r="J14" s="100"/>
      <c r="K14" s="95" t="s">
        <v>214</v>
      </c>
      <c r="L14" s="84">
        <v>1146.9647949158802</v>
      </c>
      <c r="M14" s="86">
        <v>2197.19677734375</v>
      </c>
      <c r="N14" s="86">
        <v>459.9641418457031</v>
      </c>
      <c r="O14" s="76"/>
      <c r="P14" s="88"/>
      <c r="Q14" s="88"/>
      <c r="R14" s="105"/>
      <c r="S14" s="98">
        <v>1</v>
      </c>
      <c r="T14" s="98">
        <v>1</v>
      </c>
      <c r="U14" s="99">
        <v>756</v>
      </c>
      <c r="V14" s="99">
        <v>0.000488</v>
      </c>
      <c r="W14" s="99">
        <v>6E-06</v>
      </c>
      <c r="X14" s="99">
        <v>0.918387</v>
      </c>
      <c r="Y14" s="99">
        <v>0</v>
      </c>
      <c r="Z14" s="99"/>
      <c r="AA14" s="81">
        <v>14</v>
      </c>
      <c r="AB14" s="81"/>
      <c r="AC14" s="89"/>
      <c r="AD14" s="103" t="str">
        <f>REPLACE(INDEX(GroupVertices[Group],MATCH(Vertices[[#This Row],[Vertex]],GroupVertices[Vertex],0)),1,1,"")</f>
        <v>2</v>
      </c>
      <c r="AE14" s="2"/>
      <c r="AI14" s="3"/>
    </row>
    <row r="15" spans="1:35" ht="15">
      <c r="A15" s="14" t="s">
        <v>215</v>
      </c>
      <c r="B15" s="15"/>
      <c r="C15" s="15"/>
      <c r="D15" s="87">
        <v>400</v>
      </c>
      <c r="E15" s="82"/>
      <c r="F15" s="15"/>
      <c r="G15" s="15"/>
      <c r="H15" s="95" t="s">
        <v>215</v>
      </c>
      <c r="I15" s="100"/>
      <c r="J15" s="100"/>
      <c r="K15" s="95" t="s">
        <v>215</v>
      </c>
      <c r="L15" s="84">
        <v>1</v>
      </c>
      <c r="M15" s="86">
        <v>1907.88720703125</v>
      </c>
      <c r="N15" s="86">
        <v>148.10922241210938</v>
      </c>
      <c r="O15" s="76"/>
      <c r="P15" s="88"/>
      <c r="Q15" s="88"/>
      <c r="R15" s="105"/>
      <c r="S15" s="98">
        <v>1</v>
      </c>
      <c r="T15" s="98">
        <v>0</v>
      </c>
      <c r="U15" s="99">
        <v>0</v>
      </c>
      <c r="V15" s="99">
        <v>0.000412</v>
      </c>
      <c r="W15" s="99">
        <v>0</v>
      </c>
      <c r="X15" s="99">
        <v>0.540314</v>
      </c>
      <c r="Y15" s="99">
        <v>0</v>
      </c>
      <c r="Z15" s="99"/>
      <c r="AA15" s="81">
        <v>15</v>
      </c>
      <c r="AB15" s="81"/>
      <c r="AC15" s="89"/>
      <c r="AD15" s="103" t="str">
        <f>REPLACE(INDEX(GroupVertices[Group],MATCH(Vertices[[#This Row],[Vertex]],GroupVertices[Vertex],0)),1,1,"")</f>
        <v>2</v>
      </c>
      <c r="AE15" s="2"/>
      <c r="AI15" s="3"/>
    </row>
    <row r="16" spans="1:35" ht="15">
      <c r="A16" s="14" t="s">
        <v>216</v>
      </c>
      <c r="B16" s="15"/>
      <c r="C16" s="15"/>
      <c r="D16" s="87">
        <v>489.8007215954901</v>
      </c>
      <c r="E16" s="82"/>
      <c r="F16" s="15"/>
      <c r="G16" s="15"/>
      <c r="H16" s="95" t="s">
        <v>216</v>
      </c>
      <c r="I16" s="100"/>
      <c r="J16" s="100"/>
      <c r="K16" s="95" t="s">
        <v>216</v>
      </c>
      <c r="L16" s="84">
        <v>1796.6552290234192</v>
      </c>
      <c r="M16" s="86">
        <v>2185.57763671875</v>
      </c>
      <c r="N16" s="86">
        <v>1294.66162109375</v>
      </c>
      <c r="O16" s="76"/>
      <c r="P16" s="88"/>
      <c r="Q16" s="88"/>
      <c r="R16" s="105"/>
      <c r="S16" s="98">
        <v>2</v>
      </c>
      <c r="T16" s="98">
        <v>3</v>
      </c>
      <c r="U16" s="99">
        <v>1184.604762</v>
      </c>
      <c r="V16" s="99">
        <v>0.000769</v>
      </c>
      <c r="W16" s="99">
        <v>0.000634</v>
      </c>
      <c r="X16" s="99">
        <v>1.178087</v>
      </c>
      <c r="Y16" s="99">
        <v>0.25</v>
      </c>
      <c r="Z16" s="99"/>
      <c r="AA16" s="81">
        <v>16</v>
      </c>
      <c r="AB16" s="81"/>
      <c r="AC16" s="89"/>
      <c r="AD16" s="103" t="str">
        <f>REPLACE(INDEX(GroupVertices[Group],MATCH(Vertices[[#This Row],[Vertex]],GroupVertices[Vertex],0)),1,1,"")</f>
        <v>2</v>
      </c>
      <c r="AE16" s="2"/>
      <c r="AI16" s="3"/>
    </row>
    <row r="17" spans="1:35" ht="15">
      <c r="A17" s="14" t="s">
        <v>217</v>
      </c>
      <c r="B17" s="15"/>
      <c r="C17" s="15"/>
      <c r="D17" s="87">
        <v>400</v>
      </c>
      <c r="E17" s="82"/>
      <c r="F17" s="15"/>
      <c r="G17" s="15"/>
      <c r="H17" s="95" t="s">
        <v>217</v>
      </c>
      <c r="I17" s="100"/>
      <c r="J17" s="100"/>
      <c r="K17" s="95" t="s">
        <v>217</v>
      </c>
      <c r="L17" s="84">
        <v>1</v>
      </c>
      <c r="M17" s="86">
        <v>8514.40234375</v>
      </c>
      <c r="N17" s="86">
        <v>8515.6455078125</v>
      </c>
      <c r="O17" s="76"/>
      <c r="P17" s="88"/>
      <c r="Q17" s="88"/>
      <c r="R17" s="105"/>
      <c r="S17" s="98">
        <v>1</v>
      </c>
      <c r="T17" s="98">
        <v>1</v>
      </c>
      <c r="U17" s="99">
        <v>0</v>
      </c>
      <c r="V17" s="99">
        <v>0.000991</v>
      </c>
      <c r="W17" s="99">
        <v>0.004686</v>
      </c>
      <c r="X17" s="99">
        <v>0.679838</v>
      </c>
      <c r="Y17" s="99">
        <v>1</v>
      </c>
      <c r="Z17" s="99"/>
      <c r="AA17" s="81">
        <v>17</v>
      </c>
      <c r="AB17" s="81"/>
      <c r="AC17" s="89"/>
      <c r="AD17" s="103" t="str">
        <f>REPLACE(INDEX(GroupVertices[Group],MATCH(Vertices[[#This Row],[Vertex]],GroupVertices[Vertex],0)),1,1,"")</f>
        <v>6</v>
      </c>
      <c r="AE17" s="2"/>
      <c r="AI17" s="3"/>
    </row>
    <row r="18" spans="1:35" ht="15">
      <c r="A18" s="14" t="s">
        <v>218</v>
      </c>
      <c r="B18" s="15"/>
      <c r="C18" s="15"/>
      <c r="D18" s="87">
        <v>560.3082326377414</v>
      </c>
      <c r="E18" s="82"/>
      <c r="F18" s="15"/>
      <c r="G18" s="15"/>
      <c r="H18" s="95" t="s">
        <v>218</v>
      </c>
      <c r="I18" s="100"/>
      <c r="J18" s="100"/>
      <c r="K18" s="95" t="s">
        <v>218</v>
      </c>
      <c r="L18" s="84">
        <v>3206.5234198242783</v>
      </c>
      <c r="M18" s="86">
        <v>1537.7998046875</v>
      </c>
      <c r="N18" s="86">
        <v>2207.017822265625</v>
      </c>
      <c r="O18" s="76"/>
      <c r="P18" s="88"/>
      <c r="Q18" s="88"/>
      <c r="R18" s="105"/>
      <c r="S18" s="98">
        <v>2</v>
      </c>
      <c r="T18" s="98">
        <v>7</v>
      </c>
      <c r="U18" s="99">
        <v>2114.70345</v>
      </c>
      <c r="V18" s="99">
        <v>0.000999</v>
      </c>
      <c r="W18" s="99">
        <v>0.005736</v>
      </c>
      <c r="X18" s="99">
        <v>2.283959</v>
      </c>
      <c r="Y18" s="99">
        <v>0.07142857142857142</v>
      </c>
      <c r="Z18" s="99"/>
      <c r="AA18" s="81">
        <v>18</v>
      </c>
      <c r="AB18" s="81"/>
      <c r="AC18" s="89"/>
      <c r="AD18" s="103" t="str">
        <f>REPLACE(INDEX(GroupVertices[Group],MATCH(Vertices[[#This Row],[Vertex]],GroupVertices[Vertex],0)),1,1,"")</f>
        <v>2</v>
      </c>
      <c r="AE18" s="2"/>
      <c r="AI18" s="3"/>
    </row>
    <row r="19" spans="1:35" ht="15">
      <c r="A19" s="14" t="s">
        <v>219</v>
      </c>
      <c r="B19" s="15"/>
      <c r="C19" s="15"/>
      <c r="D19" s="87">
        <v>451.1255771869283</v>
      </c>
      <c r="E19" s="82"/>
      <c r="F19" s="15"/>
      <c r="G19" s="15"/>
      <c r="H19" s="95" t="s">
        <v>219</v>
      </c>
      <c r="I19" s="100"/>
      <c r="J19" s="100"/>
      <c r="K19" s="95" t="s">
        <v>219</v>
      </c>
      <c r="L19" s="84">
        <v>1023.3070414298178</v>
      </c>
      <c r="M19" s="86">
        <v>4214.01611328125</v>
      </c>
      <c r="N19" s="86">
        <v>2481.503173828125</v>
      </c>
      <c r="O19" s="76"/>
      <c r="P19" s="88"/>
      <c r="Q19" s="88"/>
      <c r="R19" s="105"/>
      <c r="S19" s="98">
        <v>1</v>
      </c>
      <c r="T19" s="98">
        <v>1</v>
      </c>
      <c r="U19" s="99">
        <v>674.422222</v>
      </c>
      <c r="V19" s="99">
        <v>0.000983</v>
      </c>
      <c r="W19" s="99">
        <v>0.004185</v>
      </c>
      <c r="X19" s="99">
        <v>0.690261</v>
      </c>
      <c r="Y19" s="99">
        <v>0</v>
      </c>
      <c r="Z19" s="99"/>
      <c r="AA19" s="81">
        <v>19</v>
      </c>
      <c r="AB19" s="81"/>
      <c r="AC19" s="89"/>
      <c r="AD19" s="103" t="str">
        <f>REPLACE(INDEX(GroupVertices[Group],MATCH(Vertices[[#This Row],[Vertex]],GroupVertices[Vertex],0)),1,1,"")</f>
        <v>7</v>
      </c>
      <c r="AE19" s="2"/>
      <c r="AI19" s="3"/>
    </row>
    <row r="20" spans="1:35" ht="15">
      <c r="A20" s="14" t="s">
        <v>220</v>
      </c>
      <c r="B20" s="15"/>
      <c r="C20" s="15"/>
      <c r="D20" s="87">
        <v>589.9619596666666</v>
      </c>
      <c r="E20" s="82"/>
      <c r="F20" s="15"/>
      <c r="G20" s="15"/>
      <c r="H20" s="95" t="s">
        <v>220</v>
      </c>
      <c r="I20" s="100"/>
      <c r="J20" s="100"/>
      <c r="K20" s="95" t="s">
        <v>220</v>
      </c>
      <c r="L20" s="84">
        <v>3799.4793454946675</v>
      </c>
      <c r="M20" s="86">
        <v>2715.83056640625</v>
      </c>
      <c r="N20" s="86">
        <v>2153.121826171875</v>
      </c>
      <c r="O20" s="76"/>
      <c r="P20" s="88"/>
      <c r="Q20" s="88"/>
      <c r="R20" s="105"/>
      <c r="S20" s="98">
        <v>4</v>
      </c>
      <c r="T20" s="98">
        <v>5</v>
      </c>
      <c r="U20" s="99">
        <v>2505.880109</v>
      </c>
      <c r="V20" s="99">
        <v>0.001027</v>
      </c>
      <c r="W20" s="99">
        <v>0.006386</v>
      </c>
      <c r="X20" s="99">
        <v>2.426271</v>
      </c>
      <c r="Y20" s="99">
        <v>0.14285714285714285</v>
      </c>
      <c r="Z20" s="99"/>
      <c r="AA20" s="81">
        <v>20</v>
      </c>
      <c r="AB20" s="81"/>
      <c r="AC20" s="89"/>
      <c r="AD20" s="103" t="str">
        <f>REPLACE(INDEX(GroupVertices[Group],MATCH(Vertices[[#This Row],[Vertex]],GroupVertices[Vertex],0)),1,1,"")</f>
        <v>2</v>
      </c>
      <c r="AE20" s="2"/>
      <c r="AI20" s="3"/>
    </row>
    <row r="21" spans="1:35" ht="15">
      <c r="A21" s="14" t="s">
        <v>221</v>
      </c>
      <c r="B21" s="15"/>
      <c r="C21" s="15"/>
      <c r="D21" s="87">
        <v>580.1225224809767</v>
      </c>
      <c r="E21" s="82"/>
      <c r="F21" s="15"/>
      <c r="G21" s="15"/>
      <c r="H21" s="95" t="s">
        <v>221</v>
      </c>
      <c r="I21" s="100"/>
      <c r="J21" s="100"/>
      <c r="K21" s="95" t="s">
        <v>221</v>
      </c>
      <c r="L21" s="84">
        <v>3602.7299595296113</v>
      </c>
      <c r="M21" s="86">
        <v>7114.40869140625</v>
      </c>
      <c r="N21" s="86">
        <v>7680.744140625</v>
      </c>
      <c r="O21" s="76"/>
      <c r="P21" s="88"/>
      <c r="Q21" s="88"/>
      <c r="R21" s="105"/>
      <c r="S21" s="98">
        <v>3</v>
      </c>
      <c r="T21" s="98">
        <v>3</v>
      </c>
      <c r="U21" s="99">
        <v>2376.083333</v>
      </c>
      <c r="V21" s="99">
        <v>0.000995</v>
      </c>
      <c r="W21" s="99">
        <v>0.005178</v>
      </c>
      <c r="X21" s="99">
        <v>2.009848</v>
      </c>
      <c r="Y21" s="99">
        <v>0.1</v>
      </c>
      <c r="Z21" s="99"/>
      <c r="AA21" s="81">
        <v>21</v>
      </c>
      <c r="AB21" s="81"/>
      <c r="AC21" s="89"/>
      <c r="AD21" s="103" t="str">
        <f>REPLACE(INDEX(GroupVertices[Group],MATCH(Vertices[[#This Row],[Vertex]],GroupVertices[Vertex],0)),1,1,"")</f>
        <v>4</v>
      </c>
      <c r="AE21" s="2"/>
      <c r="AI21" s="3"/>
    </row>
    <row r="22" spans="1:35" ht="15">
      <c r="A22" s="14" t="s">
        <v>222</v>
      </c>
      <c r="B22" s="15"/>
      <c r="C22" s="15"/>
      <c r="D22" s="87">
        <v>538.1161779022</v>
      </c>
      <c r="E22" s="82"/>
      <c r="F22" s="15"/>
      <c r="G22" s="15"/>
      <c r="H22" s="95" t="s">
        <v>222</v>
      </c>
      <c r="I22" s="100"/>
      <c r="J22" s="100"/>
      <c r="K22" s="95" t="s">
        <v>222</v>
      </c>
      <c r="L22" s="84">
        <v>2762.77109333239</v>
      </c>
      <c r="M22" s="86">
        <v>1844.91650390625</v>
      </c>
      <c r="N22" s="86">
        <v>2294.29736328125</v>
      </c>
      <c r="O22" s="76"/>
      <c r="P22" s="88"/>
      <c r="Q22" s="88"/>
      <c r="R22" s="105"/>
      <c r="S22" s="98">
        <v>5</v>
      </c>
      <c r="T22" s="98">
        <v>5</v>
      </c>
      <c r="U22" s="99">
        <v>1821.95732</v>
      </c>
      <c r="V22" s="99">
        <v>0.001006</v>
      </c>
      <c r="W22" s="99">
        <v>0.006234</v>
      </c>
      <c r="X22" s="99">
        <v>2.432255</v>
      </c>
      <c r="Y22" s="99">
        <v>0.09722222222222222</v>
      </c>
      <c r="Z22" s="99"/>
      <c r="AA22" s="81">
        <v>22</v>
      </c>
      <c r="AB22" s="81"/>
      <c r="AC22" s="89"/>
      <c r="AD22" s="103" t="str">
        <f>REPLACE(INDEX(GroupVertices[Group],MATCH(Vertices[[#This Row],[Vertex]],GroupVertices[Vertex],0)),1,1,"")</f>
        <v>2</v>
      </c>
      <c r="AE22" s="2"/>
      <c r="AI22" s="3"/>
    </row>
    <row r="23" spans="1:35" ht="15">
      <c r="A23" s="14" t="s">
        <v>223</v>
      </c>
      <c r="B23" s="15"/>
      <c r="C23" s="15"/>
      <c r="D23" s="87">
        <v>594.0515347225182</v>
      </c>
      <c r="E23" s="82"/>
      <c r="F23" s="15"/>
      <c r="G23" s="15"/>
      <c r="H23" s="95" t="s">
        <v>223</v>
      </c>
      <c r="I23" s="100"/>
      <c r="J23" s="100"/>
      <c r="K23" s="95" t="s">
        <v>223</v>
      </c>
      <c r="L23" s="84">
        <v>3881.254488311475</v>
      </c>
      <c r="M23" s="86">
        <v>8087.20068359375</v>
      </c>
      <c r="N23" s="86">
        <v>5684.78955078125</v>
      </c>
      <c r="O23" s="76"/>
      <c r="P23" s="88"/>
      <c r="Q23" s="88"/>
      <c r="R23" s="105"/>
      <c r="S23" s="98">
        <v>5</v>
      </c>
      <c r="T23" s="98">
        <v>6</v>
      </c>
      <c r="U23" s="99">
        <v>2559.827672</v>
      </c>
      <c r="V23" s="99">
        <v>0.001001</v>
      </c>
      <c r="W23" s="99">
        <v>0.005844</v>
      </c>
      <c r="X23" s="99">
        <v>2.630271</v>
      </c>
      <c r="Y23" s="99">
        <v>0.06944444444444445</v>
      </c>
      <c r="Z23" s="99"/>
      <c r="AA23" s="81">
        <v>23</v>
      </c>
      <c r="AB23" s="81"/>
      <c r="AC23" s="89"/>
      <c r="AD23" s="103" t="str">
        <f>REPLACE(INDEX(GroupVertices[Group],MATCH(Vertices[[#This Row],[Vertex]],GroupVertices[Vertex],0)),1,1,"")</f>
        <v>9</v>
      </c>
      <c r="AE23" s="2"/>
      <c r="AI23" s="3"/>
    </row>
    <row r="24" spans="1:35" ht="15">
      <c r="A24" s="14" t="s">
        <v>224</v>
      </c>
      <c r="B24" s="15"/>
      <c r="C24" s="15"/>
      <c r="D24" s="87">
        <v>453.78307573639245</v>
      </c>
      <c r="E24" s="82"/>
      <c r="F24" s="15"/>
      <c r="G24" s="15"/>
      <c r="H24" s="95" t="s">
        <v>224</v>
      </c>
      <c r="I24" s="100"/>
      <c r="J24" s="100"/>
      <c r="K24" s="95" t="s">
        <v>224</v>
      </c>
      <c r="L24" s="84">
        <v>1076.446382424903</v>
      </c>
      <c r="M24" s="86">
        <v>4260.52783203125</v>
      </c>
      <c r="N24" s="86">
        <v>1085.3848876953125</v>
      </c>
      <c r="O24" s="76"/>
      <c r="P24" s="88"/>
      <c r="Q24" s="88"/>
      <c r="R24" s="105"/>
      <c r="S24" s="98">
        <v>2</v>
      </c>
      <c r="T24" s="98">
        <v>1</v>
      </c>
      <c r="U24" s="99">
        <v>709.478571</v>
      </c>
      <c r="V24" s="99">
        <v>0.000987</v>
      </c>
      <c r="W24" s="99">
        <v>0.004788</v>
      </c>
      <c r="X24" s="99">
        <v>0.944094</v>
      </c>
      <c r="Y24" s="99">
        <v>0.3333333333333333</v>
      </c>
      <c r="Z24" s="99"/>
      <c r="AA24" s="81">
        <v>24</v>
      </c>
      <c r="AB24" s="81"/>
      <c r="AC24" s="89"/>
      <c r="AD24" s="103" t="str">
        <f>REPLACE(INDEX(GroupVertices[Group],MATCH(Vertices[[#This Row],[Vertex]],GroupVertices[Vertex],0)),1,1,"")</f>
        <v>7</v>
      </c>
      <c r="AE24" s="2"/>
      <c r="AI24" s="3"/>
    </row>
    <row r="25" spans="1:35" ht="15">
      <c r="A25" s="14" t="s">
        <v>225</v>
      </c>
      <c r="B25" s="15"/>
      <c r="C25" s="15"/>
      <c r="D25" s="87">
        <v>524.0236188575365</v>
      </c>
      <c r="E25" s="82"/>
      <c r="F25" s="15"/>
      <c r="G25" s="15"/>
      <c r="H25" s="95" t="s">
        <v>225</v>
      </c>
      <c r="I25" s="100"/>
      <c r="J25" s="100"/>
      <c r="K25" s="95" t="s">
        <v>225</v>
      </c>
      <c r="L25" s="84">
        <v>2480.9762826752994</v>
      </c>
      <c r="M25" s="86">
        <v>4743.28466796875</v>
      </c>
      <c r="N25" s="86">
        <v>7784.53759765625</v>
      </c>
      <c r="O25" s="76"/>
      <c r="P25" s="88"/>
      <c r="Q25" s="88"/>
      <c r="R25" s="105"/>
      <c r="S25" s="98">
        <v>1</v>
      </c>
      <c r="T25" s="98">
        <v>4</v>
      </c>
      <c r="U25" s="99">
        <v>1636.055556</v>
      </c>
      <c r="V25" s="99">
        <v>0.000789</v>
      </c>
      <c r="W25" s="99">
        <v>0.000982</v>
      </c>
      <c r="X25" s="99">
        <v>1.687574</v>
      </c>
      <c r="Y25" s="99">
        <v>0.05</v>
      </c>
      <c r="Z25" s="99"/>
      <c r="AA25" s="81">
        <v>25</v>
      </c>
      <c r="AB25" s="81"/>
      <c r="AC25" s="89"/>
      <c r="AD25" s="103" t="str">
        <f>REPLACE(INDEX(GroupVertices[Group],MATCH(Vertices[[#This Row],[Vertex]],GroupVertices[Vertex],0)),1,1,"")</f>
        <v>3</v>
      </c>
      <c r="AE25" s="2"/>
      <c r="AI25" s="3"/>
    </row>
    <row r="26" spans="1:35" ht="15">
      <c r="A26" s="14" t="s">
        <v>226</v>
      </c>
      <c r="B26" s="15"/>
      <c r="C26" s="15"/>
      <c r="D26" s="87">
        <v>900</v>
      </c>
      <c r="E26" s="82"/>
      <c r="F26" s="15"/>
      <c r="G26" s="15"/>
      <c r="H26" s="95" t="s">
        <v>226</v>
      </c>
      <c r="I26" s="100"/>
      <c r="J26" s="100"/>
      <c r="K26" s="95" t="s">
        <v>226</v>
      </c>
      <c r="L26" s="84">
        <v>9999</v>
      </c>
      <c r="M26" s="86">
        <v>5184.2666015625</v>
      </c>
      <c r="N26" s="86">
        <v>8181.09521484375</v>
      </c>
      <c r="O26" s="76"/>
      <c r="P26" s="88"/>
      <c r="Q26" s="88"/>
      <c r="R26" s="105"/>
      <c r="S26" s="98">
        <v>10</v>
      </c>
      <c r="T26" s="98">
        <v>10</v>
      </c>
      <c r="U26" s="99">
        <v>14568.955355</v>
      </c>
      <c r="V26" s="99">
        <v>0.001054</v>
      </c>
      <c r="W26" s="99">
        <v>0.006592</v>
      </c>
      <c r="X26" s="99">
        <v>6.493234</v>
      </c>
      <c r="Y26" s="99">
        <v>0.031578947368421054</v>
      </c>
      <c r="Z26" s="99"/>
      <c r="AA26" s="81">
        <v>26</v>
      </c>
      <c r="AB26" s="81"/>
      <c r="AC26" s="89"/>
      <c r="AD26" s="103" t="str">
        <f>REPLACE(INDEX(GroupVertices[Group],MATCH(Vertices[[#This Row],[Vertex]],GroupVertices[Vertex],0)),1,1,"")</f>
        <v>3</v>
      </c>
      <c r="AE26" s="2"/>
      <c r="AI26" s="3"/>
    </row>
    <row r="27" spans="1:35" ht="15">
      <c r="A27" s="14" t="s">
        <v>227</v>
      </c>
      <c r="B27" s="15"/>
      <c r="C27" s="15"/>
      <c r="D27" s="87">
        <v>400</v>
      </c>
      <c r="E27" s="82"/>
      <c r="F27" s="15"/>
      <c r="G27" s="15"/>
      <c r="H27" s="95" t="s">
        <v>227</v>
      </c>
      <c r="I27" s="100"/>
      <c r="J27" s="100"/>
      <c r="K27" s="95" t="s">
        <v>227</v>
      </c>
      <c r="L27" s="84">
        <v>1</v>
      </c>
      <c r="M27" s="86">
        <v>1139.0885009765625</v>
      </c>
      <c r="N27" s="86">
        <v>6026.26708984375</v>
      </c>
      <c r="O27" s="76"/>
      <c r="P27" s="88"/>
      <c r="Q27" s="88"/>
      <c r="R27" s="105"/>
      <c r="S27" s="98">
        <v>0</v>
      </c>
      <c r="T27" s="98">
        <v>1</v>
      </c>
      <c r="U27" s="99">
        <v>0</v>
      </c>
      <c r="V27" s="99">
        <v>0.000979</v>
      </c>
      <c r="W27" s="99">
        <v>0.004157</v>
      </c>
      <c r="X27" s="99">
        <v>0.418598</v>
      </c>
      <c r="Y27" s="99">
        <v>0</v>
      </c>
      <c r="Z27" s="99"/>
      <c r="AA27" s="81">
        <v>27</v>
      </c>
      <c r="AB27" s="81"/>
      <c r="AC27" s="89"/>
      <c r="AD27" s="103" t="str">
        <f>REPLACE(INDEX(GroupVertices[Group],MATCH(Vertices[[#This Row],[Vertex]],GroupVertices[Vertex],0)),1,1,"")</f>
        <v>1</v>
      </c>
      <c r="AE27" s="2"/>
      <c r="AI27" s="3"/>
    </row>
    <row r="28" spans="1:35" ht="15">
      <c r="A28" s="14" t="s">
        <v>228</v>
      </c>
      <c r="B28" s="15"/>
      <c r="C28" s="15"/>
      <c r="D28" s="87">
        <v>457.38550816984304</v>
      </c>
      <c r="E28" s="82"/>
      <c r="F28" s="15"/>
      <c r="G28" s="15"/>
      <c r="H28" s="95" t="s">
        <v>228</v>
      </c>
      <c r="I28" s="100"/>
      <c r="J28" s="100"/>
      <c r="K28" s="95" t="s">
        <v>228</v>
      </c>
      <c r="L28" s="84">
        <v>1148.4806213641816</v>
      </c>
      <c r="M28" s="86">
        <v>1068.1339111328125</v>
      </c>
      <c r="N28" s="86">
        <v>6309.52880859375</v>
      </c>
      <c r="O28" s="76"/>
      <c r="P28" s="88"/>
      <c r="Q28" s="88"/>
      <c r="R28" s="105"/>
      <c r="S28" s="98">
        <v>2</v>
      </c>
      <c r="T28" s="98">
        <v>2</v>
      </c>
      <c r="U28" s="99">
        <v>757</v>
      </c>
      <c r="V28" s="99">
        <v>0.000983</v>
      </c>
      <c r="W28" s="99">
        <v>0.004824</v>
      </c>
      <c r="X28" s="99">
        <v>1.379153</v>
      </c>
      <c r="Y28" s="99">
        <v>0.16666666666666666</v>
      </c>
      <c r="Z28" s="99"/>
      <c r="AA28" s="81">
        <v>28</v>
      </c>
      <c r="AB28" s="81"/>
      <c r="AC28" s="89"/>
      <c r="AD28" s="103" t="str">
        <f>REPLACE(INDEX(GroupVertices[Group],MATCH(Vertices[[#This Row],[Vertex]],GroupVertices[Vertex],0)),1,1,"")</f>
        <v>1</v>
      </c>
      <c r="AE28" s="2"/>
      <c r="AI28" s="3"/>
    </row>
    <row r="29" spans="1:35" ht="15">
      <c r="A29" s="14" t="s">
        <v>229</v>
      </c>
      <c r="B29" s="15"/>
      <c r="C29" s="15"/>
      <c r="D29" s="87">
        <v>442.700441251712</v>
      </c>
      <c r="E29" s="82"/>
      <c r="F29" s="15"/>
      <c r="G29" s="15"/>
      <c r="H29" s="95" t="s">
        <v>229</v>
      </c>
      <c r="I29" s="100"/>
      <c r="J29" s="100"/>
      <c r="K29" s="95" t="s">
        <v>229</v>
      </c>
      <c r="L29" s="84">
        <v>854.8380232692333</v>
      </c>
      <c r="M29" s="86">
        <v>1793.06689453125</v>
      </c>
      <c r="N29" s="86">
        <v>1717.0364990234375</v>
      </c>
      <c r="O29" s="76"/>
      <c r="P29" s="88"/>
      <c r="Q29" s="88"/>
      <c r="R29" s="105"/>
      <c r="S29" s="98">
        <v>2</v>
      </c>
      <c r="T29" s="98">
        <v>5</v>
      </c>
      <c r="U29" s="99">
        <v>563.282178</v>
      </c>
      <c r="V29" s="99">
        <v>0.000781</v>
      </c>
      <c r="W29" s="99">
        <v>0.001437</v>
      </c>
      <c r="X29" s="99">
        <v>1.389138</v>
      </c>
      <c r="Y29" s="99">
        <v>0.15</v>
      </c>
      <c r="Z29" s="99"/>
      <c r="AA29" s="81">
        <v>29</v>
      </c>
      <c r="AB29" s="81"/>
      <c r="AC29" s="89"/>
      <c r="AD29" s="103" t="str">
        <f>REPLACE(INDEX(GroupVertices[Group],MATCH(Vertices[[#This Row],[Vertex]],GroupVertices[Vertex],0)),1,1,"")</f>
        <v>2</v>
      </c>
      <c r="AE29" s="2"/>
      <c r="AI29" s="3"/>
    </row>
    <row r="30" spans="1:35" ht="15">
      <c r="A30" s="14" t="s">
        <v>230</v>
      </c>
      <c r="B30" s="15"/>
      <c r="C30" s="15"/>
      <c r="D30" s="87">
        <v>900</v>
      </c>
      <c r="E30" s="82"/>
      <c r="F30" s="15"/>
      <c r="G30" s="15"/>
      <c r="H30" s="95" t="s">
        <v>230</v>
      </c>
      <c r="I30" s="100"/>
      <c r="J30" s="100"/>
      <c r="K30" s="95" t="s">
        <v>230</v>
      </c>
      <c r="L30" s="84">
        <v>9999</v>
      </c>
      <c r="M30" s="86">
        <v>8896.080078125</v>
      </c>
      <c r="N30" s="86">
        <v>8144.896484375</v>
      </c>
      <c r="O30" s="76"/>
      <c r="P30" s="88"/>
      <c r="Q30" s="88"/>
      <c r="R30" s="105"/>
      <c r="S30" s="98">
        <v>9</v>
      </c>
      <c r="T30" s="98">
        <v>11</v>
      </c>
      <c r="U30" s="99">
        <v>7746.668109</v>
      </c>
      <c r="V30" s="99">
        <v>0.001066</v>
      </c>
      <c r="W30" s="99">
        <v>0.007642</v>
      </c>
      <c r="X30" s="99">
        <v>5.224791</v>
      </c>
      <c r="Y30" s="99">
        <v>0.041666666666666664</v>
      </c>
      <c r="Z30" s="99"/>
      <c r="AA30" s="81">
        <v>30</v>
      </c>
      <c r="AB30" s="81"/>
      <c r="AC30" s="89"/>
      <c r="AD30" s="103" t="str">
        <f>REPLACE(INDEX(GroupVertices[Group],MATCH(Vertices[[#This Row],[Vertex]],GroupVertices[Vertex],0)),1,1,"")</f>
        <v>6</v>
      </c>
      <c r="AE30" s="2"/>
      <c r="AI30" s="3"/>
    </row>
    <row r="31" spans="1:35" ht="15">
      <c r="A31" s="14" t="s">
        <v>231</v>
      </c>
      <c r="B31" s="15"/>
      <c r="C31" s="15"/>
      <c r="D31" s="87">
        <v>408.59505298458396</v>
      </c>
      <c r="E31" s="82"/>
      <c r="F31" s="15"/>
      <c r="G31" s="15"/>
      <c r="H31" s="95" t="s">
        <v>231</v>
      </c>
      <c r="I31" s="100"/>
      <c r="J31" s="100"/>
      <c r="K31" s="95" t="s">
        <v>231</v>
      </c>
      <c r="L31" s="84">
        <v>172.86667947974135</v>
      </c>
      <c r="M31" s="86">
        <v>9085.478515625</v>
      </c>
      <c r="N31" s="86">
        <v>7854.4638671875</v>
      </c>
      <c r="O31" s="76"/>
      <c r="P31" s="88"/>
      <c r="Q31" s="88"/>
      <c r="R31" s="105"/>
      <c r="S31" s="98">
        <v>2</v>
      </c>
      <c r="T31" s="98">
        <v>3</v>
      </c>
      <c r="U31" s="99">
        <v>113.381502</v>
      </c>
      <c r="V31" s="99">
        <v>0.001009</v>
      </c>
      <c r="W31" s="99">
        <v>0.005551</v>
      </c>
      <c r="X31" s="99">
        <v>1.18276</v>
      </c>
      <c r="Y31" s="99">
        <v>0.5</v>
      </c>
      <c r="Z31" s="99"/>
      <c r="AA31" s="81">
        <v>31</v>
      </c>
      <c r="AB31" s="81"/>
      <c r="AC31" s="89"/>
      <c r="AD31" s="103" t="str">
        <f>REPLACE(INDEX(GroupVertices[Group],MATCH(Vertices[[#This Row],[Vertex]],GroupVertices[Vertex],0)),1,1,"")</f>
        <v>6</v>
      </c>
      <c r="AE31" s="2"/>
      <c r="AI31" s="3"/>
    </row>
    <row r="32" spans="1:35" ht="15">
      <c r="A32" s="14" t="s">
        <v>232</v>
      </c>
      <c r="B32" s="15"/>
      <c r="C32" s="15"/>
      <c r="D32" s="87">
        <v>627.4952576191532</v>
      </c>
      <c r="E32" s="82"/>
      <c r="F32" s="15"/>
      <c r="G32" s="15"/>
      <c r="H32" s="95" t="s">
        <v>232</v>
      </c>
      <c r="I32" s="100"/>
      <c r="J32" s="100"/>
      <c r="K32" s="95" t="s">
        <v>232</v>
      </c>
      <c r="L32" s="84">
        <v>4549.995171352588</v>
      </c>
      <c r="M32" s="86">
        <v>6540.63671875</v>
      </c>
      <c r="N32" s="86">
        <v>2233.33154296875</v>
      </c>
      <c r="O32" s="76"/>
      <c r="P32" s="88"/>
      <c r="Q32" s="88"/>
      <c r="R32" s="105"/>
      <c r="S32" s="98">
        <v>2</v>
      </c>
      <c r="T32" s="98">
        <v>1</v>
      </c>
      <c r="U32" s="99">
        <v>3001</v>
      </c>
      <c r="V32" s="99">
        <v>0.000725</v>
      </c>
      <c r="W32" s="99">
        <v>0.000584</v>
      </c>
      <c r="X32" s="99">
        <v>1.176265</v>
      </c>
      <c r="Y32" s="99">
        <v>0</v>
      </c>
      <c r="Z32" s="99"/>
      <c r="AA32" s="81">
        <v>32</v>
      </c>
      <c r="AB32" s="81"/>
      <c r="AC32" s="89"/>
      <c r="AD32" s="103" t="str">
        <f>REPLACE(INDEX(GroupVertices[Group],MATCH(Vertices[[#This Row],[Vertex]],GroupVertices[Vertex],0)),1,1,"")</f>
        <v>12</v>
      </c>
      <c r="AE32" s="2"/>
      <c r="AI32" s="3"/>
    </row>
    <row r="33" spans="1:35" ht="15">
      <c r="A33" s="14" t="s">
        <v>233</v>
      </c>
      <c r="B33" s="15"/>
      <c r="C33" s="15"/>
      <c r="D33" s="87">
        <v>541.3790921225327</v>
      </c>
      <c r="E33" s="82"/>
      <c r="F33" s="15"/>
      <c r="G33" s="15"/>
      <c r="H33" s="95" t="s">
        <v>233</v>
      </c>
      <c r="I33" s="100"/>
      <c r="J33" s="100"/>
      <c r="K33" s="95" t="s">
        <v>233</v>
      </c>
      <c r="L33" s="84">
        <v>2828.0163260821646</v>
      </c>
      <c r="M33" s="86">
        <v>6594.04150390625</v>
      </c>
      <c r="N33" s="86">
        <v>1589.4364013671875</v>
      </c>
      <c r="O33" s="76"/>
      <c r="P33" s="88"/>
      <c r="Q33" s="88"/>
      <c r="R33" s="105"/>
      <c r="S33" s="98">
        <v>1</v>
      </c>
      <c r="T33" s="98">
        <v>1</v>
      </c>
      <c r="U33" s="99">
        <v>1865</v>
      </c>
      <c r="V33" s="99">
        <v>0.000989</v>
      </c>
      <c r="W33" s="99">
        <v>0.004197</v>
      </c>
      <c r="X33" s="99">
        <v>0.751873</v>
      </c>
      <c r="Y33" s="99">
        <v>0</v>
      </c>
      <c r="Z33" s="99"/>
      <c r="AA33" s="81">
        <v>33</v>
      </c>
      <c r="AB33" s="81"/>
      <c r="AC33" s="89"/>
      <c r="AD33" s="103" t="str">
        <f>REPLACE(INDEX(GroupVertices[Group],MATCH(Vertices[[#This Row],[Vertex]],GroupVertices[Vertex],0)),1,1,"")</f>
        <v>12</v>
      </c>
      <c r="AE33" s="2"/>
      <c r="AI33" s="3"/>
    </row>
    <row r="34" spans="1:35" ht="15">
      <c r="A34" s="14" t="s">
        <v>234</v>
      </c>
      <c r="B34" s="15"/>
      <c r="C34" s="15"/>
      <c r="D34" s="87">
        <v>428.99850687729037</v>
      </c>
      <c r="E34" s="82"/>
      <c r="F34" s="15"/>
      <c r="G34" s="15"/>
      <c r="H34" s="95" t="s">
        <v>234</v>
      </c>
      <c r="I34" s="100"/>
      <c r="J34" s="100"/>
      <c r="K34" s="95" t="s">
        <v>234</v>
      </c>
      <c r="L34" s="84">
        <v>580.8541435182979</v>
      </c>
      <c r="M34" s="86">
        <v>2334.6650390625</v>
      </c>
      <c r="N34" s="86">
        <v>4573.1640625</v>
      </c>
      <c r="O34" s="76"/>
      <c r="P34" s="88"/>
      <c r="Q34" s="88"/>
      <c r="R34" s="105"/>
      <c r="S34" s="98">
        <v>3</v>
      </c>
      <c r="T34" s="98">
        <v>2</v>
      </c>
      <c r="U34" s="99">
        <v>382.533333</v>
      </c>
      <c r="V34" s="99">
        <v>0.000983</v>
      </c>
      <c r="W34" s="99">
        <v>0.004847</v>
      </c>
      <c r="X34" s="99">
        <v>1.299518</v>
      </c>
      <c r="Y34" s="99">
        <v>0.25</v>
      </c>
      <c r="Z34" s="99"/>
      <c r="AA34" s="81">
        <v>34</v>
      </c>
      <c r="AB34" s="81"/>
      <c r="AC34" s="89"/>
      <c r="AD34" s="103" t="str">
        <f>REPLACE(INDEX(GroupVertices[Group],MATCH(Vertices[[#This Row],[Vertex]],GroupVertices[Vertex],0)),1,1,"")</f>
        <v>1</v>
      </c>
      <c r="AE34" s="2"/>
      <c r="AI34" s="3"/>
    </row>
    <row r="35" spans="1:35" ht="15">
      <c r="A35" s="14" t="s">
        <v>235</v>
      </c>
      <c r="B35" s="15"/>
      <c r="C35" s="15"/>
      <c r="D35" s="87">
        <v>482.6994589482638</v>
      </c>
      <c r="E35" s="82"/>
      <c r="F35" s="15"/>
      <c r="G35" s="15"/>
      <c r="H35" s="95" t="s">
        <v>235</v>
      </c>
      <c r="I35" s="100"/>
      <c r="J35" s="100"/>
      <c r="K35" s="95" t="s">
        <v>235</v>
      </c>
      <c r="L35" s="84">
        <v>1654.6583811294831</v>
      </c>
      <c r="M35" s="86">
        <v>2414.0224609375</v>
      </c>
      <c r="N35" s="86">
        <v>1236.7352294921875</v>
      </c>
      <c r="O35" s="76"/>
      <c r="P35" s="88"/>
      <c r="Q35" s="88"/>
      <c r="R35" s="105"/>
      <c r="S35" s="98">
        <v>1</v>
      </c>
      <c r="T35" s="98">
        <v>1</v>
      </c>
      <c r="U35" s="99">
        <v>1090.928571</v>
      </c>
      <c r="V35" s="99">
        <v>0.000766</v>
      </c>
      <c r="W35" s="99">
        <v>0.000539</v>
      </c>
      <c r="X35" s="99">
        <v>0.706714</v>
      </c>
      <c r="Y35" s="99">
        <v>0</v>
      </c>
      <c r="Z35" s="99"/>
      <c r="AA35" s="81">
        <v>35</v>
      </c>
      <c r="AB35" s="81"/>
      <c r="AC35" s="89"/>
      <c r="AD35" s="103" t="str">
        <f>REPLACE(INDEX(GroupVertices[Group],MATCH(Vertices[[#This Row],[Vertex]],GroupVertices[Vertex],0)),1,1,"")</f>
        <v>2</v>
      </c>
      <c r="AE35" s="2"/>
      <c r="AI35" s="3"/>
    </row>
    <row r="36" spans="1:35" ht="15">
      <c r="A36" s="14" t="s">
        <v>236</v>
      </c>
      <c r="B36" s="15"/>
      <c r="C36" s="15"/>
      <c r="D36" s="87">
        <v>456.2880328406205</v>
      </c>
      <c r="E36" s="82"/>
      <c r="F36" s="15"/>
      <c r="G36" s="15"/>
      <c r="H36" s="95" t="s">
        <v>236</v>
      </c>
      <c r="I36" s="100"/>
      <c r="J36" s="100"/>
      <c r="K36" s="95" t="s">
        <v>236</v>
      </c>
      <c r="L36" s="84">
        <v>1126.5355046810469</v>
      </c>
      <c r="M36" s="86">
        <v>5339.3046875</v>
      </c>
      <c r="N36" s="86">
        <v>5131.31591796875</v>
      </c>
      <c r="O36" s="76"/>
      <c r="P36" s="88"/>
      <c r="Q36" s="88"/>
      <c r="R36" s="105"/>
      <c r="S36" s="98">
        <v>2</v>
      </c>
      <c r="T36" s="98">
        <v>3</v>
      </c>
      <c r="U36" s="99">
        <v>742.5226720000001</v>
      </c>
      <c r="V36" s="99">
        <v>0.000985</v>
      </c>
      <c r="W36" s="99">
        <v>0.005005</v>
      </c>
      <c r="X36" s="99">
        <v>1.508885</v>
      </c>
      <c r="Y36" s="99">
        <v>0.1</v>
      </c>
      <c r="Z36" s="99"/>
      <c r="AA36" s="81">
        <v>36</v>
      </c>
      <c r="AB36" s="81"/>
      <c r="AC36" s="89"/>
      <c r="AD36" s="103" t="str">
        <f>REPLACE(INDEX(GroupVertices[Group],MATCH(Vertices[[#This Row],[Vertex]],GroupVertices[Vertex],0)),1,1,"")</f>
        <v>5</v>
      </c>
      <c r="AE36" s="2"/>
      <c r="AI36" s="3"/>
    </row>
    <row r="37" spans="1:35" ht="15">
      <c r="A37" s="14" t="s">
        <v>237</v>
      </c>
      <c r="B37" s="15"/>
      <c r="C37" s="15"/>
      <c r="D37" s="87">
        <v>400.30322593484726</v>
      </c>
      <c r="E37" s="82"/>
      <c r="F37" s="15"/>
      <c r="G37" s="15"/>
      <c r="H37" s="95" t="s">
        <v>237</v>
      </c>
      <c r="I37" s="100"/>
      <c r="J37" s="100"/>
      <c r="K37" s="95" t="s">
        <v>237</v>
      </c>
      <c r="L37" s="84">
        <v>7.063305793205715</v>
      </c>
      <c r="M37" s="86">
        <v>4955.185546875</v>
      </c>
      <c r="N37" s="86">
        <v>6155.9462890625</v>
      </c>
      <c r="O37" s="76"/>
      <c r="P37" s="88"/>
      <c r="Q37" s="88"/>
      <c r="R37" s="105"/>
      <c r="S37" s="98">
        <v>1</v>
      </c>
      <c r="T37" s="98">
        <v>1</v>
      </c>
      <c r="U37" s="99">
        <v>4</v>
      </c>
      <c r="V37" s="99">
        <v>0.000742</v>
      </c>
      <c r="W37" s="99">
        <v>0.000896</v>
      </c>
      <c r="X37" s="99">
        <v>0.693769</v>
      </c>
      <c r="Y37" s="99">
        <v>0</v>
      </c>
      <c r="Z37" s="99"/>
      <c r="AA37" s="81">
        <v>37</v>
      </c>
      <c r="AB37" s="81"/>
      <c r="AC37" s="89"/>
      <c r="AD37" s="103" t="str">
        <f>REPLACE(INDEX(GroupVertices[Group],MATCH(Vertices[[#This Row],[Vertex]],GroupVertices[Vertex],0)),1,1,"")</f>
        <v>5</v>
      </c>
      <c r="AE37" s="2"/>
      <c r="AI37" s="3"/>
    </row>
    <row r="38" spans="1:35" ht="15">
      <c r="A38" s="14" t="s">
        <v>238</v>
      </c>
      <c r="B38" s="15"/>
      <c r="C38" s="15"/>
      <c r="D38" s="87">
        <v>423.41373497058225</v>
      </c>
      <c r="E38" s="82"/>
      <c r="F38" s="15"/>
      <c r="G38" s="15"/>
      <c r="H38" s="95" t="s">
        <v>238</v>
      </c>
      <c r="I38" s="100"/>
      <c r="J38" s="100"/>
      <c r="K38" s="95" t="s">
        <v>238</v>
      </c>
      <c r="L38" s="84">
        <v>469.1810444717633</v>
      </c>
      <c r="M38" s="86">
        <v>4927.80859375</v>
      </c>
      <c r="N38" s="86">
        <v>6661.18359375</v>
      </c>
      <c r="O38" s="76"/>
      <c r="P38" s="88"/>
      <c r="Q38" s="88"/>
      <c r="R38" s="105"/>
      <c r="S38" s="98">
        <v>1</v>
      </c>
      <c r="T38" s="98">
        <v>1</v>
      </c>
      <c r="U38" s="99">
        <v>308.861905</v>
      </c>
      <c r="V38" s="99">
        <v>0.000981</v>
      </c>
      <c r="W38" s="99">
        <v>0.004219</v>
      </c>
      <c r="X38" s="99">
        <v>0.71345</v>
      </c>
      <c r="Y38" s="99">
        <v>0</v>
      </c>
      <c r="Z38" s="99"/>
      <c r="AA38" s="81">
        <v>38</v>
      </c>
      <c r="AB38" s="81"/>
      <c r="AC38" s="89"/>
      <c r="AD38" s="103" t="str">
        <f>REPLACE(INDEX(GroupVertices[Group],MATCH(Vertices[[#This Row],[Vertex]],GroupVertices[Vertex],0)),1,1,"")</f>
        <v>5</v>
      </c>
      <c r="AE38" s="2"/>
      <c r="AI38" s="3"/>
    </row>
    <row r="39" spans="1:35" ht="15">
      <c r="A39" s="14" t="s">
        <v>239</v>
      </c>
      <c r="B39" s="15"/>
      <c r="C39" s="15"/>
      <c r="D39" s="87">
        <v>684.0751525478736</v>
      </c>
      <c r="E39" s="82"/>
      <c r="F39" s="15"/>
      <c r="G39" s="15"/>
      <c r="H39" s="95" t="s">
        <v>239</v>
      </c>
      <c r="I39" s="100"/>
      <c r="J39" s="100"/>
      <c r="K39" s="95" t="s">
        <v>239</v>
      </c>
      <c r="L39" s="84">
        <v>5681.366750347281</v>
      </c>
      <c r="M39" s="86">
        <v>9148.0517578125</v>
      </c>
      <c r="N39" s="86">
        <v>8646.4326171875</v>
      </c>
      <c r="O39" s="76"/>
      <c r="P39" s="88"/>
      <c r="Q39" s="88"/>
      <c r="R39" s="105"/>
      <c r="S39" s="98">
        <v>5</v>
      </c>
      <c r="T39" s="98">
        <v>7</v>
      </c>
      <c r="U39" s="99">
        <v>3747.372766</v>
      </c>
      <c r="V39" s="99">
        <v>0.00101</v>
      </c>
      <c r="W39" s="99">
        <v>0.006339</v>
      </c>
      <c r="X39" s="99">
        <v>3.031012</v>
      </c>
      <c r="Y39" s="99">
        <v>0.08888888888888889</v>
      </c>
      <c r="Z39" s="99"/>
      <c r="AA39" s="81">
        <v>39</v>
      </c>
      <c r="AB39" s="81"/>
      <c r="AC39" s="89"/>
      <c r="AD39" s="103" t="str">
        <f>REPLACE(INDEX(GroupVertices[Group],MATCH(Vertices[[#This Row],[Vertex]],GroupVertices[Vertex],0)),1,1,"")</f>
        <v>6</v>
      </c>
      <c r="AE39" s="2"/>
      <c r="AI39" s="3"/>
    </row>
    <row r="40" spans="1:35" ht="15">
      <c r="A40" s="14" t="s">
        <v>240</v>
      </c>
      <c r="B40" s="15"/>
      <c r="C40" s="15"/>
      <c r="D40" s="87">
        <v>418.3783029351921</v>
      </c>
      <c r="E40" s="82"/>
      <c r="F40" s="15"/>
      <c r="G40" s="15"/>
      <c r="H40" s="95" t="s">
        <v>240</v>
      </c>
      <c r="I40" s="100"/>
      <c r="J40" s="100"/>
      <c r="K40" s="95" t="s">
        <v>240</v>
      </c>
      <c r="L40" s="84">
        <v>368.4925454921016</v>
      </c>
      <c r="M40" s="86">
        <v>2134.4013671875</v>
      </c>
      <c r="N40" s="86">
        <v>2385.74658203125</v>
      </c>
      <c r="O40" s="76"/>
      <c r="P40" s="88"/>
      <c r="Q40" s="88"/>
      <c r="R40" s="105"/>
      <c r="S40" s="98">
        <v>5</v>
      </c>
      <c r="T40" s="98">
        <v>6</v>
      </c>
      <c r="U40" s="99">
        <v>242.437085</v>
      </c>
      <c r="V40" s="99">
        <v>0.001013</v>
      </c>
      <c r="W40" s="99">
        <v>0.008099</v>
      </c>
      <c r="X40" s="99">
        <v>2.612031</v>
      </c>
      <c r="Y40" s="99">
        <v>0.2111111111111111</v>
      </c>
      <c r="Z40" s="99"/>
      <c r="AA40" s="81">
        <v>40</v>
      </c>
      <c r="AB40" s="81"/>
      <c r="AC40" s="89"/>
      <c r="AD40" s="103" t="str">
        <f>REPLACE(INDEX(GroupVertices[Group],MATCH(Vertices[[#This Row],[Vertex]],GroupVertices[Vertex],0)),1,1,"")</f>
        <v>2</v>
      </c>
      <c r="AE40" s="2"/>
      <c r="AI40" s="3"/>
    </row>
    <row r="41" spans="1:35" ht="15">
      <c r="A41" s="14" t="s">
        <v>241</v>
      </c>
      <c r="B41" s="15"/>
      <c r="C41" s="15"/>
      <c r="D41" s="87">
        <v>400</v>
      </c>
      <c r="E41" s="82"/>
      <c r="F41" s="15"/>
      <c r="G41" s="15"/>
      <c r="H41" s="95" t="s">
        <v>241</v>
      </c>
      <c r="I41" s="100"/>
      <c r="J41" s="100"/>
      <c r="K41" s="95" t="s">
        <v>241</v>
      </c>
      <c r="L41" s="84">
        <v>1</v>
      </c>
      <c r="M41" s="86">
        <v>1899.533203125</v>
      </c>
      <c r="N41" s="86">
        <v>6187.09912109375</v>
      </c>
      <c r="O41" s="76"/>
      <c r="P41" s="88"/>
      <c r="Q41" s="88"/>
      <c r="R41" s="105"/>
      <c r="S41" s="98">
        <v>0</v>
      </c>
      <c r="T41" s="98">
        <v>1</v>
      </c>
      <c r="U41" s="99">
        <v>0</v>
      </c>
      <c r="V41" s="99">
        <v>0.000979</v>
      </c>
      <c r="W41" s="99">
        <v>0.004157</v>
      </c>
      <c r="X41" s="99">
        <v>0.418598</v>
      </c>
      <c r="Y41" s="99">
        <v>0</v>
      </c>
      <c r="Z41" s="99"/>
      <c r="AA41" s="81">
        <v>41</v>
      </c>
      <c r="AB41" s="81"/>
      <c r="AC41" s="89"/>
      <c r="AD41" s="103" t="str">
        <f>REPLACE(INDEX(GroupVertices[Group],MATCH(Vertices[[#This Row],[Vertex]],GroupVertices[Vertex],0)),1,1,"")</f>
        <v>1</v>
      </c>
      <c r="AE41" s="2"/>
      <c r="AI41" s="3"/>
    </row>
    <row r="42" spans="1:35" ht="15">
      <c r="A42" s="14" t="s">
        <v>242</v>
      </c>
      <c r="B42" s="15"/>
      <c r="C42" s="15"/>
      <c r="D42" s="87">
        <v>407.16996977793195</v>
      </c>
      <c r="E42" s="82"/>
      <c r="F42" s="15"/>
      <c r="G42" s="15"/>
      <c r="H42" s="95" t="s">
        <v>242</v>
      </c>
      <c r="I42" s="100"/>
      <c r="J42" s="100"/>
      <c r="K42" s="95" t="s">
        <v>242</v>
      </c>
      <c r="L42" s="84">
        <v>144.37071567952782</v>
      </c>
      <c r="M42" s="86">
        <v>4706.421875</v>
      </c>
      <c r="N42" s="86">
        <v>1914.4814453125</v>
      </c>
      <c r="O42" s="76"/>
      <c r="P42" s="88"/>
      <c r="Q42" s="88"/>
      <c r="R42" s="105"/>
      <c r="S42" s="98">
        <v>2</v>
      </c>
      <c r="T42" s="98">
        <v>2</v>
      </c>
      <c r="U42" s="99">
        <v>94.58254</v>
      </c>
      <c r="V42" s="99">
        <v>0.000745</v>
      </c>
      <c r="W42" s="99">
        <v>0.00097</v>
      </c>
      <c r="X42" s="99">
        <v>1.190409</v>
      </c>
      <c r="Y42" s="99">
        <v>0.08333333333333333</v>
      </c>
      <c r="Z42" s="99"/>
      <c r="AA42" s="81">
        <v>42</v>
      </c>
      <c r="AB42" s="81"/>
      <c r="AC42" s="89"/>
      <c r="AD42" s="103" t="str">
        <f>REPLACE(INDEX(GroupVertices[Group],MATCH(Vertices[[#This Row],[Vertex]],GroupVertices[Vertex],0)),1,1,"")</f>
        <v>7</v>
      </c>
      <c r="AE42" s="2"/>
      <c r="AI42" s="3"/>
    </row>
    <row r="43" spans="1:35" ht="15">
      <c r="A43" s="14" t="s">
        <v>243</v>
      </c>
      <c r="B43" s="15"/>
      <c r="C43" s="15"/>
      <c r="D43" s="87">
        <v>401.6222587514328</v>
      </c>
      <c r="E43" s="82"/>
      <c r="F43" s="15"/>
      <c r="G43" s="15"/>
      <c r="H43" s="95" t="s">
        <v>243</v>
      </c>
      <c r="I43" s="100"/>
      <c r="J43" s="100"/>
      <c r="K43" s="95" t="s">
        <v>243</v>
      </c>
      <c r="L43" s="84">
        <v>33.43868599365057</v>
      </c>
      <c r="M43" s="86">
        <v>4455.06982421875</v>
      </c>
      <c r="N43" s="86">
        <v>2163.853759765625</v>
      </c>
      <c r="O43" s="76"/>
      <c r="P43" s="88"/>
      <c r="Q43" s="88"/>
      <c r="R43" s="105"/>
      <c r="S43" s="98">
        <v>1</v>
      </c>
      <c r="T43" s="98">
        <v>2</v>
      </c>
      <c r="U43" s="99">
        <v>21.4</v>
      </c>
      <c r="V43" s="99">
        <v>0.000729</v>
      </c>
      <c r="W43" s="99">
        <v>0.000409</v>
      </c>
      <c r="X43" s="99">
        <v>0.95881</v>
      </c>
      <c r="Y43" s="99">
        <v>0</v>
      </c>
      <c r="Z43" s="99"/>
      <c r="AA43" s="81">
        <v>43</v>
      </c>
      <c r="AB43" s="81"/>
      <c r="AC43" s="89"/>
      <c r="AD43" s="103" t="str">
        <f>REPLACE(INDEX(GroupVertices[Group],MATCH(Vertices[[#This Row],[Vertex]],GroupVertices[Vertex],0)),1,1,"")</f>
        <v>7</v>
      </c>
      <c r="AE43" s="2"/>
      <c r="AI43" s="3"/>
    </row>
    <row r="44" spans="1:35" ht="15">
      <c r="A44" s="14" t="s">
        <v>244</v>
      </c>
      <c r="B44" s="15"/>
      <c r="C44" s="15"/>
      <c r="D44" s="87">
        <v>400.9652692006616</v>
      </c>
      <c r="E44" s="82"/>
      <c r="F44" s="15"/>
      <c r="G44" s="15"/>
      <c r="H44" s="95" t="s">
        <v>244</v>
      </c>
      <c r="I44" s="100"/>
      <c r="J44" s="100"/>
      <c r="K44" s="95" t="s">
        <v>244</v>
      </c>
      <c r="L44" s="84">
        <v>20.301522936429375</v>
      </c>
      <c r="M44" s="86">
        <v>2633.183349609375</v>
      </c>
      <c r="N44" s="86">
        <v>5053.99365234375</v>
      </c>
      <c r="O44" s="76"/>
      <c r="P44" s="88"/>
      <c r="Q44" s="88"/>
      <c r="R44" s="105"/>
      <c r="S44" s="98">
        <v>1</v>
      </c>
      <c r="T44" s="98">
        <v>2</v>
      </c>
      <c r="U44" s="99">
        <v>12.733333</v>
      </c>
      <c r="V44" s="99">
        <v>0.000989</v>
      </c>
      <c r="W44" s="99">
        <v>0.004853</v>
      </c>
      <c r="X44" s="99">
        <v>0.961194</v>
      </c>
      <c r="Y44" s="99">
        <v>0.5</v>
      </c>
      <c r="Z44" s="99"/>
      <c r="AA44" s="81">
        <v>44</v>
      </c>
      <c r="AB44" s="81"/>
      <c r="AC44" s="89"/>
      <c r="AD44" s="103" t="str">
        <f>REPLACE(INDEX(GroupVertices[Group],MATCH(Vertices[[#This Row],[Vertex]],GroupVertices[Vertex],0)),1,1,"")</f>
        <v>1</v>
      </c>
      <c r="AE44" s="2"/>
      <c r="AI44" s="3"/>
    </row>
    <row r="45" spans="1:35" ht="15">
      <c r="A45" s="14" t="s">
        <v>245</v>
      </c>
      <c r="B45" s="15"/>
      <c r="C45" s="15"/>
      <c r="D45" s="87">
        <v>400</v>
      </c>
      <c r="E45" s="82"/>
      <c r="F45" s="15"/>
      <c r="G45" s="15"/>
      <c r="H45" s="95" t="s">
        <v>245</v>
      </c>
      <c r="I45" s="100"/>
      <c r="J45" s="100"/>
      <c r="K45" s="95" t="s">
        <v>245</v>
      </c>
      <c r="L45" s="84">
        <v>1</v>
      </c>
      <c r="M45" s="86">
        <v>2599.28857421875</v>
      </c>
      <c r="N45" s="86">
        <v>7951.77734375</v>
      </c>
      <c r="O45" s="76"/>
      <c r="P45" s="88"/>
      <c r="Q45" s="88"/>
      <c r="R45" s="105"/>
      <c r="S45" s="98">
        <v>1</v>
      </c>
      <c r="T45" s="98">
        <v>0</v>
      </c>
      <c r="U45" s="99">
        <v>0</v>
      </c>
      <c r="V45" s="99">
        <v>0.000979</v>
      </c>
      <c r="W45" s="99">
        <v>0.004157</v>
      </c>
      <c r="X45" s="99">
        <v>0.418598</v>
      </c>
      <c r="Y45" s="99">
        <v>0</v>
      </c>
      <c r="Z45" s="99"/>
      <c r="AA45" s="81">
        <v>45</v>
      </c>
      <c r="AB45" s="81"/>
      <c r="AC45" s="89"/>
      <c r="AD45" s="103" t="str">
        <f>REPLACE(INDEX(GroupVertices[Group],MATCH(Vertices[[#This Row],[Vertex]],GroupVertices[Vertex],0)),1,1,"")</f>
        <v>1</v>
      </c>
      <c r="AE45" s="2"/>
      <c r="AI45" s="3"/>
    </row>
    <row r="46" spans="1:35" ht="15">
      <c r="A46" s="14" t="s">
        <v>246</v>
      </c>
      <c r="B46" s="15"/>
      <c r="C46" s="15"/>
      <c r="D46" s="87">
        <v>404.4285426106717</v>
      </c>
      <c r="E46" s="82"/>
      <c r="F46" s="15"/>
      <c r="G46" s="15"/>
      <c r="H46" s="95" t="s">
        <v>246</v>
      </c>
      <c r="I46" s="100"/>
      <c r="J46" s="100"/>
      <c r="K46" s="95" t="s">
        <v>246</v>
      </c>
      <c r="L46" s="84">
        <v>89.55313804299068</v>
      </c>
      <c r="M46" s="86">
        <v>9094.712890625</v>
      </c>
      <c r="N46" s="86">
        <v>8296.8876953125</v>
      </c>
      <c r="O46" s="76"/>
      <c r="P46" s="88"/>
      <c r="Q46" s="88"/>
      <c r="R46" s="105"/>
      <c r="S46" s="98">
        <v>4</v>
      </c>
      <c r="T46" s="98">
        <v>1</v>
      </c>
      <c r="U46" s="99">
        <v>58.419048</v>
      </c>
      <c r="V46" s="99">
        <v>0.001003</v>
      </c>
      <c r="W46" s="99">
        <v>0.005892</v>
      </c>
      <c r="X46" s="99">
        <v>1.458854</v>
      </c>
      <c r="Y46" s="99">
        <v>0.45</v>
      </c>
      <c r="Z46" s="99"/>
      <c r="AA46" s="81">
        <v>46</v>
      </c>
      <c r="AB46" s="81"/>
      <c r="AC46" s="89"/>
      <c r="AD46" s="103" t="str">
        <f>REPLACE(INDEX(GroupVertices[Group],MATCH(Vertices[[#This Row],[Vertex]],GroupVertices[Vertex],0)),1,1,"")</f>
        <v>6</v>
      </c>
      <c r="AE46" s="2"/>
      <c r="AI46" s="3"/>
    </row>
    <row r="47" spans="1:35" ht="15">
      <c r="A47" s="14" t="s">
        <v>247</v>
      </c>
      <c r="B47" s="15"/>
      <c r="C47" s="15"/>
      <c r="D47" s="87">
        <v>400</v>
      </c>
      <c r="E47" s="82"/>
      <c r="F47" s="15"/>
      <c r="G47" s="15"/>
      <c r="H47" s="95" t="s">
        <v>247</v>
      </c>
      <c r="I47" s="100"/>
      <c r="J47" s="100"/>
      <c r="K47" s="95" t="s">
        <v>247</v>
      </c>
      <c r="L47" s="84">
        <v>1</v>
      </c>
      <c r="M47" s="86">
        <v>1899.1402587890625</v>
      </c>
      <c r="N47" s="86">
        <v>5132.57763671875</v>
      </c>
      <c r="O47" s="76"/>
      <c r="P47" s="88"/>
      <c r="Q47" s="88"/>
      <c r="R47" s="105"/>
      <c r="S47" s="98">
        <v>0</v>
      </c>
      <c r="T47" s="98">
        <v>1</v>
      </c>
      <c r="U47" s="99">
        <v>0</v>
      </c>
      <c r="V47" s="99">
        <v>0.000979</v>
      </c>
      <c r="W47" s="99">
        <v>0.004157</v>
      </c>
      <c r="X47" s="99">
        <v>0.418598</v>
      </c>
      <c r="Y47" s="99">
        <v>0</v>
      </c>
      <c r="Z47" s="99"/>
      <c r="AA47" s="81">
        <v>47</v>
      </c>
      <c r="AB47" s="81"/>
      <c r="AC47" s="89"/>
      <c r="AD47" s="103" t="str">
        <f>REPLACE(INDEX(GroupVertices[Group],MATCH(Vertices[[#This Row],[Vertex]],GroupVertices[Vertex],0)),1,1,"")</f>
        <v>1</v>
      </c>
      <c r="AE47" s="2"/>
      <c r="AI47" s="3"/>
    </row>
    <row r="48" spans="1:35" ht="15">
      <c r="A48" s="14" t="s">
        <v>248</v>
      </c>
      <c r="B48" s="15"/>
      <c r="C48" s="15"/>
      <c r="D48" s="87">
        <v>402.41984598109246</v>
      </c>
      <c r="E48" s="82"/>
      <c r="F48" s="15"/>
      <c r="G48" s="15"/>
      <c r="H48" s="95" t="s">
        <v>248</v>
      </c>
      <c r="I48" s="100"/>
      <c r="J48" s="100"/>
      <c r="K48" s="95" t="s">
        <v>248</v>
      </c>
      <c r="L48" s="84">
        <v>49.38724023792484</v>
      </c>
      <c r="M48" s="86">
        <v>1466.520263671875</v>
      </c>
      <c r="N48" s="86">
        <v>2625.137939453125</v>
      </c>
      <c r="O48" s="76"/>
      <c r="P48" s="88"/>
      <c r="Q48" s="88"/>
      <c r="R48" s="105"/>
      <c r="S48" s="98">
        <v>1</v>
      </c>
      <c r="T48" s="98">
        <v>2</v>
      </c>
      <c r="U48" s="99">
        <v>31.921359</v>
      </c>
      <c r="V48" s="99">
        <v>0.000744</v>
      </c>
      <c r="W48" s="99">
        <v>0.001234</v>
      </c>
      <c r="X48" s="99">
        <v>0.870798</v>
      </c>
      <c r="Y48" s="99">
        <v>0</v>
      </c>
      <c r="Z48" s="99"/>
      <c r="AA48" s="81">
        <v>48</v>
      </c>
      <c r="AB48" s="81"/>
      <c r="AC48" s="89"/>
      <c r="AD48" s="103" t="str">
        <f>REPLACE(INDEX(GroupVertices[Group],MATCH(Vertices[[#This Row],[Vertex]],GroupVertices[Vertex],0)),1,1,"")</f>
        <v>2</v>
      </c>
      <c r="AE48" s="2"/>
      <c r="AI48" s="3"/>
    </row>
    <row r="49" spans="1:35" ht="15">
      <c r="A49" s="14" t="s">
        <v>249</v>
      </c>
      <c r="B49" s="15"/>
      <c r="C49" s="15"/>
      <c r="D49" s="87">
        <v>514.3161774374153</v>
      </c>
      <c r="E49" s="82"/>
      <c r="F49" s="15"/>
      <c r="G49" s="15"/>
      <c r="H49" s="95" t="s">
        <v>249</v>
      </c>
      <c r="I49" s="100"/>
      <c r="J49" s="100"/>
      <c r="K49" s="95" t="s">
        <v>249</v>
      </c>
      <c r="L49" s="84">
        <v>2286.8662840385546</v>
      </c>
      <c r="M49" s="86">
        <v>3062.275390625</v>
      </c>
      <c r="N49" s="86">
        <v>1537.4364013671875</v>
      </c>
      <c r="O49" s="76"/>
      <c r="P49" s="88"/>
      <c r="Q49" s="88"/>
      <c r="R49" s="105"/>
      <c r="S49" s="98">
        <v>3</v>
      </c>
      <c r="T49" s="98">
        <v>1</v>
      </c>
      <c r="U49" s="99">
        <v>1508</v>
      </c>
      <c r="V49" s="99">
        <v>0.000769</v>
      </c>
      <c r="W49" s="99">
        <v>0.000638</v>
      </c>
      <c r="X49" s="99">
        <v>1.027109</v>
      </c>
      <c r="Y49" s="99">
        <v>0.16666666666666666</v>
      </c>
      <c r="Z49" s="99"/>
      <c r="AA49" s="81">
        <v>49</v>
      </c>
      <c r="AB49" s="81"/>
      <c r="AC49" s="89"/>
      <c r="AD49" s="103" t="str">
        <f>REPLACE(INDEX(GroupVertices[Group],MATCH(Vertices[[#This Row],[Vertex]],GroupVertices[Vertex],0)),1,1,"")</f>
        <v>2</v>
      </c>
      <c r="AE49" s="2"/>
      <c r="AI49" s="3"/>
    </row>
    <row r="50" spans="1:35" ht="15">
      <c r="A50" s="14" t="s">
        <v>250</v>
      </c>
      <c r="B50" s="15"/>
      <c r="C50" s="15"/>
      <c r="D50" s="87">
        <v>443.77939296341367</v>
      </c>
      <c r="E50" s="82"/>
      <c r="F50" s="15"/>
      <c r="G50" s="15"/>
      <c r="H50" s="95" t="s">
        <v>250</v>
      </c>
      <c r="I50" s="100"/>
      <c r="J50" s="100"/>
      <c r="K50" s="95" t="s">
        <v>250</v>
      </c>
      <c r="L50" s="84">
        <v>876.4127416964197</v>
      </c>
      <c r="M50" s="86">
        <v>3796.022216796875</v>
      </c>
      <c r="N50" s="86">
        <v>1714.87841796875</v>
      </c>
      <c r="O50" s="76"/>
      <c r="P50" s="88"/>
      <c r="Q50" s="88"/>
      <c r="R50" s="105"/>
      <c r="S50" s="98">
        <v>1</v>
      </c>
      <c r="T50" s="98">
        <v>1</v>
      </c>
      <c r="U50" s="99">
        <v>577.515152</v>
      </c>
      <c r="V50" s="99">
        <v>0.000983</v>
      </c>
      <c r="W50" s="99">
        <v>0.004214</v>
      </c>
      <c r="X50" s="99">
        <v>0.73043</v>
      </c>
      <c r="Y50" s="99">
        <v>0</v>
      </c>
      <c r="Z50" s="99"/>
      <c r="AA50" s="81">
        <v>50</v>
      </c>
      <c r="AB50" s="81"/>
      <c r="AC50" s="89"/>
      <c r="AD50" s="103" t="str">
        <f>REPLACE(INDEX(GroupVertices[Group],MATCH(Vertices[[#This Row],[Vertex]],GroupVertices[Vertex],0)),1,1,"")</f>
        <v>2</v>
      </c>
      <c r="AE50" s="2"/>
      <c r="AI50" s="3"/>
    </row>
    <row r="51" spans="1:35" ht="15">
      <c r="A51" s="14" t="s">
        <v>251</v>
      </c>
      <c r="B51" s="15"/>
      <c r="C51" s="15"/>
      <c r="D51" s="87">
        <v>400</v>
      </c>
      <c r="E51" s="82"/>
      <c r="F51" s="15"/>
      <c r="G51" s="15"/>
      <c r="H51" s="95" t="s">
        <v>251</v>
      </c>
      <c r="I51" s="100"/>
      <c r="J51" s="100"/>
      <c r="K51" s="95" t="s">
        <v>251</v>
      </c>
      <c r="L51" s="84">
        <v>1</v>
      </c>
      <c r="M51" s="86">
        <v>8222.982421875</v>
      </c>
      <c r="N51" s="86">
        <v>5230.90234375</v>
      </c>
      <c r="O51" s="76"/>
      <c r="P51" s="88"/>
      <c r="Q51" s="88"/>
      <c r="R51" s="105"/>
      <c r="S51" s="98">
        <v>2</v>
      </c>
      <c r="T51" s="98">
        <v>0</v>
      </c>
      <c r="U51" s="99">
        <v>0</v>
      </c>
      <c r="V51" s="99">
        <v>0.000985</v>
      </c>
      <c r="W51" s="99">
        <v>0.004561</v>
      </c>
      <c r="X51" s="99">
        <v>0.667013</v>
      </c>
      <c r="Y51" s="99">
        <v>1</v>
      </c>
      <c r="Z51" s="99"/>
      <c r="AA51" s="81">
        <v>51</v>
      </c>
      <c r="AB51" s="81"/>
      <c r="AC51" s="89"/>
      <c r="AD51" s="103" t="str">
        <f>REPLACE(INDEX(GroupVertices[Group],MATCH(Vertices[[#This Row],[Vertex]],GroupVertices[Vertex],0)),1,1,"")</f>
        <v>9</v>
      </c>
      <c r="AE51" s="2"/>
      <c r="AI51" s="3"/>
    </row>
    <row r="52" spans="1:35" ht="15">
      <c r="A52" s="14" t="s">
        <v>252</v>
      </c>
      <c r="B52" s="15"/>
      <c r="C52" s="15"/>
      <c r="D52" s="87">
        <v>441.1883426630536</v>
      </c>
      <c r="E52" s="82"/>
      <c r="F52" s="15"/>
      <c r="G52" s="15"/>
      <c r="H52" s="95" t="s">
        <v>252</v>
      </c>
      <c r="I52" s="100"/>
      <c r="J52" s="100"/>
      <c r="K52" s="95" t="s">
        <v>252</v>
      </c>
      <c r="L52" s="84">
        <v>824.6020998904196</v>
      </c>
      <c r="M52" s="86">
        <v>2382.76953125</v>
      </c>
      <c r="N52" s="86">
        <v>1975.8896484375</v>
      </c>
      <c r="O52" s="76"/>
      <c r="P52" s="88"/>
      <c r="Q52" s="88"/>
      <c r="R52" s="105"/>
      <c r="S52" s="98">
        <v>2</v>
      </c>
      <c r="T52" s="98">
        <v>3</v>
      </c>
      <c r="U52" s="99">
        <v>543.335354</v>
      </c>
      <c r="V52" s="99">
        <v>0.001024</v>
      </c>
      <c r="W52" s="99">
        <v>0.005543</v>
      </c>
      <c r="X52" s="99">
        <v>1.445972</v>
      </c>
      <c r="Y52" s="99">
        <v>0.2</v>
      </c>
      <c r="Z52" s="99"/>
      <c r="AA52" s="81">
        <v>52</v>
      </c>
      <c r="AB52" s="81"/>
      <c r="AC52" s="89"/>
      <c r="AD52" s="103" t="str">
        <f>REPLACE(INDEX(GroupVertices[Group],MATCH(Vertices[[#This Row],[Vertex]],GroupVertices[Vertex],0)),1,1,"")</f>
        <v>2</v>
      </c>
      <c r="AE52" s="2"/>
      <c r="AI52" s="3"/>
    </row>
    <row r="53" spans="1:35" ht="15">
      <c r="A53" s="14" t="s">
        <v>253</v>
      </c>
      <c r="B53" s="15"/>
      <c r="C53" s="15"/>
      <c r="D53" s="87">
        <v>400</v>
      </c>
      <c r="E53" s="82"/>
      <c r="F53" s="15"/>
      <c r="G53" s="15"/>
      <c r="H53" s="95" t="s">
        <v>253</v>
      </c>
      <c r="I53" s="100"/>
      <c r="J53" s="100"/>
      <c r="K53" s="95" t="s">
        <v>253</v>
      </c>
      <c r="L53" s="84">
        <v>1</v>
      </c>
      <c r="M53" s="86">
        <v>2708.412353515625</v>
      </c>
      <c r="N53" s="86">
        <v>6864.021484375</v>
      </c>
      <c r="O53" s="76"/>
      <c r="P53" s="88"/>
      <c r="Q53" s="88"/>
      <c r="R53" s="105"/>
      <c r="S53" s="98">
        <v>0</v>
      </c>
      <c r="T53" s="98">
        <v>1</v>
      </c>
      <c r="U53" s="99">
        <v>0</v>
      </c>
      <c r="V53" s="99">
        <v>0.000979</v>
      </c>
      <c r="W53" s="99">
        <v>0.004157</v>
      </c>
      <c r="X53" s="99">
        <v>0.418598</v>
      </c>
      <c r="Y53" s="99">
        <v>0</v>
      </c>
      <c r="Z53" s="99"/>
      <c r="AA53" s="81">
        <v>53</v>
      </c>
      <c r="AB53" s="81"/>
      <c r="AC53" s="89"/>
      <c r="AD53" s="103" t="str">
        <f>REPLACE(INDEX(GroupVertices[Group],MATCH(Vertices[[#This Row],[Vertex]],GroupVertices[Vertex],0)),1,1,"")</f>
        <v>1</v>
      </c>
      <c r="AE53" s="2"/>
      <c r="AI53" s="3"/>
    </row>
    <row r="54" spans="1:35" ht="15">
      <c r="A54" s="14" t="s">
        <v>254</v>
      </c>
      <c r="B54" s="15"/>
      <c r="C54" s="15"/>
      <c r="D54" s="87">
        <v>422.1896407538742</v>
      </c>
      <c r="E54" s="82"/>
      <c r="F54" s="15"/>
      <c r="G54" s="15"/>
      <c r="H54" s="95" t="s">
        <v>254</v>
      </c>
      <c r="I54" s="100"/>
      <c r="J54" s="100"/>
      <c r="K54" s="95" t="s">
        <v>254</v>
      </c>
      <c r="L54" s="84">
        <v>444.70405651446873</v>
      </c>
      <c r="M54" s="86">
        <v>1659.889892578125</v>
      </c>
      <c r="N54" s="86">
        <v>4676.76513671875</v>
      </c>
      <c r="O54" s="76"/>
      <c r="P54" s="88"/>
      <c r="Q54" s="88"/>
      <c r="R54" s="105"/>
      <c r="S54" s="98">
        <v>2</v>
      </c>
      <c r="T54" s="98">
        <v>1</v>
      </c>
      <c r="U54" s="99">
        <v>292.714286</v>
      </c>
      <c r="V54" s="99">
        <v>0.000982</v>
      </c>
      <c r="W54" s="99">
        <v>0.004548</v>
      </c>
      <c r="X54" s="99">
        <v>0.994631</v>
      </c>
      <c r="Y54" s="99">
        <v>0.16666666666666666</v>
      </c>
      <c r="Z54" s="99"/>
      <c r="AA54" s="81">
        <v>54</v>
      </c>
      <c r="AB54" s="81"/>
      <c r="AC54" s="89"/>
      <c r="AD54" s="103" t="str">
        <f>REPLACE(INDEX(GroupVertices[Group],MATCH(Vertices[[#This Row],[Vertex]],GroupVertices[Vertex],0)),1,1,"")</f>
        <v>1</v>
      </c>
      <c r="AE54" s="2"/>
      <c r="AI54" s="3"/>
    </row>
    <row r="55" spans="1:35" ht="15">
      <c r="A55" s="14" t="s">
        <v>255</v>
      </c>
      <c r="B55" s="15"/>
      <c r="C55" s="15"/>
      <c r="D55" s="87">
        <v>708.7046575009941</v>
      </c>
      <c r="E55" s="82"/>
      <c r="F55" s="15"/>
      <c r="G55" s="15"/>
      <c r="H55" s="95" t="s">
        <v>255</v>
      </c>
      <c r="I55" s="100"/>
      <c r="J55" s="100"/>
      <c r="K55" s="95" t="s">
        <v>255</v>
      </c>
      <c r="L55" s="84">
        <v>6173.858331389878</v>
      </c>
      <c r="M55" s="86">
        <v>4949.32177734375</v>
      </c>
      <c r="N55" s="86">
        <v>1713.69580078125</v>
      </c>
      <c r="O55" s="76"/>
      <c r="P55" s="88"/>
      <c r="Q55" s="88"/>
      <c r="R55" s="105"/>
      <c r="S55" s="98">
        <v>6</v>
      </c>
      <c r="T55" s="98">
        <v>6</v>
      </c>
      <c r="U55" s="99">
        <v>4072.272481</v>
      </c>
      <c r="V55" s="99">
        <v>0.001013</v>
      </c>
      <c r="W55" s="99">
        <v>0.006393</v>
      </c>
      <c r="X55" s="99">
        <v>3.19359</v>
      </c>
      <c r="Y55" s="99">
        <v>0.09090909090909091</v>
      </c>
      <c r="Z55" s="99"/>
      <c r="AA55" s="81">
        <v>55</v>
      </c>
      <c r="AB55" s="81"/>
      <c r="AC55" s="89"/>
      <c r="AD55" s="103" t="str">
        <f>REPLACE(INDEX(GroupVertices[Group],MATCH(Vertices[[#This Row],[Vertex]],GroupVertices[Vertex],0)),1,1,"")</f>
        <v>7</v>
      </c>
      <c r="AE55" s="2"/>
      <c r="AI55" s="3"/>
    </row>
    <row r="56" spans="1:35" ht="15">
      <c r="A56" s="14" t="s">
        <v>256</v>
      </c>
      <c r="B56" s="15"/>
      <c r="C56" s="15"/>
      <c r="D56" s="87">
        <v>418.90108324687674</v>
      </c>
      <c r="E56" s="82"/>
      <c r="F56" s="15"/>
      <c r="G56" s="15"/>
      <c r="H56" s="95" t="s">
        <v>256</v>
      </c>
      <c r="I56" s="100"/>
      <c r="J56" s="100"/>
      <c r="K56" s="95" t="s">
        <v>256</v>
      </c>
      <c r="L56" s="84">
        <v>378.9460606045474</v>
      </c>
      <c r="M56" s="86">
        <v>6719.0732421875</v>
      </c>
      <c r="N56" s="86">
        <v>1444.942138671875</v>
      </c>
      <c r="O56" s="76"/>
      <c r="P56" s="88"/>
      <c r="Q56" s="88"/>
      <c r="R56" s="105"/>
      <c r="S56" s="98">
        <v>2</v>
      </c>
      <c r="T56" s="98">
        <v>2</v>
      </c>
      <c r="U56" s="99">
        <v>249.333333</v>
      </c>
      <c r="V56" s="99">
        <v>0.000982</v>
      </c>
      <c r="W56" s="99">
        <v>0.004589</v>
      </c>
      <c r="X56" s="99">
        <v>0.931537</v>
      </c>
      <c r="Y56" s="99">
        <v>0.3333333333333333</v>
      </c>
      <c r="Z56" s="99"/>
      <c r="AA56" s="81">
        <v>56</v>
      </c>
      <c r="AB56" s="81"/>
      <c r="AC56" s="89"/>
      <c r="AD56" s="103" t="str">
        <f>REPLACE(INDEX(GroupVertices[Group],MATCH(Vertices[[#This Row],[Vertex]],GroupVertices[Vertex],0)),1,1,"")</f>
        <v>13</v>
      </c>
      <c r="AE56" s="2"/>
      <c r="AI56" s="3"/>
    </row>
    <row r="57" spans="1:35" ht="15">
      <c r="A57" s="14" t="s">
        <v>257</v>
      </c>
      <c r="B57" s="15"/>
      <c r="C57" s="15"/>
      <c r="D57" s="87">
        <v>400.10107528634694</v>
      </c>
      <c r="E57" s="82"/>
      <c r="F57" s="15"/>
      <c r="G57" s="15"/>
      <c r="H57" s="95" t="s">
        <v>257</v>
      </c>
      <c r="I57" s="100"/>
      <c r="J57" s="100"/>
      <c r="K57" s="95" t="s">
        <v>257</v>
      </c>
      <c r="L57" s="84">
        <v>3.021101425793089</v>
      </c>
      <c r="M57" s="86">
        <v>6591.08544921875</v>
      </c>
      <c r="N57" s="86">
        <v>827.8855590820312</v>
      </c>
      <c r="O57" s="76"/>
      <c r="P57" s="88"/>
      <c r="Q57" s="88"/>
      <c r="R57" s="105"/>
      <c r="S57" s="98">
        <v>2</v>
      </c>
      <c r="T57" s="98">
        <v>2</v>
      </c>
      <c r="U57" s="99">
        <v>1.333333</v>
      </c>
      <c r="V57" s="99">
        <v>0.000719</v>
      </c>
      <c r="W57" s="99">
        <v>0.001023</v>
      </c>
      <c r="X57" s="99">
        <v>0.927102</v>
      </c>
      <c r="Y57" s="99">
        <v>0.3333333333333333</v>
      </c>
      <c r="Z57" s="99"/>
      <c r="AA57" s="81">
        <v>57</v>
      </c>
      <c r="AB57" s="81"/>
      <c r="AC57" s="89"/>
      <c r="AD57" s="103" t="str">
        <f>REPLACE(INDEX(GroupVertices[Group],MATCH(Vertices[[#This Row],[Vertex]],GroupVertices[Vertex],0)),1,1,"")</f>
        <v>13</v>
      </c>
      <c r="AE57" s="2"/>
      <c r="AI57" s="3"/>
    </row>
    <row r="58" spans="1:35" ht="15">
      <c r="A58" s="14" t="s">
        <v>258</v>
      </c>
      <c r="B58" s="15"/>
      <c r="C58" s="15"/>
      <c r="D58" s="87">
        <v>400</v>
      </c>
      <c r="E58" s="82"/>
      <c r="F58" s="15"/>
      <c r="G58" s="15"/>
      <c r="H58" s="95" t="s">
        <v>258</v>
      </c>
      <c r="I58" s="100"/>
      <c r="J58" s="100"/>
      <c r="K58" s="95" t="s">
        <v>258</v>
      </c>
      <c r="L58" s="84">
        <v>1</v>
      </c>
      <c r="M58" s="86">
        <v>1175.181396484375</v>
      </c>
      <c r="N58" s="86">
        <v>2586.304443359375</v>
      </c>
      <c r="O58" s="76"/>
      <c r="P58" s="88"/>
      <c r="Q58" s="88"/>
      <c r="R58" s="105"/>
      <c r="S58" s="98">
        <v>1</v>
      </c>
      <c r="T58" s="98">
        <v>0</v>
      </c>
      <c r="U58" s="99">
        <v>0</v>
      </c>
      <c r="V58" s="99">
        <v>0.000725</v>
      </c>
      <c r="W58" s="99">
        <v>0.000397</v>
      </c>
      <c r="X58" s="99">
        <v>0.392671</v>
      </c>
      <c r="Y58" s="99">
        <v>0</v>
      </c>
      <c r="Z58" s="99"/>
      <c r="AA58" s="81">
        <v>58</v>
      </c>
      <c r="AB58" s="81"/>
      <c r="AC58" s="89"/>
      <c r="AD58" s="103" t="str">
        <f>REPLACE(INDEX(GroupVertices[Group],MATCH(Vertices[[#This Row],[Vertex]],GroupVertices[Vertex],0)),1,1,"")</f>
        <v>2</v>
      </c>
      <c r="AE58" s="2"/>
      <c r="AI58" s="3"/>
    </row>
    <row r="59" spans="1:35" ht="15">
      <c r="A59" s="14" t="s">
        <v>259</v>
      </c>
      <c r="B59" s="15"/>
      <c r="C59" s="15"/>
      <c r="D59" s="87">
        <v>478.47282660373264</v>
      </c>
      <c r="E59" s="82"/>
      <c r="F59" s="15"/>
      <c r="G59" s="15"/>
      <c r="H59" s="95" t="s">
        <v>259</v>
      </c>
      <c r="I59" s="100"/>
      <c r="J59" s="100"/>
      <c r="K59" s="95" t="s">
        <v>259</v>
      </c>
      <c r="L59" s="84">
        <v>1570.1426407682377</v>
      </c>
      <c r="M59" s="86">
        <v>9638.5322265625</v>
      </c>
      <c r="N59" s="86">
        <v>8195.14453125</v>
      </c>
      <c r="O59" s="76"/>
      <c r="P59" s="88"/>
      <c r="Q59" s="88"/>
      <c r="R59" s="105"/>
      <c r="S59" s="98">
        <v>3</v>
      </c>
      <c r="T59" s="98">
        <v>1</v>
      </c>
      <c r="U59" s="99">
        <v>1035.173019</v>
      </c>
      <c r="V59" s="99">
        <v>0.000998</v>
      </c>
      <c r="W59" s="99">
        <v>0.004703</v>
      </c>
      <c r="X59" s="99">
        <v>1.148783</v>
      </c>
      <c r="Y59" s="99">
        <v>0.16666666666666666</v>
      </c>
      <c r="Z59" s="99"/>
      <c r="AA59" s="81">
        <v>59</v>
      </c>
      <c r="AB59" s="81"/>
      <c r="AC59" s="89"/>
      <c r="AD59" s="103" t="str">
        <f>REPLACE(INDEX(GroupVertices[Group],MATCH(Vertices[[#This Row],[Vertex]],GroupVertices[Vertex],0)),1,1,"")</f>
        <v>6</v>
      </c>
      <c r="AE59" s="2"/>
      <c r="AI59" s="3"/>
    </row>
    <row r="60" spans="1:35" ht="15">
      <c r="A60" s="14" t="s">
        <v>260</v>
      </c>
      <c r="B60" s="15"/>
      <c r="C60" s="15"/>
      <c r="D60" s="87">
        <v>428.93280797527774</v>
      </c>
      <c r="E60" s="82"/>
      <c r="F60" s="15"/>
      <c r="G60" s="15"/>
      <c r="H60" s="95" t="s">
        <v>260</v>
      </c>
      <c r="I60" s="100"/>
      <c r="J60" s="100"/>
      <c r="K60" s="95" t="s">
        <v>260</v>
      </c>
      <c r="L60" s="84">
        <v>579.5404282736541</v>
      </c>
      <c r="M60" s="86">
        <v>6417.30712890625</v>
      </c>
      <c r="N60" s="86">
        <v>6087.26025390625</v>
      </c>
      <c r="O60" s="76"/>
      <c r="P60" s="88"/>
      <c r="Q60" s="88"/>
      <c r="R60" s="105"/>
      <c r="S60" s="98">
        <v>2</v>
      </c>
      <c r="T60" s="98">
        <v>2</v>
      </c>
      <c r="U60" s="99">
        <v>381.666667</v>
      </c>
      <c r="V60" s="99">
        <v>0.000984</v>
      </c>
      <c r="W60" s="99">
        <v>0.004557</v>
      </c>
      <c r="X60" s="99">
        <v>1.004695</v>
      </c>
      <c r="Y60" s="99">
        <v>0.3333333333333333</v>
      </c>
      <c r="Z60" s="99"/>
      <c r="AA60" s="81">
        <v>60</v>
      </c>
      <c r="AB60" s="81"/>
      <c r="AC60" s="89"/>
      <c r="AD60" s="103" t="str">
        <f>REPLACE(INDEX(GroupVertices[Group],MATCH(Vertices[[#This Row],[Vertex]],GroupVertices[Vertex],0)),1,1,"")</f>
        <v>8</v>
      </c>
      <c r="AE60" s="2"/>
      <c r="AI60" s="3"/>
    </row>
    <row r="61" spans="1:35" ht="15">
      <c r="A61" s="14" t="s">
        <v>261</v>
      </c>
      <c r="B61" s="15"/>
      <c r="C61" s="15"/>
      <c r="D61" s="87">
        <v>400.9572346988724</v>
      </c>
      <c r="E61" s="82"/>
      <c r="F61" s="15"/>
      <c r="G61" s="15"/>
      <c r="H61" s="95" t="s">
        <v>261</v>
      </c>
      <c r="I61" s="100"/>
      <c r="J61" s="100"/>
      <c r="K61" s="95" t="s">
        <v>261</v>
      </c>
      <c r="L61" s="84">
        <v>20.140865038653253</v>
      </c>
      <c r="M61" s="86">
        <v>7973.2841796875</v>
      </c>
      <c r="N61" s="86">
        <v>5216.2412109375</v>
      </c>
      <c r="O61" s="76"/>
      <c r="P61" s="88"/>
      <c r="Q61" s="88"/>
      <c r="R61" s="105"/>
      <c r="S61" s="98">
        <v>3</v>
      </c>
      <c r="T61" s="98">
        <v>1</v>
      </c>
      <c r="U61" s="99">
        <v>12.627346</v>
      </c>
      <c r="V61" s="99">
        <v>0.000992</v>
      </c>
      <c r="W61" s="99">
        <v>0.004959</v>
      </c>
      <c r="X61" s="99">
        <v>0.909683</v>
      </c>
      <c r="Y61" s="99">
        <v>0.6666666666666666</v>
      </c>
      <c r="Z61" s="99"/>
      <c r="AA61" s="81">
        <v>61</v>
      </c>
      <c r="AB61" s="81"/>
      <c r="AC61" s="89"/>
      <c r="AD61" s="103" t="str">
        <f>REPLACE(INDEX(GroupVertices[Group],MATCH(Vertices[[#This Row],[Vertex]],GroupVertices[Vertex],0)),1,1,"")</f>
        <v>9</v>
      </c>
      <c r="AE61" s="2"/>
      <c r="AI61" s="3"/>
    </row>
    <row r="62" spans="1:35" ht="15">
      <c r="A62" s="14" t="s">
        <v>262</v>
      </c>
      <c r="B62" s="15"/>
      <c r="C62" s="15"/>
      <c r="D62" s="87">
        <v>457.30970168613123</v>
      </c>
      <c r="E62" s="82"/>
      <c r="F62" s="15"/>
      <c r="G62" s="15"/>
      <c r="H62" s="95" t="s">
        <v>262</v>
      </c>
      <c r="I62" s="100"/>
      <c r="J62" s="100"/>
      <c r="K62" s="95" t="s">
        <v>262</v>
      </c>
      <c r="L62" s="84">
        <v>1146.9647949158802</v>
      </c>
      <c r="M62" s="86">
        <v>1796.3699951171875</v>
      </c>
      <c r="N62" s="86">
        <v>8107.9912109375</v>
      </c>
      <c r="O62" s="76"/>
      <c r="P62" s="88"/>
      <c r="Q62" s="88"/>
      <c r="R62" s="105"/>
      <c r="S62" s="98">
        <v>1</v>
      </c>
      <c r="T62" s="98">
        <v>1</v>
      </c>
      <c r="U62" s="99">
        <v>756</v>
      </c>
      <c r="V62" s="99">
        <v>0.000981</v>
      </c>
      <c r="W62" s="99">
        <v>0.004177</v>
      </c>
      <c r="X62" s="99">
        <v>0.854948</v>
      </c>
      <c r="Y62" s="99">
        <v>0</v>
      </c>
      <c r="Z62" s="99"/>
      <c r="AA62" s="81">
        <v>62</v>
      </c>
      <c r="AB62" s="81"/>
      <c r="AC62" s="89"/>
      <c r="AD62" s="103" t="str">
        <f>REPLACE(INDEX(GroupVertices[Group],MATCH(Vertices[[#This Row],[Vertex]],GroupVertices[Vertex],0)),1,1,"")</f>
        <v>1</v>
      </c>
      <c r="AE62" s="2"/>
      <c r="AI62" s="3"/>
    </row>
    <row r="63" spans="1:35" ht="15">
      <c r="A63" s="14" t="s">
        <v>263</v>
      </c>
      <c r="B63" s="15"/>
      <c r="C63" s="15"/>
      <c r="D63" s="87">
        <v>428.5790443593538</v>
      </c>
      <c r="E63" s="82"/>
      <c r="F63" s="15"/>
      <c r="G63" s="15"/>
      <c r="H63" s="95" t="s">
        <v>263</v>
      </c>
      <c r="I63" s="100"/>
      <c r="J63" s="100"/>
      <c r="K63" s="95" t="s">
        <v>263</v>
      </c>
      <c r="L63" s="84">
        <v>572.4665710096386</v>
      </c>
      <c r="M63" s="86">
        <v>2578.21435546875</v>
      </c>
      <c r="N63" s="86">
        <v>4670.3974609375</v>
      </c>
      <c r="O63" s="76"/>
      <c r="P63" s="88"/>
      <c r="Q63" s="88"/>
      <c r="R63" s="105"/>
      <c r="S63" s="98">
        <v>1</v>
      </c>
      <c r="T63" s="98">
        <v>1</v>
      </c>
      <c r="U63" s="99">
        <v>377</v>
      </c>
      <c r="V63" s="99">
        <v>0.000981</v>
      </c>
      <c r="W63" s="99">
        <v>0.004197</v>
      </c>
      <c r="X63" s="99">
        <v>0.755144</v>
      </c>
      <c r="Y63" s="99">
        <v>0</v>
      </c>
      <c r="Z63" s="99"/>
      <c r="AA63" s="81">
        <v>63</v>
      </c>
      <c r="AB63" s="81"/>
      <c r="AC63" s="89"/>
      <c r="AD63" s="103" t="str">
        <f>REPLACE(INDEX(GroupVertices[Group],MATCH(Vertices[[#This Row],[Vertex]],GroupVertices[Vertex],0)),1,1,"")</f>
        <v>1</v>
      </c>
      <c r="AE63" s="2"/>
      <c r="AI63" s="3"/>
    </row>
    <row r="64" spans="1:35" ht="15">
      <c r="A64" s="14" t="s">
        <v>264</v>
      </c>
      <c r="B64" s="15"/>
      <c r="C64" s="15"/>
      <c r="D64" s="87">
        <v>400.0758064837118</v>
      </c>
      <c r="E64" s="82"/>
      <c r="F64" s="15"/>
      <c r="G64" s="15"/>
      <c r="H64" s="95" t="s">
        <v>264</v>
      </c>
      <c r="I64" s="100"/>
      <c r="J64" s="100"/>
      <c r="K64" s="95" t="s">
        <v>264</v>
      </c>
      <c r="L64" s="84">
        <v>2.5158264483014285</v>
      </c>
      <c r="M64" s="86">
        <v>2830.703369140625</v>
      </c>
      <c r="N64" s="86">
        <v>3174.696533203125</v>
      </c>
      <c r="O64" s="76"/>
      <c r="P64" s="88"/>
      <c r="Q64" s="88"/>
      <c r="R64" s="105"/>
      <c r="S64" s="98">
        <v>2</v>
      </c>
      <c r="T64" s="98">
        <v>0</v>
      </c>
      <c r="U64" s="99">
        <v>1</v>
      </c>
      <c r="V64" s="99">
        <v>0.000717</v>
      </c>
      <c r="W64" s="99">
        <v>0.000581</v>
      </c>
      <c r="X64" s="99">
        <v>0.791872</v>
      </c>
      <c r="Y64" s="99">
        <v>0</v>
      </c>
      <c r="Z64" s="99"/>
      <c r="AA64" s="81">
        <v>64</v>
      </c>
      <c r="AB64" s="81"/>
      <c r="AC64" s="89"/>
      <c r="AD64" s="103" t="str">
        <f>REPLACE(INDEX(GroupVertices[Group],MATCH(Vertices[[#This Row],[Vertex]],GroupVertices[Vertex],0)),1,1,"")</f>
        <v>1</v>
      </c>
      <c r="AE64" s="2"/>
      <c r="AI64" s="3"/>
    </row>
    <row r="65" spans="1:35" ht="15">
      <c r="A65" s="14" t="s">
        <v>265</v>
      </c>
      <c r="B65" s="15"/>
      <c r="C65" s="15"/>
      <c r="D65" s="87">
        <v>457.30970168613123</v>
      </c>
      <c r="E65" s="82"/>
      <c r="F65" s="15"/>
      <c r="G65" s="15"/>
      <c r="H65" s="95" t="s">
        <v>265</v>
      </c>
      <c r="I65" s="100"/>
      <c r="J65" s="100"/>
      <c r="K65" s="95" t="s">
        <v>265</v>
      </c>
      <c r="L65" s="84">
        <v>1146.9647949158802</v>
      </c>
      <c r="M65" s="86">
        <v>4690.67822265625</v>
      </c>
      <c r="N65" s="86">
        <v>8384.9580078125</v>
      </c>
      <c r="O65" s="76"/>
      <c r="P65" s="88"/>
      <c r="Q65" s="88"/>
      <c r="R65" s="105"/>
      <c r="S65" s="98">
        <v>1</v>
      </c>
      <c r="T65" s="98">
        <v>1</v>
      </c>
      <c r="U65" s="99">
        <v>756</v>
      </c>
      <c r="V65" s="99">
        <v>0.000755</v>
      </c>
      <c r="W65" s="99">
        <v>0.000459</v>
      </c>
      <c r="X65" s="99">
        <v>0.866477</v>
      </c>
      <c r="Y65" s="99">
        <v>0</v>
      </c>
      <c r="Z65" s="99"/>
      <c r="AA65" s="81">
        <v>65</v>
      </c>
      <c r="AB65" s="81"/>
      <c r="AC65" s="89"/>
      <c r="AD65" s="103" t="str">
        <f>REPLACE(INDEX(GroupVertices[Group],MATCH(Vertices[[#This Row],[Vertex]],GroupVertices[Vertex],0)),1,1,"")</f>
        <v>3</v>
      </c>
      <c r="AE65" s="2"/>
      <c r="AI65" s="3"/>
    </row>
    <row r="66" spans="1:35" ht="15">
      <c r="A66" s="14" t="s">
        <v>266</v>
      </c>
      <c r="B66" s="15"/>
      <c r="C66" s="15"/>
      <c r="D66" s="87">
        <v>541.2384038548963</v>
      </c>
      <c r="E66" s="82"/>
      <c r="F66" s="15"/>
      <c r="G66" s="15"/>
      <c r="H66" s="95" t="s">
        <v>266</v>
      </c>
      <c r="I66" s="100"/>
      <c r="J66" s="100"/>
      <c r="K66" s="95" t="s">
        <v>266</v>
      </c>
      <c r="L66" s="84">
        <v>2825.2031234825063</v>
      </c>
      <c r="M66" s="86">
        <v>5186.84375</v>
      </c>
      <c r="N66" s="86">
        <v>4252.548828125</v>
      </c>
      <c r="O66" s="76"/>
      <c r="P66" s="88"/>
      <c r="Q66" s="88"/>
      <c r="R66" s="105"/>
      <c r="S66" s="98">
        <v>3</v>
      </c>
      <c r="T66" s="98">
        <v>3</v>
      </c>
      <c r="U66" s="99">
        <v>1863.144113</v>
      </c>
      <c r="V66" s="99">
        <v>0.000988</v>
      </c>
      <c r="W66" s="99">
        <v>0.004645</v>
      </c>
      <c r="X66" s="99">
        <v>1.966308</v>
      </c>
      <c r="Y66" s="99">
        <v>0.03333333333333333</v>
      </c>
      <c r="Z66" s="99"/>
      <c r="AA66" s="81">
        <v>66</v>
      </c>
      <c r="AB66" s="81"/>
      <c r="AC66" s="89"/>
      <c r="AD66" s="103" t="str">
        <f>REPLACE(INDEX(GroupVertices[Group],MATCH(Vertices[[#This Row],[Vertex]],GroupVertices[Vertex],0)),1,1,"")</f>
        <v>5</v>
      </c>
      <c r="AE66" s="2"/>
      <c r="AI66" s="3"/>
    </row>
    <row r="67" spans="1:35" ht="15">
      <c r="A67" s="14" t="s">
        <v>267</v>
      </c>
      <c r="B67" s="15"/>
      <c r="C67" s="15"/>
      <c r="D67" s="87">
        <v>571.3226531886992</v>
      </c>
      <c r="E67" s="82"/>
      <c r="F67" s="15"/>
      <c r="G67" s="15"/>
      <c r="H67" s="95" t="s">
        <v>267</v>
      </c>
      <c r="I67" s="100"/>
      <c r="J67" s="100"/>
      <c r="K67" s="95" t="s">
        <v>267</v>
      </c>
      <c r="L67" s="84">
        <v>3426.7677731612293</v>
      </c>
      <c r="M67" s="86">
        <v>9733.6337890625</v>
      </c>
      <c r="N67" s="86">
        <v>4226.4560546875</v>
      </c>
      <c r="O67" s="76"/>
      <c r="P67" s="88"/>
      <c r="Q67" s="88"/>
      <c r="R67" s="105"/>
      <c r="S67" s="98">
        <v>2</v>
      </c>
      <c r="T67" s="98">
        <v>2</v>
      </c>
      <c r="U67" s="99">
        <v>2260</v>
      </c>
      <c r="V67" s="99">
        <v>0.000985</v>
      </c>
      <c r="W67" s="99">
        <v>0.004197</v>
      </c>
      <c r="X67" s="99">
        <v>1.280539</v>
      </c>
      <c r="Y67" s="99">
        <v>0</v>
      </c>
      <c r="Z67" s="99"/>
      <c r="AA67" s="81">
        <v>67</v>
      </c>
      <c r="AB67" s="81"/>
      <c r="AC67" s="89"/>
      <c r="AD67" s="103" t="str">
        <f>REPLACE(INDEX(GroupVertices[Group],MATCH(Vertices[[#This Row],[Vertex]],GroupVertices[Vertex],0)),1,1,"")</f>
        <v>15</v>
      </c>
      <c r="AE67" s="2"/>
      <c r="AI67" s="3"/>
    </row>
    <row r="68" spans="1:35" ht="15">
      <c r="A68" s="14" t="s">
        <v>268</v>
      </c>
      <c r="B68" s="15"/>
      <c r="C68" s="15"/>
      <c r="D68" s="87">
        <v>400</v>
      </c>
      <c r="E68" s="82"/>
      <c r="F68" s="15"/>
      <c r="G68" s="15"/>
      <c r="H68" s="95" t="s">
        <v>268</v>
      </c>
      <c r="I68" s="100"/>
      <c r="J68" s="100"/>
      <c r="K68" s="95" t="s">
        <v>268</v>
      </c>
      <c r="L68" s="84">
        <v>1</v>
      </c>
      <c r="M68" s="86">
        <v>1942.7708740234375</v>
      </c>
      <c r="N68" s="86">
        <v>8155.2578125</v>
      </c>
      <c r="O68" s="76"/>
      <c r="P68" s="88"/>
      <c r="Q68" s="88"/>
      <c r="R68" s="105"/>
      <c r="S68" s="98">
        <v>0</v>
      </c>
      <c r="T68" s="98">
        <v>1</v>
      </c>
      <c r="U68" s="99">
        <v>0</v>
      </c>
      <c r="V68" s="99">
        <v>0.000979</v>
      </c>
      <c r="W68" s="99">
        <v>0.004157</v>
      </c>
      <c r="X68" s="99">
        <v>0.418598</v>
      </c>
      <c r="Y68" s="99">
        <v>0</v>
      </c>
      <c r="Z68" s="99"/>
      <c r="AA68" s="81">
        <v>68</v>
      </c>
      <c r="AB68" s="81"/>
      <c r="AC68" s="89"/>
      <c r="AD68" s="103" t="str">
        <f>REPLACE(INDEX(GroupVertices[Group],MATCH(Vertices[[#This Row],[Vertex]],GroupVertices[Vertex],0)),1,1,"")</f>
        <v>1</v>
      </c>
      <c r="AE68" s="2"/>
      <c r="AI68" s="3"/>
    </row>
    <row r="69" spans="1:35" ht="15">
      <c r="A69" s="14" t="s">
        <v>269</v>
      </c>
      <c r="B69" s="15"/>
      <c r="C69" s="15"/>
      <c r="D69" s="87">
        <v>400</v>
      </c>
      <c r="E69" s="82"/>
      <c r="F69" s="15"/>
      <c r="G69" s="15"/>
      <c r="H69" s="95" t="s">
        <v>269</v>
      </c>
      <c r="I69" s="100"/>
      <c r="J69" s="100"/>
      <c r="K69" s="95" t="s">
        <v>269</v>
      </c>
      <c r="L69" s="84">
        <v>1</v>
      </c>
      <c r="M69" s="86">
        <v>2429.009521484375</v>
      </c>
      <c r="N69" s="86">
        <v>8095.4912109375</v>
      </c>
      <c r="O69" s="76"/>
      <c r="P69" s="88"/>
      <c r="Q69" s="88"/>
      <c r="R69" s="105"/>
      <c r="S69" s="98">
        <v>1</v>
      </c>
      <c r="T69" s="98">
        <v>1</v>
      </c>
      <c r="U69" s="99">
        <v>0</v>
      </c>
      <c r="V69" s="99">
        <v>0.000979</v>
      </c>
      <c r="W69" s="99">
        <v>0.004157</v>
      </c>
      <c r="X69" s="99">
        <v>0.418598</v>
      </c>
      <c r="Y69" s="99">
        <v>0</v>
      </c>
      <c r="Z69" s="99"/>
      <c r="AA69" s="81">
        <v>69</v>
      </c>
      <c r="AB69" s="81"/>
      <c r="AC69" s="89"/>
      <c r="AD69" s="103" t="str">
        <f>REPLACE(INDEX(GroupVertices[Group],MATCH(Vertices[[#This Row],[Vertex]],GroupVertices[Vertex],0)),1,1,"")</f>
        <v>1</v>
      </c>
      <c r="AE69" s="2"/>
      <c r="AI69" s="3"/>
    </row>
    <row r="70" spans="1:35" ht="15">
      <c r="A70" s="14" t="s">
        <v>270</v>
      </c>
      <c r="B70" s="15"/>
      <c r="C70" s="15"/>
      <c r="D70" s="87">
        <v>403.95457159223514</v>
      </c>
      <c r="E70" s="82"/>
      <c r="F70" s="15"/>
      <c r="G70" s="15"/>
      <c r="H70" s="95" t="s">
        <v>270</v>
      </c>
      <c r="I70" s="100"/>
      <c r="J70" s="100"/>
      <c r="K70" s="95" t="s">
        <v>270</v>
      </c>
      <c r="L70" s="84">
        <v>80.07561355833334</v>
      </c>
      <c r="M70" s="86">
        <v>6980.23388671875</v>
      </c>
      <c r="N70" s="86">
        <v>5756.271484375</v>
      </c>
      <c r="O70" s="76"/>
      <c r="P70" s="88"/>
      <c r="Q70" s="88"/>
      <c r="R70" s="105"/>
      <c r="S70" s="98">
        <v>2</v>
      </c>
      <c r="T70" s="98">
        <v>2</v>
      </c>
      <c r="U70" s="99">
        <v>52.166667</v>
      </c>
      <c r="V70" s="99">
        <v>0.000739</v>
      </c>
      <c r="W70" s="99">
        <v>0.000741</v>
      </c>
      <c r="X70" s="99">
        <v>1.235235</v>
      </c>
      <c r="Y70" s="99">
        <v>0.08333333333333333</v>
      </c>
      <c r="Z70" s="99"/>
      <c r="AA70" s="81">
        <v>70</v>
      </c>
      <c r="AB70" s="81"/>
      <c r="AC70" s="89"/>
      <c r="AD70" s="103" t="str">
        <f>REPLACE(INDEX(GroupVertices[Group],MATCH(Vertices[[#This Row],[Vertex]],GroupVertices[Vertex],0)),1,1,"")</f>
        <v>8</v>
      </c>
      <c r="AE70" s="2"/>
      <c r="AI70" s="3"/>
    </row>
    <row r="71" spans="1:35" ht="15">
      <c r="A71" s="14" t="s">
        <v>271</v>
      </c>
      <c r="B71" s="15"/>
      <c r="C71" s="15"/>
      <c r="D71" s="87">
        <v>424.6765090665719</v>
      </c>
      <c r="E71" s="82"/>
      <c r="F71" s="15"/>
      <c r="G71" s="15"/>
      <c r="H71" s="95" t="s">
        <v>271</v>
      </c>
      <c r="I71" s="100"/>
      <c r="J71" s="100"/>
      <c r="K71" s="95" t="s">
        <v>271</v>
      </c>
      <c r="L71" s="84">
        <v>494.4314752951716</v>
      </c>
      <c r="M71" s="86">
        <v>6795.19677734375</v>
      </c>
      <c r="N71" s="86">
        <v>5672.07568359375</v>
      </c>
      <c r="O71" s="76"/>
      <c r="P71" s="88"/>
      <c r="Q71" s="88"/>
      <c r="R71" s="105"/>
      <c r="S71" s="98">
        <v>1</v>
      </c>
      <c r="T71" s="98">
        <v>2</v>
      </c>
      <c r="U71" s="99">
        <v>325.519769</v>
      </c>
      <c r="V71" s="99">
        <v>0.000985</v>
      </c>
      <c r="W71" s="99">
        <v>0.004567</v>
      </c>
      <c r="X71" s="99">
        <v>0.949451</v>
      </c>
      <c r="Y71" s="99">
        <v>0.5</v>
      </c>
      <c r="Z71" s="99"/>
      <c r="AA71" s="81">
        <v>71</v>
      </c>
      <c r="AB71" s="81"/>
      <c r="AC71" s="89"/>
      <c r="AD71" s="103" t="str">
        <f>REPLACE(INDEX(GroupVertices[Group],MATCH(Vertices[[#This Row],[Vertex]],GroupVertices[Vertex],0)),1,1,"")</f>
        <v>8</v>
      </c>
      <c r="AE71" s="2"/>
      <c r="AI71" s="3"/>
    </row>
    <row r="72" spans="1:35" ht="15">
      <c r="A72" s="14" t="s">
        <v>272</v>
      </c>
      <c r="B72" s="15"/>
      <c r="C72" s="15"/>
      <c r="D72" s="87">
        <v>400</v>
      </c>
      <c r="E72" s="82"/>
      <c r="F72" s="15"/>
      <c r="G72" s="15"/>
      <c r="H72" s="95" t="s">
        <v>272</v>
      </c>
      <c r="I72" s="100"/>
      <c r="J72" s="100"/>
      <c r="K72" s="95" t="s">
        <v>272</v>
      </c>
      <c r="L72" s="84">
        <v>1</v>
      </c>
      <c r="M72" s="86">
        <v>6836.89501953125</v>
      </c>
      <c r="N72" s="86">
        <v>8018.0341796875</v>
      </c>
      <c r="O72" s="76"/>
      <c r="P72" s="88"/>
      <c r="Q72" s="88"/>
      <c r="R72" s="105"/>
      <c r="S72" s="98">
        <v>1</v>
      </c>
      <c r="T72" s="98">
        <v>1</v>
      </c>
      <c r="U72" s="99">
        <v>0</v>
      </c>
      <c r="V72" s="99">
        <v>0.000584</v>
      </c>
      <c r="W72" s="99">
        <v>5.7E-05</v>
      </c>
      <c r="X72" s="99">
        <v>0.463825</v>
      </c>
      <c r="Y72" s="99">
        <v>0</v>
      </c>
      <c r="Z72" s="99"/>
      <c r="AA72" s="81">
        <v>72</v>
      </c>
      <c r="AB72" s="81"/>
      <c r="AC72" s="89"/>
      <c r="AD72" s="103" t="str">
        <f>REPLACE(INDEX(GroupVertices[Group],MATCH(Vertices[[#This Row],[Vertex]],GroupVertices[Vertex],0)),1,1,"")</f>
        <v>4</v>
      </c>
      <c r="AE72" s="2"/>
      <c r="AI72" s="3"/>
    </row>
    <row r="73" spans="1:35" ht="15">
      <c r="A73" s="14" t="s">
        <v>273</v>
      </c>
      <c r="B73" s="15"/>
      <c r="C73" s="15"/>
      <c r="D73" s="87">
        <v>629.1040396455247</v>
      </c>
      <c r="E73" s="82"/>
      <c r="F73" s="15"/>
      <c r="G73" s="15"/>
      <c r="H73" s="95" t="s">
        <v>273</v>
      </c>
      <c r="I73" s="100"/>
      <c r="J73" s="100"/>
      <c r="K73" s="95" t="s">
        <v>273</v>
      </c>
      <c r="L73" s="84">
        <v>4582.164376751912</v>
      </c>
      <c r="M73" s="86">
        <v>6993.31201171875</v>
      </c>
      <c r="N73" s="86">
        <v>8208.90234375</v>
      </c>
      <c r="O73" s="76"/>
      <c r="P73" s="88"/>
      <c r="Q73" s="88"/>
      <c r="R73" s="105"/>
      <c r="S73" s="98">
        <v>3</v>
      </c>
      <c r="T73" s="98">
        <v>2</v>
      </c>
      <c r="U73" s="99">
        <v>3022.222222</v>
      </c>
      <c r="V73" s="99">
        <v>0.000749</v>
      </c>
      <c r="W73" s="99">
        <v>0.000823</v>
      </c>
      <c r="X73" s="99">
        <v>1.476824</v>
      </c>
      <c r="Y73" s="99">
        <v>0</v>
      </c>
      <c r="Z73" s="99"/>
      <c r="AA73" s="81">
        <v>73</v>
      </c>
      <c r="AB73" s="81"/>
      <c r="AC73" s="89"/>
      <c r="AD73" s="103" t="str">
        <f>REPLACE(INDEX(GroupVertices[Group],MATCH(Vertices[[#This Row],[Vertex]],GroupVertices[Vertex],0)),1,1,"")</f>
        <v>4</v>
      </c>
      <c r="AE73" s="2"/>
      <c r="AI73" s="3"/>
    </row>
    <row r="74" spans="1:35" ht="15">
      <c r="A74" s="14" t="s">
        <v>274</v>
      </c>
      <c r="B74" s="15"/>
      <c r="C74" s="15"/>
      <c r="D74" s="87">
        <v>400</v>
      </c>
      <c r="E74" s="82"/>
      <c r="F74" s="15"/>
      <c r="G74" s="15"/>
      <c r="H74" s="95" t="s">
        <v>274</v>
      </c>
      <c r="I74" s="100"/>
      <c r="J74" s="100"/>
      <c r="K74" s="95" t="s">
        <v>274</v>
      </c>
      <c r="L74" s="84">
        <v>1</v>
      </c>
      <c r="M74" s="86">
        <v>3015.8740234375</v>
      </c>
      <c r="N74" s="86">
        <v>5508.06396484375</v>
      </c>
      <c r="O74" s="76"/>
      <c r="P74" s="88"/>
      <c r="Q74" s="88"/>
      <c r="R74" s="105"/>
      <c r="S74" s="98">
        <v>1</v>
      </c>
      <c r="T74" s="98">
        <v>0</v>
      </c>
      <c r="U74" s="99">
        <v>0</v>
      </c>
      <c r="V74" s="99">
        <v>0.000979</v>
      </c>
      <c r="W74" s="99">
        <v>0.004157</v>
      </c>
      <c r="X74" s="99">
        <v>0.418598</v>
      </c>
      <c r="Y74" s="99">
        <v>0</v>
      </c>
      <c r="Z74" s="99"/>
      <c r="AA74" s="81">
        <v>74</v>
      </c>
      <c r="AB74" s="81"/>
      <c r="AC74" s="89"/>
      <c r="AD74" s="103" t="str">
        <f>REPLACE(INDEX(GroupVertices[Group],MATCH(Vertices[[#This Row],[Vertex]],GroupVertices[Vertex],0)),1,1,"")</f>
        <v>1</v>
      </c>
      <c r="AE74" s="2"/>
      <c r="AI74" s="3"/>
    </row>
    <row r="75" spans="1:35" ht="15">
      <c r="A75" s="14" t="s">
        <v>275</v>
      </c>
      <c r="B75" s="15"/>
      <c r="C75" s="15"/>
      <c r="D75" s="87">
        <v>400</v>
      </c>
      <c r="E75" s="82"/>
      <c r="F75" s="15"/>
      <c r="G75" s="15"/>
      <c r="H75" s="95" t="s">
        <v>275</v>
      </c>
      <c r="I75" s="100"/>
      <c r="J75" s="100"/>
      <c r="K75" s="95" t="s">
        <v>275</v>
      </c>
      <c r="L75" s="84">
        <v>1</v>
      </c>
      <c r="M75" s="86">
        <v>1485.6243896484375</v>
      </c>
      <c r="N75" s="86">
        <v>7632.1416015625</v>
      </c>
      <c r="O75" s="76"/>
      <c r="P75" s="88"/>
      <c r="Q75" s="88"/>
      <c r="R75" s="105"/>
      <c r="S75" s="98">
        <v>0</v>
      </c>
      <c r="T75" s="98">
        <v>1</v>
      </c>
      <c r="U75" s="99">
        <v>0</v>
      </c>
      <c r="V75" s="99">
        <v>0.000979</v>
      </c>
      <c r="W75" s="99">
        <v>0.004157</v>
      </c>
      <c r="X75" s="99">
        <v>0.418598</v>
      </c>
      <c r="Y75" s="99">
        <v>0</v>
      </c>
      <c r="Z75" s="99"/>
      <c r="AA75" s="81">
        <v>75</v>
      </c>
      <c r="AB75" s="81"/>
      <c r="AC75" s="89"/>
      <c r="AD75" s="103" t="str">
        <f>REPLACE(INDEX(GroupVertices[Group],MATCH(Vertices[[#This Row],[Vertex]],GroupVertices[Vertex],0)),1,1,"")</f>
        <v>1</v>
      </c>
      <c r="AE75" s="2"/>
      <c r="AI75" s="3"/>
    </row>
    <row r="76" spans="1:35" ht="15">
      <c r="A76" s="14" t="s">
        <v>276</v>
      </c>
      <c r="B76" s="15"/>
      <c r="C76" s="15"/>
      <c r="D76" s="87">
        <v>400</v>
      </c>
      <c r="E76" s="82"/>
      <c r="F76" s="15"/>
      <c r="G76" s="15"/>
      <c r="H76" s="95" t="s">
        <v>276</v>
      </c>
      <c r="I76" s="100"/>
      <c r="J76" s="100"/>
      <c r="K76" s="95" t="s">
        <v>276</v>
      </c>
      <c r="L76" s="84">
        <v>1</v>
      </c>
      <c r="M76" s="86">
        <v>1667.252685546875</v>
      </c>
      <c r="N76" s="86">
        <v>7521.55126953125</v>
      </c>
      <c r="O76" s="76"/>
      <c r="P76" s="88"/>
      <c r="Q76" s="88"/>
      <c r="R76" s="105"/>
      <c r="S76" s="98">
        <v>1</v>
      </c>
      <c r="T76" s="98">
        <v>0</v>
      </c>
      <c r="U76" s="99">
        <v>0</v>
      </c>
      <c r="V76" s="99">
        <v>0.000979</v>
      </c>
      <c r="W76" s="99">
        <v>0.004157</v>
      </c>
      <c r="X76" s="99">
        <v>0.418598</v>
      </c>
      <c r="Y76" s="99">
        <v>0</v>
      </c>
      <c r="Z76" s="99"/>
      <c r="AA76" s="81">
        <v>76</v>
      </c>
      <c r="AB76" s="81"/>
      <c r="AC76" s="89"/>
      <c r="AD76" s="103" t="str">
        <f>REPLACE(INDEX(GroupVertices[Group],MATCH(Vertices[[#This Row],[Vertex]],GroupVertices[Vertex],0)),1,1,"")</f>
        <v>1</v>
      </c>
      <c r="AE76" s="2"/>
      <c r="AI76" s="3"/>
    </row>
    <row r="77" spans="1:35" ht="15">
      <c r="A77" s="14" t="s">
        <v>277</v>
      </c>
      <c r="B77" s="15"/>
      <c r="C77" s="15"/>
      <c r="D77" s="87">
        <v>451.4248530733288</v>
      </c>
      <c r="E77" s="82"/>
      <c r="F77" s="15"/>
      <c r="G77" s="15"/>
      <c r="H77" s="95" t="s">
        <v>277</v>
      </c>
      <c r="I77" s="100"/>
      <c r="J77" s="100"/>
      <c r="K77" s="95" t="s">
        <v>277</v>
      </c>
      <c r="L77" s="84">
        <v>1029.291362054282</v>
      </c>
      <c r="M77" s="86">
        <v>1181.713134765625</v>
      </c>
      <c r="N77" s="86">
        <v>1712.334228515625</v>
      </c>
      <c r="O77" s="76"/>
      <c r="P77" s="88"/>
      <c r="Q77" s="88"/>
      <c r="R77" s="105"/>
      <c r="S77" s="98">
        <v>2</v>
      </c>
      <c r="T77" s="98">
        <v>4</v>
      </c>
      <c r="U77" s="99">
        <v>678.370115</v>
      </c>
      <c r="V77" s="99">
        <v>0.000994</v>
      </c>
      <c r="W77" s="99">
        <v>0.005074</v>
      </c>
      <c r="X77" s="99">
        <v>1.433562</v>
      </c>
      <c r="Y77" s="99">
        <v>0.2</v>
      </c>
      <c r="Z77" s="99"/>
      <c r="AA77" s="81">
        <v>77</v>
      </c>
      <c r="AB77" s="81"/>
      <c r="AC77" s="89"/>
      <c r="AD77" s="103" t="str">
        <f>REPLACE(INDEX(GroupVertices[Group],MATCH(Vertices[[#This Row],[Vertex]],GroupVertices[Vertex],0)),1,1,"")</f>
        <v>2</v>
      </c>
      <c r="AE77" s="2"/>
      <c r="AI77" s="3"/>
    </row>
    <row r="78" spans="1:35" ht="15">
      <c r="A78" s="14" t="s">
        <v>278</v>
      </c>
      <c r="B78" s="15"/>
      <c r="C78" s="15"/>
      <c r="D78" s="87">
        <v>667.3453137558557</v>
      </c>
      <c r="E78" s="82"/>
      <c r="F78" s="15"/>
      <c r="G78" s="15"/>
      <c r="H78" s="95" t="s">
        <v>278</v>
      </c>
      <c r="I78" s="100"/>
      <c r="J78" s="100"/>
      <c r="K78" s="95" t="s">
        <v>278</v>
      </c>
      <c r="L78" s="84">
        <v>5346.836893862091</v>
      </c>
      <c r="M78" s="86">
        <v>5138.37060546875</v>
      </c>
      <c r="N78" s="86">
        <v>8850.068359375</v>
      </c>
      <c r="O78" s="76"/>
      <c r="P78" s="88"/>
      <c r="Q78" s="88"/>
      <c r="R78" s="105"/>
      <c r="S78" s="98">
        <v>6</v>
      </c>
      <c r="T78" s="98">
        <v>6</v>
      </c>
      <c r="U78" s="99">
        <v>3526.681369</v>
      </c>
      <c r="V78" s="99">
        <v>0.001026</v>
      </c>
      <c r="W78" s="99">
        <v>0.006489</v>
      </c>
      <c r="X78" s="99">
        <v>2.932568</v>
      </c>
      <c r="Y78" s="99">
        <v>0.125</v>
      </c>
      <c r="Z78" s="99"/>
      <c r="AA78" s="81">
        <v>78</v>
      </c>
      <c r="AB78" s="81"/>
      <c r="AC78" s="89"/>
      <c r="AD78" s="103" t="str">
        <f>REPLACE(INDEX(GroupVertices[Group],MATCH(Vertices[[#This Row],[Vertex]],GroupVertices[Vertex],0)),1,1,"")</f>
        <v>3</v>
      </c>
      <c r="AE78" s="2"/>
      <c r="AI78" s="3"/>
    </row>
    <row r="79" spans="1:35" ht="15">
      <c r="A79" s="14" t="s">
        <v>279</v>
      </c>
      <c r="B79" s="15"/>
      <c r="C79" s="15"/>
      <c r="D79" s="87">
        <v>400</v>
      </c>
      <c r="E79" s="82"/>
      <c r="F79" s="15"/>
      <c r="G79" s="15"/>
      <c r="H79" s="95" t="s">
        <v>279</v>
      </c>
      <c r="I79" s="100"/>
      <c r="J79" s="100"/>
      <c r="K79" s="95" t="s">
        <v>279</v>
      </c>
      <c r="L79" s="84">
        <v>1</v>
      </c>
      <c r="M79" s="86">
        <v>1089.31005859375</v>
      </c>
      <c r="N79" s="86">
        <v>6722.06005859375</v>
      </c>
      <c r="O79" s="76"/>
      <c r="P79" s="88"/>
      <c r="Q79" s="88"/>
      <c r="R79" s="105"/>
      <c r="S79" s="98">
        <v>0</v>
      </c>
      <c r="T79" s="98">
        <v>1</v>
      </c>
      <c r="U79" s="99">
        <v>0</v>
      </c>
      <c r="V79" s="99">
        <v>0.000979</v>
      </c>
      <c r="W79" s="99">
        <v>0.004157</v>
      </c>
      <c r="X79" s="99">
        <v>0.418598</v>
      </c>
      <c r="Y79" s="99">
        <v>0</v>
      </c>
      <c r="Z79" s="99"/>
      <c r="AA79" s="81">
        <v>79</v>
      </c>
      <c r="AB79" s="81"/>
      <c r="AC79" s="89"/>
      <c r="AD79" s="103" t="str">
        <f>REPLACE(INDEX(GroupVertices[Group],MATCH(Vertices[[#This Row],[Vertex]],GroupVertices[Vertex],0)),1,1,"")</f>
        <v>1</v>
      </c>
      <c r="AE79" s="2"/>
      <c r="AI79" s="3"/>
    </row>
    <row r="80" spans="1:35" ht="15">
      <c r="A80" s="14" t="s">
        <v>280</v>
      </c>
      <c r="B80" s="15"/>
      <c r="C80" s="15"/>
      <c r="D80" s="87">
        <v>400</v>
      </c>
      <c r="E80" s="82"/>
      <c r="F80" s="15"/>
      <c r="G80" s="15"/>
      <c r="H80" s="95" t="s">
        <v>280</v>
      </c>
      <c r="I80" s="100"/>
      <c r="J80" s="100"/>
      <c r="K80" s="95" t="s">
        <v>280</v>
      </c>
      <c r="L80" s="84">
        <v>1</v>
      </c>
      <c r="M80" s="86">
        <v>6169.7783203125</v>
      </c>
      <c r="N80" s="86">
        <v>3280.018798828125</v>
      </c>
      <c r="O80" s="76"/>
      <c r="P80" s="88"/>
      <c r="Q80" s="88"/>
      <c r="R80" s="105"/>
      <c r="S80" s="98">
        <v>1</v>
      </c>
      <c r="T80" s="98">
        <v>0</v>
      </c>
      <c r="U80" s="99">
        <v>0</v>
      </c>
      <c r="V80" s="99">
        <v>0.000734</v>
      </c>
      <c r="W80" s="99">
        <v>0.000382</v>
      </c>
      <c r="X80" s="99">
        <v>0.420044</v>
      </c>
      <c r="Y80" s="99">
        <v>0</v>
      </c>
      <c r="Z80" s="99"/>
      <c r="AA80" s="81">
        <v>80</v>
      </c>
      <c r="AB80" s="81"/>
      <c r="AC80" s="89"/>
      <c r="AD80" s="103" t="str">
        <f>REPLACE(INDEX(GroupVertices[Group],MATCH(Vertices[[#This Row],[Vertex]],GroupVertices[Vertex],0)),1,1,"")</f>
        <v>10</v>
      </c>
      <c r="AE80" s="2"/>
      <c r="AI80" s="3"/>
    </row>
    <row r="81" spans="1:35" ht="15">
      <c r="A81" s="14" t="s">
        <v>281</v>
      </c>
      <c r="B81" s="15"/>
      <c r="C81" s="15"/>
      <c r="D81" s="87">
        <v>400</v>
      </c>
      <c r="E81" s="82"/>
      <c r="F81" s="15"/>
      <c r="G81" s="15"/>
      <c r="H81" s="95" t="s">
        <v>281</v>
      </c>
      <c r="I81" s="100"/>
      <c r="J81" s="100"/>
      <c r="K81" s="95" t="s">
        <v>281</v>
      </c>
      <c r="L81" s="84">
        <v>1</v>
      </c>
      <c r="M81" s="86">
        <v>1553.676513671875</v>
      </c>
      <c r="N81" s="86">
        <v>5531.7802734375</v>
      </c>
      <c r="O81" s="76"/>
      <c r="P81" s="88"/>
      <c r="Q81" s="88"/>
      <c r="R81" s="105"/>
      <c r="S81" s="98">
        <v>2</v>
      </c>
      <c r="T81" s="98">
        <v>1</v>
      </c>
      <c r="U81" s="99">
        <v>0</v>
      </c>
      <c r="V81" s="99">
        <v>0.000981</v>
      </c>
      <c r="W81" s="99">
        <v>0.004492</v>
      </c>
      <c r="X81" s="99">
        <v>0.694746</v>
      </c>
      <c r="Y81" s="99">
        <v>1</v>
      </c>
      <c r="Z81" s="99"/>
      <c r="AA81" s="81">
        <v>81</v>
      </c>
      <c r="AB81" s="81"/>
      <c r="AC81" s="89"/>
      <c r="AD81" s="103" t="str">
        <f>REPLACE(INDEX(GroupVertices[Group],MATCH(Vertices[[#This Row],[Vertex]],GroupVertices[Vertex],0)),1,1,"")</f>
        <v>1</v>
      </c>
      <c r="AE81" s="2"/>
      <c r="AI81" s="3"/>
    </row>
    <row r="82" spans="1:35" ht="15">
      <c r="A82" s="14" t="s">
        <v>282</v>
      </c>
      <c r="B82" s="15"/>
      <c r="C82" s="15"/>
      <c r="D82" s="87">
        <v>400</v>
      </c>
      <c r="E82" s="82"/>
      <c r="F82" s="15"/>
      <c r="G82" s="15"/>
      <c r="H82" s="95" t="s">
        <v>282</v>
      </c>
      <c r="I82" s="100"/>
      <c r="J82" s="100"/>
      <c r="K82" s="95" t="s">
        <v>282</v>
      </c>
      <c r="L82" s="84">
        <v>1</v>
      </c>
      <c r="M82" s="86">
        <v>9307.8447265625</v>
      </c>
      <c r="N82" s="86">
        <v>9052.421875</v>
      </c>
      <c r="O82" s="76"/>
      <c r="P82" s="88"/>
      <c r="Q82" s="88"/>
      <c r="R82" s="105"/>
      <c r="S82" s="98">
        <v>2</v>
      </c>
      <c r="T82" s="98">
        <v>0</v>
      </c>
      <c r="U82" s="99">
        <v>0</v>
      </c>
      <c r="V82" s="99">
        <v>0.000986</v>
      </c>
      <c r="W82" s="99">
        <v>0.004596</v>
      </c>
      <c r="X82" s="99">
        <v>0.676234</v>
      </c>
      <c r="Y82" s="99">
        <v>1</v>
      </c>
      <c r="Z82" s="99"/>
      <c r="AA82" s="81">
        <v>82</v>
      </c>
      <c r="AB82" s="81"/>
      <c r="AC82" s="89"/>
      <c r="AD82" s="103" t="str">
        <f>REPLACE(INDEX(GroupVertices[Group],MATCH(Vertices[[#This Row],[Vertex]],GroupVertices[Vertex],0)),1,1,"")</f>
        <v>6</v>
      </c>
      <c r="AE82" s="2"/>
      <c r="AI82" s="3"/>
    </row>
    <row r="83" spans="1:35" ht="15">
      <c r="A83" s="14" t="s">
        <v>283</v>
      </c>
      <c r="B83" s="15"/>
      <c r="C83" s="15"/>
      <c r="D83" s="87">
        <v>429.39013317860145</v>
      </c>
      <c r="E83" s="82"/>
      <c r="F83" s="15"/>
      <c r="G83" s="15"/>
      <c r="H83" s="95" t="s">
        <v>283</v>
      </c>
      <c r="I83" s="100"/>
      <c r="J83" s="100"/>
      <c r="K83" s="95" t="s">
        <v>283</v>
      </c>
      <c r="L83" s="84">
        <v>588.6851030393141</v>
      </c>
      <c r="M83" s="86">
        <v>4965.3935546875</v>
      </c>
      <c r="N83" s="86">
        <v>5030.4560546875</v>
      </c>
      <c r="O83" s="76"/>
      <c r="P83" s="88"/>
      <c r="Q83" s="88"/>
      <c r="R83" s="105"/>
      <c r="S83" s="98">
        <v>1</v>
      </c>
      <c r="T83" s="98">
        <v>2</v>
      </c>
      <c r="U83" s="99">
        <v>387.699465</v>
      </c>
      <c r="V83" s="99">
        <v>0.000986</v>
      </c>
      <c r="W83" s="99">
        <v>0.004806</v>
      </c>
      <c r="X83" s="99">
        <v>0.956463</v>
      </c>
      <c r="Y83" s="99">
        <v>0.3333333333333333</v>
      </c>
      <c r="Z83" s="99"/>
      <c r="AA83" s="81">
        <v>83</v>
      </c>
      <c r="AB83" s="81"/>
      <c r="AC83" s="89"/>
      <c r="AD83" s="103" t="str">
        <f>REPLACE(INDEX(GroupVertices[Group],MATCH(Vertices[[#This Row],[Vertex]],GroupVertices[Vertex],0)),1,1,"")</f>
        <v>5</v>
      </c>
      <c r="AE83" s="2"/>
      <c r="AI83" s="3"/>
    </row>
    <row r="84" spans="1:35" ht="15">
      <c r="A84" s="14" t="s">
        <v>284</v>
      </c>
      <c r="B84" s="15"/>
      <c r="C84" s="15"/>
      <c r="D84" s="87">
        <v>457.30970168613123</v>
      </c>
      <c r="E84" s="82"/>
      <c r="F84" s="15"/>
      <c r="G84" s="15"/>
      <c r="H84" s="95" t="s">
        <v>284</v>
      </c>
      <c r="I84" s="100"/>
      <c r="J84" s="100"/>
      <c r="K84" s="95" t="s">
        <v>284</v>
      </c>
      <c r="L84" s="84">
        <v>1146.9647949158802</v>
      </c>
      <c r="M84" s="86">
        <v>7341.17578125</v>
      </c>
      <c r="N84" s="86">
        <v>9076.8212890625</v>
      </c>
      <c r="O84" s="76"/>
      <c r="P84" s="88"/>
      <c r="Q84" s="88"/>
      <c r="R84" s="105"/>
      <c r="S84" s="98">
        <v>1</v>
      </c>
      <c r="T84" s="98">
        <v>3</v>
      </c>
      <c r="U84" s="99">
        <v>756</v>
      </c>
      <c r="V84" s="99">
        <v>0.000998</v>
      </c>
      <c r="W84" s="99">
        <v>0.004635</v>
      </c>
      <c r="X84" s="99">
        <v>1.055125</v>
      </c>
      <c r="Y84" s="99">
        <v>0.3333333333333333</v>
      </c>
      <c r="Z84" s="99"/>
      <c r="AA84" s="81">
        <v>84</v>
      </c>
      <c r="AB84" s="81"/>
      <c r="AC84" s="89"/>
      <c r="AD84" s="103" t="str">
        <f>REPLACE(INDEX(GroupVertices[Group],MATCH(Vertices[[#This Row],[Vertex]],GroupVertices[Vertex],0)),1,1,"")</f>
        <v>4</v>
      </c>
      <c r="AE84" s="2"/>
      <c r="AI84" s="3"/>
    </row>
    <row r="85" spans="1:35" ht="15">
      <c r="A85" s="14" t="s">
        <v>285</v>
      </c>
      <c r="B85" s="15"/>
      <c r="C85" s="15"/>
      <c r="D85" s="87">
        <v>457.30970168613123</v>
      </c>
      <c r="E85" s="82"/>
      <c r="F85" s="15"/>
      <c r="G85" s="15"/>
      <c r="H85" s="95" t="s">
        <v>285</v>
      </c>
      <c r="I85" s="100"/>
      <c r="J85" s="100"/>
      <c r="K85" s="95" t="s">
        <v>285</v>
      </c>
      <c r="L85" s="84">
        <v>1146.9647949158802</v>
      </c>
      <c r="M85" s="86">
        <v>1353.1031494140625</v>
      </c>
      <c r="N85" s="86">
        <v>1567.60009765625</v>
      </c>
      <c r="O85" s="76"/>
      <c r="P85" s="88"/>
      <c r="Q85" s="88"/>
      <c r="R85" s="105"/>
      <c r="S85" s="98">
        <v>2</v>
      </c>
      <c r="T85" s="98">
        <v>1</v>
      </c>
      <c r="U85" s="99">
        <v>756</v>
      </c>
      <c r="V85" s="99">
        <v>0.000621</v>
      </c>
      <c r="W85" s="99">
        <v>0.000267</v>
      </c>
      <c r="X85" s="99">
        <v>0.975915</v>
      </c>
      <c r="Y85" s="99">
        <v>0.3333333333333333</v>
      </c>
      <c r="Z85" s="99"/>
      <c r="AA85" s="81">
        <v>85</v>
      </c>
      <c r="AB85" s="81"/>
      <c r="AC85" s="89"/>
      <c r="AD85" s="103" t="str">
        <f>REPLACE(INDEX(GroupVertices[Group],MATCH(Vertices[[#This Row],[Vertex]],GroupVertices[Vertex],0)),1,1,"")</f>
        <v>2</v>
      </c>
      <c r="AE85" s="2"/>
      <c r="AI85" s="3"/>
    </row>
    <row r="86" spans="1:35" ht="15">
      <c r="A86" s="14" t="s">
        <v>286</v>
      </c>
      <c r="B86" s="15"/>
      <c r="C86" s="15"/>
      <c r="D86" s="87">
        <v>400</v>
      </c>
      <c r="E86" s="82"/>
      <c r="F86" s="15"/>
      <c r="G86" s="15"/>
      <c r="H86" s="95" t="s">
        <v>286</v>
      </c>
      <c r="I86" s="100"/>
      <c r="J86" s="100"/>
      <c r="K86" s="95" t="s">
        <v>286</v>
      </c>
      <c r="L86" s="84">
        <v>1</v>
      </c>
      <c r="M86" s="86">
        <v>2180.939697265625</v>
      </c>
      <c r="N86" s="86">
        <v>4832.583984375</v>
      </c>
      <c r="O86" s="76"/>
      <c r="P86" s="88"/>
      <c r="Q86" s="88"/>
      <c r="R86" s="105"/>
      <c r="S86" s="98">
        <v>0</v>
      </c>
      <c r="T86" s="98">
        <v>1</v>
      </c>
      <c r="U86" s="99">
        <v>0</v>
      </c>
      <c r="V86" s="99">
        <v>0.000979</v>
      </c>
      <c r="W86" s="99">
        <v>0.004157</v>
      </c>
      <c r="X86" s="99">
        <v>0.418598</v>
      </c>
      <c r="Y86" s="99">
        <v>0</v>
      </c>
      <c r="Z86" s="99"/>
      <c r="AA86" s="81">
        <v>86</v>
      </c>
      <c r="AB86" s="81"/>
      <c r="AC86" s="89"/>
      <c r="AD86" s="103" t="str">
        <f>REPLACE(INDEX(GroupVertices[Group],MATCH(Vertices[[#This Row],[Vertex]],GroupVertices[Vertex],0)),1,1,"")</f>
        <v>1</v>
      </c>
      <c r="AE86" s="2"/>
      <c r="AI86" s="3"/>
    </row>
    <row r="87" spans="1:35" ht="15">
      <c r="A87" s="14" t="s">
        <v>287</v>
      </c>
      <c r="B87" s="15"/>
      <c r="C87" s="15"/>
      <c r="D87" s="87">
        <v>400</v>
      </c>
      <c r="E87" s="82"/>
      <c r="F87" s="15"/>
      <c r="G87" s="15"/>
      <c r="H87" s="95" t="s">
        <v>287</v>
      </c>
      <c r="I87" s="100"/>
      <c r="J87" s="100"/>
      <c r="K87" s="95" t="s">
        <v>287</v>
      </c>
      <c r="L87" s="84">
        <v>1</v>
      </c>
      <c r="M87" s="86">
        <v>2251.557373046875</v>
      </c>
      <c r="N87" s="86">
        <v>8116.908203125</v>
      </c>
      <c r="O87" s="76"/>
      <c r="P87" s="88"/>
      <c r="Q87" s="88"/>
      <c r="R87" s="105"/>
      <c r="S87" s="98">
        <v>0</v>
      </c>
      <c r="T87" s="98">
        <v>1</v>
      </c>
      <c r="U87" s="99">
        <v>0</v>
      </c>
      <c r="V87" s="99">
        <v>0.000979</v>
      </c>
      <c r="W87" s="99">
        <v>0.004157</v>
      </c>
      <c r="X87" s="99">
        <v>0.418598</v>
      </c>
      <c r="Y87" s="99">
        <v>0</v>
      </c>
      <c r="Z87" s="99"/>
      <c r="AA87" s="81">
        <v>87</v>
      </c>
      <c r="AB87" s="81"/>
      <c r="AC87" s="89"/>
      <c r="AD87" s="103" t="str">
        <f>REPLACE(INDEX(GroupVertices[Group],MATCH(Vertices[[#This Row],[Vertex]],GroupVertices[Vertex],0)),1,1,"")</f>
        <v>1</v>
      </c>
      <c r="AE87" s="2"/>
      <c r="AI87" s="3"/>
    </row>
    <row r="88" spans="1:35" ht="15">
      <c r="A88" s="14" t="s">
        <v>288</v>
      </c>
      <c r="B88" s="15"/>
      <c r="C88" s="15"/>
      <c r="D88" s="87">
        <v>400</v>
      </c>
      <c r="E88" s="82"/>
      <c r="F88" s="15"/>
      <c r="G88" s="15"/>
      <c r="H88" s="95" t="s">
        <v>288</v>
      </c>
      <c r="I88" s="100"/>
      <c r="J88" s="100"/>
      <c r="K88" s="95" t="s">
        <v>288</v>
      </c>
      <c r="L88" s="84">
        <v>1</v>
      </c>
      <c r="M88" s="86">
        <v>3010.7333984375</v>
      </c>
      <c r="N88" s="86">
        <v>6660.6396484375</v>
      </c>
      <c r="O88" s="76"/>
      <c r="P88" s="88"/>
      <c r="Q88" s="88"/>
      <c r="R88" s="105"/>
      <c r="S88" s="98">
        <v>0</v>
      </c>
      <c r="T88" s="98">
        <v>1</v>
      </c>
      <c r="U88" s="99">
        <v>0</v>
      </c>
      <c r="V88" s="99">
        <v>0.000979</v>
      </c>
      <c r="W88" s="99">
        <v>0.004157</v>
      </c>
      <c r="X88" s="99">
        <v>0.418598</v>
      </c>
      <c r="Y88" s="99">
        <v>0</v>
      </c>
      <c r="Z88" s="99"/>
      <c r="AA88" s="81">
        <v>88</v>
      </c>
      <c r="AB88" s="81"/>
      <c r="AC88" s="89"/>
      <c r="AD88" s="103" t="str">
        <f>REPLACE(INDEX(GroupVertices[Group],MATCH(Vertices[[#This Row],[Vertex]],GroupVertices[Vertex],0)),1,1,"")</f>
        <v>1</v>
      </c>
      <c r="AE88" s="2"/>
      <c r="AI88" s="3"/>
    </row>
    <row r="89" spans="1:35" ht="15">
      <c r="A89" s="14" t="s">
        <v>289</v>
      </c>
      <c r="B89" s="15"/>
      <c r="C89" s="15"/>
      <c r="D89" s="87">
        <v>400</v>
      </c>
      <c r="E89" s="82"/>
      <c r="F89" s="15"/>
      <c r="G89" s="15"/>
      <c r="H89" s="95" t="s">
        <v>289</v>
      </c>
      <c r="I89" s="100"/>
      <c r="J89" s="100"/>
      <c r="K89" s="95" t="s">
        <v>289</v>
      </c>
      <c r="L89" s="84">
        <v>1</v>
      </c>
      <c r="M89" s="86">
        <v>9048.9892578125</v>
      </c>
      <c r="N89" s="86">
        <v>2416.665771484375</v>
      </c>
      <c r="O89" s="76"/>
      <c r="P89" s="88"/>
      <c r="Q89" s="88"/>
      <c r="R89" s="105"/>
      <c r="S89" s="98">
        <v>0</v>
      </c>
      <c r="T89" s="98">
        <v>1</v>
      </c>
      <c r="U89" s="99">
        <v>0</v>
      </c>
      <c r="V89" s="99">
        <v>1</v>
      </c>
      <c r="W89" s="99">
        <v>0</v>
      </c>
      <c r="X89" s="99">
        <v>0.999999</v>
      </c>
      <c r="Y89" s="99">
        <v>0</v>
      </c>
      <c r="Z89" s="99"/>
      <c r="AA89" s="81">
        <v>89</v>
      </c>
      <c r="AB89" s="81"/>
      <c r="AC89" s="89"/>
      <c r="AD89" s="103" t="str">
        <f>REPLACE(INDEX(GroupVertices[Group],MATCH(Vertices[[#This Row],[Vertex]],GroupVertices[Vertex],0)),1,1,"")</f>
        <v>38</v>
      </c>
      <c r="AE89" s="2"/>
      <c r="AI89" s="3"/>
    </row>
    <row r="90" spans="1:35" ht="15">
      <c r="A90" s="14" t="s">
        <v>290</v>
      </c>
      <c r="B90" s="15"/>
      <c r="C90" s="15"/>
      <c r="D90" s="87">
        <v>400</v>
      </c>
      <c r="E90" s="82"/>
      <c r="F90" s="15"/>
      <c r="G90" s="15"/>
      <c r="H90" s="95" t="s">
        <v>290</v>
      </c>
      <c r="I90" s="100"/>
      <c r="J90" s="100"/>
      <c r="K90" s="95" t="s">
        <v>290</v>
      </c>
      <c r="L90" s="84">
        <v>1</v>
      </c>
      <c r="M90" s="86">
        <v>9048.9892578125</v>
      </c>
      <c r="N90" s="86">
        <v>2741.77783203125</v>
      </c>
      <c r="O90" s="76"/>
      <c r="P90" s="88"/>
      <c r="Q90" s="88"/>
      <c r="R90" s="105"/>
      <c r="S90" s="98">
        <v>1</v>
      </c>
      <c r="T90" s="98">
        <v>0</v>
      </c>
      <c r="U90" s="99">
        <v>0</v>
      </c>
      <c r="V90" s="99">
        <v>1</v>
      </c>
      <c r="W90" s="99">
        <v>0</v>
      </c>
      <c r="X90" s="99">
        <v>0.999999</v>
      </c>
      <c r="Y90" s="99">
        <v>0</v>
      </c>
      <c r="Z90" s="99"/>
      <c r="AA90" s="81">
        <v>90</v>
      </c>
      <c r="AB90" s="81"/>
      <c r="AC90" s="89"/>
      <c r="AD90" s="103" t="str">
        <f>REPLACE(INDEX(GroupVertices[Group],MATCH(Vertices[[#This Row],[Vertex]],GroupVertices[Vertex],0)),1,1,"")</f>
        <v>38</v>
      </c>
      <c r="AE90" s="2"/>
      <c r="AI90" s="3"/>
    </row>
    <row r="91" spans="1:35" ht="15">
      <c r="A91" s="14" t="s">
        <v>291</v>
      </c>
      <c r="B91" s="15"/>
      <c r="C91" s="15"/>
      <c r="D91" s="87">
        <v>400</v>
      </c>
      <c r="E91" s="82"/>
      <c r="F91" s="15"/>
      <c r="G91" s="15"/>
      <c r="H91" s="95" t="s">
        <v>291</v>
      </c>
      <c r="I91" s="100"/>
      <c r="J91" s="100"/>
      <c r="K91" s="95" t="s">
        <v>291</v>
      </c>
      <c r="L91" s="84">
        <v>1</v>
      </c>
      <c r="M91" s="86">
        <v>2364.6298828125</v>
      </c>
      <c r="N91" s="86">
        <v>1524.802001953125</v>
      </c>
      <c r="O91" s="76"/>
      <c r="P91" s="88"/>
      <c r="Q91" s="88"/>
      <c r="R91" s="105"/>
      <c r="S91" s="98">
        <v>0</v>
      </c>
      <c r="T91" s="98">
        <v>1</v>
      </c>
      <c r="U91" s="99">
        <v>0</v>
      </c>
      <c r="V91" s="99">
        <v>0.000762</v>
      </c>
      <c r="W91" s="99">
        <v>0.000533</v>
      </c>
      <c r="X91" s="99">
        <v>0.397594</v>
      </c>
      <c r="Y91" s="99">
        <v>0</v>
      </c>
      <c r="Z91" s="99"/>
      <c r="AA91" s="81">
        <v>91</v>
      </c>
      <c r="AB91" s="81"/>
      <c r="AC91" s="89"/>
      <c r="AD91" s="103" t="str">
        <f>REPLACE(INDEX(GroupVertices[Group],MATCH(Vertices[[#This Row],[Vertex]],GroupVertices[Vertex],0)),1,1,"")</f>
        <v>2</v>
      </c>
      <c r="AE91" s="2"/>
      <c r="AI91" s="3"/>
    </row>
    <row r="92" spans="1:35" ht="15">
      <c r="A92" s="14" t="s">
        <v>292</v>
      </c>
      <c r="B92" s="15"/>
      <c r="C92" s="15"/>
      <c r="D92" s="87">
        <v>400</v>
      </c>
      <c r="E92" s="82"/>
      <c r="F92" s="15"/>
      <c r="G92" s="15"/>
      <c r="H92" s="95" t="s">
        <v>292</v>
      </c>
      <c r="I92" s="100"/>
      <c r="J92" s="100"/>
      <c r="K92" s="95" t="s">
        <v>292</v>
      </c>
      <c r="L92" s="84">
        <v>1</v>
      </c>
      <c r="M92" s="86">
        <v>3055.8037109375</v>
      </c>
      <c r="N92" s="86">
        <v>2542.404296875</v>
      </c>
      <c r="O92" s="76"/>
      <c r="P92" s="88"/>
      <c r="Q92" s="88"/>
      <c r="R92" s="105"/>
      <c r="S92" s="98">
        <v>1</v>
      </c>
      <c r="T92" s="98">
        <v>0</v>
      </c>
      <c r="U92" s="99">
        <v>0</v>
      </c>
      <c r="V92" s="99">
        <v>0.00074</v>
      </c>
      <c r="W92" s="99">
        <v>0.000442</v>
      </c>
      <c r="X92" s="99">
        <v>0.407791</v>
      </c>
      <c r="Y92" s="99">
        <v>0</v>
      </c>
      <c r="Z92" s="99"/>
      <c r="AA92" s="81">
        <v>92</v>
      </c>
      <c r="AB92" s="81"/>
      <c r="AC92" s="89"/>
      <c r="AD92" s="103" t="str">
        <f>REPLACE(INDEX(GroupVertices[Group],MATCH(Vertices[[#This Row],[Vertex]],GroupVertices[Vertex],0)),1,1,"")</f>
        <v>2</v>
      </c>
      <c r="AE92" s="2"/>
      <c r="AI92" s="3"/>
    </row>
    <row r="93" spans="1:35" ht="15">
      <c r="A93" s="14" t="s">
        <v>293</v>
      </c>
      <c r="B93" s="15"/>
      <c r="C93" s="15"/>
      <c r="D93" s="87">
        <v>400</v>
      </c>
      <c r="E93" s="82"/>
      <c r="F93" s="15"/>
      <c r="G93" s="15"/>
      <c r="H93" s="95" t="s">
        <v>293</v>
      </c>
      <c r="I93" s="100"/>
      <c r="J93" s="100"/>
      <c r="K93" s="95" t="s">
        <v>293</v>
      </c>
      <c r="L93" s="84">
        <v>1</v>
      </c>
      <c r="M93" s="86">
        <v>6719.0732421875</v>
      </c>
      <c r="N93" s="86">
        <v>4038.49169921875</v>
      </c>
      <c r="O93" s="76"/>
      <c r="P93" s="88"/>
      <c r="Q93" s="88"/>
      <c r="R93" s="105"/>
      <c r="S93" s="98">
        <v>0</v>
      </c>
      <c r="T93" s="98">
        <v>1</v>
      </c>
      <c r="U93" s="99">
        <v>0</v>
      </c>
      <c r="V93" s="99">
        <v>0.000717</v>
      </c>
      <c r="W93" s="99">
        <v>0.000293</v>
      </c>
      <c r="X93" s="99">
        <v>0.471422</v>
      </c>
      <c r="Y93" s="99">
        <v>0</v>
      </c>
      <c r="Z93" s="99"/>
      <c r="AA93" s="81">
        <v>93</v>
      </c>
      <c r="AB93" s="81"/>
      <c r="AC93" s="89"/>
      <c r="AD93" s="103" t="str">
        <f>REPLACE(INDEX(GroupVertices[Group],MATCH(Vertices[[#This Row],[Vertex]],GroupVertices[Vertex],0)),1,1,"")</f>
        <v>10</v>
      </c>
      <c r="AE93" s="2"/>
      <c r="AI93" s="3"/>
    </row>
    <row r="94" spans="1:35" ht="15">
      <c r="A94" s="14" t="s">
        <v>294</v>
      </c>
      <c r="B94" s="15"/>
      <c r="C94" s="15"/>
      <c r="D94" s="87">
        <v>482.3377537692997</v>
      </c>
      <c r="E94" s="82"/>
      <c r="F94" s="15"/>
      <c r="G94" s="15"/>
      <c r="H94" s="95" t="s">
        <v>294</v>
      </c>
      <c r="I94" s="100"/>
      <c r="J94" s="100"/>
      <c r="K94" s="95" t="s">
        <v>294</v>
      </c>
      <c r="L94" s="84">
        <v>1647.425724370917</v>
      </c>
      <c r="M94" s="86">
        <v>6551.9765625</v>
      </c>
      <c r="N94" s="86">
        <v>4081.203369140625</v>
      </c>
      <c r="O94" s="76"/>
      <c r="P94" s="88"/>
      <c r="Q94" s="88"/>
      <c r="R94" s="105"/>
      <c r="S94" s="98">
        <v>1</v>
      </c>
      <c r="T94" s="98">
        <v>2</v>
      </c>
      <c r="U94" s="99">
        <v>1086.157143</v>
      </c>
      <c r="V94" s="99">
        <v>0.000983</v>
      </c>
      <c r="W94" s="99">
        <v>0.004224</v>
      </c>
      <c r="X94" s="99">
        <v>1.13443</v>
      </c>
      <c r="Y94" s="99">
        <v>0</v>
      </c>
      <c r="Z94" s="99"/>
      <c r="AA94" s="81">
        <v>94</v>
      </c>
      <c r="AB94" s="81"/>
      <c r="AC94" s="89"/>
      <c r="AD94" s="103" t="str">
        <f>REPLACE(INDEX(GroupVertices[Group],MATCH(Vertices[[#This Row],[Vertex]],GroupVertices[Vertex],0)),1,1,"")</f>
        <v>10</v>
      </c>
      <c r="AE94" s="2"/>
      <c r="AI94" s="3"/>
    </row>
    <row r="95" spans="1:35" ht="15">
      <c r="A95" s="14" t="s">
        <v>295</v>
      </c>
      <c r="B95" s="15"/>
      <c r="C95" s="15"/>
      <c r="D95" s="87">
        <v>457.30970168613123</v>
      </c>
      <c r="E95" s="82"/>
      <c r="F95" s="15"/>
      <c r="G95" s="15"/>
      <c r="H95" s="95" t="s">
        <v>295</v>
      </c>
      <c r="I95" s="100"/>
      <c r="J95" s="100"/>
      <c r="K95" s="95" t="s">
        <v>295</v>
      </c>
      <c r="L95" s="84">
        <v>1146.9647949158802</v>
      </c>
      <c r="M95" s="86">
        <v>4861.52392578125</v>
      </c>
      <c r="N95" s="86">
        <v>909.9969482421875</v>
      </c>
      <c r="O95" s="76"/>
      <c r="P95" s="88"/>
      <c r="Q95" s="88"/>
      <c r="R95" s="105"/>
      <c r="S95" s="98">
        <v>1</v>
      </c>
      <c r="T95" s="98">
        <v>1</v>
      </c>
      <c r="U95" s="99">
        <v>756</v>
      </c>
      <c r="V95" s="99">
        <v>0.000734</v>
      </c>
      <c r="W95" s="99">
        <v>0.000445</v>
      </c>
      <c r="X95" s="99">
        <v>0.820786</v>
      </c>
      <c r="Y95" s="99">
        <v>0</v>
      </c>
      <c r="Z95" s="99"/>
      <c r="AA95" s="81">
        <v>95</v>
      </c>
      <c r="AB95" s="81"/>
      <c r="AC95" s="89"/>
      <c r="AD95" s="103" t="str">
        <f>REPLACE(INDEX(GroupVertices[Group],MATCH(Vertices[[#This Row],[Vertex]],GroupVertices[Vertex],0)),1,1,"")</f>
        <v>7</v>
      </c>
      <c r="AE95" s="2"/>
      <c r="AI95" s="3"/>
    </row>
    <row r="96" spans="1:35" ht="15">
      <c r="A96" s="14" t="s">
        <v>296</v>
      </c>
      <c r="B96" s="15"/>
      <c r="C96" s="15"/>
      <c r="D96" s="87">
        <v>400</v>
      </c>
      <c r="E96" s="82"/>
      <c r="F96" s="15"/>
      <c r="G96" s="15"/>
      <c r="H96" s="95" t="s">
        <v>296</v>
      </c>
      <c r="I96" s="100"/>
      <c r="J96" s="100"/>
      <c r="K96" s="95" t="s">
        <v>296</v>
      </c>
      <c r="L96" s="84">
        <v>1</v>
      </c>
      <c r="M96" s="86">
        <v>4819.6171875</v>
      </c>
      <c r="N96" s="86">
        <v>148.10922241210938</v>
      </c>
      <c r="O96" s="76"/>
      <c r="P96" s="88"/>
      <c r="Q96" s="88"/>
      <c r="R96" s="105"/>
      <c r="S96" s="98">
        <v>1</v>
      </c>
      <c r="T96" s="98">
        <v>0</v>
      </c>
      <c r="U96" s="99">
        <v>0</v>
      </c>
      <c r="V96" s="99">
        <v>0.000574</v>
      </c>
      <c r="W96" s="99">
        <v>3.1E-05</v>
      </c>
      <c r="X96" s="99">
        <v>0.498834</v>
      </c>
      <c r="Y96" s="99">
        <v>0</v>
      </c>
      <c r="Z96" s="99"/>
      <c r="AA96" s="81">
        <v>96</v>
      </c>
      <c r="AB96" s="81"/>
      <c r="AC96" s="89"/>
      <c r="AD96" s="103" t="str">
        <f>REPLACE(INDEX(GroupVertices[Group],MATCH(Vertices[[#This Row],[Vertex]],GroupVertices[Vertex],0)),1,1,"")</f>
        <v>7</v>
      </c>
      <c r="AE96" s="2"/>
      <c r="AI96" s="3"/>
    </row>
    <row r="97" spans="1:35" ht="15">
      <c r="A97" s="14" t="s">
        <v>297</v>
      </c>
      <c r="B97" s="15"/>
      <c r="C97" s="15"/>
      <c r="D97" s="87">
        <v>456.7032498164367</v>
      </c>
      <c r="E97" s="82"/>
      <c r="F97" s="15"/>
      <c r="G97" s="15"/>
      <c r="H97" s="95" t="s">
        <v>297</v>
      </c>
      <c r="I97" s="100"/>
      <c r="J97" s="100"/>
      <c r="K97" s="95" t="s">
        <v>297</v>
      </c>
      <c r="L97" s="84">
        <v>1134.8381833294688</v>
      </c>
      <c r="M97" s="86">
        <v>9498.13671875</v>
      </c>
      <c r="N97" s="86">
        <v>5216.2412109375</v>
      </c>
      <c r="O97" s="76"/>
      <c r="P97" s="88"/>
      <c r="Q97" s="88"/>
      <c r="R97" s="105"/>
      <c r="S97" s="98">
        <v>0</v>
      </c>
      <c r="T97" s="98">
        <v>2</v>
      </c>
      <c r="U97" s="99">
        <v>748</v>
      </c>
      <c r="V97" s="99">
        <v>0.000728</v>
      </c>
      <c r="W97" s="99">
        <v>0.000363</v>
      </c>
      <c r="X97" s="99">
        <v>0.775097</v>
      </c>
      <c r="Y97" s="99">
        <v>0</v>
      </c>
      <c r="Z97" s="99"/>
      <c r="AA97" s="81">
        <v>97</v>
      </c>
      <c r="AB97" s="81"/>
      <c r="AC97" s="89"/>
      <c r="AD97" s="103" t="str">
        <f>REPLACE(INDEX(GroupVertices[Group],MATCH(Vertices[[#This Row],[Vertex]],GroupVertices[Vertex],0)),1,1,"")</f>
        <v>11</v>
      </c>
      <c r="AE97" s="2"/>
      <c r="AI97" s="3"/>
    </row>
    <row r="98" spans="1:35" ht="15">
      <c r="A98" s="14" t="s">
        <v>298</v>
      </c>
      <c r="B98" s="15"/>
      <c r="C98" s="15"/>
      <c r="D98" s="87">
        <v>762.7226535884722</v>
      </c>
      <c r="E98" s="82"/>
      <c r="F98" s="15"/>
      <c r="G98" s="15"/>
      <c r="H98" s="95" t="s">
        <v>298</v>
      </c>
      <c r="I98" s="100"/>
      <c r="J98" s="100"/>
      <c r="K98" s="95" t="s">
        <v>298</v>
      </c>
      <c r="L98" s="84">
        <v>7254.002181155092</v>
      </c>
      <c r="M98" s="86">
        <v>9521.0234375</v>
      </c>
      <c r="N98" s="86">
        <v>5879.37939453125</v>
      </c>
      <c r="O98" s="76"/>
      <c r="P98" s="88"/>
      <c r="Q98" s="88"/>
      <c r="R98" s="105"/>
      <c r="S98" s="98">
        <v>3</v>
      </c>
      <c r="T98" s="98">
        <v>3</v>
      </c>
      <c r="U98" s="99">
        <v>4784.85</v>
      </c>
      <c r="V98" s="99">
        <v>0.000999</v>
      </c>
      <c r="W98" s="99">
        <v>0.005208</v>
      </c>
      <c r="X98" s="99">
        <v>1.88081</v>
      </c>
      <c r="Y98" s="99">
        <v>0.1</v>
      </c>
      <c r="Z98" s="99"/>
      <c r="AA98" s="81">
        <v>98</v>
      </c>
      <c r="AB98" s="81"/>
      <c r="AC98" s="89"/>
      <c r="AD98" s="103" t="str">
        <f>REPLACE(INDEX(GroupVertices[Group],MATCH(Vertices[[#This Row],[Vertex]],GroupVertices[Vertex],0)),1,1,"")</f>
        <v>11</v>
      </c>
      <c r="AE98" s="2"/>
      <c r="AI98" s="3"/>
    </row>
    <row r="99" spans="1:35" ht="15">
      <c r="A99" s="14" t="s">
        <v>299</v>
      </c>
      <c r="B99" s="15"/>
      <c r="C99" s="15"/>
      <c r="D99" s="87">
        <v>400.1263441647885</v>
      </c>
      <c r="E99" s="82"/>
      <c r="F99" s="15"/>
      <c r="G99" s="15"/>
      <c r="H99" s="95" t="s">
        <v>299</v>
      </c>
      <c r="I99" s="100"/>
      <c r="J99" s="100"/>
      <c r="K99" s="95" t="s">
        <v>299</v>
      </c>
      <c r="L99" s="84">
        <v>3.5263779191111975</v>
      </c>
      <c r="M99" s="86">
        <v>5543.56689453125</v>
      </c>
      <c r="N99" s="86">
        <v>5336.12548828125</v>
      </c>
      <c r="O99" s="76"/>
      <c r="P99" s="88"/>
      <c r="Q99" s="88"/>
      <c r="R99" s="105"/>
      <c r="S99" s="98">
        <v>0</v>
      </c>
      <c r="T99" s="98">
        <v>2</v>
      </c>
      <c r="U99" s="99">
        <v>1.666667</v>
      </c>
      <c r="V99" s="99">
        <v>0.000719</v>
      </c>
      <c r="W99" s="99">
        <v>0.000638</v>
      </c>
      <c r="X99" s="99">
        <v>0.713244</v>
      </c>
      <c r="Y99" s="99">
        <v>0</v>
      </c>
      <c r="Z99" s="99"/>
      <c r="AA99" s="81">
        <v>99</v>
      </c>
      <c r="AB99" s="81"/>
      <c r="AC99" s="89"/>
      <c r="AD99" s="103" t="str">
        <f>REPLACE(INDEX(GroupVertices[Group],MATCH(Vertices[[#This Row],[Vertex]],GroupVertices[Vertex],0)),1,1,"")</f>
        <v>5</v>
      </c>
      <c r="AE99" s="2"/>
      <c r="AI99" s="3"/>
    </row>
    <row r="100" spans="1:35" ht="15">
      <c r="A100" s="14" t="s">
        <v>300</v>
      </c>
      <c r="B100" s="15"/>
      <c r="C100" s="15"/>
      <c r="D100" s="87">
        <v>514.3161774374153</v>
      </c>
      <c r="E100" s="82"/>
      <c r="F100" s="15"/>
      <c r="G100" s="15"/>
      <c r="H100" s="95" t="s">
        <v>300</v>
      </c>
      <c r="I100" s="100"/>
      <c r="J100" s="100"/>
      <c r="K100" s="95" t="s">
        <v>300</v>
      </c>
      <c r="L100" s="84">
        <v>2286.8662840385546</v>
      </c>
      <c r="M100" s="86">
        <v>7000.361328125</v>
      </c>
      <c r="N100" s="86">
        <v>328.7243347167969</v>
      </c>
      <c r="O100" s="76"/>
      <c r="P100" s="88"/>
      <c r="Q100" s="88"/>
      <c r="R100" s="105"/>
      <c r="S100" s="98">
        <v>1</v>
      </c>
      <c r="T100" s="98">
        <v>1</v>
      </c>
      <c r="U100" s="99">
        <v>1508</v>
      </c>
      <c r="V100" s="99">
        <v>0.000983</v>
      </c>
      <c r="W100" s="99">
        <v>0.004177</v>
      </c>
      <c r="X100" s="99">
        <v>0.841074</v>
      </c>
      <c r="Y100" s="99">
        <v>0</v>
      </c>
      <c r="Z100" s="99"/>
      <c r="AA100" s="81">
        <v>100</v>
      </c>
      <c r="AB100" s="81"/>
      <c r="AC100" s="89"/>
      <c r="AD100" s="103" t="str">
        <f>REPLACE(INDEX(GroupVertices[Group],MATCH(Vertices[[#This Row],[Vertex]],GroupVertices[Vertex],0)),1,1,"")</f>
        <v>25</v>
      </c>
      <c r="AE100" s="2"/>
      <c r="AI100" s="3"/>
    </row>
    <row r="101" spans="1:35" ht="15">
      <c r="A101" s="14" t="s">
        <v>301</v>
      </c>
      <c r="B101" s="15"/>
      <c r="C101" s="15"/>
      <c r="D101" s="87">
        <v>457.30970168613123</v>
      </c>
      <c r="E101" s="82"/>
      <c r="F101" s="15"/>
      <c r="G101" s="15"/>
      <c r="H101" s="95" t="s">
        <v>301</v>
      </c>
      <c r="I101" s="100"/>
      <c r="J101" s="100"/>
      <c r="K101" s="95" t="s">
        <v>301</v>
      </c>
      <c r="L101" s="84">
        <v>1146.9647949158802</v>
      </c>
      <c r="M101" s="86">
        <v>7350.64501953125</v>
      </c>
      <c r="N101" s="86">
        <v>697.1846313476562</v>
      </c>
      <c r="O101" s="76"/>
      <c r="P101" s="88"/>
      <c r="Q101" s="88"/>
      <c r="R101" s="105"/>
      <c r="S101" s="98">
        <v>1</v>
      </c>
      <c r="T101" s="98">
        <v>1</v>
      </c>
      <c r="U101" s="99">
        <v>756</v>
      </c>
      <c r="V101" s="99">
        <v>0.000718</v>
      </c>
      <c r="W101" s="99">
        <v>0.000291</v>
      </c>
      <c r="X101" s="99">
        <v>0.994061</v>
      </c>
      <c r="Y101" s="99">
        <v>0</v>
      </c>
      <c r="Z101" s="99"/>
      <c r="AA101" s="81">
        <v>101</v>
      </c>
      <c r="AB101" s="81"/>
      <c r="AC101" s="89"/>
      <c r="AD101" s="103" t="str">
        <f>REPLACE(INDEX(GroupVertices[Group],MATCH(Vertices[[#This Row],[Vertex]],GroupVertices[Vertex],0)),1,1,"")</f>
        <v>25</v>
      </c>
      <c r="AE101" s="2"/>
      <c r="AI101" s="3"/>
    </row>
    <row r="102" spans="1:35" ht="15">
      <c r="A102" s="14" t="s">
        <v>302</v>
      </c>
      <c r="B102" s="15"/>
      <c r="C102" s="15"/>
      <c r="D102" s="87">
        <v>400</v>
      </c>
      <c r="E102" s="82"/>
      <c r="F102" s="15"/>
      <c r="G102" s="15"/>
      <c r="H102" s="95" t="s">
        <v>302</v>
      </c>
      <c r="I102" s="100"/>
      <c r="J102" s="100"/>
      <c r="K102" s="95" t="s">
        <v>302</v>
      </c>
      <c r="L102" s="84">
        <v>1</v>
      </c>
      <c r="M102" s="86">
        <v>7000.361328125</v>
      </c>
      <c r="N102" s="86">
        <v>697.1846313476562</v>
      </c>
      <c r="O102" s="76"/>
      <c r="P102" s="88"/>
      <c r="Q102" s="88"/>
      <c r="R102" s="105"/>
      <c r="S102" s="98">
        <v>1</v>
      </c>
      <c r="T102" s="98">
        <v>0</v>
      </c>
      <c r="U102" s="99">
        <v>0</v>
      </c>
      <c r="V102" s="99">
        <v>0.000565</v>
      </c>
      <c r="W102" s="99">
        <v>2E-05</v>
      </c>
      <c r="X102" s="99">
        <v>0.572476</v>
      </c>
      <c r="Y102" s="99">
        <v>0</v>
      </c>
      <c r="Z102" s="99"/>
      <c r="AA102" s="81">
        <v>102</v>
      </c>
      <c r="AB102" s="81"/>
      <c r="AC102" s="89"/>
      <c r="AD102" s="103" t="str">
        <f>REPLACE(INDEX(GroupVertices[Group],MATCH(Vertices[[#This Row],[Vertex]],GroupVertices[Vertex],0)),1,1,"")</f>
        <v>25</v>
      </c>
      <c r="AE102" s="2"/>
      <c r="AI102" s="3"/>
    </row>
    <row r="103" spans="1:35" ht="15">
      <c r="A103" s="14" t="s">
        <v>303</v>
      </c>
      <c r="B103" s="15"/>
      <c r="C103" s="15"/>
      <c r="D103" s="87">
        <v>400</v>
      </c>
      <c r="E103" s="82"/>
      <c r="F103" s="15"/>
      <c r="G103" s="15"/>
      <c r="H103" s="95" t="s">
        <v>303</v>
      </c>
      <c r="I103" s="100"/>
      <c r="J103" s="100"/>
      <c r="K103" s="95" t="s">
        <v>303</v>
      </c>
      <c r="L103" s="84">
        <v>1</v>
      </c>
      <c r="M103" s="86">
        <v>9648.716796875</v>
      </c>
      <c r="N103" s="86">
        <v>2416.665771484375</v>
      </c>
      <c r="O103" s="76"/>
      <c r="P103" s="88"/>
      <c r="Q103" s="88"/>
      <c r="R103" s="105"/>
      <c r="S103" s="98">
        <v>0</v>
      </c>
      <c r="T103" s="98">
        <v>1</v>
      </c>
      <c r="U103" s="99">
        <v>0</v>
      </c>
      <c r="V103" s="99">
        <v>1</v>
      </c>
      <c r="W103" s="99">
        <v>0</v>
      </c>
      <c r="X103" s="99">
        <v>0.999999</v>
      </c>
      <c r="Y103" s="99">
        <v>0</v>
      </c>
      <c r="Z103" s="99"/>
      <c r="AA103" s="81">
        <v>103</v>
      </c>
      <c r="AB103" s="81"/>
      <c r="AC103" s="89"/>
      <c r="AD103" s="103" t="str">
        <f>REPLACE(INDEX(GroupVertices[Group],MATCH(Vertices[[#This Row],[Vertex]],GroupVertices[Vertex],0)),1,1,"")</f>
        <v>37</v>
      </c>
      <c r="AE103" s="2"/>
      <c r="AI103" s="3"/>
    </row>
    <row r="104" spans="1:35" ht="15">
      <c r="A104" s="14" t="s">
        <v>304</v>
      </c>
      <c r="B104" s="15"/>
      <c r="C104" s="15"/>
      <c r="D104" s="87">
        <v>400</v>
      </c>
      <c r="E104" s="82"/>
      <c r="F104" s="15"/>
      <c r="G104" s="15"/>
      <c r="H104" s="95" t="s">
        <v>304</v>
      </c>
      <c r="I104" s="100"/>
      <c r="J104" s="100"/>
      <c r="K104" s="95" t="s">
        <v>304</v>
      </c>
      <c r="L104" s="84">
        <v>1</v>
      </c>
      <c r="M104" s="86">
        <v>9648.716796875</v>
      </c>
      <c r="N104" s="86">
        <v>2741.77783203125</v>
      </c>
      <c r="O104" s="76"/>
      <c r="P104" s="88"/>
      <c r="Q104" s="88"/>
      <c r="R104" s="105"/>
      <c r="S104" s="98">
        <v>1</v>
      </c>
      <c r="T104" s="98">
        <v>0</v>
      </c>
      <c r="U104" s="99">
        <v>0</v>
      </c>
      <c r="V104" s="99">
        <v>1</v>
      </c>
      <c r="W104" s="99">
        <v>0</v>
      </c>
      <c r="X104" s="99">
        <v>0.999999</v>
      </c>
      <c r="Y104" s="99">
        <v>0</v>
      </c>
      <c r="Z104" s="99"/>
      <c r="AA104" s="81">
        <v>104</v>
      </c>
      <c r="AB104" s="81"/>
      <c r="AC104" s="89"/>
      <c r="AD104" s="103" t="str">
        <f>REPLACE(INDEX(GroupVertices[Group],MATCH(Vertices[[#This Row],[Vertex]],GroupVertices[Vertex],0)),1,1,"")</f>
        <v>37</v>
      </c>
      <c r="AE104" s="2"/>
      <c r="AI104" s="3"/>
    </row>
    <row r="105" spans="1:35" ht="15">
      <c r="A105" s="14" t="s">
        <v>305</v>
      </c>
      <c r="B105" s="15"/>
      <c r="C105" s="15"/>
      <c r="D105" s="87">
        <v>427.9617630028157</v>
      </c>
      <c r="E105" s="82"/>
      <c r="F105" s="15"/>
      <c r="G105" s="15"/>
      <c r="H105" s="95" t="s">
        <v>305</v>
      </c>
      <c r="I105" s="100"/>
      <c r="J105" s="100"/>
      <c r="K105" s="95" t="s">
        <v>305</v>
      </c>
      <c r="L105" s="84">
        <v>560.1234130043023</v>
      </c>
      <c r="M105" s="86">
        <v>5742.525390625</v>
      </c>
      <c r="N105" s="86">
        <v>5381.1494140625</v>
      </c>
      <c r="O105" s="76"/>
      <c r="P105" s="88"/>
      <c r="Q105" s="88"/>
      <c r="R105" s="105"/>
      <c r="S105" s="98">
        <v>2</v>
      </c>
      <c r="T105" s="98">
        <v>0</v>
      </c>
      <c r="U105" s="99">
        <v>368.857143</v>
      </c>
      <c r="V105" s="99">
        <v>0.000981</v>
      </c>
      <c r="W105" s="99">
        <v>0.004201</v>
      </c>
      <c r="X105" s="99">
        <v>0.721727</v>
      </c>
      <c r="Y105" s="99">
        <v>0</v>
      </c>
      <c r="Z105" s="99"/>
      <c r="AA105" s="81">
        <v>105</v>
      </c>
      <c r="AB105" s="81"/>
      <c r="AC105" s="89"/>
      <c r="AD105" s="103" t="str">
        <f>REPLACE(INDEX(GroupVertices[Group],MATCH(Vertices[[#This Row],[Vertex]],GroupVertices[Vertex],0)),1,1,"")</f>
        <v>5</v>
      </c>
      <c r="AE105" s="2"/>
      <c r="AI105" s="3"/>
    </row>
    <row r="106" spans="1:35" ht="15">
      <c r="A106" s="14" t="s">
        <v>306</v>
      </c>
      <c r="B106" s="15"/>
      <c r="C106" s="15"/>
      <c r="D106" s="87">
        <v>428.87031727946237</v>
      </c>
      <c r="E106" s="82"/>
      <c r="F106" s="15"/>
      <c r="G106" s="15"/>
      <c r="H106" s="95" t="s">
        <v>306</v>
      </c>
      <c r="I106" s="100"/>
      <c r="J106" s="100"/>
      <c r="K106" s="95" t="s">
        <v>306</v>
      </c>
      <c r="L106" s="84">
        <v>578.2908643201291</v>
      </c>
      <c r="M106" s="86">
        <v>4569.40087890625</v>
      </c>
      <c r="N106" s="86">
        <v>5530.1630859375</v>
      </c>
      <c r="O106" s="76"/>
      <c r="P106" s="88"/>
      <c r="Q106" s="88"/>
      <c r="R106" s="105"/>
      <c r="S106" s="98">
        <v>2</v>
      </c>
      <c r="T106" s="98">
        <v>1</v>
      </c>
      <c r="U106" s="99">
        <v>380.842322</v>
      </c>
      <c r="V106" s="99">
        <v>0.000982</v>
      </c>
      <c r="W106" s="99">
        <v>0.00458</v>
      </c>
      <c r="X106" s="99">
        <v>0.980742</v>
      </c>
      <c r="Y106" s="99">
        <v>0.16666666666666666</v>
      </c>
      <c r="Z106" s="99"/>
      <c r="AA106" s="81">
        <v>106</v>
      </c>
      <c r="AB106" s="81"/>
      <c r="AC106" s="89"/>
      <c r="AD106" s="103" t="str">
        <f>REPLACE(INDEX(GroupVertices[Group],MATCH(Vertices[[#This Row],[Vertex]],GroupVertices[Vertex],0)),1,1,"")</f>
        <v>5</v>
      </c>
      <c r="AE106" s="2"/>
      <c r="AI106" s="3"/>
    </row>
    <row r="107" spans="1:35" ht="15">
      <c r="A107" s="14" t="s">
        <v>307</v>
      </c>
      <c r="B107" s="15"/>
      <c r="C107" s="15"/>
      <c r="D107" s="87">
        <v>400</v>
      </c>
      <c r="E107" s="82"/>
      <c r="F107" s="15"/>
      <c r="G107" s="15"/>
      <c r="H107" s="95" t="s">
        <v>307</v>
      </c>
      <c r="I107" s="100"/>
      <c r="J107" s="100"/>
      <c r="K107" s="95" t="s">
        <v>307</v>
      </c>
      <c r="L107" s="84">
        <v>1</v>
      </c>
      <c r="M107" s="86">
        <v>8486.412109375</v>
      </c>
      <c r="N107" s="86">
        <v>1686.969970703125</v>
      </c>
      <c r="O107" s="76"/>
      <c r="P107" s="88"/>
      <c r="Q107" s="88"/>
      <c r="R107" s="105"/>
      <c r="S107" s="98">
        <v>0</v>
      </c>
      <c r="T107" s="98">
        <v>1</v>
      </c>
      <c r="U107" s="99">
        <v>0</v>
      </c>
      <c r="V107" s="99">
        <v>1</v>
      </c>
      <c r="W107" s="99">
        <v>0</v>
      </c>
      <c r="X107" s="99">
        <v>0.999999</v>
      </c>
      <c r="Y107" s="99">
        <v>0</v>
      </c>
      <c r="Z107" s="99"/>
      <c r="AA107" s="81">
        <v>107</v>
      </c>
      <c r="AB107" s="81"/>
      <c r="AC107" s="89"/>
      <c r="AD107" s="103" t="str">
        <f>REPLACE(INDEX(GroupVertices[Group],MATCH(Vertices[[#This Row],[Vertex]],GroupVertices[Vertex],0)),1,1,"")</f>
        <v>36</v>
      </c>
      <c r="AE107" s="2"/>
      <c r="AI107" s="3"/>
    </row>
    <row r="108" spans="1:35" ht="15">
      <c r="A108" s="14" t="s">
        <v>308</v>
      </c>
      <c r="B108" s="15"/>
      <c r="C108" s="15"/>
      <c r="D108" s="87">
        <v>400</v>
      </c>
      <c r="E108" s="82"/>
      <c r="F108" s="15"/>
      <c r="G108" s="15"/>
      <c r="H108" s="95" t="s">
        <v>308</v>
      </c>
      <c r="I108" s="100"/>
      <c r="J108" s="100"/>
      <c r="K108" s="95" t="s">
        <v>308</v>
      </c>
      <c r="L108" s="84">
        <v>1</v>
      </c>
      <c r="M108" s="86">
        <v>8486.412109375</v>
      </c>
      <c r="N108" s="86">
        <v>1968.7337646484375</v>
      </c>
      <c r="O108" s="76"/>
      <c r="P108" s="88"/>
      <c r="Q108" s="88"/>
      <c r="R108" s="105"/>
      <c r="S108" s="98">
        <v>1</v>
      </c>
      <c r="T108" s="98">
        <v>0</v>
      </c>
      <c r="U108" s="99">
        <v>0</v>
      </c>
      <c r="V108" s="99">
        <v>1</v>
      </c>
      <c r="W108" s="99">
        <v>0</v>
      </c>
      <c r="X108" s="99">
        <v>0.999999</v>
      </c>
      <c r="Y108" s="99">
        <v>0</v>
      </c>
      <c r="Z108" s="99"/>
      <c r="AA108" s="81">
        <v>108</v>
      </c>
      <c r="AB108" s="81"/>
      <c r="AC108" s="89"/>
      <c r="AD108" s="103" t="str">
        <f>REPLACE(INDEX(GroupVertices[Group],MATCH(Vertices[[#This Row],[Vertex]],GroupVertices[Vertex],0)),1,1,"")</f>
        <v>36</v>
      </c>
      <c r="AE108" s="2"/>
      <c r="AI108" s="3"/>
    </row>
    <row r="109" spans="1:35" ht="15">
      <c r="A109" s="14" t="s">
        <v>309</v>
      </c>
      <c r="B109" s="15"/>
      <c r="C109" s="15"/>
      <c r="D109" s="87">
        <v>584.0586396670105</v>
      </c>
      <c r="E109" s="82"/>
      <c r="F109" s="15"/>
      <c r="G109" s="15"/>
      <c r="H109" s="95" t="s">
        <v>309</v>
      </c>
      <c r="I109" s="100"/>
      <c r="J109" s="100"/>
      <c r="K109" s="95" t="s">
        <v>309</v>
      </c>
      <c r="L109" s="84">
        <v>3681.4365587815437</v>
      </c>
      <c r="M109" s="86">
        <v>2480.904541015625</v>
      </c>
      <c r="N109" s="86">
        <v>2087.366455078125</v>
      </c>
      <c r="O109" s="76"/>
      <c r="P109" s="88"/>
      <c r="Q109" s="88"/>
      <c r="R109" s="105"/>
      <c r="S109" s="98">
        <v>3</v>
      </c>
      <c r="T109" s="98">
        <v>6</v>
      </c>
      <c r="U109" s="99">
        <v>2428.006559</v>
      </c>
      <c r="V109" s="99">
        <v>0.001047</v>
      </c>
      <c r="W109" s="99">
        <v>0.006353</v>
      </c>
      <c r="X109" s="99">
        <v>2.300861</v>
      </c>
      <c r="Y109" s="99">
        <v>0.16071428571428573</v>
      </c>
      <c r="Z109" s="99"/>
      <c r="AA109" s="81">
        <v>109</v>
      </c>
      <c r="AB109" s="81"/>
      <c r="AC109" s="89"/>
      <c r="AD109" s="103" t="str">
        <f>REPLACE(INDEX(GroupVertices[Group],MATCH(Vertices[[#This Row],[Vertex]],GroupVertices[Vertex],0)),1,1,"")</f>
        <v>2</v>
      </c>
      <c r="AE109" s="2"/>
      <c r="AI109" s="3"/>
    </row>
    <row r="110" spans="1:35" ht="15">
      <c r="A110" s="14" t="s">
        <v>310</v>
      </c>
      <c r="B110" s="15"/>
      <c r="C110" s="15"/>
      <c r="D110" s="87">
        <v>400</v>
      </c>
      <c r="E110" s="82"/>
      <c r="F110" s="15"/>
      <c r="G110" s="15"/>
      <c r="H110" s="95" t="s">
        <v>310</v>
      </c>
      <c r="I110" s="100"/>
      <c r="J110" s="100"/>
      <c r="K110" s="95" t="s">
        <v>310</v>
      </c>
      <c r="L110" s="84">
        <v>1</v>
      </c>
      <c r="M110" s="86">
        <v>2774.149658203125</v>
      </c>
      <c r="N110" s="86">
        <v>2595.820556640625</v>
      </c>
      <c r="O110" s="76"/>
      <c r="P110" s="88"/>
      <c r="Q110" s="88"/>
      <c r="R110" s="105"/>
      <c r="S110" s="98">
        <v>1</v>
      </c>
      <c r="T110" s="98">
        <v>0</v>
      </c>
      <c r="U110" s="99">
        <v>0</v>
      </c>
      <c r="V110" s="99">
        <v>0.00075</v>
      </c>
      <c r="W110" s="99">
        <v>0.00044</v>
      </c>
      <c r="X110" s="99">
        <v>0.394466</v>
      </c>
      <c r="Y110" s="99">
        <v>0</v>
      </c>
      <c r="Z110" s="99"/>
      <c r="AA110" s="81">
        <v>110</v>
      </c>
      <c r="AB110" s="81"/>
      <c r="AC110" s="89"/>
      <c r="AD110" s="103" t="str">
        <f>REPLACE(INDEX(GroupVertices[Group],MATCH(Vertices[[#This Row],[Vertex]],GroupVertices[Vertex],0)),1,1,"")</f>
        <v>2</v>
      </c>
      <c r="AE110" s="2"/>
      <c r="AI110" s="3"/>
    </row>
    <row r="111" spans="1:35" ht="15">
      <c r="A111" s="14" t="s">
        <v>311</v>
      </c>
      <c r="B111" s="15"/>
      <c r="C111" s="15"/>
      <c r="D111" s="87">
        <v>457.30970168613123</v>
      </c>
      <c r="E111" s="82"/>
      <c r="F111" s="15"/>
      <c r="G111" s="15"/>
      <c r="H111" s="95" t="s">
        <v>311</v>
      </c>
      <c r="I111" s="100"/>
      <c r="J111" s="100"/>
      <c r="K111" s="95" t="s">
        <v>311</v>
      </c>
      <c r="L111" s="84">
        <v>1146.9647949158802</v>
      </c>
      <c r="M111" s="86">
        <v>1437.8046875</v>
      </c>
      <c r="N111" s="86">
        <v>4949.03466796875</v>
      </c>
      <c r="O111" s="76"/>
      <c r="P111" s="88"/>
      <c r="Q111" s="88"/>
      <c r="R111" s="105"/>
      <c r="S111" s="98">
        <v>1</v>
      </c>
      <c r="T111" s="98">
        <v>1</v>
      </c>
      <c r="U111" s="99">
        <v>756</v>
      </c>
      <c r="V111" s="99">
        <v>0.000981</v>
      </c>
      <c r="W111" s="99">
        <v>0.004177</v>
      </c>
      <c r="X111" s="99">
        <v>0.854948</v>
      </c>
      <c r="Y111" s="99">
        <v>0</v>
      </c>
      <c r="Z111" s="99"/>
      <c r="AA111" s="81">
        <v>111</v>
      </c>
      <c r="AB111" s="81"/>
      <c r="AC111" s="89"/>
      <c r="AD111" s="103" t="str">
        <f>REPLACE(INDEX(GroupVertices[Group],MATCH(Vertices[[#This Row],[Vertex]],GroupVertices[Vertex],0)),1,1,"")</f>
        <v>1</v>
      </c>
      <c r="AE111" s="2"/>
      <c r="AI111" s="3"/>
    </row>
    <row r="112" spans="1:35" ht="15">
      <c r="A112" s="14" t="s">
        <v>312</v>
      </c>
      <c r="B112" s="15"/>
      <c r="C112" s="15"/>
      <c r="D112" s="87">
        <v>400</v>
      </c>
      <c r="E112" s="82"/>
      <c r="F112" s="15"/>
      <c r="G112" s="15"/>
      <c r="H112" s="95" t="s">
        <v>312</v>
      </c>
      <c r="I112" s="100"/>
      <c r="J112" s="100"/>
      <c r="K112" s="95" t="s">
        <v>312</v>
      </c>
      <c r="L112" s="84">
        <v>1</v>
      </c>
      <c r="M112" s="86">
        <v>137.08058166503906</v>
      </c>
      <c r="N112" s="86">
        <v>5778.13623046875</v>
      </c>
      <c r="O112" s="76"/>
      <c r="P112" s="88"/>
      <c r="Q112" s="88"/>
      <c r="R112" s="105"/>
      <c r="S112" s="98">
        <v>1</v>
      </c>
      <c r="T112" s="98">
        <v>0</v>
      </c>
      <c r="U112" s="99">
        <v>0</v>
      </c>
      <c r="V112" s="99">
        <v>0.000716</v>
      </c>
      <c r="W112" s="99">
        <v>0.000289</v>
      </c>
      <c r="X112" s="99">
        <v>0.513353</v>
      </c>
      <c r="Y112" s="99">
        <v>0</v>
      </c>
      <c r="Z112" s="99"/>
      <c r="AA112" s="81">
        <v>112</v>
      </c>
      <c r="AB112" s="81"/>
      <c r="AC112" s="89"/>
      <c r="AD112" s="103" t="str">
        <f>REPLACE(INDEX(GroupVertices[Group],MATCH(Vertices[[#This Row],[Vertex]],GroupVertices[Vertex],0)),1,1,"")</f>
        <v>1</v>
      </c>
      <c r="AE112" s="2"/>
      <c r="AI112" s="3"/>
    </row>
    <row r="113" spans="1:35" ht="15">
      <c r="A113" s="14" t="s">
        <v>313</v>
      </c>
      <c r="B113" s="15"/>
      <c r="C113" s="15"/>
      <c r="D113" s="87">
        <v>400</v>
      </c>
      <c r="E113" s="82"/>
      <c r="F113" s="15"/>
      <c r="G113" s="15"/>
      <c r="H113" s="95" t="s">
        <v>313</v>
      </c>
      <c r="I113" s="100"/>
      <c r="J113" s="100"/>
      <c r="K113" s="95" t="s">
        <v>313</v>
      </c>
      <c r="L113" s="84">
        <v>1</v>
      </c>
      <c r="M113" s="86">
        <v>7000.361328125</v>
      </c>
      <c r="N113" s="86">
        <v>1567.7623291015625</v>
      </c>
      <c r="O113" s="76"/>
      <c r="P113" s="88"/>
      <c r="Q113" s="88"/>
      <c r="R113" s="105"/>
      <c r="S113" s="98">
        <v>0</v>
      </c>
      <c r="T113" s="98">
        <v>1</v>
      </c>
      <c r="U113" s="99">
        <v>0</v>
      </c>
      <c r="V113" s="99">
        <v>0.000565</v>
      </c>
      <c r="W113" s="99">
        <v>2E-05</v>
      </c>
      <c r="X113" s="99">
        <v>0.572476</v>
      </c>
      <c r="Y113" s="99">
        <v>0</v>
      </c>
      <c r="Z113" s="99"/>
      <c r="AA113" s="81">
        <v>113</v>
      </c>
      <c r="AB113" s="81"/>
      <c r="AC113" s="89"/>
      <c r="AD113" s="103" t="str">
        <f>REPLACE(INDEX(GroupVertices[Group],MATCH(Vertices[[#This Row],[Vertex]],GroupVertices[Vertex],0)),1,1,"")</f>
        <v>24</v>
      </c>
      <c r="AE113" s="2"/>
      <c r="AI113" s="3"/>
    </row>
    <row r="114" spans="1:35" ht="15">
      <c r="A114" s="14" t="s">
        <v>314</v>
      </c>
      <c r="B114" s="15"/>
      <c r="C114" s="15"/>
      <c r="D114" s="87">
        <v>457.30970168613123</v>
      </c>
      <c r="E114" s="82"/>
      <c r="F114" s="15"/>
      <c r="G114" s="15"/>
      <c r="H114" s="95" t="s">
        <v>314</v>
      </c>
      <c r="I114" s="100"/>
      <c r="J114" s="100"/>
      <c r="K114" s="95" t="s">
        <v>314</v>
      </c>
      <c r="L114" s="84">
        <v>1146.9647949158802</v>
      </c>
      <c r="M114" s="86">
        <v>7350.64501953125</v>
      </c>
      <c r="N114" s="86">
        <v>1567.7623291015625</v>
      </c>
      <c r="O114" s="76"/>
      <c r="P114" s="88"/>
      <c r="Q114" s="88"/>
      <c r="R114" s="105"/>
      <c r="S114" s="98">
        <v>1</v>
      </c>
      <c r="T114" s="98">
        <v>1</v>
      </c>
      <c r="U114" s="99">
        <v>756</v>
      </c>
      <c r="V114" s="99">
        <v>0.000718</v>
      </c>
      <c r="W114" s="99">
        <v>0.000291</v>
      </c>
      <c r="X114" s="99">
        <v>0.994061</v>
      </c>
      <c r="Y114" s="99">
        <v>0</v>
      </c>
      <c r="Z114" s="99"/>
      <c r="AA114" s="81">
        <v>114</v>
      </c>
      <c r="AB114" s="81"/>
      <c r="AC114" s="89"/>
      <c r="AD114" s="103" t="str">
        <f>REPLACE(INDEX(GroupVertices[Group],MATCH(Vertices[[#This Row],[Vertex]],GroupVertices[Vertex],0)),1,1,"")</f>
        <v>24</v>
      </c>
      <c r="AE114" s="2"/>
      <c r="AI114" s="3"/>
    </row>
    <row r="115" spans="1:35" ht="15">
      <c r="A115" s="14" t="s">
        <v>315</v>
      </c>
      <c r="B115" s="15"/>
      <c r="C115" s="15"/>
      <c r="D115" s="87">
        <v>514.3161774374153</v>
      </c>
      <c r="E115" s="82"/>
      <c r="F115" s="15"/>
      <c r="G115" s="15"/>
      <c r="H115" s="95" t="s">
        <v>315</v>
      </c>
      <c r="I115" s="100"/>
      <c r="J115" s="100"/>
      <c r="K115" s="95" t="s">
        <v>315</v>
      </c>
      <c r="L115" s="84">
        <v>2286.8662840385546</v>
      </c>
      <c r="M115" s="86">
        <v>7000.361328125</v>
      </c>
      <c r="N115" s="86">
        <v>1206.5267333984375</v>
      </c>
      <c r="O115" s="76"/>
      <c r="P115" s="88"/>
      <c r="Q115" s="88"/>
      <c r="R115" s="105"/>
      <c r="S115" s="98">
        <v>1</v>
      </c>
      <c r="T115" s="98">
        <v>1</v>
      </c>
      <c r="U115" s="99">
        <v>1508</v>
      </c>
      <c r="V115" s="99">
        <v>0.000983</v>
      </c>
      <c r="W115" s="99">
        <v>0.004177</v>
      </c>
      <c r="X115" s="99">
        <v>0.841074</v>
      </c>
      <c r="Y115" s="99">
        <v>0</v>
      </c>
      <c r="Z115" s="99"/>
      <c r="AA115" s="81">
        <v>115</v>
      </c>
      <c r="AB115" s="81"/>
      <c r="AC115" s="89"/>
      <c r="AD115" s="103" t="str">
        <f>REPLACE(INDEX(GroupVertices[Group],MATCH(Vertices[[#This Row],[Vertex]],GroupVertices[Vertex],0)),1,1,"")</f>
        <v>24</v>
      </c>
      <c r="AE115" s="2"/>
      <c r="AI115" s="3"/>
    </row>
    <row r="116" spans="1:35" ht="15">
      <c r="A116" s="14" t="s">
        <v>316</v>
      </c>
      <c r="B116" s="15"/>
      <c r="C116" s="15"/>
      <c r="D116" s="87">
        <v>400</v>
      </c>
      <c r="E116" s="82"/>
      <c r="F116" s="15"/>
      <c r="G116" s="15"/>
      <c r="H116" s="95" t="s">
        <v>316</v>
      </c>
      <c r="I116" s="100"/>
      <c r="J116" s="100"/>
      <c r="K116" s="95" t="s">
        <v>316</v>
      </c>
      <c r="L116" s="84">
        <v>1</v>
      </c>
      <c r="M116" s="86">
        <v>2763.755126953125</v>
      </c>
      <c r="N116" s="86">
        <v>7719.52685546875</v>
      </c>
      <c r="O116" s="76"/>
      <c r="P116" s="88"/>
      <c r="Q116" s="88"/>
      <c r="R116" s="105"/>
      <c r="S116" s="98">
        <v>1</v>
      </c>
      <c r="T116" s="98">
        <v>0</v>
      </c>
      <c r="U116" s="99">
        <v>0</v>
      </c>
      <c r="V116" s="99">
        <v>0.000979</v>
      </c>
      <c r="W116" s="99">
        <v>0.004157</v>
      </c>
      <c r="X116" s="99">
        <v>0.418598</v>
      </c>
      <c r="Y116" s="99">
        <v>0</v>
      </c>
      <c r="Z116" s="99"/>
      <c r="AA116" s="81">
        <v>116</v>
      </c>
      <c r="AB116" s="81"/>
      <c r="AC116" s="89"/>
      <c r="AD116" s="103" t="str">
        <f>REPLACE(INDEX(GroupVertices[Group],MATCH(Vertices[[#This Row],[Vertex]],GroupVertices[Vertex],0)),1,1,"")</f>
        <v>1</v>
      </c>
      <c r="AE116" s="2"/>
      <c r="AI116" s="3"/>
    </row>
    <row r="117" spans="1:35" ht="15">
      <c r="A117" s="14" t="s">
        <v>317</v>
      </c>
      <c r="B117" s="15"/>
      <c r="C117" s="15"/>
      <c r="D117" s="87">
        <v>570.1097494493101</v>
      </c>
      <c r="E117" s="82"/>
      <c r="F117" s="15"/>
      <c r="G117" s="15"/>
      <c r="H117" s="95" t="s">
        <v>317</v>
      </c>
      <c r="I117" s="100"/>
      <c r="J117" s="100"/>
      <c r="K117" s="95" t="s">
        <v>317</v>
      </c>
      <c r="L117" s="84">
        <v>3402.5145499884065</v>
      </c>
      <c r="M117" s="86">
        <v>9372.1591796875</v>
      </c>
      <c r="N117" s="86">
        <v>6306.8564453125</v>
      </c>
      <c r="O117" s="76"/>
      <c r="P117" s="88"/>
      <c r="Q117" s="88"/>
      <c r="R117" s="105"/>
      <c r="S117" s="98">
        <v>1</v>
      </c>
      <c r="T117" s="98">
        <v>1</v>
      </c>
      <c r="U117" s="99">
        <v>2244</v>
      </c>
      <c r="V117" s="99">
        <v>0.000729</v>
      </c>
      <c r="W117" s="99">
        <v>0.000363</v>
      </c>
      <c r="X117" s="99">
        <v>0.780912</v>
      </c>
      <c r="Y117" s="99">
        <v>0</v>
      </c>
      <c r="Z117" s="99"/>
      <c r="AA117" s="81">
        <v>117</v>
      </c>
      <c r="AB117" s="81"/>
      <c r="AC117" s="89"/>
      <c r="AD117" s="103" t="str">
        <f>REPLACE(INDEX(GroupVertices[Group],MATCH(Vertices[[#This Row],[Vertex]],GroupVertices[Vertex],0)),1,1,"")</f>
        <v>11</v>
      </c>
      <c r="AE117" s="2"/>
      <c r="AI117" s="3"/>
    </row>
    <row r="118" spans="1:35" ht="15">
      <c r="A118" s="14" t="s">
        <v>318</v>
      </c>
      <c r="B118" s="15"/>
      <c r="C118" s="15"/>
      <c r="D118" s="87">
        <v>400</v>
      </c>
      <c r="E118" s="82"/>
      <c r="F118" s="15"/>
      <c r="G118" s="15"/>
      <c r="H118" s="95" t="s">
        <v>318</v>
      </c>
      <c r="I118" s="100"/>
      <c r="J118" s="100"/>
      <c r="K118" s="95" t="s">
        <v>318</v>
      </c>
      <c r="L118" s="84">
        <v>1</v>
      </c>
      <c r="M118" s="86">
        <v>7000.361328125</v>
      </c>
      <c r="N118" s="86">
        <v>2445.564697265625</v>
      </c>
      <c r="O118" s="76"/>
      <c r="P118" s="88"/>
      <c r="Q118" s="88"/>
      <c r="R118" s="105"/>
      <c r="S118" s="98">
        <v>0</v>
      </c>
      <c r="T118" s="98">
        <v>1</v>
      </c>
      <c r="U118" s="99">
        <v>0</v>
      </c>
      <c r="V118" s="99">
        <v>0.000565</v>
      </c>
      <c r="W118" s="99">
        <v>2E-05</v>
      </c>
      <c r="X118" s="99">
        <v>0.572476</v>
      </c>
      <c r="Y118" s="99">
        <v>0</v>
      </c>
      <c r="Z118" s="99"/>
      <c r="AA118" s="81">
        <v>118</v>
      </c>
      <c r="AB118" s="81"/>
      <c r="AC118" s="89"/>
      <c r="AD118" s="103" t="str">
        <f>REPLACE(INDEX(GroupVertices[Group],MATCH(Vertices[[#This Row],[Vertex]],GroupVertices[Vertex],0)),1,1,"")</f>
        <v>23</v>
      </c>
      <c r="AE118" s="2"/>
      <c r="AI118" s="3"/>
    </row>
    <row r="119" spans="1:35" ht="15">
      <c r="A119" s="14" t="s">
        <v>319</v>
      </c>
      <c r="B119" s="15"/>
      <c r="C119" s="15"/>
      <c r="D119" s="87">
        <v>457.30970168613123</v>
      </c>
      <c r="E119" s="82"/>
      <c r="F119" s="15"/>
      <c r="G119" s="15"/>
      <c r="H119" s="95" t="s">
        <v>319</v>
      </c>
      <c r="I119" s="100"/>
      <c r="J119" s="100"/>
      <c r="K119" s="95" t="s">
        <v>319</v>
      </c>
      <c r="L119" s="84">
        <v>1146.9647949158802</v>
      </c>
      <c r="M119" s="86">
        <v>7350.64501953125</v>
      </c>
      <c r="N119" s="86">
        <v>2445.564697265625</v>
      </c>
      <c r="O119" s="76"/>
      <c r="P119" s="88"/>
      <c r="Q119" s="88"/>
      <c r="R119" s="105"/>
      <c r="S119" s="98">
        <v>1</v>
      </c>
      <c r="T119" s="98">
        <v>1</v>
      </c>
      <c r="U119" s="99">
        <v>756</v>
      </c>
      <c r="V119" s="99">
        <v>0.000718</v>
      </c>
      <c r="W119" s="99">
        <v>0.000291</v>
      </c>
      <c r="X119" s="99">
        <v>0.994061</v>
      </c>
      <c r="Y119" s="99">
        <v>0</v>
      </c>
      <c r="Z119" s="99"/>
      <c r="AA119" s="81">
        <v>119</v>
      </c>
      <c r="AB119" s="81"/>
      <c r="AC119" s="89"/>
      <c r="AD119" s="103" t="str">
        <f>REPLACE(INDEX(GroupVertices[Group],MATCH(Vertices[[#This Row],[Vertex]],GroupVertices[Vertex],0)),1,1,"")</f>
        <v>23</v>
      </c>
      <c r="AE119" s="2"/>
      <c r="AI119" s="3"/>
    </row>
    <row r="120" spans="1:35" ht="15">
      <c r="A120" s="14" t="s">
        <v>320</v>
      </c>
      <c r="B120" s="15"/>
      <c r="C120" s="15"/>
      <c r="D120" s="87">
        <v>514.3161774374153</v>
      </c>
      <c r="E120" s="82"/>
      <c r="F120" s="15"/>
      <c r="G120" s="15"/>
      <c r="H120" s="95" t="s">
        <v>320</v>
      </c>
      <c r="I120" s="100"/>
      <c r="J120" s="100"/>
      <c r="K120" s="95" t="s">
        <v>320</v>
      </c>
      <c r="L120" s="84">
        <v>2286.8662840385546</v>
      </c>
      <c r="M120" s="86">
        <v>7000.361328125</v>
      </c>
      <c r="N120" s="86">
        <v>2077.1044921875</v>
      </c>
      <c r="O120" s="76"/>
      <c r="P120" s="88"/>
      <c r="Q120" s="88"/>
      <c r="R120" s="105"/>
      <c r="S120" s="98">
        <v>1</v>
      </c>
      <c r="T120" s="98">
        <v>1</v>
      </c>
      <c r="U120" s="99">
        <v>1508</v>
      </c>
      <c r="V120" s="99">
        <v>0.000983</v>
      </c>
      <c r="W120" s="99">
        <v>0.004177</v>
      </c>
      <c r="X120" s="99">
        <v>0.841074</v>
      </c>
      <c r="Y120" s="99">
        <v>0</v>
      </c>
      <c r="Z120" s="99"/>
      <c r="AA120" s="81">
        <v>120</v>
      </c>
      <c r="AB120" s="81"/>
      <c r="AC120" s="89"/>
      <c r="AD120" s="103" t="str">
        <f>REPLACE(INDEX(GroupVertices[Group],MATCH(Vertices[[#This Row],[Vertex]],GroupVertices[Vertex],0)),1,1,"")</f>
        <v>23</v>
      </c>
      <c r="AE120" s="2"/>
      <c r="AI120" s="3"/>
    </row>
    <row r="121" spans="1:35" ht="15">
      <c r="A121" s="14" t="s">
        <v>321</v>
      </c>
      <c r="B121" s="15"/>
      <c r="C121" s="15"/>
      <c r="D121" s="87">
        <v>400</v>
      </c>
      <c r="E121" s="82"/>
      <c r="F121" s="15"/>
      <c r="G121" s="15"/>
      <c r="H121" s="95" t="s">
        <v>321</v>
      </c>
      <c r="I121" s="100"/>
      <c r="J121" s="100"/>
      <c r="K121" s="95" t="s">
        <v>321</v>
      </c>
      <c r="L121" s="84">
        <v>1</v>
      </c>
      <c r="M121" s="86">
        <v>2784.8134765625</v>
      </c>
      <c r="N121" s="86">
        <v>1484.3623046875</v>
      </c>
      <c r="O121" s="76"/>
      <c r="P121" s="88"/>
      <c r="Q121" s="88"/>
      <c r="R121" s="105"/>
      <c r="S121" s="98">
        <v>0</v>
      </c>
      <c r="T121" s="98">
        <v>1</v>
      </c>
      <c r="U121" s="99">
        <v>0</v>
      </c>
      <c r="V121" s="99">
        <v>0.000762</v>
      </c>
      <c r="W121" s="99">
        <v>0.000533</v>
      </c>
      <c r="X121" s="99">
        <v>0.397594</v>
      </c>
      <c r="Y121" s="99">
        <v>0</v>
      </c>
      <c r="Z121" s="99"/>
      <c r="AA121" s="81">
        <v>121</v>
      </c>
      <c r="AB121" s="81"/>
      <c r="AC121" s="89"/>
      <c r="AD121" s="103" t="str">
        <f>REPLACE(INDEX(GroupVertices[Group],MATCH(Vertices[[#This Row],[Vertex]],GroupVertices[Vertex],0)),1,1,"")</f>
        <v>2</v>
      </c>
      <c r="AE121" s="2"/>
      <c r="AI121" s="3"/>
    </row>
    <row r="122" spans="1:35" ht="15">
      <c r="A122" s="14" t="s">
        <v>322</v>
      </c>
      <c r="B122" s="15"/>
      <c r="C122" s="15"/>
      <c r="D122" s="87">
        <v>400</v>
      </c>
      <c r="E122" s="82"/>
      <c r="F122" s="15"/>
      <c r="G122" s="15"/>
      <c r="H122" s="95" t="s">
        <v>322</v>
      </c>
      <c r="I122" s="100"/>
      <c r="J122" s="100"/>
      <c r="K122" s="95" t="s">
        <v>322</v>
      </c>
      <c r="L122" s="84">
        <v>1</v>
      </c>
      <c r="M122" s="86">
        <v>2516.447265625</v>
      </c>
      <c r="N122" s="86">
        <v>1428.2633056640625</v>
      </c>
      <c r="O122" s="76"/>
      <c r="P122" s="88"/>
      <c r="Q122" s="88"/>
      <c r="R122" s="105"/>
      <c r="S122" s="98">
        <v>1</v>
      </c>
      <c r="T122" s="98">
        <v>0</v>
      </c>
      <c r="U122" s="99">
        <v>0</v>
      </c>
      <c r="V122" s="99">
        <v>0.000762</v>
      </c>
      <c r="W122" s="99">
        <v>0.000533</v>
      </c>
      <c r="X122" s="99">
        <v>0.397594</v>
      </c>
      <c r="Y122" s="99">
        <v>0</v>
      </c>
      <c r="Z122" s="99"/>
      <c r="AA122" s="81">
        <v>122</v>
      </c>
      <c r="AB122" s="81"/>
      <c r="AC122" s="89"/>
      <c r="AD122" s="103" t="str">
        <f>REPLACE(INDEX(GroupVertices[Group],MATCH(Vertices[[#This Row],[Vertex]],GroupVertices[Vertex],0)),1,1,"")</f>
        <v>2</v>
      </c>
      <c r="AE122" s="2"/>
      <c r="AI122" s="3"/>
    </row>
    <row r="123" spans="1:35" ht="15">
      <c r="A123" s="14" t="s">
        <v>323</v>
      </c>
      <c r="B123" s="15"/>
      <c r="C123" s="15"/>
      <c r="D123" s="87">
        <v>400</v>
      </c>
      <c r="E123" s="82"/>
      <c r="F123" s="15"/>
      <c r="G123" s="15"/>
      <c r="H123" s="95" t="s">
        <v>323</v>
      </c>
      <c r="I123" s="100"/>
      <c r="J123" s="100"/>
      <c r="K123" s="95" t="s">
        <v>323</v>
      </c>
      <c r="L123" s="84">
        <v>1</v>
      </c>
      <c r="M123" s="86">
        <v>2633.2705078125</v>
      </c>
      <c r="N123" s="86">
        <v>1784.4066162109375</v>
      </c>
      <c r="O123" s="76"/>
      <c r="P123" s="88"/>
      <c r="Q123" s="88"/>
      <c r="R123" s="105"/>
      <c r="S123" s="98">
        <v>0</v>
      </c>
      <c r="T123" s="98">
        <v>1</v>
      </c>
      <c r="U123" s="99">
        <v>0</v>
      </c>
      <c r="V123" s="99">
        <v>0.000762</v>
      </c>
      <c r="W123" s="99">
        <v>0.000533</v>
      </c>
      <c r="X123" s="99">
        <v>0.397594</v>
      </c>
      <c r="Y123" s="99">
        <v>0</v>
      </c>
      <c r="Z123" s="99"/>
      <c r="AA123" s="81">
        <v>123</v>
      </c>
      <c r="AB123" s="81"/>
      <c r="AC123" s="89"/>
      <c r="AD123" s="103" t="str">
        <f>REPLACE(INDEX(GroupVertices[Group],MATCH(Vertices[[#This Row],[Vertex]],GroupVertices[Vertex],0)),1,1,"")</f>
        <v>2</v>
      </c>
      <c r="AE123" s="2"/>
      <c r="AI123" s="3"/>
    </row>
    <row r="124" spans="1:35" ht="15">
      <c r="A124" s="14" t="s">
        <v>324</v>
      </c>
      <c r="B124" s="15"/>
      <c r="C124" s="15"/>
      <c r="D124" s="87">
        <v>400</v>
      </c>
      <c r="E124" s="82"/>
      <c r="F124" s="15"/>
      <c r="G124" s="15"/>
      <c r="H124" s="95" t="s">
        <v>324</v>
      </c>
      <c r="I124" s="100"/>
      <c r="J124" s="100"/>
      <c r="K124" s="95" t="s">
        <v>324</v>
      </c>
      <c r="L124" s="84">
        <v>1</v>
      </c>
      <c r="M124" s="86">
        <v>9187.892578125</v>
      </c>
      <c r="N124" s="86">
        <v>9231.818359375</v>
      </c>
      <c r="O124" s="76"/>
      <c r="P124" s="88"/>
      <c r="Q124" s="88"/>
      <c r="R124" s="105"/>
      <c r="S124" s="98">
        <v>1</v>
      </c>
      <c r="T124" s="98">
        <v>0</v>
      </c>
      <c r="U124" s="99">
        <v>0</v>
      </c>
      <c r="V124" s="99">
        <v>0.000731</v>
      </c>
      <c r="W124" s="99">
        <v>0.000439</v>
      </c>
      <c r="X124" s="99">
        <v>0.407636</v>
      </c>
      <c r="Y124" s="99">
        <v>0</v>
      </c>
      <c r="Z124" s="99"/>
      <c r="AA124" s="81">
        <v>124</v>
      </c>
      <c r="AB124" s="81"/>
      <c r="AC124" s="89"/>
      <c r="AD124" s="103" t="str">
        <f>REPLACE(INDEX(GroupVertices[Group],MATCH(Vertices[[#This Row],[Vertex]],GroupVertices[Vertex],0)),1,1,"")</f>
        <v>6</v>
      </c>
      <c r="AE124" s="2"/>
      <c r="AI124" s="3"/>
    </row>
    <row r="125" spans="1:35" ht="15">
      <c r="A125" s="14" t="s">
        <v>325</v>
      </c>
      <c r="B125" s="15"/>
      <c r="C125" s="15"/>
      <c r="D125" s="87">
        <v>428.5790443593538</v>
      </c>
      <c r="E125" s="82"/>
      <c r="F125" s="15"/>
      <c r="G125" s="15"/>
      <c r="H125" s="95" t="s">
        <v>325</v>
      </c>
      <c r="I125" s="100"/>
      <c r="J125" s="100"/>
      <c r="K125" s="95" t="s">
        <v>325</v>
      </c>
      <c r="L125" s="84">
        <v>572.4665710096386</v>
      </c>
      <c r="M125" s="86">
        <v>2538.634765625</v>
      </c>
      <c r="N125" s="86">
        <v>4872.88720703125</v>
      </c>
      <c r="O125" s="76"/>
      <c r="P125" s="88"/>
      <c r="Q125" s="88"/>
      <c r="R125" s="105"/>
      <c r="S125" s="98">
        <v>0</v>
      </c>
      <c r="T125" s="98">
        <v>2</v>
      </c>
      <c r="U125" s="99">
        <v>377</v>
      </c>
      <c r="V125" s="99">
        <v>0.000981</v>
      </c>
      <c r="W125" s="99">
        <v>0.004197</v>
      </c>
      <c r="X125" s="99">
        <v>0.755144</v>
      </c>
      <c r="Y125" s="99">
        <v>0</v>
      </c>
      <c r="Z125" s="99"/>
      <c r="AA125" s="81">
        <v>125</v>
      </c>
      <c r="AB125" s="81"/>
      <c r="AC125" s="89"/>
      <c r="AD125" s="103" t="str">
        <f>REPLACE(INDEX(GroupVertices[Group],MATCH(Vertices[[#This Row],[Vertex]],GroupVertices[Vertex],0)),1,1,"")</f>
        <v>1</v>
      </c>
      <c r="AE125" s="2"/>
      <c r="AI125" s="3"/>
    </row>
    <row r="126" spans="1:35" ht="15">
      <c r="A126" s="14" t="s">
        <v>326</v>
      </c>
      <c r="B126" s="15"/>
      <c r="C126" s="15"/>
      <c r="D126" s="87">
        <v>400</v>
      </c>
      <c r="E126" s="82"/>
      <c r="F126" s="15"/>
      <c r="G126" s="15"/>
      <c r="H126" s="95" t="s">
        <v>326</v>
      </c>
      <c r="I126" s="100"/>
      <c r="J126" s="100"/>
      <c r="K126" s="95" t="s">
        <v>326</v>
      </c>
      <c r="L126" s="84">
        <v>1</v>
      </c>
      <c r="M126" s="86">
        <v>2127.366943359375</v>
      </c>
      <c r="N126" s="86">
        <v>6991.2021484375</v>
      </c>
      <c r="O126" s="76"/>
      <c r="P126" s="88"/>
      <c r="Q126" s="88"/>
      <c r="R126" s="105"/>
      <c r="S126" s="98">
        <v>1</v>
      </c>
      <c r="T126" s="98">
        <v>0</v>
      </c>
      <c r="U126" s="99">
        <v>0</v>
      </c>
      <c r="V126" s="99">
        <v>0.000979</v>
      </c>
      <c r="W126" s="99">
        <v>0.004157</v>
      </c>
      <c r="X126" s="99">
        <v>0.418598</v>
      </c>
      <c r="Y126" s="99">
        <v>0</v>
      </c>
      <c r="Z126" s="99"/>
      <c r="AA126" s="81">
        <v>126</v>
      </c>
      <c r="AB126" s="81"/>
      <c r="AC126" s="89"/>
      <c r="AD126" s="103" t="str">
        <f>REPLACE(INDEX(GroupVertices[Group],MATCH(Vertices[[#This Row],[Vertex]],GroupVertices[Vertex],0)),1,1,"")</f>
        <v>1</v>
      </c>
      <c r="AE126" s="2"/>
      <c r="AI126" s="3"/>
    </row>
    <row r="127" spans="1:35" ht="15">
      <c r="A127" s="14" t="s">
        <v>327</v>
      </c>
      <c r="B127" s="15"/>
      <c r="C127" s="15"/>
      <c r="D127" s="87">
        <v>514.3161774374153</v>
      </c>
      <c r="E127" s="82"/>
      <c r="F127" s="15"/>
      <c r="G127" s="15"/>
      <c r="H127" s="95" t="s">
        <v>327</v>
      </c>
      <c r="I127" s="100"/>
      <c r="J127" s="100"/>
      <c r="K127" s="95" t="s">
        <v>327</v>
      </c>
      <c r="L127" s="84">
        <v>2286.8662840385546</v>
      </c>
      <c r="M127" s="86">
        <v>7222.27685546875</v>
      </c>
      <c r="N127" s="86">
        <v>4509.0703125</v>
      </c>
      <c r="O127" s="76"/>
      <c r="P127" s="88"/>
      <c r="Q127" s="88"/>
      <c r="R127" s="105"/>
      <c r="S127" s="98">
        <v>2</v>
      </c>
      <c r="T127" s="98">
        <v>1</v>
      </c>
      <c r="U127" s="99">
        <v>1508</v>
      </c>
      <c r="V127" s="99">
        <v>0.000985</v>
      </c>
      <c r="W127" s="99">
        <v>0.004489</v>
      </c>
      <c r="X127" s="99">
        <v>1.143556</v>
      </c>
      <c r="Y127" s="99">
        <v>0.3333333333333333</v>
      </c>
      <c r="Z127" s="99"/>
      <c r="AA127" s="81">
        <v>127</v>
      </c>
      <c r="AB127" s="81"/>
      <c r="AC127" s="89"/>
      <c r="AD127" s="103" t="str">
        <f>REPLACE(INDEX(GroupVertices[Group],MATCH(Vertices[[#This Row],[Vertex]],GroupVertices[Vertex],0)),1,1,"")</f>
        <v>14</v>
      </c>
      <c r="AE127" s="2"/>
      <c r="AI127" s="3"/>
    </row>
    <row r="128" spans="1:35" ht="15">
      <c r="A128" s="14" t="s">
        <v>328</v>
      </c>
      <c r="B128" s="15"/>
      <c r="C128" s="15"/>
      <c r="D128" s="87">
        <v>457.30970168613123</v>
      </c>
      <c r="E128" s="82"/>
      <c r="F128" s="15"/>
      <c r="G128" s="15"/>
      <c r="H128" s="95" t="s">
        <v>328</v>
      </c>
      <c r="I128" s="100"/>
      <c r="J128" s="100"/>
      <c r="K128" s="95" t="s">
        <v>328</v>
      </c>
      <c r="L128" s="84">
        <v>1146.9647949158802</v>
      </c>
      <c r="M128" s="86">
        <v>7020.8408203125</v>
      </c>
      <c r="N128" s="86">
        <v>4227.021484375</v>
      </c>
      <c r="O128" s="76"/>
      <c r="P128" s="88"/>
      <c r="Q128" s="88"/>
      <c r="R128" s="105"/>
      <c r="S128" s="98">
        <v>1</v>
      </c>
      <c r="T128" s="98">
        <v>1</v>
      </c>
      <c r="U128" s="99">
        <v>756</v>
      </c>
      <c r="V128" s="99">
        <v>0.000719</v>
      </c>
      <c r="W128" s="99">
        <v>0.000312</v>
      </c>
      <c r="X128" s="99">
        <v>0.941694</v>
      </c>
      <c r="Y128" s="99">
        <v>0</v>
      </c>
      <c r="Z128" s="99"/>
      <c r="AA128" s="81">
        <v>128</v>
      </c>
      <c r="AB128" s="81"/>
      <c r="AC128" s="89"/>
      <c r="AD128" s="103" t="str">
        <f>REPLACE(INDEX(GroupVertices[Group],MATCH(Vertices[[#This Row],[Vertex]],GroupVertices[Vertex],0)),1,1,"")</f>
        <v>14</v>
      </c>
      <c r="AE128" s="2"/>
      <c r="AI128" s="3"/>
    </row>
    <row r="129" spans="1:35" ht="15">
      <c r="A129" s="14" t="s">
        <v>329</v>
      </c>
      <c r="B129" s="15"/>
      <c r="C129" s="15"/>
      <c r="D129" s="87">
        <v>400</v>
      </c>
      <c r="E129" s="82"/>
      <c r="F129" s="15"/>
      <c r="G129" s="15"/>
      <c r="H129" s="95" t="s">
        <v>329</v>
      </c>
      <c r="I129" s="100"/>
      <c r="J129" s="100"/>
      <c r="K129" s="95" t="s">
        <v>329</v>
      </c>
      <c r="L129" s="84">
        <v>1</v>
      </c>
      <c r="M129" s="86">
        <v>6825.2197265625</v>
      </c>
      <c r="N129" s="86">
        <v>3944.692138671875</v>
      </c>
      <c r="O129" s="76"/>
      <c r="P129" s="88"/>
      <c r="Q129" s="88"/>
      <c r="R129" s="105"/>
      <c r="S129" s="98">
        <v>1</v>
      </c>
      <c r="T129" s="98">
        <v>0</v>
      </c>
      <c r="U129" s="99">
        <v>0</v>
      </c>
      <c r="V129" s="99">
        <v>0.000565</v>
      </c>
      <c r="W129" s="99">
        <v>2.2E-05</v>
      </c>
      <c r="X129" s="99">
        <v>0.55022</v>
      </c>
      <c r="Y129" s="99">
        <v>0</v>
      </c>
      <c r="Z129" s="99"/>
      <c r="AA129" s="81">
        <v>129</v>
      </c>
      <c r="AB129" s="81"/>
      <c r="AC129" s="89"/>
      <c r="AD129" s="103" t="str">
        <f>REPLACE(INDEX(GroupVertices[Group],MATCH(Vertices[[#This Row],[Vertex]],GroupVertices[Vertex],0)),1,1,"")</f>
        <v>14</v>
      </c>
      <c r="AE129" s="2"/>
      <c r="AI129" s="3"/>
    </row>
    <row r="130" spans="1:35" ht="15">
      <c r="A130" s="14" t="s">
        <v>330</v>
      </c>
      <c r="B130" s="15"/>
      <c r="C130" s="15"/>
      <c r="D130" s="87">
        <v>400</v>
      </c>
      <c r="E130" s="82"/>
      <c r="F130" s="15"/>
      <c r="G130" s="15"/>
      <c r="H130" s="95" t="s">
        <v>330</v>
      </c>
      <c r="I130" s="100"/>
      <c r="J130" s="100"/>
      <c r="K130" s="95" t="s">
        <v>330</v>
      </c>
      <c r="L130" s="84">
        <v>1</v>
      </c>
      <c r="M130" s="86">
        <v>6506.93017578125</v>
      </c>
      <c r="N130" s="86">
        <v>5603.5029296875</v>
      </c>
      <c r="O130" s="76"/>
      <c r="P130" s="88"/>
      <c r="Q130" s="88"/>
      <c r="R130" s="105"/>
      <c r="S130" s="98">
        <v>0</v>
      </c>
      <c r="T130" s="98">
        <v>1</v>
      </c>
      <c r="U130" s="99">
        <v>0</v>
      </c>
      <c r="V130" s="99">
        <v>0.00072</v>
      </c>
      <c r="W130" s="99">
        <v>0.000359</v>
      </c>
      <c r="X130" s="99">
        <v>0.418365</v>
      </c>
      <c r="Y130" s="99">
        <v>0</v>
      </c>
      <c r="Z130" s="99"/>
      <c r="AA130" s="81">
        <v>130</v>
      </c>
      <c r="AB130" s="81"/>
      <c r="AC130" s="89"/>
      <c r="AD130" s="103" t="str">
        <f>REPLACE(INDEX(GroupVertices[Group],MATCH(Vertices[[#This Row],[Vertex]],GroupVertices[Vertex],0)),1,1,"")</f>
        <v>8</v>
      </c>
      <c r="AE130" s="2"/>
      <c r="AI130" s="3"/>
    </row>
    <row r="131" spans="1:35" ht="15">
      <c r="A131" s="14" t="s">
        <v>331</v>
      </c>
      <c r="B131" s="15"/>
      <c r="C131" s="15"/>
      <c r="D131" s="87">
        <v>400</v>
      </c>
      <c r="E131" s="82"/>
      <c r="F131" s="15"/>
      <c r="G131" s="15"/>
      <c r="H131" s="95" t="s">
        <v>331</v>
      </c>
      <c r="I131" s="100"/>
      <c r="J131" s="100"/>
      <c r="K131" s="95" t="s">
        <v>331</v>
      </c>
      <c r="L131" s="84">
        <v>1</v>
      </c>
      <c r="M131" s="86">
        <v>4679.66796875</v>
      </c>
      <c r="N131" s="86">
        <v>2793.514404296875</v>
      </c>
      <c r="O131" s="76"/>
      <c r="P131" s="88"/>
      <c r="Q131" s="88"/>
      <c r="R131" s="105"/>
      <c r="S131" s="98">
        <v>1</v>
      </c>
      <c r="T131" s="98">
        <v>1</v>
      </c>
      <c r="U131" s="99">
        <v>0</v>
      </c>
      <c r="V131" s="99">
        <v>0.000984</v>
      </c>
      <c r="W131" s="99">
        <v>0.004627</v>
      </c>
      <c r="X131" s="99">
        <v>0.655624</v>
      </c>
      <c r="Y131" s="99">
        <v>1</v>
      </c>
      <c r="Z131" s="99"/>
      <c r="AA131" s="81">
        <v>131</v>
      </c>
      <c r="AB131" s="81"/>
      <c r="AC131" s="89"/>
      <c r="AD131" s="103" t="str">
        <f>REPLACE(INDEX(GroupVertices[Group],MATCH(Vertices[[#This Row],[Vertex]],GroupVertices[Vertex],0)),1,1,"")</f>
        <v>7</v>
      </c>
      <c r="AE131" s="2"/>
      <c r="AI131" s="3"/>
    </row>
    <row r="132" spans="1:35" ht="15">
      <c r="A132" s="14" t="s">
        <v>332</v>
      </c>
      <c r="B132" s="15"/>
      <c r="C132" s="15"/>
      <c r="D132" s="87">
        <v>400</v>
      </c>
      <c r="E132" s="82"/>
      <c r="F132" s="15"/>
      <c r="G132" s="15"/>
      <c r="H132" s="95" t="s">
        <v>332</v>
      </c>
      <c r="I132" s="100"/>
      <c r="J132" s="100"/>
      <c r="K132" s="95" t="s">
        <v>332</v>
      </c>
      <c r="L132" s="84">
        <v>1</v>
      </c>
      <c r="M132" s="86">
        <v>1342.1630859375</v>
      </c>
      <c r="N132" s="86">
        <v>5436.0517578125</v>
      </c>
      <c r="O132" s="76"/>
      <c r="P132" s="88"/>
      <c r="Q132" s="88"/>
      <c r="R132" s="105"/>
      <c r="S132" s="98">
        <v>0</v>
      </c>
      <c r="T132" s="98">
        <v>2</v>
      </c>
      <c r="U132" s="99">
        <v>0</v>
      </c>
      <c r="V132" s="99">
        <v>0.00098</v>
      </c>
      <c r="W132" s="99">
        <v>0.004466</v>
      </c>
      <c r="X132" s="99">
        <v>0.727997</v>
      </c>
      <c r="Y132" s="99">
        <v>0.5</v>
      </c>
      <c r="Z132" s="99"/>
      <c r="AA132" s="81">
        <v>132</v>
      </c>
      <c r="AB132" s="81"/>
      <c r="AC132" s="89"/>
      <c r="AD132" s="103" t="str">
        <f>REPLACE(INDEX(GroupVertices[Group],MATCH(Vertices[[#This Row],[Vertex]],GroupVertices[Vertex],0)),1,1,"")</f>
        <v>1</v>
      </c>
      <c r="AE132" s="2"/>
      <c r="AI132" s="3"/>
    </row>
    <row r="133" spans="1:35" ht="15">
      <c r="A133" s="14" t="s">
        <v>333</v>
      </c>
      <c r="B133" s="15"/>
      <c r="C133" s="15"/>
      <c r="D133" s="87">
        <v>400</v>
      </c>
      <c r="E133" s="82"/>
      <c r="F133" s="15"/>
      <c r="G133" s="15"/>
      <c r="H133" s="95" t="s">
        <v>333</v>
      </c>
      <c r="I133" s="100"/>
      <c r="J133" s="100"/>
      <c r="K133" s="95" t="s">
        <v>333</v>
      </c>
      <c r="L133" s="84">
        <v>1</v>
      </c>
      <c r="M133" s="86">
        <v>573.5142211914062</v>
      </c>
      <c r="N133" s="86">
        <v>2194.872802734375</v>
      </c>
      <c r="O133" s="76"/>
      <c r="P133" s="88"/>
      <c r="Q133" s="88"/>
      <c r="R133" s="105"/>
      <c r="S133" s="98">
        <v>2</v>
      </c>
      <c r="T133" s="98">
        <v>1</v>
      </c>
      <c r="U133" s="99">
        <v>0</v>
      </c>
      <c r="V133" s="99">
        <v>0.000983</v>
      </c>
      <c r="W133" s="99">
        <v>0.004524</v>
      </c>
      <c r="X133" s="99">
        <v>0.662698</v>
      </c>
      <c r="Y133" s="99">
        <v>0.5</v>
      </c>
      <c r="Z133" s="99"/>
      <c r="AA133" s="81">
        <v>133</v>
      </c>
      <c r="AB133" s="81"/>
      <c r="AC133" s="89"/>
      <c r="AD133" s="103" t="str">
        <f>REPLACE(INDEX(GroupVertices[Group],MATCH(Vertices[[#This Row],[Vertex]],GroupVertices[Vertex],0)),1,1,"")</f>
        <v>2</v>
      </c>
      <c r="AE133" s="2"/>
      <c r="AI133" s="3"/>
    </row>
    <row r="134" spans="1:35" ht="15">
      <c r="A134" s="14" t="s">
        <v>334</v>
      </c>
      <c r="B134" s="15"/>
      <c r="C134" s="15"/>
      <c r="D134" s="87">
        <v>425.1710781469561</v>
      </c>
      <c r="E134" s="82"/>
      <c r="F134" s="15"/>
      <c r="G134" s="15"/>
      <c r="H134" s="95" t="s">
        <v>334</v>
      </c>
      <c r="I134" s="100"/>
      <c r="J134" s="100"/>
      <c r="K134" s="95" t="s">
        <v>334</v>
      </c>
      <c r="L134" s="84">
        <v>504.32087862653486</v>
      </c>
      <c r="M134" s="86">
        <v>1210.88720703125</v>
      </c>
      <c r="N134" s="86">
        <v>2035.9573974609375</v>
      </c>
      <c r="O134" s="76"/>
      <c r="P134" s="88"/>
      <c r="Q134" s="88"/>
      <c r="R134" s="105"/>
      <c r="S134" s="98">
        <v>4</v>
      </c>
      <c r="T134" s="98">
        <v>2</v>
      </c>
      <c r="U134" s="99">
        <v>332.043869</v>
      </c>
      <c r="V134" s="99">
        <v>0.000993</v>
      </c>
      <c r="W134" s="99">
        <v>0.005305</v>
      </c>
      <c r="X134" s="99">
        <v>1.435883</v>
      </c>
      <c r="Y134" s="99">
        <v>0.2</v>
      </c>
      <c r="Z134" s="99"/>
      <c r="AA134" s="81">
        <v>134</v>
      </c>
      <c r="AB134" s="81"/>
      <c r="AC134" s="89"/>
      <c r="AD134" s="103" t="str">
        <f>REPLACE(INDEX(GroupVertices[Group],MATCH(Vertices[[#This Row],[Vertex]],GroupVertices[Vertex],0)),1,1,"")</f>
        <v>2</v>
      </c>
      <c r="AE134" s="2"/>
      <c r="AI134" s="3"/>
    </row>
    <row r="135" spans="1:35" ht="15">
      <c r="A135" s="14" t="s">
        <v>335</v>
      </c>
      <c r="B135" s="15"/>
      <c r="C135" s="15"/>
      <c r="D135" s="87">
        <v>400</v>
      </c>
      <c r="E135" s="82"/>
      <c r="F135" s="15"/>
      <c r="G135" s="15"/>
      <c r="H135" s="95" t="s">
        <v>335</v>
      </c>
      <c r="I135" s="100"/>
      <c r="J135" s="100"/>
      <c r="K135" s="95" t="s">
        <v>335</v>
      </c>
      <c r="L135" s="84">
        <v>1</v>
      </c>
      <c r="M135" s="86">
        <v>7865.45556640625</v>
      </c>
      <c r="N135" s="86">
        <v>1141.50439453125</v>
      </c>
      <c r="O135" s="76"/>
      <c r="P135" s="88"/>
      <c r="Q135" s="88"/>
      <c r="R135" s="105"/>
      <c r="S135" s="98">
        <v>0</v>
      </c>
      <c r="T135" s="98">
        <v>1</v>
      </c>
      <c r="U135" s="99">
        <v>0</v>
      </c>
      <c r="V135" s="99">
        <v>1</v>
      </c>
      <c r="W135" s="99">
        <v>0</v>
      </c>
      <c r="X135" s="99">
        <v>0.999999</v>
      </c>
      <c r="Y135" s="99">
        <v>0</v>
      </c>
      <c r="Z135" s="99"/>
      <c r="AA135" s="81">
        <v>135</v>
      </c>
      <c r="AB135" s="81"/>
      <c r="AC135" s="89"/>
      <c r="AD135" s="103" t="str">
        <f>REPLACE(INDEX(GroupVertices[Group],MATCH(Vertices[[#This Row],[Vertex]],GroupVertices[Vertex],0)),1,1,"")</f>
        <v>35</v>
      </c>
      <c r="AE135" s="2"/>
      <c r="AI135" s="3"/>
    </row>
    <row r="136" spans="1:35" ht="15">
      <c r="A136" s="14" t="s">
        <v>336</v>
      </c>
      <c r="B136" s="15"/>
      <c r="C136" s="15"/>
      <c r="D136" s="87">
        <v>400</v>
      </c>
      <c r="E136" s="82"/>
      <c r="F136" s="15"/>
      <c r="G136" s="15"/>
      <c r="H136" s="95" t="s">
        <v>336</v>
      </c>
      <c r="I136" s="100"/>
      <c r="J136" s="100"/>
      <c r="K136" s="95" t="s">
        <v>336</v>
      </c>
      <c r="L136" s="84">
        <v>1</v>
      </c>
      <c r="M136" s="86">
        <v>7865.45556640625</v>
      </c>
      <c r="N136" s="86">
        <v>1488.2904052734375</v>
      </c>
      <c r="O136" s="76"/>
      <c r="P136" s="88"/>
      <c r="Q136" s="88"/>
      <c r="R136" s="105"/>
      <c r="S136" s="98">
        <v>1</v>
      </c>
      <c r="T136" s="98">
        <v>0</v>
      </c>
      <c r="U136" s="99">
        <v>0</v>
      </c>
      <c r="V136" s="99">
        <v>1</v>
      </c>
      <c r="W136" s="99">
        <v>0</v>
      </c>
      <c r="X136" s="99">
        <v>0.999999</v>
      </c>
      <c r="Y136" s="99">
        <v>0</v>
      </c>
      <c r="Z136" s="99"/>
      <c r="AA136" s="81">
        <v>136</v>
      </c>
      <c r="AB136" s="81"/>
      <c r="AC136" s="89"/>
      <c r="AD136" s="103" t="str">
        <f>REPLACE(INDEX(GroupVertices[Group],MATCH(Vertices[[#This Row],[Vertex]],GroupVertices[Vertex],0)),1,1,"")</f>
        <v>35</v>
      </c>
      <c r="AE136" s="2"/>
      <c r="AI136" s="3"/>
    </row>
    <row r="137" spans="1:35" ht="15">
      <c r="A137" s="14" t="s">
        <v>337</v>
      </c>
      <c r="B137" s="15"/>
      <c r="C137" s="15"/>
      <c r="D137" s="87">
        <v>400</v>
      </c>
      <c r="E137" s="82"/>
      <c r="F137" s="15"/>
      <c r="G137" s="15"/>
      <c r="H137" s="95" t="s">
        <v>337</v>
      </c>
      <c r="I137" s="100"/>
      <c r="J137" s="100"/>
      <c r="K137" s="95" t="s">
        <v>337</v>
      </c>
      <c r="L137" s="84">
        <v>1</v>
      </c>
      <c r="M137" s="86">
        <v>6193.2841796875</v>
      </c>
      <c r="N137" s="86">
        <v>5071.7470703125</v>
      </c>
      <c r="O137" s="76"/>
      <c r="P137" s="88"/>
      <c r="Q137" s="88"/>
      <c r="R137" s="105"/>
      <c r="S137" s="98">
        <v>0</v>
      </c>
      <c r="T137" s="98">
        <v>1</v>
      </c>
      <c r="U137" s="99">
        <v>0</v>
      </c>
      <c r="V137" s="99">
        <v>0.000734</v>
      </c>
      <c r="W137" s="99">
        <v>0.000382</v>
      </c>
      <c r="X137" s="99">
        <v>0.420044</v>
      </c>
      <c r="Y137" s="99">
        <v>0</v>
      </c>
      <c r="Z137" s="99"/>
      <c r="AA137" s="81">
        <v>137</v>
      </c>
      <c r="AB137" s="81"/>
      <c r="AC137" s="89"/>
      <c r="AD137" s="103" t="str">
        <f>REPLACE(INDEX(GroupVertices[Group],MATCH(Vertices[[#This Row],[Vertex]],GroupVertices[Vertex],0)),1,1,"")</f>
        <v>10</v>
      </c>
      <c r="AE137" s="2"/>
      <c r="AI137" s="3"/>
    </row>
    <row r="138" spans="1:35" ht="15">
      <c r="A138" s="14" t="s">
        <v>338</v>
      </c>
      <c r="B138" s="15"/>
      <c r="C138" s="15"/>
      <c r="D138" s="87">
        <v>400</v>
      </c>
      <c r="E138" s="82"/>
      <c r="F138" s="15"/>
      <c r="G138" s="15"/>
      <c r="H138" s="95" t="s">
        <v>338</v>
      </c>
      <c r="I138" s="100"/>
      <c r="J138" s="100"/>
      <c r="K138" s="95" t="s">
        <v>338</v>
      </c>
      <c r="L138" s="84">
        <v>1</v>
      </c>
      <c r="M138" s="86">
        <v>6375.001953125</v>
      </c>
      <c r="N138" s="86">
        <v>7723.66845703125</v>
      </c>
      <c r="O138" s="76"/>
      <c r="P138" s="88"/>
      <c r="Q138" s="88"/>
      <c r="R138" s="105"/>
      <c r="S138" s="98">
        <v>0</v>
      </c>
      <c r="T138" s="98">
        <v>1</v>
      </c>
      <c r="U138" s="99">
        <v>0</v>
      </c>
      <c r="V138" s="99">
        <v>0.000479</v>
      </c>
      <c r="W138" s="99">
        <v>4E-06</v>
      </c>
      <c r="X138" s="99">
        <v>0.542927</v>
      </c>
      <c r="Y138" s="99">
        <v>0</v>
      </c>
      <c r="Z138" s="99"/>
      <c r="AA138" s="81">
        <v>138</v>
      </c>
      <c r="AB138" s="81"/>
      <c r="AC138" s="89"/>
      <c r="AD138" s="103" t="str">
        <f>REPLACE(INDEX(GroupVertices[Group],MATCH(Vertices[[#This Row],[Vertex]],GroupVertices[Vertex],0)),1,1,"")</f>
        <v>4</v>
      </c>
      <c r="AE138" s="2"/>
      <c r="AI138" s="3"/>
    </row>
    <row r="139" spans="1:35" ht="15">
      <c r="A139" s="14" t="s">
        <v>339</v>
      </c>
      <c r="B139" s="15"/>
      <c r="C139" s="15"/>
      <c r="D139" s="87">
        <v>514.4677904048389</v>
      </c>
      <c r="E139" s="82"/>
      <c r="F139" s="15"/>
      <c r="G139" s="15"/>
      <c r="H139" s="95" t="s">
        <v>339</v>
      </c>
      <c r="I139" s="100"/>
      <c r="J139" s="100"/>
      <c r="K139" s="95" t="s">
        <v>339</v>
      </c>
      <c r="L139" s="84">
        <v>2289.8979369351578</v>
      </c>
      <c r="M139" s="86">
        <v>6621.6806640625</v>
      </c>
      <c r="N139" s="86">
        <v>8081.47998046875</v>
      </c>
      <c r="O139" s="76"/>
      <c r="P139" s="88"/>
      <c r="Q139" s="88"/>
      <c r="R139" s="105"/>
      <c r="S139" s="98">
        <v>2</v>
      </c>
      <c r="T139" s="98">
        <v>1</v>
      </c>
      <c r="U139" s="99">
        <v>1510</v>
      </c>
      <c r="V139" s="99">
        <v>0.000585</v>
      </c>
      <c r="W139" s="99">
        <v>5.8E-05</v>
      </c>
      <c r="X139" s="99">
        <v>1.3868</v>
      </c>
      <c r="Y139" s="99">
        <v>0</v>
      </c>
      <c r="Z139" s="99"/>
      <c r="AA139" s="81">
        <v>139</v>
      </c>
      <c r="AB139" s="81"/>
      <c r="AC139" s="89"/>
      <c r="AD139" s="103" t="str">
        <f>REPLACE(INDEX(GroupVertices[Group],MATCH(Vertices[[#This Row],[Vertex]],GroupVertices[Vertex],0)),1,1,"")</f>
        <v>4</v>
      </c>
      <c r="AE139" s="2"/>
      <c r="AI139" s="3"/>
    </row>
    <row r="140" spans="1:35" ht="15">
      <c r="A140" s="14" t="s">
        <v>340</v>
      </c>
      <c r="B140" s="15"/>
      <c r="C140" s="15"/>
      <c r="D140" s="87">
        <v>415.66155881386726</v>
      </c>
      <c r="E140" s="82"/>
      <c r="F140" s="15"/>
      <c r="G140" s="15"/>
      <c r="H140" s="95" t="s">
        <v>340</v>
      </c>
      <c r="I140" s="100"/>
      <c r="J140" s="100"/>
      <c r="K140" s="95" t="s">
        <v>340</v>
      </c>
      <c r="L140" s="84">
        <v>314.1685300420901</v>
      </c>
      <c r="M140" s="86">
        <v>4981.29296875</v>
      </c>
      <c r="N140" s="86">
        <v>8649.70703125</v>
      </c>
      <c r="O140" s="76"/>
      <c r="P140" s="88"/>
      <c r="Q140" s="88"/>
      <c r="R140" s="105"/>
      <c r="S140" s="98">
        <v>2</v>
      </c>
      <c r="T140" s="98">
        <v>2</v>
      </c>
      <c r="U140" s="99">
        <v>206.599199</v>
      </c>
      <c r="V140" s="99">
        <v>0.001036</v>
      </c>
      <c r="W140" s="99">
        <v>0.005596</v>
      </c>
      <c r="X140" s="99">
        <v>1.191423</v>
      </c>
      <c r="Y140" s="99">
        <v>0.4166666666666667</v>
      </c>
      <c r="Z140" s="99"/>
      <c r="AA140" s="81">
        <v>140</v>
      </c>
      <c r="AB140" s="81"/>
      <c r="AC140" s="89"/>
      <c r="AD140" s="103" t="str">
        <f>REPLACE(INDEX(GroupVertices[Group],MATCH(Vertices[[#This Row],[Vertex]],GroupVertices[Vertex],0)),1,1,"")</f>
        <v>3</v>
      </c>
      <c r="AE140" s="2"/>
      <c r="AI140" s="3"/>
    </row>
    <row r="141" spans="1:35" ht="15">
      <c r="A141" s="14" t="s">
        <v>341</v>
      </c>
      <c r="B141" s="15"/>
      <c r="C141" s="15"/>
      <c r="D141" s="87">
        <v>400</v>
      </c>
      <c r="E141" s="82"/>
      <c r="F141" s="15"/>
      <c r="G141" s="15"/>
      <c r="H141" s="95" t="s">
        <v>341</v>
      </c>
      <c r="I141" s="100"/>
      <c r="J141" s="100"/>
      <c r="K141" s="95" t="s">
        <v>341</v>
      </c>
      <c r="L141" s="84">
        <v>1</v>
      </c>
      <c r="M141" s="86">
        <v>8656.1611328125</v>
      </c>
      <c r="N141" s="86">
        <v>8445.37109375</v>
      </c>
      <c r="O141" s="76"/>
      <c r="P141" s="88"/>
      <c r="Q141" s="88"/>
      <c r="R141" s="105"/>
      <c r="S141" s="98">
        <v>0</v>
      </c>
      <c r="T141" s="98">
        <v>1</v>
      </c>
      <c r="U141" s="99">
        <v>0</v>
      </c>
      <c r="V141" s="99">
        <v>0.00076</v>
      </c>
      <c r="W141" s="99">
        <v>0.00053</v>
      </c>
      <c r="X141" s="99">
        <v>0.411239</v>
      </c>
      <c r="Y141" s="99">
        <v>0</v>
      </c>
      <c r="Z141" s="99"/>
      <c r="AA141" s="81">
        <v>141</v>
      </c>
      <c r="AB141" s="81"/>
      <c r="AC141" s="89"/>
      <c r="AD141" s="103" t="str">
        <f>REPLACE(INDEX(GroupVertices[Group],MATCH(Vertices[[#This Row],[Vertex]],GroupVertices[Vertex],0)),1,1,"")</f>
        <v>6</v>
      </c>
      <c r="AE141" s="2"/>
      <c r="AI141" s="3"/>
    </row>
    <row r="142" spans="1:35" ht="15">
      <c r="A142" s="14" t="s">
        <v>342</v>
      </c>
      <c r="B142" s="15"/>
      <c r="C142" s="15"/>
      <c r="D142" s="87">
        <v>400</v>
      </c>
      <c r="E142" s="82"/>
      <c r="F142" s="15"/>
      <c r="G142" s="15"/>
      <c r="H142" s="95" t="s">
        <v>342</v>
      </c>
      <c r="I142" s="100"/>
      <c r="J142" s="100"/>
      <c r="K142" s="95" t="s">
        <v>342</v>
      </c>
      <c r="L142" s="84">
        <v>1</v>
      </c>
      <c r="M142" s="86">
        <v>8656.28515625</v>
      </c>
      <c r="N142" s="86">
        <v>8017.5185546875</v>
      </c>
      <c r="O142" s="76"/>
      <c r="P142" s="88"/>
      <c r="Q142" s="88"/>
      <c r="R142" s="105"/>
      <c r="S142" s="98">
        <v>1</v>
      </c>
      <c r="T142" s="98">
        <v>0</v>
      </c>
      <c r="U142" s="99">
        <v>0</v>
      </c>
      <c r="V142" s="99">
        <v>0.00076</v>
      </c>
      <c r="W142" s="99">
        <v>0.00053</v>
      </c>
      <c r="X142" s="99">
        <v>0.411239</v>
      </c>
      <c r="Y142" s="99">
        <v>0</v>
      </c>
      <c r="Z142" s="99"/>
      <c r="AA142" s="81">
        <v>142</v>
      </c>
      <c r="AB142" s="81"/>
      <c r="AC142" s="89"/>
      <c r="AD142" s="103" t="str">
        <f>REPLACE(INDEX(GroupVertices[Group],MATCH(Vertices[[#This Row],[Vertex]],GroupVertices[Vertex],0)),1,1,"")</f>
        <v>6</v>
      </c>
      <c r="AE142" s="2"/>
      <c r="AI142" s="3"/>
    </row>
    <row r="143" spans="1:35" ht="15">
      <c r="A143" s="14" t="s">
        <v>343</v>
      </c>
      <c r="B143" s="15"/>
      <c r="C143" s="15"/>
      <c r="D143" s="87">
        <v>400</v>
      </c>
      <c r="E143" s="82"/>
      <c r="F143" s="15"/>
      <c r="G143" s="15"/>
      <c r="H143" s="95" t="s">
        <v>343</v>
      </c>
      <c r="I143" s="100"/>
      <c r="J143" s="100"/>
      <c r="K143" s="95" t="s">
        <v>343</v>
      </c>
      <c r="L143" s="84">
        <v>1</v>
      </c>
      <c r="M143" s="86">
        <v>1634.9136962890625</v>
      </c>
      <c r="N143" s="86">
        <v>5320.9970703125</v>
      </c>
      <c r="O143" s="76"/>
      <c r="P143" s="88"/>
      <c r="Q143" s="88"/>
      <c r="R143" s="105"/>
      <c r="S143" s="98">
        <v>1</v>
      </c>
      <c r="T143" s="98">
        <v>1</v>
      </c>
      <c r="U143" s="99">
        <v>0</v>
      </c>
      <c r="V143" s="99">
        <v>0.00098</v>
      </c>
      <c r="W143" s="99">
        <v>0.004466</v>
      </c>
      <c r="X143" s="99">
        <v>0.727997</v>
      </c>
      <c r="Y143" s="99">
        <v>1</v>
      </c>
      <c r="Z143" s="99"/>
      <c r="AA143" s="81">
        <v>143</v>
      </c>
      <c r="AB143" s="81"/>
      <c r="AC143" s="89"/>
      <c r="AD143" s="103" t="str">
        <f>REPLACE(INDEX(GroupVertices[Group],MATCH(Vertices[[#This Row],[Vertex]],GroupVertices[Vertex],0)),1,1,"")</f>
        <v>1</v>
      </c>
      <c r="AE143" s="2"/>
      <c r="AI143" s="3"/>
    </row>
    <row r="144" spans="1:35" ht="15">
      <c r="A144" s="14" t="s">
        <v>344</v>
      </c>
      <c r="B144" s="15"/>
      <c r="C144" s="15"/>
      <c r="D144" s="87">
        <v>400.25268825377054</v>
      </c>
      <c r="E144" s="82"/>
      <c r="F144" s="15"/>
      <c r="G144" s="15"/>
      <c r="H144" s="95" t="s">
        <v>344</v>
      </c>
      <c r="I144" s="100"/>
      <c r="J144" s="100"/>
      <c r="K144" s="95" t="s">
        <v>344</v>
      </c>
      <c r="L144" s="84">
        <v>6.0527543223959475</v>
      </c>
      <c r="M144" s="86">
        <v>1401.829345703125</v>
      </c>
      <c r="N144" s="86">
        <v>5784.38525390625</v>
      </c>
      <c r="O144" s="76"/>
      <c r="P144" s="88"/>
      <c r="Q144" s="88"/>
      <c r="R144" s="105"/>
      <c r="S144" s="98">
        <v>0</v>
      </c>
      <c r="T144" s="98">
        <v>3</v>
      </c>
      <c r="U144" s="99">
        <v>3.333333</v>
      </c>
      <c r="V144" s="99">
        <v>0.000983</v>
      </c>
      <c r="W144" s="99">
        <v>0.004806</v>
      </c>
      <c r="X144" s="99">
        <v>0.99348</v>
      </c>
      <c r="Y144" s="99">
        <v>0.3333333333333333</v>
      </c>
      <c r="Z144" s="99"/>
      <c r="AA144" s="81">
        <v>144</v>
      </c>
      <c r="AB144" s="81"/>
      <c r="AC144" s="89"/>
      <c r="AD144" s="103" t="str">
        <f>REPLACE(INDEX(GroupVertices[Group],MATCH(Vertices[[#This Row],[Vertex]],GroupVertices[Vertex],0)),1,1,"")</f>
        <v>1</v>
      </c>
      <c r="AE144" s="2"/>
      <c r="AI144" s="3"/>
    </row>
    <row r="145" spans="1:35" ht="15">
      <c r="A145" s="14" t="s">
        <v>345</v>
      </c>
      <c r="B145" s="15"/>
      <c r="C145" s="15"/>
      <c r="D145" s="87">
        <v>400</v>
      </c>
      <c r="E145" s="82"/>
      <c r="F145" s="15"/>
      <c r="G145" s="15"/>
      <c r="H145" s="95" t="s">
        <v>345</v>
      </c>
      <c r="I145" s="100"/>
      <c r="J145" s="100"/>
      <c r="K145" s="95" t="s">
        <v>345</v>
      </c>
      <c r="L145" s="84">
        <v>1</v>
      </c>
      <c r="M145" s="86">
        <v>6905.68359375</v>
      </c>
      <c r="N145" s="86">
        <v>8832.923828125</v>
      </c>
      <c r="O145" s="76"/>
      <c r="P145" s="88"/>
      <c r="Q145" s="88"/>
      <c r="R145" s="105"/>
      <c r="S145" s="98">
        <v>1</v>
      </c>
      <c r="T145" s="98">
        <v>1</v>
      </c>
      <c r="U145" s="99">
        <v>0</v>
      </c>
      <c r="V145" s="99">
        <v>0.000996</v>
      </c>
      <c r="W145" s="99">
        <v>0.004613</v>
      </c>
      <c r="X145" s="99">
        <v>0.673516</v>
      </c>
      <c r="Y145" s="99">
        <v>1</v>
      </c>
      <c r="Z145" s="99"/>
      <c r="AA145" s="81">
        <v>145</v>
      </c>
      <c r="AB145" s="81"/>
      <c r="AC145" s="89"/>
      <c r="AD145" s="103" t="str">
        <f>REPLACE(INDEX(GroupVertices[Group],MATCH(Vertices[[#This Row],[Vertex]],GroupVertices[Vertex],0)),1,1,"")</f>
        <v>4</v>
      </c>
      <c r="AE145" s="2"/>
      <c r="AI145" s="3"/>
    </row>
    <row r="146" spans="1:35" ht="15">
      <c r="A146" s="14" t="s">
        <v>346</v>
      </c>
      <c r="B146" s="15"/>
      <c r="C146" s="15"/>
      <c r="D146" s="87">
        <v>400.0758064837118</v>
      </c>
      <c r="E146" s="82"/>
      <c r="F146" s="15"/>
      <c r="G146" s="15"/>
      <c r="H146" s="95" t="s">
        <v>346</v>
      </c>
      <c r="I146" s="100"/>
      <c r="J146" s="100"/>
      <c r="K146" s="95" t="s">
        <v>346</v>
      </c>
      <c r="L146" s="84">
        <v>2.5158264483014285</v>
      </c>
      <c r="M146" s="86">
        <v>2537.58740234375</v>
      </c>
      <c r="N146" s="86">
        <v>7064.892578125</v>
      </c>
      <c r="O146" s="76"/>
      <c r="P146" s="88"/>
      <c r="Q146" s="88"/>
      <c r="R146" s="105"/>
      <c r="S146" s="98">
        <v>3</v>
      </c>
      <c r="T146" s="98">
        <v>0</v>
      </c>
      <c r="U146" s="99">
        <v>1</v>
      </c>
      <c r="V146" s="99">
        <v>0.000981</v>
      </c>
      <c r="W146" s="99">
        <v>0.00503</v>
      </c>
      <c r="X146" s="99">
        <v>0.930583</v>
      </c>
      <c r="Y146" s="99">
        <v>0.5</v>
      </c>
      <c r="Z146" s="99"/>
      <c r="AA146" s="81">
        <v>146</v>
      </c>
      <c r="AB146" s="81"/>
      <c r="AC146" s="89"/>
      <c r="AD146" s="103" t="str">
        <f>REPLACE(INDEX(GroupVertices[Group],MATCH(Vertices[[#This Row],[Vertex]],GroupVertices[Vertex],0)),1,1,"")</f>
        <v>1</v>
      </c>
      <c r="AE146" s="2"/>
      <c r="AI146" s="3"/>
    </row>
    <row r="147" spans="1:35" ht="15">
      <c r="A147" s="14" t="s">
        <v>347</v>
      </c>
      <c r="B147" s="15"/>
      <c r="C147" s="15"/>
      <c r="D147" s="87">
        <v>514.3161774374153</v>
      </c>
      <c r="E147" s="82"/>
      <c r="F147" s="15"/>
      <c r="G147" s="15"/>
      <c r="H147" s="95" t="s">
        <v>347</v>
      </c>
      <c r="I147" s="100"/>
      <c r="J147" s="100"/>
      <c r="K147" s="95" t="s">
        <v>347</v>
      </c>
      <c r="L147" s="84">
        <v>2286.8662840385546</v>
      </c>
      <c r="M147" s="86">
        <v>5560.75390625</v>
      </c>
      <c r="N147" s="86">
        <v>7662.35107421875</v>
      </c>
      <c r="O147" s="76"/>
      <c r="P147" s="88"/>
      <c r="Q147" s="88"/>
      <c r="R147" s="105"/>
      <c r="S147" s="98">
        <v>1</v>
      </c>
      <c r="T147" s="98">
        <v>1</v>
      </c>
      <c r="U147" s="99">
        <v>1508</v>
      </c>
      <c r="V147" s="99">
        <v>0.000756</v>
      </c>
      <c r="W147" s="99">
        <v>0.000459</v>
      </c>
      <c r="X147" s="99">
        <v>0.851342</v>
      </c>
      <c r="Y147" s="99">
        <v>0</v>
      </c>
      <c r="Z147" s="99"/>
      <c r="AA147" s="81">
        <v>147</v>
      </c>
      <c r="AB147" s="81"/>
      <c r="AC147" s="89"/>
      <c r="AD147" s="103" t="str">
        <f>REPLACE(INDEX(GroupVertices[Group],MATCH(Vertices[[#This Row],[Vertex]],GroupVertices[Vertex],0)),1,1,"")</f>
        <v>3</v>
      </c>
      <c r="AE147" s="2"/>
      <c r="AI147" s="3"/>
    </row>
    <row r="148" spans="1:35" ht="15">
      <c r="A148" s="14" t="s">
        <v>348</v>
      </c>
      <c r="B148" s="15"/>
      <c r="C148" s="15"/>
      <c r="D148" s="87">
        <v>457.30970168613123</v>
      </c>
      <c r="E148" s="82"/>
      <c r="F148" s="15"/>
      <c r="G148" s="15"/>
      <c r="H148" s="95" t="s">
        <v>348</v>
      </c>
      <c r="I148" s="100"/>
      <c r="J148" s="100"/>
      <c r="K148" s="95" t="s">
        <v>348</v>
      </c>
      <c r="L148" s="84">
        <v>1146.9647949158802</v>
      </c>
      <c r="M148" s="86">
        <v>5869.7431640625</v>
      </c>
      <c r="N148" s="86">
        <v>7216.0107421875</v>
      </c>
      <c r="O148" s="76"/>
      <c r="P148" s="88"/>
      <c r="Q148" s="88"/>
      <c r="R148" s="105"/>
      <c r="S148" s="98">
        <v>1</v>
      </c>
      <c r="T148" s="98">
        <v>1</v>
      </c>
      <c r="U148" s="99">
        <v>756</v>
      </c>
      <c r="V148" s="99">
        <v>0.000589</v>
      </c>
      <c r="W148" s="99">
        <v>3.2E-05</v>
      </c>
      <c r="X148" s="99">
        <v>1.000892</v>
      </c>
      <c r="Y148" s="99">
        <v>0</v>
      </c>
      <c r="Z148" s="99"/>
      <c r="AA148" s="81">
        <v>148</v>
      </c>
      <c r="AB148" s="81"/>
      <c r="AC148" s="89"/>
      <c r="AD148" s="103" t="str">
        <f>REPLACE(INDEX(GroupVertices[Group],MATCH(Vertices[[#This Row],[Vertex]],GroupVertices[Vertex],0)),1,1,"")</f>
        <v>3</v>
      </c>
      <c r="AE148" s="2"/>
      <c r="AI148" s="3"/>
    </row>
    <row r="149" spans="1:35" ht="15">
      <c r="A149" s="14" t="s">
        <v>349</v>
      </c>
      <c r="B149" s="15"/>
      <c r="C149" s="15"/>
      <c r="D149" s="87">
        <v>400</v>
      </c>
      <c r="E149" s="82"/>
      <c r="F149" s="15"/>
      <c r="G149" s="15"/>
      <c r="H149" s="95" t="s">
        <v>349</v>
      </c>
      <c r="I149" s="100"/>
      <c r="J149" s="100"/>
      <c r="K149" s="95" t="s">
        <v>349</v>
      </c>
      <c r="L149" s="84">
        <v>1</v>
      </c>
      <c r="M149" s="86">
        <v>6154.56201171875</v>
      </c>
      <c r="N149" s="86">
        <v>6805.677734375</v>
      </c>
      <c r="O149" s="76"/>
      <c r="P149" s="88"/>
      <c r="Q149" s="88"/>
      <c r="R149" s="105"/>
      <c r="S149" s="98">
        <v>1</v>
      </c>
      <c r="T149" s="98">
        <v>0</v>
      </c>
      <c r="U149" s="99">
        <v>0</v>
      </c>
      <c r="V149" s="99">
        <v>0.000481</v>
      </c>
      <c r="W149" s="99">
        <v>2E-06</v>
      </c>
      <c r="X149" s="99">
        <v>0.575379</v>
      </c>
      <c r="Y149" s="99">
        <v>0</v>
      </c>
      <c r="Z149" s="99"/>
      <c r="AA149" s="81">
        <v>149</v>
      </c>
      <c r="AB149" s="81"/>
      <c r="AC149" s="89"/>
      <c r="AD149" s="103" t="str">
        <f>REPLACE(INDEX(GroupVertices[Group],MATCH(Vertices[[#This Row],[Vertex]],GroupVertices[Vertex],0)),1,1,"")</f>
        <v>3</v>
      </c>
      <c r="AE149" s="2"/>
      <c r="AI149" s="3"/>
    </row>
    <row r="150" spans="1:35" ht="15">
      <c r="A150" s="14" t="s">
        <v>350</v>
      </c>
      <c r="B150" s="15"/>
      <c r="C150" s="15"/>
      <c r="D150" s="87">
        <v>400</v>
      </c>
      <c r="E150" s="82"/>
      <c r="F150" s="15"/>
      <c r="G150" s="15"/>
      <c r="H150" s="95" t="s">
        <v>350</v>
      </c>
      <c r="I150" s="100"/>
      <c r="J150" s="100"/>
      <c r="K150" s="95" t="s">
        <v>350</v>
      </c>
      <c r="L150" s="84">
        <v>1</v>
      </c>
      <c r="M150" s="86">
        <v>1240.8763427734375</v>
      </c>
      <c r="N150" s="86">
        <v>7221.69921875</v>
      </c>
      <c r="O150" s="76"/>
      <c r="P150" s="88"/>
      <c r="Q150" s="88"/>
      <c r="R150" s="105"/>
      <c r="S150" s="98">
        <v>1</v>
      </c>
      <c r="T150" s="98">
        <v>0</v>
      </c>
      <c r="U150" s="99">
        <v>0</v>
      </c>
      <c r="V150" s="99">
        <v>0.000979</v>
      </c>
      <c r="W150" s="99">
        <v>0.004157</v>
      </c>
      <c r="X150" s="99">
        <v>0.418598</v>
      </c>
      <c r="Y150" s="99">
        <v>0</v>
      </c>
      <c r="Z150" s="99"/>
      <c r="AA150" s="81">
        <v>150</v>
      </c>
      <c r="AB150" s="81"/>
      <c r="AC150" s="89"/>
      <c r="AD150" s="103" t="str">
        <f>REPLACE(INDEX(GroupVertices[Group],MATCH(Vertices[[#This Row],[Vertex]],GroupVertices[Vertex],0)),1,1,"")</f>
        <v>1</v>
      </c>
      <c r="AE150" s="2"/>
      <c r="AI150" s="3"/>
    </row>
    <row r="151" spans="1:35" ht="15">
      <c r="A151" s="14" t="s">
        <v>351</v>
      </c>
      <c r="B151" s="15"/>
      <c r="C151" s="15"/>
      <c r="D151" s="87">
        <v>400</v>
      </c>
      <c r="E151" s="82"/>
      <c r="F151" s="15"/>
      <c r="G151" s="15"/>
      <c r="H151" s="95" t="s">
        <v>351</v>
      </c>
      <c r="I151" s="100"/>
      <c r="J151" s="100"/>
      <c r="K151" s="95" t="s">
        <v>351</v>
      </c>
      <c r="L151" s="84">
        <v>1</v>
      </c>
      <c r="M151" s="86">
        <v>7865.45556640625</v>
      </c>
      <c r="N151" s="86">
        <v>314.2749328613281</v>
      </c>
      <c r="O151" s="76"/>
      <c r="P151" s="88"/>
      <c r="Q151" s="88"/>
      <c r="R151" s="105"/>
      <c r="S151" s="98">
        <v>0</v>
      </c>
      <c r="T151" s="98">
        <v>1</v>
      </c>
      <c r="U151" s="99">
        <v>0</v>
      </c>
      <c r="V151" s="99">
        <v>1</v>
      </c>
      <c r="W151" s="99">
        <v>0</v>
      </c>
      <c r="X151" s="99">
        <v>0.999999</v>
      </c>
      <c r="Y151" s="99">
        <v>0</v>
      </c>
      <c r="Z151" s="99"/>
      <c r="AA151" s="81">
        <v>151</v>
      </c>
      <c r="AB151" s="81"/>
      <c r="AC151" s="89"/>
      <c r="AD151" s="103" t="str">
        <f>REPLACE(INDEX(GroupVertices[Group],MATCH(Vertices[[#This Row],[Vertex]],GroupVertices[Vertex],0)),1,1,"")</f>
        <v>34</v>
      </c>
      <c r="AE151" s="2"/>
      <c r="AI151" s="3"/>
    </row>
    <row r="152" spans="1:35" ht="15">
      <c r="A152" s="14" t="s">
        <v>352</v>
      </c>
      <c r="B152" s="15"/>
      <c r="C152" s="15"/>
      <c r="D152" s="87">
        <v>400</v>
      </c>
      <c r="E152" s="82"/>
      <c r="F152" s="15"/>
      <c r="G152" s="15"/>
      <c r="H152" s="95" t="s">
        <v>352</v>
      </c>
      <c r="I152" s="100"/>
      <c r="J152" s="100"/>
      <c r="K152" s="95" t="s">
        <v>352</v>
      </c>
      <c r="L152" s="84">
        <v>1</v>
      </c>
      <c r="M152" s="86">
        <v>7865.45556640625</v>
      </c>
      <c r="N152" s="86">
        <v>653.8363647460938</v>
      </c>
      <c r="O152" s="76"/>
      <c r="P152" s="88"/>
      <c r="Q152" s="88"/>
      <c r="R152" s="105"/>
      <c r="S152" s="98">
        <v>1</v>
      </c>
      <c r="T152" s="98">
        <v>0</v>
      </c>
      <c r="U152" s="99">
        <v>0</v>
      </c>
      <c r="V152" s="99">
        <v>1</v>
      </c>
      <c r="W152" s="99">
        <v>0</v>
      </c>
      <c r="X152" s="99">
        <v>0.999999</v>
      </c>
      <c r="Y152" s="99">
        <v>0</v>
      </c>
      <c r="Z152" s="99"/>
      <c r="AA152" s="81">
        <v>152</v>
      </c>
      <c r="AB152" s="81"/>
      <c r="AC152" s="89"/>
      <c r="AD152" s="103" t="str">
        <f>REPLACE(INDEX(GroupVertices[Group],MATCH(Vertices[[#This Row],[Vertex]],GroupVertices[Vertex],0)),1,1,"")</f>
        <v>34</v>
      </c>
      <c r="AE152" s="2"/>
      <c r="AI152" s="3"/>
    </row>
    <row r="153" spans="1:35" ht="15">
      <c r="A153" s="14" t="s">
        <v>353</v>
      </c>
      <c r="B153" s="15"/>
      <c r="C153" s="15"/>
      <c r="D153" s="87">
        <v>400</v>
      </c>
      <c r="E153" s="82"/>
      <c r="F153" s="15"/>
      <c r="G153" s="15"/>
      <c r="H153" s="95" t="s">
        <v>353</v>
      </c>
      <c r="I153" s="100"/>
      <c r="J153" s="100"/>
      <c r="K153" s="95" t="s">
        <v>353</v>
      </c>
      <c r="L153" s="84">
        <v>1</v>
      </c>
      <c r="M153" s="86">
        <v>3227.084228515625</v>
      </c>
      <c r="N153" s="86">
        <v>2446.31689453125</v>
      </c>
      <c r="O153" s="76"/>
      <c r="P153" s="88"/>
      <c r="Q153" s="88"/>
      <c r="R153" s="105"/>
      <c r="S153" s="98">
        <v>0</v>
      </c>
      <c r="T153" s="98">
        <v>1</v>
      </c>
      <c r="U153" s="99">
        <v>0</v>
      </c>
      <c r="V153" s="99">
        <v>0.00074</v>
      </c>
      <c r="W153" s="99">
        <v>0.000442</v>
      </c>
      <c r="X153" s="99">
        <v>0.407791</v>
      </c>
      <c r="Y153" s="99">
        <v>0</v>
      </c>
      <c r="Z153" s="99"/>
      <c r="AA153" s="81">
        <v>153</v>
      </c>
      <c r="AB153" s="81"/>
      <c r="AC153" s="89"/>
      <c r="AD153" s="103" t="str">
        <f>REPLACE(INDEX(GroupVertices[Group],MATCH(Vertices[[#This Row],[Vertex]],GroupVertices[Vertex],0)),1,1,"")</f>
        <v>2</v>
      </c>
      <c r="AE153" s="2"/>
      <c r="AI153" s="3"/>
    </row>
    <row r="154" spans="1:35" ht="15">
      <c r="A154" s="14" t="s">
        <v>354</v>
      </c>
      <c r="B154" s="15"/>
      <c r="C154" s="15"/>
      <c r="D154" s="87">
        <v>400</v>
      </c>
      <c r="E154" s="82"/>
      <c r="F154" s="15"/>
      <c r="G154" s="15"/>
      <c r="H154" s="95" t="s">
        <v>354</v>
      </c>
      <c r="I154" s="100"/>
      <c r="J154" s="100"/>
      <c r="K154" s="95" t="s">
        <v>354</v>
      </c>
      <c r="L154" s="84">
        <v>1</v>
      </c>
      <c r="M154" s="86">
        <v>2349.54833984375</v>
      </c>
      <c r="N154" s="86">
        <v>4823.16064453125</v>
      </c>
      <c r="O154" s="76"/>
      <c r="P154" s="88"/>
      <c r="Q154" s="88"/>
      <c r="R154" s="105"/>
      <c r="S154" s="98">
        <v>0</v>
      </c>
      <c r="T154" s="98">
        <v>1</v>
      </c>
      <c r="U154" s="99">
        <v>0</v>
      </c>
      <c r="V154" s="99">
        <v>0.000979</v>
      </c>
      <c r="W154" s="99">
        <v>0.004157</v>
      </c>
      <c r="X154" s="99">
        <v>0.418598</v>
      </c>
      <c r="Y154" s="99">
        <v>0</v>
      </c>
      <c r="Z154" s="99"/>
      <c r="AA154" s="81">
        <v>154</v>
      </c>
      <c r="AB154" s="81"/>
      <c r="AC154" s="89"/>
      <c r="AD154" s="103" t="str">
        <f>REPLACE(INDEX(GroupVertices[Group],MATCH(Vertices[[#This Row],[Vertex]],GroupVertices[Vertex],0)),1,1,"")</f>
        <v>1</v>
      </c>
      <c r="AE154" s="2"/>
      <c r="AI154" s="3"/>
    </row>
    <row r="155" spans="1:35" ht="15">
      <c r="A155" s="14" t="s">
        <v>355</v>
      </c>
      <c r="B155" s="15"/>
      <c r="C155" s="15"/>
      <c r="D155" s="87">
        <v>400</v>
      </c>
      <c r="E155" s="82"/>
      <c r="F155" s="15"/>
      <c r="G155" s="15"/>
      <c r="H155" s="95" t="s">
        <v>355</v>
      </c>
      <c r="I155" s="100"/>
      <c r="J155" s="100"/>
      <c r="K155" s="95" t="s">
        <v>355</v>
      </c>
      <c r="L155" s="84">
        <v>1</v>
      </c>
      <c r="M155" s="86">
        <v>5308.595703125</v>
      </c>
      <c r="N155" s="86">
        <v>7774.84619140625</v>
      </c>
      <c r="O155" s="76"/>
      <c r="P155" s="88"/>
      <c r="Q155" s="88"/>
      <c r="R155" s="105"/>
      <c r="S155" s="98">
        <v>0</v>
      </c>
      <c r="T155" s="98">
        <v>1</v>
      </c>
      <c r="U155" s="99">
        <v>0</v>
      </c>
      <c r="V155" s="99">
        <v>0.000754</v>
      </c>
      <c r="W155" s="99">
        <v>0.000457</v>
      </c>
      <c r="X155" s="99">
        <v>0.425962</v>
      </c>
      <c r="Y155" s="99">
        <v>0</v>
      </c>
      <c r="Z155" s="99"/>
      <c r="AA155" s="81">
        <v>155</v>
      </c>
      <c r="AB155" s="81"/>
      <c r="AC155" s="89"/>
      <c r="AD155" s="103" t="str">
        <f>REPLACE(INDEX(GroupVertices[Group],MATCH(Vertices[[#This Row],[Vertex]],GroupVertices[Vertex],0)),1,1,"")</f>
        <v>3</v>
      </c>
      <c r="AE155" s="2"/>
      <c r="AI155" s="3"/>
    </row>
    <row r="156" spans="1:35" ht="15">
      <c r="A156" s="14" t="s">
        <v>356</v>
      </c>
      <c r="B156" s="15"/>
      <c r="C156" s="15"/>
      <c r="D156" s="87">
        <v>400</v>
      </c>
      <c r="E156" s="82"/>
      <c r="F156" s="15"/>
      <c r="G156" s="15"/>
      <c r="H156" s="95" t="s">
        <v>356</v>
      </c>
      <c r="I156" s="100"/>
      <c r="J156" s="100"/>
      <c r="K156" s="95" t="s">
        <v>356</v>
      </c>
      <c r="L156" s="84">
        <v>1</v>
      </c>
      <c r="M156" s="86">
        <v>8834.400390625</v>
      </c>
      <c r="N156" s="86">
        <v>9850.890625</v>
      </c>
      <c r="O156" s="76"/>
      <c r="P156" s="88"/>
      <c r="Q156" s="88"/>
      <c r="R156" s="105"/>
      <c r="S156" s="98">
        <v>0</v>
      </c>
      <c r="T156" s="98">
        <v>1</v>
      </c>
      <c r="U156" s="99">
        <v>0</v>
      </c>
      <c r="V156" s="99">
        <v>0.000573</v>
      </c>
      <c r="W156" s="99">
        <v>3.1E-05</v>
      </c>
      <c r="X156" s="99">
        <v>0.506059</v>
      </c>
      <c r="Y156" s="99">
        <v>0</v>
      </c>
      <c r="Z156" s="99"/>
      <c r="AA156" s="81">
        <v>156</v>
      </c>
      <c r="AB156" s="81"/>
      <c r="AC156" s="89"/>
      <c r="AD156" s="103" t="str">
        <f>REPLACE(INDEX(GroupVertices[Group],MATCH(Vertices[[#This Row],[Vertex]],GroupVertices[Vertex],0)),1,1,"")</f>
        <v>6</v>
      </c>
      <c r="AE156" s="2"/>
      <c r="AI156" s="3"/>
    </row>
    <row r="157" spans="1:35" ht="15">
      <c r="A157" s="14" t="s">
        <v>357</v>
      </c>
      <c r="B157" s="15"/>
      <c r="C157" s="15"/>
      <c r="D157" s="87">
        <v>457.30970168613123</v>
      </c>
      <c r="E157" s="82"/>
      <c r="F157" s="15"/>
      <c r="G157" s="15"/>
      <c r="H157" s="95" t="s">
        <v>357</v>
      </c>
      <c r="I157" s="100"/>
      <c r="J157" s="100"/>
      <c r="K157" s="95" t="s">
        <v>357</v>
      </c>
      <c r="L157" s="84">
        <v>1146.9647949158802</v>
      </c>
      <c r="M157" s="86">
        <v>8921.7626953125</v>
      </c>
      <c r="N157" s="86">
        <v>9291.166015625</v>
      </c>
      <c r="O157" s="76"/>
      <c r="P157" s="88"/>
      <c r="Q157" s="88"/>
      <c r="R157" s="105"/>
      <c r="S157" s="98">
        <v>1</v>
      </c>
      <c r="T157" s="98">
        <v>1</v>
      </c>
      <c r="U157" s="99">
        <v>756</v>
      </c>
      <c r="V157" s="99">
        <v>0.000732</v>
      </c>
      <c r="W157" s="99">
        <v>0.000441</v>
      </c>
      <c r="X157" s="99">
        <v>0.837786</v>
      </c>
      <c r="Y157" s="99">
        <v>0</v>
      </c>
      <c r="Z157" s="99"/>
      <c r="AA157" s="81">
        <v>157</v>
      </c>
      <c r="AB157" s="81"/>
      <c r="AC157" s="89"/>
      <c r="AD157" s="103" t="str">
        <f>REPLACE(INDEX(GroupVertices[Group],MATCH(Vertices[[#This Row],[Vertex]],GroupVertices[Vertex],0)),1,1,"")</f>
        <v>6</v>
      </c>
      <c r="AE157" s="2"/>
      <c r="AI157" s="3"/>
    </row>
    <row r="158" spans="1:35" ht="15">
      <c r="A158" s="14" t="s">
        <v>358</v>
      </c>
      <c r="B158" s="15"/>
      <c r="C158" s="15"/>
      <c r="D158" s="87">
        <v>457.30970168613123</v>
      </c>
      <c r="E158" s="82"/>
      <c r="F158" s="15"/>
      <c r="G158" s="15"/>
      <c r="H158" s="95" t="s">
        <v>358</v>
      </c>
      <c r="I158" s="100"/>
      <c r="J158" s="100"/>
      <c r="K158" s="95" t="s">
        <v>358</v>
      </c>
      <c r="L158" s="84">
        <v>1146.9647949158802</v>
      </c>
      <c r="M158" s="86">
        <v>3106.5908203125</v>
      </c>
      <c r="N158" s="86">
        <v>5903.65576171875</v>
      </c>
      <c r="O158" s="76"/>
      <c r="P158" s="88"/>
      <c r="Q158" s="88"/>
      <c r="R158" s="105"/>
      <c r="S158" s="98">
        <v>1</v>
      </c>
      <c r="T158" s="98">
        <v>1</v>
      </c>
      <c r="U158" s="99">
        <v>756</v>
      </c>
      <c r="V158" s="99">
        <v>0.000981</v>
      </c>
      <c r="W158" s="99">
        <v>0.004177</v>
      </c>
      <c r="X158" s="99">
        <v>0.854948</v>
      </c>
      <c r="Y158" s="99">
        <v>0</v>
      </c>
      <c r="Z158" s="99"/>
      <c r="AA158" s="81">
        <v>158</v>
      </c>
      <c r="AB158" s="81"/>
      <c r="AC158" s="89"/>
      <c r="AD158" s="103" t="str">
        <f>REPLACE(INDEX(GroupVertices[Group],MATCH(Vertices[[#This Row],[Vertex]],GroupVertices[Vertex],0)),1,1,"")</f>
        <v>1</v>
      </c>
      <c r="AE158" s="2"/>
      <c r="AI158" s="3"/>
    </row>
    <row r="159" spans="1:35" ht="15">
      <c r="A159" s="14" t="s">
        <v>359</v>
      </c>
      <c r="B159" s="15"/>
      <c r="C159" s="15"/>
      <c r="D159" s="87">
        <v>400</v>
      </c>
      <c r="E159" s="82"/>
      <c r="F159" s="15"/>
      <c r="G159" s="15"/>
      <c r="H159" s="95" t="s">
        <v>359</v>
      </c>
      <c r="I159" s="100"/>
      <c r="J159" s="100"/>
      <c r="K159" s="95" t="s">
        <v>359</v>
      </c>
      <c r="L159" s="84">
        <v>1</v>
      </c>
      <c r="M159" s="86">
        <v>4107.86962890625</v>
      </c>
      <c r="N159" s="86">
        <v>6589.3037109375</v>
      </c>
      <c r="O159" s="76"/>
      <c r="P159" s="88"/>
      <c r="Q159" s="88"/>
      <c r="R159" s="105"/>
      <c r="S159" s="98">
        <v>1</v>
      </c>
      <c r="T159" s="98">
        <v>0</v>
      </c>
      <c r="U159" s="99">
        <v>0</v>
      </c>
      <c r="V159" s="99">
        <v>0.000716</v>
      </c>
      <c r="W159" s="99">
        <v>0.000289</v>
      </c>
      <c r="X159" s="99">
        <v>0.513353</v>
      </c>
      <c r="Y159" s="99">
        <v>0</v>
      </c>
      <c r="Z159" s="99"/>
      <c r="AA159" s="81">
        <v>159</v>
      </c>
      <c r="AB159" s="81"/>
      <c r="AC159" s="89"/>
      <c r="AD159" s="103" t="str">
        <f>REPLACE(INDEX(GroupVertices[Group],MATCH(Vertices[[#This Row],[Vertex]],GroupVertices[Vertex],0)),1,1,"")</f>
        <v>1</v>
      </c>
      <c r="AE159" s="2"/>
      <c r="AI159" s="3"/>
    </row>
    <row r="160" spans="1:35" ht="15">
      <c r="A160" s="14" t="s">
        <v>360</v>
      </c>
      <c r="B160" s="15"/>
      <c r="C160" s="15"/>
      <c r="D160" s="87">
        <v>400</v>
      </c>
      <c r="E160" s="82"/>
      <c r="F160" s="15"/>
      <c r="G160" s="15"/>
      <c r="H160" s="95" t="s">
        <v>360</v>
      </c>
      <c r="I160" s="100"/>
      <c r="J160" s="100"/>
      <c r="K160" s="95" t="s">
        <v>360</v>
      </c>
      <c r="L160" s="84">
        <v>1</v>
      </c>
      <c r="M160" s="86">
        <v>8449.2607421875</v>
      </c>
      <c r="N160" s="86">
        <v>2416.665771484375</v>
      </c>
      <c r="O160" s="76"/>
      <c r="P160" s="88"/>
      <c r="Q160" s="88"/>
      <c r="R160" s="105"/>
      <c r="S160" s="98">
        <v>0</v>
      </c>
      <c r="T160" s="98">
        <v>1</v>
      </c>
      <c r="U160" s="99">
        <v>0</v>
      </c>
      <c r="V160" s="99">
        <v>1</v>
      </c>
      <c r="W160" s="99">
        <v>0</v>
      </c>
      <c r="X160" s="99">
        <v>0.999999</v>
      </c>
      <c r="Y160" s="99">
        <v>0</v>
      </c>
      <c r="Z160" s="99"/>
      <c r="AA160" s="81">
        <v>160</v>
      </c>
      <c r="AB160" s="81"/>
      <c r="AC160" s="89"/>
      <c r="AD160" s="103" t="str">
        <f>REPLACE(INDEX(GroupVertices[Group],MATCH(Vertices[[#This Row],[Vertex]],GroupVertices[Vertex],0)),1,1,"")</f>
        <v>33</v>
      </c>
      <c r="AE160" s="2"/>
      <c r="AI160" s="3"/>
    </row>
    <row r="161" spans="1:35" ht="15">
      <c r="A161" s="14" t="s">
        <v>361</v>
      </c>
      <c r="B161" s="15"/>
      <c r="C161" s="15"/>
      <c r="D161" s="87">
        <v>400</v>
      </c>
      <c r="E161" s="82"/>
      <c r="F161" s="15"/>
      <c r="G161" s="15"/>
      <c r="H161" s="95" t="s">
        <v>361</v>
      </c>
      <c r="I161" s="100"/>
      <c r="J161" s="100"/>
      <c r="K161" s="95" t="s">
        <v>361</v>
      </c>
      <c r="L161" s="84">
        <v>1</v>
      </c>
      <c r="M161" s="86">
        <v>8449.2607421875</v>
      </c>
      <c r="N161" s="86">
        <v>2741.77783203125</v>
      </c>
      <c r="O161" s="76"/>
      <c r="P161" s="88"/>
      <c r="Q161" s="88"/>
      <c r="R161" s="105"/>
      <c r="S161" s="98">
        <v>1</v>
      </c>
      <c r="T161" s="98">
        <v>0</v>
      </c>
      <c r="U161" s="99">
        <v>0</v>
      </c>
      <c r="V161" s="99">
        <v>1</v>
      </c>
      <c r="W161" s="99">
        <v>0</v>
      </c>
      <c r="X161" s="99">
        <v>0.999999</v>
      </c>
      <c r="Y161" s="99">
        <v>0</v>
      </c>
      <c r="Z161" s="99"/>
      <c r="AA161" s="81">
        <v>161</v>
      </c>
      <c r="AB161" s="81"/>
      <c r="AC161" s="89"/>
      <c r="AD161" s="103" t="str">
        <f>REPLACE(INDEX(GroupVertices[Group],MATCH(Vertices[[#This Row],[Vertex]],GroupVertices[Vertex],0)),1,1,"")</f>
        <v>33</v>
      </c>
      <c r="AE161" s="2"/>
      <c r="AI161" s="3"/>
    </row>
    <row r="162" spans="1:35" ht="15">
      <c r="A162" s="14" t="s">
        <v>362</v>
      </c>
      <c r="B162" s="15"/>
      <c r="C162" s="15"/>
      <c r="D162" s="87">
        <v>400</v>
      </c>
      <c r="E162" s="82"/>
      <c r="F162" s="15"/>
      <c r="G162" s="15"/>
      <c r="H162" s="95" t="s">
        <v>362</v>
      </c>
      <c r="I162" s="100"/>
      <c r="J162" s="100"/>
      <c r="K162" s="95" t="s">
        <v>362</v>
      </c>
      <c r="L162" s="84">
        <v>1</v>
      </c>
      <c r="M162" s="86">
        <v>1548.5152587890625</v>
      </c>
      <c r="N162" s="86">
        <v>6963.486328125</v>
      </c>
      <c r="O162" s="76"/>
      <c r="P162" s="88"/>
      <c r="Q162" s="88"/>
      <c r="R162" s="105"/>
      <c r="S162" s="98">
        <v>0</v>
      </c>
      <c r="T162" s="98">
        <v>1</v>
      </c>
      <c r="U162" s="99">
        <v>0</v>
      </c>
      <c r="V162" s="99">
        <v>0.000979</v>
      </c>
      <c r="W162" s="99">
        <v>0.004157</v>
      </c>
      <c r="X162" s="99">
        <v>0.418598</v>
      </c>
      <c r="Y162" s="99">
        <v>0</v>
      </c>
      <c r="Z162" s="99"/>
      <c r="AA162" s="81">
        <v>162</v>
      </c>
      <c r="AB162" s="81"/>
      <c r="AC162" s="89"/>
      <c r="AD162" s="103" t="str">
        <f>REPLACE(INDEX(GroupVertices[Group],MATCH(Vertices[[#This Row],[Vertex]],GroupVertices[Vertex],0)),1,1,"")</f>
        <v>1</v>
      </c>
      <c r="AE162" s="2"/>
      <c r="AI162" s="3"/>
    </row>
    <row r="163" spans="1:35" ht="15">
      <c r="A163" s="14" t="s">
        <v>363</v>
      </c>
      <c r="B163" s="15"/>
      <c r="C163" s="15"/>
      <c r="D163" s="87">
        <v>400</v>
      </c>
      <c r="E163" s="82"/>
      <c r="F163" s="15"/>
      <c r="G163" s="15"/>
      <c r="H163" s="95" t="s">
        <v>363</v>
      </c>
      <c r="I163" s="100"/>
      <c r="J163" s="100"/>
      <c r="K163" s="95" t="s">
        <v>363</v>
      </c>
      <c r="L163" s="84">
        <v>1</v>
      </c>
      <c r="M163" s="86">
        <v>2778.21875</v>
      </c>
      <c r="N163" s="86">
        <v>1621.1768798828125</v>
      </c>
      <c r="O163" s="76"/>
      <c r="P163" s="88"/>
      <c r="Q163" s="88"/>
      <c r="R163" s="105"/>
      <c r="S163" s="98">
        <v>1</v>
      </c>
      <c r="T163" s="98">
        <v>0</v>
      </c>
      <c r="U163" s="99">
        <v>0</v>
      </c>
      <c r="V163" s="99">
        <v>0.000762</v>
      </c>
      <c r="W163" s="99">
        <v>0.000533</v>
      </c>
      <c r="X163" s="99">
        <v>0.397594</v>
      </c>
      <c r="Y163" s="99">
        <v>0</v>
      </c>
      <c r="Z163" s="99"/>
      <c r="AA163" s="81">
        <v>163</v>
      </c>
      <c r="AB163" s="81"/>
      <c r="AC163" s="89"/>
      <c r="AD163" s="103" t="str">
        <f>REPLACE(INDEX(GroupVertices[Group],MATCH(Vertices[[#This Row],[Vertex]],GroupVertices[Vertex],0)),1,1,"")</f>
        <v>2</v>
      </c>
      <c r="AE163" s="2"/>
      <c r="AI163" s="3"/>
    </row>
    <row r="164" spans="1:35" ht="15">
      <c r="A164" s="14" t="s">
        <v>364</v>
      </c>
      <c r="B164" s="15"/>
      <c r="C164" s="15"/>
      <c r="D164" s="87">
        <v>400</v>
      </c>
      <c r="E164" s="82"/>
      <c r="F164" s="15"/>
      <c r="G164" s="15"/>
      <c r="H164" s="95" t="s">
        <v>364</v>
      </c>
      <c r="I164" s="100"/>
      <c r="J164" s="100"/>
      <c r="K164" s="95" t="s">
        <v>364</v>
      </c>
      <c r="L164" s="84">
        <v>1</v>
      </c>
      <c r="M164" s="86">
        <v>4107.86962890625</v>
      </c>
      <c r="N164" s="86">
        <v>1061.013916015625</v>
      </c>
      <c r="O164" s="76"/>
      <c r="P164" s="88"/>
      <c r="Q164" s="88"/>
      <c r="R164" s="105"/>
      <c r="S164" s="98">
        <v>0</v>
      </c>
      <c r="T164" s="98">
        <v>1</v>
      </c>
      <c r="U164" s="99">
        <v>0</v>
      </c>
      <c r="V164" s="99">
        <v>0.000487</v>
      </c>
      <c r="W164" s="99">
        <v>3E-06</v>
      </c>
      <c r="X164" s="99">
        <v>0.528268</v>
      </c>
      <c r="Y164" s="99">
        <v>0</v>
      </c>
      <c r="Z164" s="99"/>
      <c r="AA164" s="81">
        <v>164</v>
      </c>
      <c r="AB164" s="81"/>
      <c r="AC164" s="89"/>
      <c r="AD164" s="103" t="str">
        <f>REPLACE(INDEX(GroupVertices[Group],MATCH(Vertices[[#This Row],[Vertex]],GroupVertices[Vertex],0)),1,1,"")</f>
        <v>2</v>
      </c>
      <c r="AE164" s="2"/>
      <c r="AI164" s="3"/>
    </row>
    <row r="165" spans="1:35" ht="15">
      <c r="A165" s="14" t="s">
        <v>365</v>
      </c>
      <c r="B165" s="15"/>
      <c r="C165" s="15"/>
      <c r="D165" s="87">
        <v>457.30970168613123</v>
      </c>
      <c r="E165" s="82"/>
      <c r="F165" s="15"/>
      <c r="G165" s="15"/>
      <c r="H165" s="95" t="s">
        <v>365</v>
      </c>
      <c r="I165" s="100"/>
      <c r="J165" s="100"/>
      <c r="K165" s="95" t="s">
        <v>365</v>
      </c>
      <c r="L165" s="84">
        <v>1146.9647949158802</v>
      </c>
      <c r="M165" s="86">
        <v>3613.859130859375</v>
      </c>
      <c r="N165" s="86">
        <v>1285.4993896484375</v>
      </c>
      <c r="O165" s="76"/>
      <c r="P165" s="88"/>
      <c r="Q165" s="88"/>
      <c r="R165" s="105"/>
      <c r="S165" s="98">
        <v>1</v>
      </c>
      <c r="T165" s="98">
        <v>1</v>
      </c>
      <c r="U165" s="99">
        <v>756</v>
      </c>
      <c r="V165" s="99">
        <v>0.000597</v>
      </c>
      <c r="W165" s="99">
        <v>4.4E-05</v>
      </c>
      <c r="X165" s="99">
        <v>0.890042</v>
      </c>
      <c r="Y165" s="99">
        <v>0</v>
      </c>
      <c r="Z165" s="99"/>
      <c r="AA165" s="81">
        <v>165</v>
      </c>
      <c r="AB165" s="81"/>
      <c r="AC165" s="89"/>
      <c r="AD165" s="103" t="str">
        <f>REPLACE(INDEX(GroupVertices[Group],MATCH(Vertices[[#This Row],[Vertex]],GroupVertices[Vertex],0)),1,1,"")</f>
        <v>2</v>
      </c>
      <c r="AE165" s="2"/>
      <c r="AI165" s="3"/>
    </row>
    <row r="166" spans="1:35" ht="15">
      <c r="A166" s="14" t="s">
        <v>366</v>
      </c>
      <c r="B166" s="15"/>
      <c r="C166" s="15"/>
      <c r="D166" s="87">
        <v>400</v>
      </c>
      <c r="E166" s="82"/>
      <c r="F166" s="15"/>
      <c r="G166" s="15"/>
      <c r="H166" s="95" t="s">
        <v>366</v>
      </c>
      <c r="I166" s="100"/>
      <c r="J166" s="100"/>
      <c r="K166" s="95" t="s">
        <v>366</v>
      </c>
      <c r="L166" s="84">
        <v>1</v>
      </c>
      <c r="M166" s="86">
        <v>7394.486328125</v>
      </c>
      <c r="N166" s="86">
        <v>7473.67138671875</v>
      </c>
      <c r="O166" s="76"/>
      <c r="P166" s="88"/>
      <c r="Q166" s="88"/>
      <c r="R166" s="105"/>
      <c r="S166" s="98">
        <v>1</v>
      </c>
      <c r="T166" s="98">
        <v>0</v>
      </c>
      <c r="U166" s="99">
        <v>0</v>
      </c>
      <c r="V166" s="99">
        <v>0.000723</v>
      </c>
      <c r="W166" s="99">
        <v>0.000359</v>
      </c>
      <c r="X166" s="99">
        <v>0.434728</v>
      </c>
      <c r="Y166" s="99">
        <v>0</v>
      </c>
      <c r="Z166" s="99"/>
      <c r="AA166" s="81">
        <v>166</v>
      </c>
      <c r="AB166" s="81"/>
      <c r="AC166" s="89"/>
      <c r="AD166" s="103" t="str">
        <f>REPLACE(INDEX(GroupVertices[Group],MATCH(Vertices[[#This Row],[Vertex]],GroupVertices[Vertex],0)),1,1,"")</f>
        <v>4</v>
      </c>
      <c r="AE166" s="2"/>
      <c r="AI166" s="3"/>
    </row>
    <row r="167" spans="1:35" ht="15">
      <c r="A167" s="14" t="s">
        <v>367</v>
      </c>
      <c r="B167" s="15"/>
      <c r="C167" s="15"/>
      <c r="D167" s="87">
        <v>400</v>
      </c>
      <c r="E167" s="82"/>
      <c r="F167" s="15"/>
      <c r="G167" s="15"/>
      <c r="H167" s="95" t="s">
        <v>367</v>
      </c>
      <c r="I167" s="100"/>
      <c r="J167" s="100"/>
      <c r="K167" s="95" t="s">
        <v>367</v>
      </c>
      <c r="L167" s="84">
        <v>1</v>
      </c>
      <c r="M167" s="86">
        <v>7048.53076171875</v>
      </c>
      <c r="N167" s="86">
        <v>7209.41748046875</v>
      </c>
      <c r="O167" s="76"/>
      <c r="P167" s="88"/>
      <c r="Q167" s="88"/>
      <c r="R167" s="105"/>
      <c r="S167" s="98">
        <v>1</v>
      </c>
      <c r="T167" s="98">
        <v>1</v>
      </c>
      <c r="U167" s="99">
        <v>0</v>
      </c>
      <c r="V167" s="99">
        <v>0.000986</v>
      </c>
      <c r="W167" s="99">
        <v>0.004515</v>
      </c>
      <c r="X167" s="99">
        <v>0.703327</v>
      </c>
      <c r="Y167" s="99">
        <v>0.5</v>
      </c>
      <c r="Z167" s="99"/>
      <c r="AA167" s="81">
        <v>167</v>
      </c>
      <c r="AB167" s="81"/>
      <c r="AC167" s="89"/>
      <c r="AD167" s="103" t="str">
        <f>REPLACE(INDEX(GroupVertices[Group],MATCH(Vertices[[#This Row],[Vertex]],GroupVertices[Vertex],0)),1,1,"")</f>
        <v>4</v>
      </c>
      <c r="AE167" s="2"/>
      <c r="AI167" s="3"/>
    </row>
    <row r="168" spans="1:35" ht="15">
      <c r="A168" s="14" t="s">
        <v>368</v>
      </c>
      <c r="B168" s="15"/>
      <c r="C168" s="15"/>
      <c r="D168" s="87">
        <v>457.30970168613123</v>
      </c>
      <c r="E168" s="82"/>
      <c r="F168" s="15"/>
      <c r="G168" s="15"/>
      <c r="H168" s="95" t="s">
        <v>368</v>
      </c>
      <c r="I168" s="100"/>
      <c r="J168" s="100"/>
      <c r="K168" s="95" t="s">
        <v>368</v>
      </c>
      <c r="L168" s="84">
        <v>1146.9647949158802</v>
      </c>
      <c r="M168" s="86">
        <v>7284.259765625</v>
      </c>
      <c r="N168" s="86">
        <v>7209.5166015625</v>
      </c>
      <c r="O168" s="76"/>
      <c r="P168" s="88"/>
      <c r="Q168" s="88"/>
      <c r="R168" s="105"/>
      <c r="S168" s="98">
        <v>2</v>
      </c>
      <c r="T168" s="98">
        <v>1</v>
      </c>
      <c r="U168" s="99">
        <v>756</v>
      </c>
      <c r="V168" s="99">
        <v>0.000988</v>
      </c>
      <c r="W168" s="99">
        <v>0.004537</v>
      </c>
      <c r="X168" s="99">
        <v>1.094393</v>
      </c>
      <c r="Y168" s="99">
        <v>0.16666666666666666</v>
      </c>
      <c r="Z168" s="99"/>
      <c r="AA168" s="81">
        <v>168</v>
      </c>
      <c r="AB168" s="81"/>
      <c r="AC168" s="89"/>
      <c r="AD168" s="103" t="str">
        <f>REPLACE(INDEX(GroupVertices[Group],MATCH(Vertices[[#This Row],[Vertex]],GroupVertices[Vertex],0)),1,1,"")</f>
        <v>4</v>
      </c>
      <c r="AE168" s="2"/>
      <c r="AI168" s="3"/>
    </row>
    <row r="169" spans="1:35" ht="15">
      <c r="A169" s="14" t="s">
        <v>369</v>
      </c>
      <c r="B169" s="15"/>
      <c r="C169" s="15"/>
      <c r="D169" s="87">
        <v>400</v>
      </c>
      <c r="E169" s="82"/>
      <c r="F169" s="15"/>
      <c r="G169" s="15"/>
      <c r="H169" s="95" t="s">
        <v>369</v>
      </c>
      <c r="I169" s="100"/>
      <c r="J169" s="100"/>
      <c r="K169" s="95" t="s">
        <v>369</v>
      </c>
      <c r="L169" s="84">
        <v>1</v>
      </c>
      <c r="M169" s="86">
        <v>7493.99609375</v>
      </c>
      <c r="N169" s="86">
        <v>6805.677734375</v>
      </c>
      <c r="O169" s="76"/>
      <c r="P169" s="88"/>
      <c r="Q169" s="88"/>
      <c r="R169" s="105"/>
      <c r="S169" s="98">
        <v>1</v>
      </c>
      <c r="T169" s="98">
        <v>0</v>
      </c>
      <c r="U169" s="99">
        <v>0</v>
      </c>
      <c r="V169" s="99">
        <v>0.000719</v>
      </c>
      <c r="W169" s="99">
        <v>0.000314</v>
      </c>
      <c r="X169" s="99">
        <v>0.460078</v>
      </c>
      <c r="Y169" s="99">
        <v>0</v>
      </c>
      <c r="Z169" s="99"/>
      <c r="AA169" s="81">
        <v>169</v>
      </c>
      <c r="AB169" s="81"/>
      <c r="AC169" s="89"/>
      <c r="AD169" s="103" t="str">
        <f>REPLACE(INDEX(GroupVertices[Group],MATCH(Vertices[[#This Row],[Vertex]],GroupVertices[Vertex],0)),1,1,"")</f>
        <v>4</v>
      </c>
      <c r="AE169" s="2"/>
      <c r="AI169" s="3"/>
    </row>
    <row r="170" spans="1:35" ht="15">
      <c r="A170" s="14" t="s">
        <v>370</v>
      </c>
      <c r="B170" s="15"/>
      <c r="C170" s="15"/>
      <c r="D170" s="87">
        <v>400</v>
      </c>
      <c r="E170" s="82"/>
      <c r="F170" s="15"/>
      <c r="G170" s="15"/>
      <c r="H170" s="95" t="s">
        <v>370</v>
      </c>
      <c r="I170" s="100"/>
      <c r="J170" s="100"/>
      <c r="K170" s="95" t="s">
        <v>370</v>
      </c>
      <c r="L170" s="84">
        <v>1</v>
      </c>
      <c r="M170" s="86">
        <v>2089.044189453125</v>
      </c>
      <c r="N170" s="86">
        <v>5351.6708984375</v>
      </c>
      <c r="O170" s="76"/>
      <c r="P170" s="88"/>
      <c r="Q170" s="88"/>
      <c r="R170" s="105"/>
      <c r="S170" s="98">
        <v>0</v>
      </c>
      <c r="T170" s="98">
        <v>1</v>
      </c>
      <c r="U170" s="99">
        <v>0</v>
      </c>
      <c r="V170" s="99">
        <v>0.000979</v>
      </c>
      <c r="W170" s="99">
        <v>0.004157</v>
      </c>
      <c r="X170" s="99">
        <v>0.418598</v>
      </c>
      <c r="Y170" s="99">
        <v>0</v>
      </c>
      <c r="Z170" s="99"/>
      <c r="AA170" s="81">
        <v>170</v>
      </c>
      <c r="AB170" s="81"/>
      <c r="AC170" s="89"/>
      <c r="AD170" s="103" t="str">
        <f>REPLACE(INDEX(GroupVertices[Group],MATCH(Vertices[[#This Row],[Vertex]],GroupVertices[Vertex],0)),1,1,"")</f>
        <v>1</v>
      </c>
      <c r="AE170" s="2"/>
      <c r="AI170" s="3"/>
    </row>
    <row r="171" spans="1:35" ht="15">
      <c r="A171" s="14" t="s">
        <v>371</v>
      </c>
      <c r="B171" s="15"/>
      <c r="C171" s="15"/>
      <c r="D171" s="87">
        <v>428.23538832512907</v>
      </c>
      <c r="E171" s="82"/>
      <c r="F171" s="15"/>
      <c r="G171" s="15"/>
      <c r="H171" s="95" t="s">
        <v>371</v>
      </c>
      <c r="I171" s="100"/>
      <c r="J171" s="100"/>
      <c r="K171" s="95" t="s">
        <v>371</v>
      </c>
      <c r="L171" s="84">
        <v>565.5948249492809</v>
      </c>
      <c r="M171" s="86">
        <v>2159.163818359375</v>
      </c>
      <c r="N171" s="86">
        <v>4521.06982421875</v>
      </c>
      <c r="O171" s="76"/>
      <c r="P171" s="88"/>
      <c r="Q171" s="88"/>
      <c r="R171" s="105"/>
      <c r="S171" s="98">
        <v>1</v>
      </c>
      <c r="T171" s="98">
        <v>2</v>
      </c>
      <c r="U171" s="99">
        <v>372.466667</v>
      </c>
      <c r="V171" s="99">
        <v>0.000981</v>
      </c>
      <c r="W171" s="99">
        <v>0.0042</v>
      </c>
      <c r="X171" s="99">
        <v>0.731913</v>
      </c>
      <c r="Y171" s="99">
        <v>0</v>
      </c>
      <c r="Z171" s="99"/>
      <c r="AA171" s="81">
        <v>171</v>
      </c>
      <c r="AB171" s="81"/>
      <c r="AC171" s="89"/>
      <c r="AD171" s="103" t="str">
        <f>REPLACE(INDEX(GroupVertices[Group],MATCH(Vertices[[#This Row],[Vertex]],GroupVertices[Vertex],0)),1,1,"")</f>
        <v>1</v>
      </c>
      <c r="AE171" s="2"/>
      <c r="AI171" s="3"/>
    </row>
    <row r="172" spans="1:35" ht="15">
      <c r="A172" s="14" t="s">
        <v>372</v>
      </c>
      <c r="B172" s="15"/>
      <c r="C172" s="15"/>
      <c r="D172" s="87">
        <v>400</v>
      </c>
      <c r="E172" s="82"/>
      <c r="F172" s="15"/>
      <c r="G172" s="15"/>
      <c r="H172" s="95" t="s">
        <v>372</v>
      </c>
      <c r="I172" s="100"/>
      <c r="J172" s="100"/>
      <c r="K172" s="95" t="s">
        <v>372</v>
      </c>
      <c r="L172" s="84">
        <v>1</v>
      </c>
      <c r="M172" s="86">
        <v>6880.77197265625</v>
      </c>
      <c r="N172" s="86">
        <v>7236.0048828125</v>
      </c>
      <c r="O172" s="76"/>
      <c r="P172" s="88"/>
      <c r="Q172" s="88"/>
      <c r="R172" s="105"/>
      <c r="S172" s="98">
        <v>1</v>
      </c>
      <c r="T172" s="98">
        <v>1</v>
      </c>
      <c r="U172" s="99">
        <v>0</v>
      </c>
      <c r="V172" s="99">
        <v>0.000986</v>
      </c>
      <c r="W172" s="99">
        <v>0.004515</v>
      </c>
      <c r="X172" s="99">
        <v>0.703327</v>
      </c>
      <c r="Y172" s="99">
        <v>0.5</v>
      </c>
      <c r="Z172" s="99"/>
      <c r="AA172" s="81">
        <v>172</v>
      </c>
      <c r="AB172" s="81"/>
      <c r="AC172" s="89"/>
      <c r="AD172" s="103" t="str">
        <f>REPLACE(INDEX(GroupVertices[Group],MATCH(Vertices[[#This Row],[Vertex]],GroupVertices[Vertex],0)),1,1,"")</f>
        <v>4</v>
      </c>
      <c r="AE172" s="2"/>
      <c r="AI172" s="3"/>
    </row>
    <row r="173" spans="1:35" ht="15">
      <c r="A173" s="14" t="s">
        <v>373</v>
      </c>
      <c r="B173" s="15"/>
      <c r="C173" s="15"/>
      <c r="D173" s="87">
        <v>400</v>
      </c>
      <c r="E173" s="82"/>
      <c r="F173" s="15"/>
      <c r="G173" s="15"/>
      <c r="H173" s="95" t="s">
        <v>373</v>
      </c>
      <c r="I173" s="100"/>
      <c r="J173" s="100"/>
      <c r="K173" s="95" t="s">
        <v>373</v>
      </c>
      <c r="L173" s="84">
        <v>1</v>
      </c>
      <c r="M173" s="86">
        <v>2595.057373046875</v>
      </c>
      <c r="N173" s="86">
        <v>5529.69921875</v>
      </c>
      <c r="O173" s="76"/>
      <c r="P173" s="88"/>
      <c r="Q173" s="88"/>
      <c r="R173" s="105"/>
      <c r="S173" s="98">
        <v>1</v>
      </c>
      <c r="T173" s="98">
        <v>0</v>
      </c>
      <c r="U173" s="99">
        <v>0</v>
      </c>
      <c r="V173" s="99">
        <v>0.000979</v>
      </c>
      <c r="W173" s="99">
        <v>0.004157</v>
      </c>
      <c r="X173" s="99">
        <v>0.418598</v>
      </c>
      <c r="Y173" s="99">
        <v>0</v>
      </c>
      <c r="Z173" s="99"/>
      <c r="AA173" s="81">
        <v>173</v>
      </c>
      <c r="AB173" s="81"/>
      <c r="AC173" s="89"/>
      <c r="AD173" s="103" t="str">
        <f>REPLACE(INDEX(GroupVertices[Group],MATCH(Vertices[[#This Row],[Vertex]],GroupVertices[Vertex],0)),1,1,"")</f>
        <v>1</v>
      </c>
      <c r="AE173" s="2"/>
      <c r="AI173" s="3"/>
    </row>
    <row r="174" spans="1:35" ht="15">
      <c r="A174" s="14" t="s">
        <v>374</v>
      </c>
      <c r="B174" s="15"/>
      <c r="C174" s="15"/>
      <c r="D174" s="87">
        <v>457.30970168613123</v>
      </c>
      <c r="E174" s="82"/>
      <c r="F174" s="15"/>
      <c r="G174" s="15"/>
      <c r="H174" s="95" t="s">
        <v>374</v>
      </c>
      <c r="I174" s="100"/>
      <c r="J174" s="100"/>
      <c r="K174" s="95" t="s">
        <v>374</v>
      </c>
      <c r="L174" s="84">
        <v>1146.9647949158802</v>
      </c>
      <c r="M174" s="86">
        <v>1911.0533447265625</v>
      </c>
      <c r="N174" s="86">
        <v>7758.67041015625</v>
      </c>
      <c r="O174" s="76"/>
      <c r="P174" s="88"/>
      <c r="Q174" s="88"/>
      <c r="R174" s="105"/>
      <c r="S174" s="98">
        <v>1</v>
      </c>
      <c r="T174" s="98">
        <v>1</v>
      </c>
      <c r="U174" s="99">
        <v>756</v>
      </c>
      <c r="V174" s="99">
        <v>0.000981</v>
      </c>
      <c r="W174" s="99">
        <v>0.004177</v>
      </c>
      <c r="X174" s="99">
        <v>0.854948</v>
      </c>
      <c r="Y174" s="99">
        <v>0</v>
      </c>
      <c r="Z174" s="99"/>
      <c r="AA174" s="81">
        <v>174</v>
      </c>
      <c r="AB174" s="81"/>
      <c r="AC174" s="89"/>
      <c r="AD174" s="103" t="str">
        <f>REPLACE(INDEX(GroupVertices[Group],MATCH(Vertices[[#This Row],[Vertex]],GroupVertices[Vertex],0)),1,1,"")</f>
        <v>1</v>
      </c>
      <c r="AE174" s="2"/>
      <c r="AI174" s="3"/>
    </row>
    <row r="175" spans="1:35" ht="15">
      <c r="A175" s="14" t="s">
        <v>375</v>
      </c>
      <c r="B175" s="15"/>
      <c r="C175" s="15"/>
      <c r="D175" s="87">
        <v>400</v>
      </c>
      <c r="E175" s="82"/>
      <c r="F175" s="15"/>
      <c r="G175" s="15"/>
      <c r="H175" s="95" t="s">
        <v>375</v>
      </c>
      <c r="I175" s="100"/>
      <c r="J175" s="100"/>
      <c r="K175" s="95" t="s">
        <v>375</v>
      </c>
      <c r="L175" s="84">
        <v>1</v>
      </c>
      <c r="M175" s="86">
        <v>1348.8624267578125</v>
      </c>
      <c r="N175" s="86">
        <v>9613.34375</v>
      </c>
      <c r="O175" s="76"/>
      <c r="P175" s="88"/>
      <c r="Q175" s="88"/>
      <c r="R175" s="105"/>
      <c r="S175" s="98">
        <v>1</v>
      </c>
      <c r="T175" s="98">
        <v>0</v>
      </c>
      <c r="U175" s="99">
        <v>0</v>
      </c>
      <c r="V175" s="99">
        <v>0.000716</v>
      </c>
      <c r="W175" s="99">
        <v>0.000289</v>
      </c>
      <c r="X175" s="99">
        <v>0.513353</v>
      </c>
      <c r="Y175" s="99">
        <v>0</v>
      </c>
      <c r="Z175" s="99"/>
      <c r="AA175" s="81">
        <v>175</v>
      </c>
      <c r="AB175" s="81"/>
      <c r="AC175" s="89"/>
      <c r="AD175" s="103" t="str">
        <f>REPLACE(INDEX(GroupVertices[Group],MATCH(Vertices[[#This Row],[Vertex]],GroupVertices[Vertex],0)),1,1,"")</f>
        <v>1</v>
      </c>
      <c r="AE175" s="2"/>
      <c r="AI175" s="3"/>
    </row>
    <row r="176" spans="1:35" ht="15">
      <c r="A176" s="14" t="s">
        <v>376</v>
      </c>
      <c r="B176" s="15"/>
      <c r="C176" s="15"/>
      <c r="D176" s="87">
        <v>457.30970168613123</v>
      </c>
      <c r="E176" s="82"/>
      <c r="F176" s="15"/>
      <c r="G176" s="15"/>
      <c r="H176" s="95" t="s">
        <v>376</v>
      </c>
      <c r="I176" s="100"/>
      <c r="J176" s="100"/>
      <c r="K176" s="95" t="s">
        <v>376</v>
      </c>
      <c r="L176" s="84">
        <v>1146.9647949158802</v>
      </c>
      <c r="M176" s="86">
        <v>605.350830078125</v>
      </c>
      <c r="N176" s="86">
        <v>1483.1143798828125</v>
      </c>
      <c r="O176" s="76"/>
      <c r="P176" s="88"/>
      <c r="Q176" s="88"/>
      <c r="R176" s="105"/>
      <c r="S176" s="98">
        <v>1</v>
      </c>
      <c r="T176" s="98">
        <v>2</v>
      </c>
      <c r="U176" s="99">
        <v>756</v>
      </c>
      <c r="V176" s="99">
        <v>0.000987</v>
      </c>
      <c r="W176" s="99">
        <v>0.00453</v>
      </c>
      <c r="X176" s="99">
        <v>1.040356</v>
      </c>
      <c r="Y176" s="99">
        <v>0.16666666666666666</v>
      </c>
      <c r="Z176" s="99"/>
      <c r="AA176" s="81">
        <v>176</v>
      </c>
      <c r="AB176" s="81"/>
      <c r="AC176" s="89"/>
      <c r="AD176" s="103" t="str">
        <f>REPLACE(INDEX(GroupVertices[Group],MATCH(Vertices[[#This Row],[Vertex]],GroupVertices[Vertex],0)),1,1,"")</f>
        <v>2</v>
      </c>
      <c r="AE176" s="2"/>
      <c r="AI176" s="3"/>
    </row>
    <row r="177" spans="1:35" ht="15">
      <c r="A177" s="14" t="s">
        <v>377</v>
      </c>
      <c r="B177" s="15"/>
      <c r="C177" s="15"/>
      <c r="D177" s="87">
        <v>400.51945490866365</v>
      </c>
      <c r="E177" s="82"/>
      <c r="F177" s="15"/>
      <c r="G177" s="15"/>
      <c r="H177" s="95" t="s">
        <v>377</v>
      </c>
      <c r="I177" s="100"/>
      <c r="J177" s="100"/>
      <c r="K177" s="95" t="s">
        <v>377</v>
      </c>
      <c r="L177" s="84">
        <v>11.387020353638194</v>
      </c>
      <c r="M177" s="86">
        <v>5505.67333984375</v>
      </c>
      <c r="N177" s="86">
        <v>4990.296875</v>
      </c>
      <c r="O177" s="76"/>
      <c r="P177" s="88"/>
      <c r="Q177" s="88"/>
      <c r="R177" s="105"/>
      <c r="S177" s="98">
        <v>1</v>
      </c>
      <c r="T177" s="98">
        <v>1</v>
      </c>
      <c r="U177" s="99">
        <v>6.852381</v>
      </c>
      <c r="V177" s="99">
        <v>0.000729</v>
      </c>
      <c r="W177" s="99">
        <v>0.000752</v>
      </c>
      <c r="X177" s="99">
        <v>0.654925</v>
      </c>
      <c r="Y177" s="99">
        <v>0</v>
      </c>
      <c r="Z177" s="99"/>
      <c r="AA177" s="81">
        <v>177</v>
      </c>
      <c r="AB177" s="81"/>
      <c r="AC177" s="89"/>
      <c r="AD177" s="103" t="str">
        <f>REPLACE(INDEX(GroupVertices[Group],MATCH(Vertices[[#This Row],[Vertex]],GroupVertices[Vertex],0)),1,1,"")</f>
        <v>5</v>
      </c>
      <c r="AE177" s="2"/>
      <c r="AI177" s="3"/>
    </row>
    <row r="178" spans="1:35" ht="15">
      <c r="A178" s="14" t="s">
        <v>378</v>
      </c>
      <c r="B178" s="15"/>
      <c r="C178" s="15"/>
      <c r="D178" s="87">
        <v>401.4504306964172</v>
      </c>
      <c r="E178" s="82"/>
      <c r="F178" s="15"/>
      <c r="G178" s="15"/>
      <c r="H178" s="95" t="s">
        <v>378</v>
      </c>
      <c r="I178" s="100"/>
      <c r="J178" s="100"/>
      <c r="K178" s="95" t="s">
        <v>378</v>
      </c>
      <c r="L178" s="84">
        <v>30.002812205558524</v>
      </c>
      <c r="M178" s="86">
        <v>5185.02490234375</v>
      </c>
      <c r="N178" s="86">
        <v>5465.509765625</v>
      </c>
      <c r="O178" s="76"/>
      <c r="P178" s="88"/>
      <c r="Q178" s="88"/>
      <c r="R178" s="105"/>
      <c r="S178" s="98">
        <v>3</v>
      </c>
      <c r="T178" s="98">
        <v>2</v>
      </c>
      <c r="U178" s="99">
        <v>19.133333</v>
      </c>
      <c r="V178" s="99">
        <v>0.00099</v>
      </c>
      <c r="W178" s="99">
        <v>0.006029</v>
      </c>
      <c r="X178" s="99">
        <v>1.403579</v>
      </c>
      <c r="Y178" s="99">
        <v>0.4</v>
      </c>
      <c r="Z178" s="99"/>
      <c r="AA178" s="81">
        <v>178</v>
      </c>
      <c r="AB178" s="81"/>
      <c r="AC178" s="89"/>
      <c r="AD178" s="103" t="str">
        <f>REPLACE(INDEX(GroupVertices[Group],MATCH(Vertices[[#This Row],[Vertex]],GroupVertices[Vertex],0)),1,1,"")</f>
        <v>5</v>
      </c>
      <c r="AE178" s="2"/>
      <c r="AI178" s="3"/>
    </row>
    <row r="179" spans="1:35" ht="15">
      <c r="A179" s="14" t="s">
        <v>379</v>
      </c>
      <c r="B179" s="15"/>
      <c r="C179" s="15"/>
      <c r="D179" s="87">
        <v>400</v>
      </c>
      <c r="E179" s="82"/>
      <c r="F179" s="15"/>
      <c r="G179" s="15"/>
      <c r="H179" s="95" t="s">
        <v>379</v>
      </c>
      <c r="I179" s="100"/>
      <c r="J179" s="100"/>
      <c r="K179" s="95" t="s">
        <v>379</v>
      </c>
      <c r="L179" s="84">
        <v>1</v>
      </c>
      <c r="M179" s="86">
        <v>1019.301513671875</v>
      </c>
      <c r="N179" s="86">
        <v>2456.7705078125</v>
      </c>
      <c r="O179" s="76"/>
      <c r="P179" s="88"/>
      <c r="Q179" s="88"/>
      <c r="R179" s="105"/>
      <c r="S179" s="98">
        <v>1</v>
      </c>
      <c r="T179" s="98">
        <v>0</v>
      </c>
      <c r="U179" s="99">
        <v>0</v>
      </c>
      <c r="V179" s="99">
        <v>0.000725</v>
      </c>
      <c r="W179" s="99">
        <v>0.000397</v>
      </c>
      <c r="X179" s="99">
        <v>0.392671</v>
      </c>
      <c r="Y179" s="99">
        <v>0</v>
      </c>
      <c r="Z179" s="99"/>
      <c r="AA179" s="81">
        <v>179</v>
      </c>
      <c r="AB179" s="81"/>
      <c r="AC179" s="89"/>
      <c r="AD179" s="103" t="str">
        <f>REPLACE(INDEX(GroupVertices[Group],MATCH(Vertices[[#This Row],[Vertex]],GroupVertices[Vertex],0)),1,1,"")</f>
        <v>2</v>
      </c>
      <c r="AE179" s="2"/>
      <c r="AI179" s="3"/>
    </row>
    <row r="180" spans="1:35" ht="15">
      <c r="A180" s="14" t="s">
        <v>380</v>
      </c>
      <c r="B180" s="15"/>
      <c r="C180" s="15"/>
      <c r="D180" s="87">
        <v>400</v>
      </c>
      <c r="E180" s="82"/>
      <c r="F180" s="15"/>
      <c r="G180" s="15"/>
      <c r="H180" s="95" t="s">
        <v>380</v>
      </c>
      <c r="I180" s="100"/>
      <c r="J180" s="100"/>
      <c r="K180" s="95" t="s">
        <v>380</v>
      </c>
      <c r="L180" s="84">
        <v>1</v>
      </c>
      <c r="M180" s="86">
        <v>429.64862060546875</v>
      </c>
      <c r="N180" s="86">
        <v>1260.192626953125</v>
      </c>
      <c r="O180" s="76"/>
      <c r="P180" s="88"/>
      <c r="Q180" s="88"/>
      <c r="R180" s="105"/>
      <c r="S180" s="98">
        <v>0</v>
      </c>
      <c r="T180" s="98">
        <v>1</v>
      </c>
      <c r="U180" s="99">
        <v>0</v>
      </c>
      <c r="V180" s="99">
        <v>0.000719</v>
      </c>
      <c r="W180" s="99">
        <v>0.000314</v>
      </c>
      <c r="X180" s="99">
        <v>0.444768</v>
      </c>
      <c r="Y180" s="99">
        <v>0</v>
      </c>
      <c r="Z180" s="99"/>
      <c r="AA180" s="81">
        <v>180</v>
      </c>
      <c r="AB180" s="81"/>
      <c r="AC180" s="89"/>
      <c r="AD180" s="103" t="str">
        <f>REPLACE(INDEX(GroupVertices[Group],MATCH(Vertices[[#This Row],[Vertex]],GroupVertices[Vertex],0)),1,1,"")</f>
        <v>2</v>
      </c>
      <c r="AE180" s="2"/>
      <c r="AI180" s="3"/>
    </row>
    <row r="181" spans="1:35" ht="15">
      <c r="A181" s="14" t="s">
        <v>381</v>
      </c>
      <c r="B181" s="15"/>
      <c r="C181" s="15"/>
      <c r="D181" s="87">
        <v>400.0505376810767</v>
      </c>
      <c r="E181" s="82"/>
      <c r="F181" s="15"/>
      <c r="G181" s="15"/>
      <c r="H181" s="95" t="s">
        <v>381</v>
      </c>
      <c r="I181" s="100"/>
      <c r="J181" s="100"/>
      <c r="K181" s="95" t="s">
        <v>381</v>
      </c>
      <c r="L181" s="84">
        <v>2.0105514708097685</v>
      </c>
      <c r="M181" s="86">
        <v>647.8858642578125</v>
      </c>
      <c r="N181" s="86">
        <v>1898.482421875</v>
      </c>
      <c r="O181" s="76"/>
      <c r="P181" s="88"/>
      <c r="Q181" s="88"/>
      <c r="R181" s="105"/>
      <c r="S181" s="98">
        <v>2</v>
      </c>
      <c r="T181" s="98">
        <v>1</v>
      </c>
      <c r="U181" s="99">
        <v>0.666667</v>
      </c>
      <c r="V181" s="99">
        <v>0.000986</v>
      </c>
      <c r="W181" s="99">
        <v>0.004876</v>
      </c>
      <c r="X181" s="99">
        <v>0.906404</v>
      </c>
      <c r="Y181" s="99">
        <v>0.3333333333333333</v>
      </c>
      <c r="Z181" s="99"/>
      <c r="AA181" s="81">
        <v>181</v>
      </c>
      <c r="AB181" s="81"/>
      <c r="AC181" s="89"/>
      <c r="AD181" s="103" t="str">
        <f>REPLACE(INDEX(GroupVertices[Group],MATCH(Vertices[[#This Row],[Vertex]],GroupVertices[Vertex],0)),1,1,"")</f>
        <v>2</v>
      </c>
      <c r="AE181" s="2"/>
      <c r="AI181" s="3"/>
    </row>
    <row r="182" spans="1:35" ht="15">
      <c r="A182" s="14" t="s">
        <v>382</v>
      </c>
      <c r="B182" s="15"/>
      <c r="C182" s="15"/>
      <c r="D182" s="87">
        <v>403.18676016389315</v>
      </c>
      <c r="E182" s="82"/>
      <c r="F182" s="15"/>
      <c r="G182" s="15"/>
      <c r="H182" s="95" t="s">
        <v>382</v>
      </c>
      <c r="I182" s="100"/>
      <c r="J182" s="100"/>
      <c r="K182" s="95" t="s">
        <v>382</v>
      </c>
      <c r="L182" s="84">
        <v>64.72245623720805</v>
      </c>
      <c r="M182" s="86">
        <v>8075.26025390625</v>
      </c>
      <c r="N182" s="86">
        <v>6188.5634765625</v>
      </c>
      <c r="O182" s="76"/>
      <c r="P182" s="88"/>
      <c r="Q182" s="88"/>
      <c r="R182" s="105"/>
      <c r="S182" s="98">
        <v>1</v>
      </c>
      <c r="T182" s="98">
        <v>3</v>
      </c>
      <c r="U182" s="99">
        <v>42.038095</v>
      </c>
      <c r="V182" s="99">
        <v>0.000994</v>
      </c>
      <c r="W182" s="99">
        <v>0.005351</v>
      </c>
      <c r="X182" s="99">
        <v>1.175294</v>
      </c>
      <c r="Y182" s="99">
        <v>0.4166666666666667</v>
      </c>
      <c r="Z182" s="99"/>
      <c r="AA182" s="81">
        <v>182</v>
      </c>
      <c r="AB182" s="81"/>
      <c r="AC182" s="89"/>
      <c r="AD182" s="103" t="str">
        <f>REPLACE(INDEX(GroupVertices[Group],MATCH(Vertices[[#This Row],[Vertex]],GroupVertices[Vertex],0)),1,1,"")</f>
        <v>9</v>
      </c>
      <c r="AE182" s="2"/>
      <c r="AI182" s="3"/>
    </row>
    <row r="183" spans="1:35" ht="15">
      <c r="A183" s="14" t="s">
        <v>383</v>
      </c>
      <c r="B183" s="15"/>
      <c r="C183" s="15"/>
      <c r="D183" s="87">
        <v>400.1263441647885</v>
      </c>
      <c r="E183" s="82"/>
      <c r="F183" s="15"/>
      <c r="G183" s="15"/>
      <c r="H183" s="95" t="s">
        <v>383</v>
      </c>
      <c r="I183" s="100"/>
      <c r="J183" s="100"/>
      <c r="K183" s="95" t="s">
        <v>383</v>
      </c>
      <c r="L183" s="84">
        <v>3.5263779191111975</v>
      </c>
      <c r="M183" s="86">
        <v>8064.052734375</v>
      </c>
      <c r="N183" s="86">
        <v>6661.18359375</v>
      </c>
      <c r="O183" s="76"/>
      <c r="P183" s="88"/>
      <c r="Q183" s="88"/>
      <c r="R183" s="105"/>
      <c r="S183" s="98">
        <v>2</v>
      </c>
      <c r="T183" s="98">
        <v>1</v>
      </c>
      <c r="U183" s="99">
        <v>1.666667</v>
      </c>
      <c r="V183" s="99">
        <v>0.000982</v>
      </c>
      <c r="W183" s="99">
        <v>0.004911</v>
      </c>
      <c r="X183" s="99">
        <v>0.914163</v>
      </c>
      <c r="Y183" s="99">
        <v>0.3333333333333333</v>
      </c>
      <c r="Z183" s="99"/>
      <c r="AA183" s="81">
        <v>183</v>
      </c>
      <c r="AB183" s="81"/>
      <c r="AC183" s="89"/>
      <c r="AD183" s="103" t="str">
        <f>REPLACE(INDEX(GroupVertices[Group],MATCH(Vertices[[#This Row],[Vertex]],GroupVertices[Vertex],0)),1,1,"")</f>
        <v>9</v>
      </c>
      <c r="AE183" s="2"/>
      <c r="AI183" s="3"/>
    </row>
    <row r="184" spans="1:35" ht="15">
      <c r="A184" s="14" t="s">
        <v>384</v>
      </c>
      <c r="B184" s="15"/>
      <c r="C184" s="15"/>
      <c r="D184" s="87">
        <v>410.7952942533339</v>
      </c>
      <c r="E184" s="82"/>
      <c r="F184" s="15"/>
      <c r="G184" s="15"/>
      <c r="H184" s="95" t="s">
        <v>384</v>
      </c>
      <c r="I184" s="100"/>
      <c r="J184" s="100"/>
      <c r="K184" s="95" t="s">
        <v>384</v>
      </c>
      <c r="L184" s="84">
        <v>216.8627038896644</v>
      </c>
      <c r="M184" s="86">
        <v>2887.3046875</v>
      </c>
      <c r="N184" s="86">
        <v>1796.743896484375</v>
      </c>
      <c r="O184" s="76"/>
      <c r="P184" s="88"/>
      <c r="Q184" s="88"/>
      <c r="R184" s="105"/>
      <c r="S184" s="98">
        <v>2</v>
      </c>
      <c r="T184" s="98">
        <v>2</v>
      </c>
      <c r="U184" s="99">
        <v>142.405949</v>
      </c>
      <c r="V184" s="99">
        <v>0.000786</v>
      </c>
      <c r="W184" s="99">
        <v>0.001467</v>
      </c>
      <c r="X184" s="99">
        <v>1.182343</v>
      </c>
      <c r="Y184" s="99">
        <v>0.3333333333333333</v>
      </c>
      <c r="Z184" s="99"/>
      <c r="AA184" s="81">
        <v>184</v>
      </c>
      <c r="AB184" s="81"/>
      <c r="AC184" s="89"/>
      <c r="AD184" s="103" t="str">
        <f>REPLACE(INDEX(GroupVertices[Group],MATCH(Vertices[[#This Row],[Vertex]],GroupVertices[Vertex],0)),1,1,"")</f>
        <v>2</v>
      </c>
      <c r="AE184" s="2"/>
      <c r="AI184" s="3"/>
    </row>
    <row r="185" spans="1:35" ht="15">
      <c r="A185" s="14" t="s">
        <v>385</v>
      </c>
      <c r="B185" s="15"/>
      <c r="C185" s="15"/>
      <c r="D185" s="87">
        <v>400</v>
      </c>
      <c r="E185" s="82"/>
      <c r="F185" s="15"/>
      <c r="G185" s="15"/>
      <c r="H185" s="95" t="s">
        <v>385</v>
      </c>
      <c r="I185" s="100"/>
      <c r="J185" s="100"/>
      <c r="K185" s="95" t="s">
        <v>385</v>
      </c>
      <c r="L185" s="84">
        <v>1</v>
      </c>
      <c r="M185" s="86">
        <v>1286.318359375</v>
      </c>
      <c r="N185" s="86">
        <v>5587.37109375</v>
      </c>
      <c r="O185" s="76"/>
      <c r="P185" s="88"/>
      <c r="Q185" s="88"/>
      <c r="R185" s="105"/>
      <c r="S185" s="98">
        <v>1</v>
      </c>
      <c r="T185" s="98">
        <v>0</v>
      </c>
      <c r="U185" s="99">
        <v>0</v>
      </c>
      <c r="V185" s="99">
        <v>0.000979</v>
      </c>
      <c r="W185" s="99">
        <v>0.004157</v>
      </c>
      <c r="X185" s="99">
        <v>0.418598</v>
      </c>
      <c r="Y185" s="99">
        <v>0</v>
      </c>
      <c r="Z185" s="99"/>
      <c r="AA185" s="81">
        <v>185</v>
      </c>
      <c r="AB185" s="81"/>
      <c r="AC185" s="89"/>
      <c r="AD185" s="103" t="str">
        <f>REPLACE(INDEX(GroupVertices[Group],MATCH(Vertices[[#This Row],[Vertex]],GroupVertices[Vertex],0)),1,1,"")</f>
        <v>1</v>
      </c>
      <c r="AE185" s="2"/>
      <c r="AI185" s="3"/>
    </row>
    <row r="186" spans="1:35" ht="15">
      <c r="A186" s="14" t="s">
        <v>386</v>
      </c>
      <c r="B186" s="15"/>
      <c r="C186" s="15"/>
      <c r="D186" s="87">
        <v>400.45483890227086</v>
      </c>
      <c r="E186" s="82"/>
      <c r="F186" s="15"/>
      <c r="G186" s="15"/>
      <c r="H186" s="95" t="s">
        <v>386</v>
      </c>
      <c r="I186" s="100"/>
      <c r="J186" s="100"/>
      <c r="K186" s="95" t="s">
        <v>386</v>
      </c>
      <c r="L186" s="84">
        <v>10.094958689808573</v>
      </c>
      <c r="M186" s="86">
        <v>9199.759765625</v>
      </c>
      <c r="N186" s="86">
        <v>5310.35888671875</v>
      </c>
      <c r="O186" s="76"/>
      <c r="P186" s="88"/>
      <c r="Q186" s="88"/>
      <c r="R186" s="105"/>
      <c r="S186" s="98">
        <v>1</v>
      </c>
      <c r="T186" s="98">
        <v>1</v>
      </c>
      <c r="U186" s="99">
        <v>6</v>
      </c>
      <c r="V186" s="99">
        <v>0.000573</v>
      </c>
      <c r="W186" s="99">
        <v>2.7E-05</v>
      </c>
      <c r="X186" s="99">
        <v>0.84388</v>
      </c>
      <c r="Y186" s="99">
        <v>0</v>
      </c>
      <c r="Z186" s="99"/>
      <c r="AA186" s="81">
        <v>186</v>
      </c>
      <c r="AB186" s="81"/>
      <c r="AC186" s="89"/>
      <c r="AD186" s="103" t="str">
        <f>REPLACE(INDEX(GroupVertices[Group],MATCH(Vertices[[#This Row],[Vertex]],GroupVertices[Vertex],0)),1,1,"")</f>
        <v>11</v>
      </c>
      <c r="AE186" s="2"/>
      <c r="AI186" s="3"/>
    </row>
    <row r="187" spans="1:35" ht="15">
      <c r="A187" s="14" t="s">
        <v>387</v>
      </c>
      <c r="B187" s="15"/>
      <c r="C187" s="15"/>
      <c r="D187" s="87">
        <v>514.6194033722625</v>
      </c>
      <c r="E187" s="82"/>
      <c r="F187" s="15"/>
      <c r="G187" s="15"/>
      <c r="H187" s="95" t="s">
        <v>387</v>
      </c>
      <c r="I187" s="100"/>
      <c r="J187" s="100"/>
      <c r="K187" s="95" t="s">
        <v>387</v>
      </c>
      <c r="L187" s="84">
        <v>2292.9295898317605</v>
      </c>
      <c r="M187" s="86">
        <v>9091.2353515625</v>
      </c>
      <c r="N187" s="86">
        <v>6010.55615234375</v>
      </c>
      <c r="O187" s="76"/>
      <c r="P187" s="88"/>
      <c r="Q187" s="88"/>
      <c r="R187" s="105"/>
      <c r="S187" s="98">
        <v>2</v>
      </c>
      <c r="T187" s="98">
        <v>2</v>
      </c>
      <c r="U187" s="99">
        <v>1512</v>
      </c>
      <c r="V187" s="99">
        <v>0.000574</v>
      </c>
      <c r="W187" s="99">
        <v>2.7E-05</v>
      </c>
      <c r="X187" s="99">
        <v>1.715126</v>
      </c>
      <c r="Y187" s="99">
        <v>0</v>
      </c>
      <c r="Z187" s="99"/>
      <c r="AA187" s="81">
        <v>187</v>
      </c>
      <c r="AB187" s="81"/>
      <c r="AC187" s="89"/>
      <c r="AD187" s="103" t="str">
        <f>REPLACE(INDEX(GroupVertices[Group],MATCH(Vertices[[#This Row],[Vertex]],GroupVertices[Vertex],0)),1,1,"")</f>
        <v>11</v>
      </c>
      <c r="AE187" s="2"/>
      <c r="AI187" s="3"/>
    </row>
    <row r="188" spans="1:35" ht="15">
      <c r="A188" s="14" t="s">
        <v>388</v>
      </c>
      <c r="B188" s="15"/>
      <c r="C188" s="15"/>
      <c r="D188" s="87">
        <v>400</v>
      </c>
      <c r="E188" s="82"/>
      <c r="F188" s="15"/>
      <c r="G188" s="15"/>
      <c r="H188" s="95" t="s">
        <v>388</v>
      </c>
      <c r="I188" s="100"/>
      <c r="J188" s="100"/>
      <c r="K188" s="95" t="s">
        <v>388</v>
      </c>
      <c r="L188" s="84">
        <v>1</v>
      </c>
      <c r="M188" s="86">
        <v>8810.1591796875</v>
      </c>
      <c r="N188" s="86">
        <v>5737.9765625</v>
      </c>
      <c r="O188" s="76"/>
      <c r="P188" s="88"/>
      <c r="Q188" s="88"/>
      <c r="R188" s="105"/>
      <c r="S188" s="98">
        <v>1</v>
      </c>
      <c r="T188" s="98">
        <v>0</v>
      </c>
      <c r="U188" s="99">
        <v>0</v>
      </c>
      <c r="V188" s="99">
        <v>0.000471</v>
      </c>
      <c r="W188" s="99">
        <v>2E-06</v>
      </c>
      <c r="X188" s="99">
        <v>0.514464</v>
      </c>
      <c r="Y188" s="99">
        <v>0</v>
      </c>
      <c r="Z188" s="99"/>
      <c r="AA188" s="81">
        <v>188</v>
      </c>
      <c r="AB188" s="81"/>
      <c r="AC188" s="89"/>
      <c r="AD188" s="103" t="str">
        <f>REPLACE(INDEX(GroupVertices[Group],MATCH(Vertices[[#This Row],[Vertex]],GroupVertices[Vertex],0)),1,1,"")</f>
        <v>11</v>
      </c>
      <c r="AE188" s="2"/>
      <c r="AI188" s="3"/>
    </row>
    <row r="189" spans="1:35" ht="15">
      <c r="A189" s="14" t="s">
        <v>389</v>
      </c>
      <c r="B189" s="15"/>
      <c r="C189" s="15"/>
      <c r="D189" s="87">
        <v>400</v>
      </c>
      <c r="E189" s="82"/>
      <c r="F189" s="15"/>
      <c r="G189" s="15"/>
      <c r="H189" s="95" t="s">
        <v>389</v>
      </c>
      <c r="I189" s="100"/>
      <c r="J189" s="100"/>
      <c r="K189" s="95" t="s">
        <v>389</v>
      </c>
      <c r="L189" s="84">
        <v>1</v>
      </c>
      <c r="M189" s="86">
        <v>2291.713134765625</v>
      </c>
      <c r="N189" s="86">
        <v>7446.17578125</v>
      </c>
      <c r="O189" s="76"/>
      <c r="P189" s="88"/>
      <c r="Q189" s="88"/>
      <c r="R189" s="105"/>
      <c r="S189" s="98">
        <v>0</v>
      </c>
      <c r="T189" s="98">
        <v>1</v>
      </c>
      <c r="U189" s="99">
        <v>0</v>
      </c>
      <c r="V189" s="99">
        <v>0.000979</v>
      </c>
      <c r="W189" s="99">
        <v>0.004157</v>
      </c>
      <c r="X189" s="99">
        <v>0.418598</v>
      </c>
      <c r="Y189" s="99">
        <v>0</v>
      </c>
      <c r="Z189" s="99"/>
      <c r="AA189" s="81">
        <v>189</v>
      </c>
      <c r="AB189" s="81"/>
      <c r="AC189" s="89"/>
      <c r="AD189" s="103" t="str">
        <f>REPLACE(INDEX(GroupVertices[Group],MATCH(Vertices[[#This Row],[Vertex]],GroupVertices[Vertex],0)),1,1,"")</f>
        <v>1</v>
      </c>
      <c r="AE189" s="2"/>
      <c r="AI189" s="3"/>
    </row>
    <row r="190" spans="1:35" ht="15">
      <c r="A190" s="14" t="s">
        <v>390</v>
      </c>
      <c r="B190" s="15"/>
      <c r="C190" s="15"/>
      <c r="D190" s="87">
        <v>400</v>
      </c>
      <c r="E190" s="82"/>
      <c r="F190" s="15"/>
      <c r="G190" s="15"/>
      <c r="H190" s="95" t="s">
        <v>390</v>
      </c>
      <c r="I190" s="100"/>
      <c r="J190" s="100"/>
      <c r="K190" s="95" t="s">
        <v>390</v>
      </c>
      <c r="L190" s="84">
        <v>1</v>
      </c>
      <c r="M190" s="86">
        <v>1933.3046875</v>
      </c>
      <c r="N190" s="86">
        <v>7361.83837890625</v>
      </c>
      <c r="O190" s="76"/>
      <c r="P190" s="88"/>
      <c r="Q190" s="88"/>
      <c r="R190" s="105"/>
      <c r="S190" s="98">
        <v>1</v>
      </c>
      <c r="T190" s="98">
        <v>0</v>
      </c>
      <c r="U190" s="99">
        <v>0</v>
      </c>
      <c r="V190" s="99">
        <v>0.000979</v>
      </c>
      <c r="W190" s="99">
        <v>0.004157</v>
      </c>
      <c r="X190" s="99">
        <v>0.418598</v>
      </c>
      <c r="Y190" s="99">
        <v>0</v>
      </c>
      <c r="Z190" s="99"/>
      <c r="AA190" s="81">
        <v>190</v>
      </c>
      <c r="AB190" s="81"/>
      <c r="AC190" s="89"/>
      <c r="AD190" s="103" t="str">
        <f>REPLACE(INDEX(GroupVertices[Group],MATCH(Vertices[[#This Row],[Vertex]],GroupVertices[Vertex],0)),1,1,"")</f>
        <v>1</v>
      </c>
      <c r="AE190" s="2"/>
      <c r="AI190" s="3"/>
    </row>
    <row r="191" spans="1:35" ht="15">
      <c r="A191" s="14" t="s">
        <v>391</v>
      </c>
      <c r="B191" s="15"/>
      <c r="C191" s="15"/>
      <c r="D191" s="87">
        <v>400</v>
      </c>
      <c r="E191" s="82"/>
      <c r="F191" s="15"/>
      <c r="G191" s="15"/>
      <c r="H191" s="95" t="s">
        <v>391</v>
      </c>
      <c r="I191" s="100"/>
      <c r="J191" s="100"/>
      <c r="K191" s="95" t="s">
        <v>391</v>
      </c>
      <c r="L191" s="84">
        <v>1</v>
      </c>
      <c r="M191" s="86">
        <v>2713.918701171875</v>
      </c>
      <c r="N191" s="86">
        <v>9721.609375</v>
      </c>
      <c r="O191" s="76"/>
      <c r="P191" s="88"/>
      <c r="Q191" s="88"/>
      <c r="R191" s="105"/>
      <c r="S191" s="98">
        <v>0</v>
      </c>
      <c r="T191" s="98">
        <v>1</v>
      </c>
      <c r="U191" s="99">
        <v>0</v>
      </c>
      <c r="V191" s="99">
        <v>0.000716</v>
      </c>
      <c r="W191" s="99">
        <v>0.000289</v>
      </c>
      <c r="X191" s="99">
        <v>0.513353</v>
      </c>
      <c r="Y191" s="99">
        <v>0</v>
      </c>
      <c r="Z191" s="99"/>
      <c r="AA191" s="81">
        <v>191</v>
      </c>
      <c r="AB191" s="81"/>
      <c r="AC191" s="89"/>
      <c r="AD191" s="103" t="str">
        <f>REPLACE(INDEX(GroupVertices[Group],MATCH(Vertices[[#This Row],[Vertex]],GroupVertices[Vertex],0)),1,1,"")</f>
        <v>1</v>
      </c>
      <c r="AE191" s="2"/>
      <c r="AI191" s="3"/>
    </row>
    <row r="192" spans="1:35" ht="15">
      <c r="A192" s="14" t="s">
        <v>392</v>
      </c>
      <c r="B192" s="15"/>
      <c r="C192" s="15"/>
      <c r="D192" s="87">
        <v>457.30970168613123</v>
      </c>
      <c r="E192" s="82"/>
      <c r="F192" s="15"/>
      <c r="G192" s="15"/>
      <c r="H192" s="95" t="s">
        <v>392</v>
      </c>
      <c r="I192" s="100"/>
      <c r="J192" s="100"/>
      <c r="K192" s="95" t="s">
        <v>392</v>
      </c>
      <c r="L192" s="84">
        <v>1146.9647949158802</v>
      </c>
      <c r="M192" s="86">
        <v>2170.010498046875</v>
      </c>
      <c r="N192" s="86">
        <v>8265.96875</v>
      </c>
      <c r="O192" s="76"/>
      <c r="P192" s="88"/>
      <c r="Q192" s="88"/>
      <c r="R192" s="105"/>
      <c r="S192" s="98">
        <v>1</v>
      </c>
      <c r="T192" s="98">
        <v>1</v>
      </c>
      <c r="U192" s="99">
        <v>756</v>
      </c>
      <c r="V192" s="99">
        <v>0.000981</v>
      </c>
      <c r="W192" s="99">
        <v>0.004177</v>
      </c>
      <c r="X192" s="99">
        <v>0.854948</v>
      </c>
      <c r="Y192" s="99">
        <v>0</v>
      </c>
      <c r="Z192" s="99"/>
      <c r="AA192" s="81">
        <v>192</v>
      </c>
      <c r="AB192" s="81"/>
      <c r="AC192" s="89"/>
      <c r="AD192" s="103" t="str">
        <f>REPLACE(INDEX(GroupVertices[Group],MATCH(Vertices[[#This Row],[Vertex]],GroupVertices[Vertex],0)),1,1,"")</f>
        <v>1</v>
      </c>
      <c r="AE192" s="2"/>
      <c r="AI192" s="3"/>
    </row>
    <row r="193" spans="1:35" ht="15">
      <c r="A193" s="14" t="s">
        <v>393</v>
      </c>
      <c r="B193" s="15"/>
      <c r="C193" s="15"/>
      <c r="D193" s="87">
        <v>458.9875518336839</v>
      </c>
      <c r="E193" s="82"/>
      <c r="F193" s="15"/>
      <c r="G193" s="15"/>
      <c r="H193" s="95" t="s">
        <v>393</v>
      </c>
      <c r="I193" s="100"/>
      <c r="J193" s="100"/>
      <c r="K193" s="95" t="s">
        <v>393</v>
      </c>
      <c r="L193" s="84">
        <v>1180.515086466343</v>
      </c>
      <c r="M193" s="86">
        <v>3159.103759765625</v>
      </c>
      <c r="N193" s="86">
        <v>1775.835205078125</v>
      </c>
      <c r="O193" s="76"/>
      <c r="P193" s="88"/>
      <c r="Q193" s="88"/>
      <c r="R193" s="105"/>
      <c r="S193" s="98">
        <v>1</v>
      </c>
      <c r="T193" s="98">
        <v>2</v>
      </c>
      <c r="U193" s="99">
        <v>778.133333</v>
      </c>
      <c r="V193" s="99">
        <v>0.000765</v>
      </c>
      <c r="W193" s="99">
        <v>0.000829</v>
      </c>
      <c r="X193" s="99">
        <v>1.100584</v>
      </c>
      <c r="Y193" s="99">
        <v>0</v>
      </c>
      <c r="Z193" s="99"/>
      <c r="AA193" s="81">
        <v>193</v>
      </c>
      <c r="AB193" s="81"/>
      <c r="AC193" s="89"/>
      <c r="AD193" s="103" t="str">
        <f>REPLACE(INDEX(GroupVertices[Group],MATCH(Vertices[[#This Row],[Vertex]],GroupVertices[Vertex],0)),1,1,"")</f>
        <v>2</v>
      </c>
      <c r="AE193" s="2"/>
      <c r="AI193" s="3"/>
    </row>
    <row r="194" spans="1:35" ht="15">
      <c r="A194" s="14" t="s">
        <v>394</v>
      </c>
      <c r="B194" s="15"/>
      <c r="C194" s="15"/>
      <c r="D194" s="87">
        <v>405.4833356298857</v>
      </c>
      <c r="E194" s="82"/>
      <c r="F194" s="15"/>
      <c r="G194" s="15"/>
      <c r="H194" s="95" t="s">
        <v>394</v>
      </c>
      <c r="I194" s="100"/>
      <c r="J194" s="100"/>
      <c r="K194" s="95" t="s">
        <v>394</v>
      </c>
      <c r="L194" s="84">
        <v>110.64477925519452</v>
      </c>
      <c r="M194" s="86">
        <v>9649.181640625</v>
      </c>
      <c r="N194" s="86">
        <v>6023.67578125</v>
      </c>
      <c r="O194" s="76"/>
      <c r="P194" s="88"/>
      <c r="Q194" s="88"/>
      <c r="R194" s="105"/>
      <c r="S194" s="98">
        <v>0</v>
      </c>
      <c r="T194" s="98">
        <v>2</v>
      </c>
      <c r="U194" s="99">
        <v>72.333333</v>
      </c>
      <c r="V194" s="99">
        <v>0.000772</v>
      </c>
      <c r="W194" s="99">
        <v>0.00089</v>
      </c>
      <c r="X194" s="99">
        <v>0.677688</v>
      </c>
      <c r="Y194" s="99">
        <v>0</v>
      </c>
      <c r="Z194" s="99"/>
      <c r="AA194" s="81">
        <v>194</v>
      </c>
      <c r="AB194" s="81"/>
      <c r="AC194" s="89"/>
      <c r="AD194" s="103" t="str">
        <f>REPLACE(INDEX(GroupVertices[Group],MATCH(Vertices[[#This Row],[Vertex]],GroupVertices[Vertex],0)),1,1,"")</f>
        <v>11</v>
      </c>
      <c r="AE194" s="2"/>
      <c r="AI194" s="3"/>
    </row>
    <row r="195" spans="1:35" ht="15">
      <c r="A195" s="14" t="s">
        <v>395</v>
      </c>
      <c r="B195" s="15"/>
      <c r="C195" s="15"/>
      <c r="D195" s="87">
        <v>400</v>
      </c>
      <c r="E195" s="82"/>
      <c r="F195" s="15"/>
      <c r="G195" s="15"/>
      <c r="H195" s="95" t="s">
        <v>395</v>
      </c>
      <c r="I195" s="100"/>
      <c r="J195" s="100"/>
      <c r="K195" s="95" t="s">
        <v>395</v>
      </c>
      <c r="L195" s="84">
        <v>1</v>
      </c>
      <c r="M195" s="86">
        <v>3372.64892578125</v>
      </c>
      <c r="N195" s="86">
        <v>2334.218505859375</v>
      </c>
      <c r="O195" s="76"/>
      <c r="P195" s="88"/>
      <c r="Q195" s="88"/>
      <c r="R195" s="105"/>
      <c r="S195" s="98">
        <v>1</v>
      </c>
      <c r="T195" s="98">
        <v>0</v>
      </c>
      <c r="U195" s="99">
        <v>0</v>
      </c>
      <c r="V195" s="99">
        <v>0.00074</v>
      </c>
      <c r="W195" s="99">
        <v>0.000442</v>
      </c>
      <c r="X195" s="99">
        <v>0.407791</v>
      </c>
      <c r="Y195" s="99">
        <v>0</v>
      </c>
      <c r="Z195" s="99"/>
      <c r="AA195" s="81">
        <v>195</v>
      </c>
      <c r="AB195" s="81"/>
      <c r="AC195" s="89"/>
      <c r="AD195" s="103" t="str">
        <f>REPLACE(INDEX(GroupVertices[Group],MATCH(Vertices[[#This Row],[Vertex]],GroupVertices[Vertex],0)),1,1,"")</f>
        <v>2</v>
      </c>
      <c r="AE195" s="2"/>
      <c r="AI195" s="3"/>
    </row>
    <row r="196" spans="1:35" ht="15">
      <c r="A196" s="14" t="s">
        <v>396</v>
      </c>
      <c r="B196" s="15"/>
      <c r="C196" s="15"/>
      <c r="D196" s="87">
        <v>400.68731214425594</v>
      </c>
      <c r="E196" s="82"/>
      <c r="F196" s="15"/>
      <c r="G196" s="15"/>
      <c r="H196" s="95" t="s">
        <v>396</v>
      </c>
      <c r="I196" s="100"/>
      <c r="J196" s="100"/>
      <c r="K196" s="95" t="s">
        <v>396</v>
      </c>
      <c r="L196" s="84">
        <v>14.743493636541771</v>
      </c>
      <c r="M196" s="86">
        <v>5328.97998046875</v>
      </c>
      <c r="N196" s="86">
        <v>4585.93896484375</v>
      </c>
      <c r="O196" s="76"/>
      <c r="P196" s="88"/>
      <c r="Q196" s="88"/>
      <c r="R196" s="105"/>
      <c r="S196" s="98">
        <v>1</v>
      </c>
      <c r="T196" s="98">
        <v>2</v>
      </c>
      <c r="U196" s="99">
        <v>9.066667</v>
      </c>
      <c r="V196" s="99">
        <v>0.000987</v>
      </c>
      <c r="W196" s="99">
        <v>0.004825</v>
      </c>
      <c r="X196" s="99">
        <v>0.953669</v>
      </c>
      <c r="Y196" s="99">
        <v>0.3333333333333333</v>
      </c>
      <c r="Z196" s="99"/>
      <c r="AA196" s="81">
        <v>196</v>
      </c>
      <c r="AB196" s="81"/>
      <c r="AC196" s="89"/>
      <c r="AD196" s="103" t="str">
        <f>REPLACE(INDEX(GroupVertices[Group],MATCH(Vertices[[#This Row],[Vertex]],GroupVertices[Vertex],0)),1,1,"")</f>
        <v>5</v>
      </c>
      <c r="AE196" s="2"/>
      <c r="AI196" s="3"/>
    </row>
    <row r="197" spans="1:35" ht="15">
      <c r="A197" s="14" t="s">
        <v>397</v>
      </c>
      <c r="B197" s="15"/>
      <c r="C197" s="15"/>
      <c r="D197" s="87">
        <v>400</v>
      </c>
      <c r="E197" s="82"/>
      <c r="F197" s="15"/>
      <c r="G197" s="15"/>
      <c r="H197" s="95" t="s">
        <v>397</v>
      </c>
      <c r="I197" s="100"/>
      <c r="J197" s="100"/>
      <c r="K197" s="95" t="s">
        <v>397</v>
      </c>
      <c r="L197" s="84">
        <v>1</v>
      </c>
      <c r="M197" s="86">
        <v>4746.40966796875</v>
      </c>
      <c r="N197" s="86">
        <v>3086.54736328125</v>
      </c>
      <c r="O197" s="76"/>
      <c r="P197" s="88"/>
      <c r="Q197" s="88"/>
      <c r="R197" s="105"/>
      <c r="S197" s="98">
        <v>0</v>
      </c>
      <c r="T197" s="98">
        <v>1</v>
      </c>
      <c r="U197" s="99">
        <v>0</v>
      </c>
      <c r="V197" s="99">
        <v>0.00073</v>
      </c>
      <c r="W197" s="99">
        <v>0.000471</v>
      </c>
      <c r="X197" s="99">
        <v>0.387025</v>
      </c>
      <c r="Y197" s="99">
        <v>0</v>
      </c>
      <c r="Z197" s="99"/>
      <c r="AA197" s="81">
        <v>197</v>
      </c>
      <c r="AB197" s="81"/>
      <c r="AC197" s="89"/>
      <c r="AD197" s="103" t="str">
        <f>REPLACE(INDEX(GroupVertices[Group],MATCH(Vertices[[#This Row],[Vertex]],GroupVertices[Vertex],0)),1,1,"")</f>
        <v>7</v>
      </c>
      <c r="AE197" s="2"/>
      <c r="AI197" s="3"/>
    </row>
    <row r="198" spans="1:35" ht="15">
      <c r="A198" s="14" t="s">
        <v>398</v>
      </c>
      <c r="B198" s="15"/>
      <c r="C198" s="15"/>
      <c r="D198" s="87">
        <v>400</v>
      </c>
      <c r="E198" s="82"/>
      <c r="F198" s="15"/>
      <c r="G198" s="15"/>
      <c r="H198" s="95" t="s">
        <v>398</v>
      </c>
      <c r="I198" s="100"/>
      <c r="J198" s="100"/>
      <c r="K198" s="95" t="s">
        <v>398</v>
      </c>
      <c r="L198" s="84">
        <v>1</v>
      </c>
      <c r="M198" s="86">
        <v>8486.412109375</v>
      </c>
      <c r="N198" s="86">
        <v>989.785400390625</v>
      </c>
      <c r="O198" s="76"/>
      <c r="P198" s="88"/>
      <c r="Q198" s="88"/>
      <c r="R198" s="105"/>
      <c r="S198" s="98">
        <v>0</v>
      </c>
      <c r="T198" s="98">
        <v>1</v>
      </c>
      <c r="U198" s="99">
        <v>0</v>
      </c>
      <c r="V198" s="99">
        <v>1</v>
      </c>
      <c r="W198" s="99">
        <v>0</v>
      </c>
      <c r="X198" s="99">
        <v>0.999999</v>
      </c>
      <c r="Y198" s="99">
        <v>0</v>
      </c>
      <c r="Z198" s="99"/>
      <c r="AA198" s="81">
        <v>198</v>
      </c>
      <c r="AB198" s="81"/>
      <c r="AC198" s="89"/>
      <c r="AD198" s="103" t="str">
        <f>REPLACE(INDEX(GroupVertices[Group],MATCH(Vertices[[#This Row],[Vertex]],GroupVertices[Vertex],0)),1,1,"")</f>
        <v>32</v>
      </c>
      <c r="AE198" s="2"/>
      <c r="AI198" s="3"/>
    </row>
    <row r="199" spans="1:35" ht="15">
      <c r="A199" s="14" t="s">
        <v>399</v>
      </c>
      <c r="B199" s="15"/>
      <c r="C199" s="15"/>
      <c r="D199" s="87">
        <v>400</v>
      </c>
      <c r="E199" s="82"/>
      <c r="F199" s="15"/>
      <c r="G199" s="15"/>
      <c r="H199" s="95" t="s">
        <v>399</v>
      </c>
      <c r="I199" s="100"/>
      <c r="J199" s="100"/>
      <c r="K199" s="95" t="s">
        <v>399</v>
      </c>
      <c r="L199" s="84">
        <v>1</v>
      </c>
      <c r="M199" s="86">
        <v>8486.412109375</v>
      </c>
      <c r="N199" s="86">
        <v>1264.324462890625</v>
      </c>
      <c r="O199" s="76"/>
      <c r="P199" s="88"/>
      <c r="Q199" s="88"/>
      <c r="R199" s="105"/>
      <c r="S199" s="98">
        <v>1</v>
      </c>
      <c r="T199" s="98">
        <v>0</v>
      </c>
      <c r="U199" s="99">
        <v>0</v>
      </c>
      <c r="V199" s="99">
        <v>1</v>
      </c>
      <c r="W199" s="99">
        <v>0</v>
      </c>
      <c r="X199" s="99">
        <v>0.999999</v>
      </c>
      <c r="Y199" s="99">
        <v>0</v>
      </c>
      <c r="Z199" s="99"/>
      <c r="AA199" s="81">
        <v>199</v>
      </c>
      <c r="AB199" s="81"/>
      <c r="AC199" s="89"/>
      <c r="AD199" s="103" t="str">
        <f>REPLACE(INDEX(GroupVertices[Group],MATCH(Vertices[[#This Row],[Vertex]],GroupVertices[Vertex],0)),1,1,"")</f>
        <v>32</v>
      </c>
      <c r="AE199" s="2"/>
      <c r="AI199" s="3"/>
    </row>
    <row r="200" spans="1:35" ht="15">
      <c r="A200" s="14" t="s">
        <v>400</v>
      </c>
      <c r="B200" s="15"/>
      <c r="C200" s="15"/>
      <c r="D200" s="87">
        <v>457.006475751284</v>
      </c>
      <c r="E200" s="82"/>
      <c r="F200" s="15"/>
      <c r="G200" s="15"/>
      <c r="H200" s="95" t="s">
        <v>400</v>
      </c>
      <c r="I200" s="100"/>
      <c r="J200" s="100"/>
      <c r="K200" s="95" t="s">
        <v>400</v>
      </c>
      <c r="L200" s="84">
        <v>1140.9014891226745</v>
      </c>
      <c r="M200" s="86">
        <v>8664.2080078125</v>
      </c>
      <c r="N200" s="86">
        <v>4226.4560546875</v>
      </c>
      <c r="O200" s="76"/>
      <c r="P200" s="88"/>
      <c r="Q200" s="88"/>
      <c r="R200" s="105"/>
      <c r="S200" s="98">
        <v>1</v>
      </c>
      <c r="T200" s="98">
        <v>1</v>
      </c>
      <c r="U200" s="99">
        <v>752</v>
      </c>
      <c r="V200" s="99">
        <v>0.000982</v>
      </c>
      <c r="W200" s="99">
        <v>0.004178</v>
      </c>
      <c r="X200" s="99">
        <v>0.771966</v>
      </c>
      <c r="Y200" s="99">
        <v>0</v>
      </c>
      <c r="Z200" s="99"/>
      <c r="AA200" s="81">
        <v>200</v>
      </c>
      <c r="AB200" s="81"/>
      <c r="AC200" s="89"/>
      <c r="AD200" s="103" t="str">
        <f>REPLACE(INDEX(GroupVertices[Group],MATCH(Vertices[[#This Row],[Vertex]],GroupVertices[Vertex],0)),1,1,"")</f>
        <v>18</v>
      </c>
      <c r="AE200" s="2"/>
      <c r="AI200" s="3"/>
    </row>
    <row r="201" spans="1:35" ht="15">
      <c r="A201" s="14" t="s">
        <v>401</v>
      </c>
      <c r="B201" s="15"/>
      <c r="C201" s="15"/>
      <c r="D201" s="87">
        <v>400.1516129674236</v>
      </c>
      <c r="E201" s="82"/>
      <c r="F201" s="15"/>
      <c r="G201" s="15"/>
      <c r="H201" s="95" t="s">
        <v>401</v>
      </c>
      <c r="I201" s="100"/>
      <c r="J201" s="100"/>
      <c r="K201" s="95" t="s">
        <v>401</v>
      </c>
      <c r="L201" s="84">
        <v>4.031652896602857</v>
      </c>
      <c r="M201" s="86">
        <v>8664.2080078125</v>
      </c>
      <c r="N201" s="86">
        <v>4789.9833984375</v>
      </c>
      <c r="O201" s="76"/>
      <c r="P201" s="88"/>
      <c r="Q201" s="88"/>
      <c r="R201" s="105"/>
      <c r="S201" s="98">
        <v>1</v>
      </c>
      <c r="T201" s="98">
        <v>1</v>
      </c>
      <c r="U201" s="99">
        <v>2</v>
      </c>
      <c r="V201" s="99">
        <v>0.000718</v>
      </c>
      <c r="W201" s="99">
        <v>0.000311</v>
      </c>
      <c r="X201" s="99">
        <v>0.831453</v>
      </c>
      <c r="Y201" s="99">
        <v>0</v>
      </c>
      <c r="Z201" s="99"/>
      <c r="AA201" s="81">
        <v>201</v>
      </c>
      <c r="AB201" s="81"/>
      <c r="AC201" s="89"/>
      <c r="AD201" s="103" t="str">
        <f>REPLACE(INDEX(GroupVertices[Group],MATCH(Vertices[[#This Row],[Vertex]],GroupVertices[Vertex],0)),1,1,"")</f>
        <v>18</v>
      </c>
      <c r="AE201" s="2"/>
      <c r="AI201" s="3"/>
    </row>
    <row r="202" spans="1:35" ht="15">
      <c r="A202" s="14" t="s">
        <v>402</v>
      </c>
      <c r="B202" s="15"/>
      <c r="C202" s="15"/>
      <c r="D202" s="87">
        <v>411.0420074400583</v>
      </c>
      <c r="E202" s="82"/>
      <c r="F202" s="15"/>
      <c r="G202" s="15"/>
      <c r="H202" s="95" t="s">
        <v>402</v>
      </c>
      <c r="I202" s="100"/>
      <c r="J202" s="100"/>
      <c r="K202" s="95" t="s">
        <v>402</v>
      </c>
      <c r="L202" s="84">
        <v>221.79598077140523</v>
      </c>
      <c r="M202" s="86">
        <v>7187.00537109375</v>
      </c>
      <c r="N202" s="86">
        <v>5486.48779296875</v>
      </c>
      <c r="O202" s="76"/>
      <c r="P202" s="88"/>
      <c r="Q202" s="88"/>
      <c r="R202" s="105"/>
      <c r="S202" s="98">
        <v>1</v>
      </c>
      <c r="T202" s="98">
        <v>2</v>
      </c>
      <c r="U202" s="99">
        <v>145.660462</v>
      </c>
      <c r="V202" s="99">
        <v>0.000774</v>
      </c>
      <c r="W202" s="99">
        <v>0.000548</v>
      </c>
      <c r="X202" s="99">
        <v>0.97481</v>
      </c>
      <c r="Y202" s="99">
        <v>0</v>
      </c>
      <c r="Z202" s="99"/>
      <c r="AA202" s="81">
        <v>202</v>
      </c>
      <c r="AB202" s="81"/>
      <c r="AC202" s="89"/>
      <c r="AD202" s="103" t="str">
        <f>REPLACE(INDEX(GroupVertices[Group],MATCH(Vertices[[#This Row],[Vertex]],GroupVertices[Vertex],0)),1,1,"")</f>
        <v>8</v>
      </c>
      <c r="AE202" s="2"/>
      <c r="AI202" s="3"/>
    </row>
    <row r="203" spans="1:35" ht="15">
      <c r="A203" s="14" t="s">
        <v>403</v>
      </c>
      <c r="B203" s="15"/>
      <c r="C203" s="15"/>
      <c r="D203" s="87">
        <v>405.73218436106276</v>
      </c>
      <c r="E203" s="82"/>
      <c r="F203" s="15"/>
      <c r="G203" s="15"/>
      <c r="H203" s="95" t="s">
        <v>403</v>
      </c>
      <c r="I203" s="100"/>
      <c r="J203" s="100"/>
      <c r="K203" s="95" t="s">
        <v>403</v>
      </c>
      <c r="L203" s="84">
        <v>115.62075848381046</v>
      </c>
      <c r="M203" s="86">
        <v>7366.56689453125</v>
      </c>
      <c r="N203" s="86">
        <v>5216.2412109375</v>
      </c>
      <c r="O203" s="76"/>
      <c r="P203" s="88"/>
      <c r="Q203" s="88"/>
      <c r="R203" s="105"/>
      <c r="S203" s="98">
        <v>1</v>
      </c>
      <c r="T203" s="98">
        <v>1</v>
      </c>
      <c r="U203" s="99">
        <v>75.616017</v>
      </c>
      <c r="V203" s="99">
        <v>0.000776</v>
      </c>
      <c r="W203" s="99">
        <v>0.000571</v>
      </c>
      <c r="X203" s="99">
        <v>0.67379</v>
      </c>
      <c r="Y203" s="99">
        <v>0</v>
      </c>
      <c r="Z203" s="99"/>
      <c r="AA203" s="81">
        <v>203</v>
      </c>
      <c r="AB203" s="81"/>
      <c r="AC203" s="89"/>
      <c r="AD203" s="103" t="str">
        <f>REPLACE(INDEX(GroupVertices[Group],MATCH(Vertices[[#This Row],[Vertex]],GroupVertices[Vertex],0)),1,1,"")</f>
        <v>8</v>
      </c>
      <c r="AE203" s="2"/>
      <c r="AI203" s="3"/>
    </row>
    <row r="204" spans="1:35" ht="15">
      <c r="A204" s="14" t="s">
        <v>404</v>
      </c>
      <c r="B204" s="15"/>
      <c r="C204" s="15"/>
      <c r="D204" s="87">
        <v>400</v>
      </c>
      <c r="E204" s="82"/>
      <c r="F204" s="15"/>
      <c r="G204" s="15"/>
      <c r="H204" s="95" t="s">
        <v>404</v>
      </c>
      <c r="I204" s="100"/>
      <c r="J204" s="100"/>
      <c r="K204" s="95" t="s">
        <v>404</v>
      </c>
      <c r="L204" s="84">
        <v>1</v>
      </c>
      <c r="M204" s="86">
        <v>5069.66259765625</v>
      </c>
      <c r="N204" s="86">
        <v>7840.5029296875</v>
      </c>
      <c r="O204" s="76"/>
      <c r="P204" s="88"/>
      <c r="Q204" s="88"/>
      <c r="R204" s="105"/>
      <c r="S204" s="98">
        <v>0</v>
      </c>
      <c r="T204" s="98">
        <v>1</v>
      </c>
      <c r="U204" s="99">
        <v>0</v>
      </c>
      <c r="V204" s="99">
        <v>0.000754</v>
      </c>
      <c r="W204" s="99">
        <v>0.000457</v>
      </c>
      <c r="X204" s="99">
        <v>0.425962</v>
      </c>
      <c r="Y204" s="99">
        <v>0</v>
      </c>
      <c r="Z204" s="99"/>
      <c r="AA204" s="81">
        <v>204</v>
      </c>
      <c r="AB204" s="81"/>
      <c r="AC204" s="89"/>
      <c r="AD204" s="103" t="str">
        <f>REPLACE(INDEX(GroupVertices[Group],MATCH(Vertices[[#This Row],[Vertex]],GroupVertices[Vertex],0)),1,1,"")</f>
        <v>3</v>
      </c>
      <c r="AE204" s="2"/>
      <c r="AI204" s="3"/>
    </row>
    <row r="205" spans="1:35" ht="15">
      <c r="A205" s="14" t="s">
        <v>405</v>
      </c>
      <c r="B205" s="15"/>
      <c r="C205" s="15"/>
      <c r="D205" s="87">
        <v>400</v>
      </c>
      <c r="E205" s="82"/>
      <c r="F205" s="15"/>
      <c r="G205" s="15"/>
      <c r="H205" s="95" t="s">
        <v>405</v>
      </c>
      <c r="I205" s="100"/>
      <c r="J205" s="100"/>
      <c r="K205" s="95" t="s">
        <v>405</v>
      </c>
      <c r="L205" s="84">
        <v>1</v>
      </c>
      <c r="M205" s="86">
        <v>5483.58935546875</v>
      </c>
      <c r="N205" s="86">
        <v>8013.07568359375</v>
      </c>
      <c r="O205" s="76"/>
      <c r="P205" s="88"/>
      <c r="Q205" s="88"/>
      <c r="R205" s="105"/>
      <c r="S205" s="98">
        <v>1</v>
      </c>
      <c r="T205" s="98">
        <v>0</v>
      </c>
      <c r="U205" s="99">
        <v>0</v>
      </c>
      <c r="V205" s="99">
        <v>0.000754</v>
      </c>
      <c r="W205" s="99">
        <v>0.000457</v>
      </c>
      <c r="X205" s="99">
        <v>0.425962</v>
      </c>
      <c r="Y205" s="99">
        <v>0</v>
      </c>
      <c r="Z205" s="99"/>
      <c r="AA205" s="81">
        <v>205</v>
      </c>
      <c r="AB205" s="81"/>
      <c r="AC205" s="89"/>
      <c r="AD205" s="103" t="str">
        <f>REPLACE(INDEX(GroupVertices[Group],MATCH(Vertices[[#This Row],[Vertex]],GroupVertices[Vertex],0)),1,1,"")</f>
        <v>3</v>
      </c>
      <c r="AE205" s="2"/>
      <c r="AI205" s="3"/>
    </row>
    <row r="206" spans="1:35" ht="15">
      <c r="A206" s="14" t="s">
        <v>406</v>
      </c>
      <c r="B206" s="15"/>
      <c r="C206" s="15"/>
      <c r="D206" s="87">
        <v>400</v>
      </c>
      <c r="E206" s="82"/>
      <c r="F206" s="15"/>
      <c r="G206" s="15"/>
      <c r="H206" s="95" t="s">
        <v>406</v>
      </c>
      <c r="I206" s="100"/>
      <c r="J206" s="100"/>
      <c r="K206" s="95" t="s">
        <v>406</v>
      </c>
      <c r="L206" s="84">
        <v>1</v>
      </c>
      <c r="M206" s="86">
        <v>1635.8975830078125</v>
      </c>
      <c r="N206" s="86">
        <v>7904.474609375</v>
      </c>
      <c r="O206" s="76"/>
      <c r="P206" s="88"/>
      <c r="Q206" s="88"/>
      <c r="R206" s="105"/>
      <c r="S206" s="98">
        <v>0</v>
      </c>
      <c r="T206" s="98">
        <v>1</v>
      </c>
      <c r="U206" s="99">
        <v>0</v>
      </c>
      <c r="V206" s="99">
        <v>0.000979</v>
      </c>
      <c r="W206" s="99">
        <v>0.004157</v>
      </c>
      <c r="X206" s="99">
        <v>0.418598</v>
      </c>
      <c r="Y206" s="99">
        <v>0</v>
      </c>
      <c r="Z206" s="99"/>
      <c r="AA206" s="81">
        <v>206</v>
      </c>
      <c r="AB206" s="81"/>
      <c r="AC206" s="89"/>
      <c r="AD206" s="103" t="str">
        <f>REPLACE(INDEX(GroupVertices[Group],MATCH(Vertices[[#This Row],[Vertex]],GroupVertices[Vertex],0)),1,1,"")</f>
        <v>1</v>
      </c>
      <c r="AE206" s="2"/>
      <c r="AI206" s="3"/>
    </row>
    <row r="207" spans="1:35" ht="15">
      <c r="A207" s="14" t="s">
        <v>407</v>
      </c>
      <c r="B207" s="15"/>
      <c r="C207" s="15"/>
      <c r="D207" s="87">
        <v>425.01021322561496</v>
      </c>
      <c r="E207" s="82"/>
      <c r="F207" s="15"/>
      <c r="G207" s="15"/>
      <c r="H207" s="95" t="s">
        <v>407</v>
      </c>
      <c r="I207" s="100"/>
      <c r="J207" s="100"/>
      <c r="K207" s="95" t="s">
        <v>407</v>
      </c>
      <c r="L207" s="84">
        <v>501.1042236593962</v>
      </c>
      <c r="M207" s="86">
        <v>4812.2705078125</v>
      </c>
      <c r="N207" s="86">
        <v>7984.31201171875</v>
      </c>
      <c r="O207" s="76"/>
      <c r="P207" s="88"/>
      <c r="Q207" s="88"/>
      <c r="R207" s="105"/>
      <c r="S207" s="98">
        <v>2</v>
      </c>
      <c r="T207" s="98">
        <v>1</v>
      </c>
      <c r="U207" s="99">
        <v>329.921822</v>
      </c>
      <c r="V207" s="99">
        <v>0.000797</v>
      </c>
      <c r="W207" s="99">
        <v>0.001058</v>
      </c>
      <c r="X207" s="99">
        <v>0.960444</v>
      </c>
      <c r="Y207" s="99">
        <v>0.16666666666666666</v>
      </c>
      <c r="Z207" s="99"/>
      <c r="AA207" s="81">
        <v>207</v>
      </c>
      <c r="AB207" s="81"/>
      <c r="AC207" s="89"/>
      <c r="AD207" s="103" t="str">
        <f>REPLACE(INDEX(GroupVertices[Group],MATCH(Vertices[[#This Row],[Vertex]],GroupVertices[Vertex],0)),1,1,"")</f>
        <v>3</v>
      </c>
      <c r="AE207" s="2"/>
      <c r="AI207" s="3"/>
    </row>
    <row r="208" spans="1:35" ht="15">
      <c r="A208" s="14" t="s">
        <v>408</v>
      </c>
      <c r="B208" s="15"/>
      <c r="C208" s="15"/>
      <c r="D208" s="87">
        <v>400</v>
      </c>
      <c r="E208" s="82"/>
      <c r="F208" s="15"/>
      <c r="G208" s="15"/>
      <c r="H208" s="95" t="s">
        <v>408</v>
      </c>
      <c r="I208" s="100"/>
      <c r="J208" s="100"/>
      <c r="K208" s="95" t="s">
        <v>408</v>
      </c>
      <c r="L208" s="84">
        <v>1</v>
      </c>
      <c r="M208" s="86">
        <v>5546.4609375</v>
      </c>
      <c r="N208" s="86">
        <v>8369.8525390625</v>
      </c>
      <c r="O208" s="76"/>
      <c r="P208" s="88"/>
      <c r="Q208" s="88"/>
      <c r="R208" s="105"/>
      <c r="S208" s="98">
        <v>0</v>
      </c>
      <c r="T208" s="98">
        <v>1</v>
      </c>
      <c r="U208" s="99">
        <v>0</v>
      </c>
      <c r="V208" s="99">
        <v>0.000754</v>
      </c>
      <c r="W208" s="99">
        <v>0.000457</v>
      </c>
      <c r="X208" s="99">
        <v>0.425962</v>
      </c>
      <c r="Y208" s="99">
        <v>0</v>
      </c>
      <c r="Z208" s="99"/>
      <c r="AA208" s="81">
        <v>208</v>
      </c>
      <c r="AB208" s="81"/>
      <c r="AC208" s="89"/>
      <c r="AD208" s="103" t="str">
        <f>REPLACE(INDEX(GroupVertices[Group],MATCH(Vertices[[#This Row],[Vertex]],GroupVertices[Vertex],0)),1,1,"")</f>
        <v>3</v>
      </c>
      <c r="AE208" s="2"/>
      <c r="AI208" s="3"/>
    </row>
    <row r="209" spans="1:35" ht="15">
      <c r="A209" s="14" t="s">
        <v>409</v>
      </c>
      <c r="B209" s="15"/>
      <c r="C209" s="15"/>
      <c r="D209" s="87">
        <v>514.3161774374153</v>
      </c>
      <c r="E209" s="82"/>
      <c r="F209" s="15"/>
      <c r="G209" s="15"/>
      <c r="H209" s="95" t="s">
        <v>409</v>
      </c>
      <c r="I209" s="100"/>
      <c r="J209" s="100"/>
      <c r="K209" s="95" t="s">
        <v>409</v>
      </c>
      <c r="L209" s="84">
        <v>2286.8662840385546</v>
      </c>
      <c r="M209" s="86">
        <v>5422.810546875</v>
      </c>
      <c r="N209" s="86">
        <v>8773.95703125</v>
      </c>
      <c r="O209" s="76"/>
      <c r="P209" s="88"/>
      <c r="Q209" s="88"/>
      <c r="R209" s="105"/>
      <c r="S209" s="98">
        <v>2</v>
      </c>
      <c r="T209" s="98">
        <v>1</v>
      </c>
      <c r="U209" s="99">
        <v>1508</v>
      </c>
      <c r="V209" s="99">
        <v>0.000761</v>
      </c>
      <c r="W209" s="99">
        <v>0.000911</v>
      </c>
      <c r="X209" s="99">
        <v>1.059629</v>
      </c>
      <c r="Y209" s="99">
        <v>0.16666666666666666</v>
      </c>
      <c r="Z209" s="99"/>
      <c r="AA209" s="81">
        <v>209</v>
      </c>
      <c r="AB209" s="81"/>
      <c r="AC209" s="89"/>
      <c r="AD209" s="103" t="str">
        <f>REPLACE(INDEX(GroupVertices[Group],MATCH(Vertices[[#This Row],[Vertex]],GroupVertices[Vertex],0)),1,1,"")</f>
        <v>3</v>
      </c>
      <c r="AE209" s="2"/>
      <c r="AI209" s="3"/>
    </row>
    <row r="210" spans="1:35" ht="15">
      <c r="A210" s="14" t="s">
        <v>410</v>
      </c>
      <c r="B210" s="15"/>
      <c r="C210" s="15"/>
      <c r="D210" s="87">
        <v>457.30970168613123</v>
      </c>
      <c r="E210" s="82"/>
      <c r="F210" s="15"/>
      <c r="G210" s="15"/>
      <c r="H210" s="95" t="s">
        <v>410</v>
      </c>
      <c r="I210" s="100"/>
      <c r="J210" s="100"/>
      <c r="K210" s="95" t="s">
        <v>410</v>
      </c>
      <c r="L210" s="84">
        <v>1146.9647949158802</v>
      </c>
      <c r="M210" s="86">
        <v>5790.6259765625</v>
      </c>
      <c r="N210" s="86">
        <v>9187.55859375</v>
      </c>
      <c r="O210" s="76"/>
      <c r="P210" s="88"/>
      <c r="Q210" s="88"/>
      <c r="R210" s="105"/>
      <c r="S210" s="98">
        <v>1</v>
      </c>
      <c r="T210" s="98">
        <v>1</v>
      </c>
      <c r="U210" s="99">
        <v>756</v>
      </c>
      <c r="V210" s="99">
        <v>0.000592</v>
      </c>
      <c r="W210" s="99">
        <v>6.3E-05</v>
      </c>
      <c r="X210" s="99">
        <v>0.904466</v>
      </c>
      <c r="Y210" s="99">
        <v>0</v>
      </c>
      <c r="Z210" s="99"/>
      <c r="AA210" s="81">
        <v>210</v>
      </c>
      <c r="AB210" s="81"/>
      <c r="AC210" s="89"/>
      <c r="AD210" s="103" t="str">
        <f>REPLACE(INDEX(GroupVertices[Group],MATCH(Vertices[[#This Row],[Vertex]],GroupVertices[Vertex],0)),1,1,"")</f>
        <v>3</v>
      </c>
      <c r="AE210" s="2"/>
      <c r="AI210" s="3"/>
    </row>
    <row r="211" spans="1:35" ht="15">
      <c r="A211" s="14" t="s">
        <v>411</v>
      </c>
      <c r="B211" s="15"/>
      <c r="C211" s="15"/>
      <c r="D211" s="87">
        <v>400</v>
      </c>
      <c r="E211" s="82"/>
      <c r="F211" s="15"/>
      <c r="G211" s="15"/>
      <c r="H211" s="95" t="s">
        <v>411</v>
      </c>
      <c r="I211" s="100"/>
      <c r="J211" s="100"/>
      <c r="K211" s="95" t="s">
        <v>411</v>
      </c>
      <c r="L211" s="84">
        <v>1</v>
      </c>
      <c r="M211" s="86">
        <v>6097.185546875</v>
      </c>
      <c r="N211" s="86">
        <v>9591.4326171875</v>
      </c>
      <c r="O211" s="76"/>
      <c r="P211" s="88"/>
      <c r="Q211" s="88"/>
      <c r="R211" s="105"/>
      <c r="S211" s="98">
        <v>1</v>
      </c>
      <c r="T211" s="98">
        <v>0</v>
      </c>
      <c r="U211" s="99">
        <v>0</v>
      </c>
      <c r="V211" s="99">
        <v>0.000484</v>
      </c>
      <c r="W211" s="99">
        <v>4E-06</v>
      </c>
      <c r="X211" s="99">
        <v>0.534398</v>
      </c>
      <c r="Y211" s="99">
        <v>0</v>
      </c>
      <c r="Z211" s="99"/>
      <c r="AA211" s="81">
        <v>211</v>
      </c>
      <c r="AB211" s="81"/>
      <c r="AC211" s="89"/>
      <c r="AD211" s="103" t="str">
        <f>REPLACE(INDEX(GroupVertices[Group],MATCH(Vertices[[#This Row],[Vertex]],GroupVertices[Vertex],0)),1,1,"")</f>
        <v>3</v>
      </c>
      <c r="AE211" s="2"/>
      <c r="AI211" s="3"/>
    </row>
    <row r="212" spans="1:35" ht="15">
      <c r="A212" s="14" t="s">
        <v>412</v>
      </c>
      <c r="B212" s="15"/>
      <c r="C212" s="15"/>
      <c r="D212" s="87">
        <v>457.30970168613123</v>
      </c>
      <c r="E212" s="82"/>
      <c r="F212" s="15"/>
      <c r="G212" s="15"/>
      <c r="H212" s="95" t="s">
        <v>412</v>
      </c>
      <c r="I212" s="100"/>
      <c r="J212" s="100"/>
      <c r="K212" s="95" t="s">
        <v>412</v>
      </c>
      <c r="L212" s="84">
        <v>1146.9647949158802</v>
      </c>
      <c r="M212" s="86">
        <v>5714.82373046875</v>
      </c>
      <c r="N212" s="86">
        <v>8174.99072265625</v>
      </c>
      <c r="O212" s="76"/>
      <c r="P212" s="88"/>
      <c r="Q212" s="88"/>
      <c r="R212" s="105"/>
      <c r="S212" s="98">
        <v>1</v>
      </c>
      <c r="T212" s="98">
        <v>1</v>
      </c>
      <c r="U212" s="99">
        <v>756</v>
      </c>
      <c r="V212" s="99">
        <v>0.000755</v>
      </c>
      <c r="W212" s="99">
        <v>0.000459</v>
      </c>
      <c r="X212" s="99">
        <v>0.866477</v>
      </c>
      <c r="Y212" s="99">
        <v>0</v>
      </c>
      <c r="Z212" s="99"/>
      <c r="AA212" s="81">
        <v>212</v>
      </c>
      <c r="AB212" s="81"/>
      <c r="AC212" s="89"/>
      <c r="AD212" s="103" t="str">
        <f>REPLACE(INDEX(GroupVertices[Group],MATCH(Vertices[[#This Row],[Vertex]],GroupVertices[Vertex],0)),1,1,"")</f>
        <v>3</v>
      </c>
      <c r="AE212" s="2"/>
      <c r="AI212" s="3"/>
    </row>
    <row r="213" spans="1:35" ht="15">
      <c r="A213" s="14" t="s">
        <v>413</v>
      </c>
      <c r="B213" s="15"/>
      <c r="C213" s="15"/>
      <c r="D213" s="87">
        <v>400</v>
      </c>
      <c r="E213" s="82"/>
      <c r="F213" s="15"/>
      <c r="G213" s="15"/>
      <c r="H213" s="95" t="s">
        <v>413</v>
      </c>
      <c r="I213" s="100"/>
      <c r="J213" s="100"/>
      <c r="K213" s="95" t="s">
        <v>413</v>
      </c>
      <c r="L213" s="84">
        <v>1</v>
      </c>
      <c r="M213" s="86">
        <v>6188.3408203125</v>
      </c>
      <c r="N213" s="86">
        <v>8189.671875</v>
      </c>
      <c r="O213" s="76"/>
      <c r="P213" s="88"/>
      <c r="Q213" s="88"/>
      <c r="R213" s="105"/>
      <c r="S213" s="98">
        <v>1</v>
      </c>
      <c r="T213" s="98">
        <v>0</v>
      </c>
      <c r="U213" s="99">
        <v>0</v>
      </c>
      <c r="V213" s="99">
        <v>0.000587</v>
      </c>
      <c r="W213" s="99">
        <v>3.2E-05</v>
      </c>
      <c r="X213" s="99">
        <v>0.518253</v>
      </c>
      <c r="Y213" s="99">
        <v>0</v>
      </c>
      <c r="Z213" s="99"/>
      <c r="AA213" s="81">
        <v>213</v>
      </c>
      <c r="AB213" s="81"/>
      <c r="AC213" s="89"/>
      <c r="AD213" s="103" t="str">
        <f>REPLACE(INDEX(GroupVertices[Group],MATCH(Vertices[[#This Row],[Vertex]],GroupVertices[Vertex],0)),1,1,"")</f>
        <v>3</v>
      </c>
      <c r="AE213" s="2"/>
      <c r="AI213" s="3"/>
    </row>
    <row r="214" spans="1:35" ht="15">
      <c r="A214" s="14" t="s">
        <v>414</v>
      </c>
      <c r="B214" s="15"/>
      <c r="C214" s="15"/>
      <c r="D214" s="87">
        <v>400</v>
      </c>
      <c r="E214" s="82"/>
      <c r="F214" s="15"/>
      <c r="G214" s="15"/>
      <c r="H214" s="95" t="s">
        <v>414</v>
      </c>
      <c r="I214" s="100"/>
      <c r="J214" s="100"/>
      <c r="K214" s="95" t="s">
        <v>414</v>
      </c>
      <c r="L214" s="84">
        <v>1</v>
      </c>
      <c r="M214" s="86">
        <v>4468.5263671875</v>
      </c>
      <c r="N214" s="86">
        <v>7304.49267578125</v>
      </c>
      <c r="O214" s="76"/>
      <c r="P214" s="88"/>
      <c r="Q214" s="88"/>
      <c r="R214" s="105"/>
      <c r="S214" s="98">
        <v>1</v>
      </c>
      <c r="T214" s="98">
        <v>0</v>
      </c>
      <c r="U214" s="99">
        <v>0</v>
      </c>
      <c r="V214" s="99">
        <v>0.000608</v>
      </c>
      <c r="W214" s="99">
        <v>6.8E-05</v>
      </c>
      <c r="X214" s="99">
        <v>0.436888</v>
      </c>
      <c r="Y214" s="99">
        <v>0</v>
      </c>
      <c r="Z214" s="99"/>
      <c r="AA214" s="81">
        <v>214</v>
      </c>
      <c r="AB214" s="81"/>
      <c r="AC214" s="89"/>
      <c r="AD214" s="103" t="str">
        <f>REPLACE(INDEX(GroupVertices[Group],MATCH(Vertices[[#This Row],[Vertex]],GroupVertices[Vertex],0)),1,1,"")</f>
        <v>3</v>
      </c>
      <c r="AE214" s="2"/>
      <c r="AI214" s="3"/>
    </row>
    <row r="215" spans="1:35" ht="15">
      <c r="A215" s="14" t="s">
        <v>415</v>
      </c>
      <c r="B215" s="15"/>
      <c r="C215" s="15"/>
      <c r="D215" s="87">
        <v>400.3310216708104</v>
      </c>
      <c r="E215" s="82"/>
      <c r="F215" s="15"/>
      <c r="G215" s="15"/>
      <c r="H215" s="95" t="s">
        <v>415</v>
      </c>
      <c r="I215" s="100"/>
      <c r="J215" s="100"/>
      <c r="K215" s="95" t="s">
        <v>415</v>
      </c>
      <c r="L215" s="84">
        <v>7.619109329525054</v>
      </c>
      <c r="M215" s="86">
        <v>5027.91552734375</v>
      </c>
      <c r="N215" s="86">
        <v>2205.864990234375</v>
      </c>
      <c r="O215" s="76"/>
      <c r="P215" s="88"/>
      <c r="Q215" s="88"/>
      <c r="R215" s="105"/>
      <c r="S215" s="98">
        <v>1</v>
      </c>
      <c r="T215" s="98">
        <v>3</v>
      </c>
      <c r="U215" s="99">
        <v>4.366667</v>
      </c>
      <c r="V215" s="99">
        <v>0.000993</v>
      </c>
      <c r="W215" s="99">
        <v>0.005631</v>
      </c>
      <c r="X215" s="99">
        <v>1.124424</v>
      </c>
      <c r="Y215" s="99">
        <v>0.6666666666666666</v>
      </c>
      <c r="Z215" s="99"/>
      <c r="AA215" s="81">
        <v>215</v>
      </c>
      <c r="AB215" s="81"/>
      <c r="AC215" s="89"/>
      <c r="AD215" s="103" t="str">
        <f>REPLACE(INDEX(GroupVertices[Group],MATCH(Vertices[[#This Row],[Vertex]],GroupVertices[Vertex],0)),1,1,"")</f>
        <v>7</v>
      </c>
      <c r="AE215" s="2"/>
      <c r="AI215" s="3"/>
    </row>
    <row r="216" spans="1:35" ht="15">
      <c r="A216" s="14" t="s">
        <v>416</v>
      </c>
      <c r="B216" s="15"/>
      <c r="C216" s="15"/>
      <c r="D216" s="87">
        <v>515.9418053322102</v>
      </c>
      <c r="E216" s="82"/>
      <c r="F216" s="15"/>
      <c r="G216" s="15"/>
      <c r="H216" s="95" t="s">
        <v>416</v>
      </c>
      <c r="I216" s="100"/>
      <c r="J216" s="100"/>
      <c r="K216" s="95" t="s">
        <v>416</v>
      </c>
      <c r="L216" s="84">
        <v>2319.3723394228737</v>
      </c>
      <c r="M216" s="86">
        <v>7103.19482421875</v>
      </c>
      <c r="N216" s="86">
        <v>9336.529296875</v>
      </c>
      <c r="O216" s="76"/>
      <c r="P216" s="88"/>
      <c r="Q216" s="88"/>
      <c r="R216" s="105"/>
      <c r="S216" s="98">
        <v>3</v>
      </c>
      <c r="T216" s="98">
        <v>1</v>
      </c>
      <c r="U216" s="99">
        <v>1529.444444</v>
      </c>
      <c r="V216" s="99">
        <v>0.000775</v>
      </c>
      <c r="W216" s="99">
        <v>0.000905</v>
      </c>
      <c r="X216" s="99">
        <v>1.415865</v>
      </c>
      <c r="Y216" s="99">
        <v>0</v>
      </c>
      <c r="Z216" s="99"/>
      <c r="AA216" s="81">
        <v>216</v>
      </c>
      <c r="AB216" s="81"/>
      <c r="AC216" s="89"/>
      <c r="AD216" s="103" t="str">
        <f>REPLACE(INDEX(GroupVertices[Group],MATCH(Vertices[[#This Row],[Vertex]],GroupVertices[Vertex],0)),1,1,"")</f>
        <v>4</v>
      </c>
      <c r="AE216" s="2"/>
      <c r="AI216" s="3"/>
    </row>
    <row r="217" spans="1:35" ht="15">
      <c r="A217" s="14" t="s">
        <v>417</v>
      </c>
      <c r="B217" s="15"/>
      <c r="C217" s="15"/>
      <c r="D217" s="87">
        <v>400</v>
      </c>
      <c r="E217" s="82"/>
      <c r="F217" s="15"/>
      <c r="G217" s="15"/>
      <c r="H217" s="95" t="s">
        <v>417</v>
      </c>
      <c r="I217" s="100"/>
      <c r="J217" s="100"/>
      <c r="K217" s="95" t="s">
        <v>417</v>
      </c>
      <c r="L217" s="84">
        <v>1</v>
      </c>
      <c r="M217" s="86">
        <v>7242.67529296875</v>
      </c>
      <c r="N217" s="86">
        <v>9847.0224609375</v>
      </c>
      <c r="O217" s="76"/>
      <c r="P217" s="88"/>
      <c r="Q217" s="88"/>
      <c r="R217" s="105"/>
      <c r="S217" s="98">
        <v>1</v>
      </c>
      <c r="T217" s="98">
        <v>0</v>
      </c>
      <c r="U217" s="99">
        <v>0</v>
      </c>
      <c r="V217" s="99">
        <v>0.000599</v>
      </c>
      <c r="W217" s="99">
        <v>6.3E-05</v>
      </c>
      <c r="X217" s="99">
        <v>0.450871</v>
      </c>
      <c r="Y217" s="99">
        <v>0</v>
      </c>
      <c r="Z217" s="99"/>
      <c r="AA217" s="81">
        <v>217</v>
      </c>
      <c r="AB217" s="81"/>
      <c r="AC217" s="89"/>
      <c r="AD217" s="103" t="str">
        <f>REPLACE(INDEX(GroupVertices[Group],MATCH(Vertices[[#This Row],[Vertex]],GroupVertices[Vertex],0)),1,1,"")</f>
        <v>4</v>
      </c>
      <c r="AE217" s="2"/>
      <c r="AI217" s="3"/>
    </row>
    <row r="218" spans="1:35" ht="15">
      <c r="A218" s="14" t="s">
        <v>418</v>
      </c>
      <c r="B218" s="15"/>
      <c r="C218" s="15"/>
      <c r="D218" s="87">
        <v>400</v>
      </c>
      <c r="E218" s="82"/>
      <c r="F218" s="15"/>
      <c r="G218" s="15"/>
      <c r="H218" s="95" t="s">
        <v>418</v>
      </c>
      <c r="I218" s="100"/>
      <c r="J218" s="100"/>
      <c r="K218" s="95" t="s">
        <v>418</v>
      </c>
      <c r="L218" s="84">
        <v>1</v>
      </c>
      <c r="M218" s="86">
        <v>2365.794677734375</v>
      </c>
      <c r="N218" s="86">
        <v>5839.9033203125</v>
      </c>
      <c r="O218" s="76"/>
      <c r="P218" s="88"/>
      <c r="Q218" s="88"/>
      <c r="R218" s="105"/>
      <c r="S218" s="98">
        <v>1</v>
      </c>
      <c r="T218" s="98">
        <v>0</v>
      </c>
      <c r="U218" s="99">
        <v>0</v>
      </c>
      <c r="V218" s="99">
        <v>0.000979</v>
      </c>
      <c r="W218" s="99">
        <v>0.004157</v>
      </c>
      <c r="X218" s="99">
        <v>0.418598</v>
      </c>
      <c r="Y218" s="99">
        <v>0</v>
      </c>
      <c r="Z218" s="99"/>
      <c r="AA218" s="81">
        <v>218</v>
      </c>
      <c r="AB218" s="81"/>
      <c r="AC218" s="89"/>
      <c r="AD218" s="103" t="str">
        <f>REPLACE(INDEX(GroupVertices[Group],MATCH(Vertices[[#This Row],[Vertex]],GroupVertices[Vertex],0)),1,1,"")</f>
        <v>1</v>
      </c>
      <c r="AE218" s="2"/>
      <c r="AI218" s="3"/>
    </row>
    <row r="219" spans="1:35" ht="15">
      <c r="A219" s="14" t="s">
        <v>419</v>
      </c>
      <c r="B219" s="15"/>
      <c r="C219" s="15"/>
      <c r="D219" s="87">
        <v>400</v>
      </c>
      <c r="E219" s="82"/>
      <c r="F219" s="15"/>
      <c r="G219" s="15"/>
      <c r="H219" s="95" t="s">
        <v>419</v>
      </c>
      <c r="I219" s="100"/>
      <c r="J219" s="100"/>
      <c r="K219" s="95" t="s">
        <v>419</v>
      </c>
      <c r="L219" s="84">
        <v>1</v>
      </c>
      <c r="M219" s="86">
        <v>4014.1884765625</v>
      </c>
      <c r="N219" s="86">
        <v>5342.80859375</v>
      </c>
      <c r="O219" s="76"/>
      <c r="P219" s="88"/>
      <c r="Q219" s="88"/>
      <c r="R219" s="105"/>
      <c r="S219" s="98">
        <v>0</v>
      </c>
      <c r="T219" s="98">
        <v>1</v>
      </c>
      <c r="U219" s="99">
        <v>0</v>
      </c>
      <c r="V219" s="99">
        <v>0.000716</v>
      </c>
      <c r="W219" s="99">
        <v>0.000289</v>
      </c>
      <c r="X219" s="99">
        <v>0.513353</v>
      </c>
      <c r="Y219" s="99">
        <v>0</v>
      </c>
      <c r="Z219" s="99"/>
      <c r="AA219" s="81">
        <v>219</v>
      </c>
      <c r="AB219" s="81"/>
      <c r="AC219" s="89"/>
      <c r="AD219" s="103" t="str">
        <f>REPLACE(INDEX(GroupVertices[Group],MATCH(Vertices[[#This Row],[Vertex]],GroupVertices[Vertex],0)),1,1,"")</f>
        <v>1</v>
      </c>
      <c r="AE219" s="2"/>
      <c r="AI219" s="3"/>
    </row>
    <row r="220" spans="1:35" ht="15">
      <c r="A220" s="14" t="s">
        <v>420</v>
      </c>
      <c r="B220" s="15"/>
      <c r="C220" s="15"/>
      <c r="D220" s="87">
        <v>457.30970168613123</v>
      </c>
      <c r="E220" s="82"/>
      <c r="F220" s="15"/>
      <c r="G220" s="15"/>
      <c r="H220" s="95" t="s">
        <v>420</v>
      </c>
      <c r="I220" s="100"/>
      <c r="J220" s="100"/>
      <c r="K220" s="95" t="s">
        <v>420</v>
      </c>
      <c r="L220" s="84">
        <v>1146.9647949158802</v>
      </c>
      <c r="M220" s="86">
        <v>3178.84375</v>
      </c>
      <c r="N220" s="86">
        <v>6509.021484375</v>
      </c>
      <c r="O220" s="76"/>
      <c r="P220" s="88"/>
      <c r="Q220" s="88"/>
      <c r="R220" s="105"/>
      <c r="S220" s="98">
        <v>1</v>
      </c>
      <c r="T220" s="98">
        <v>1</v>
      </c>
      <c r="U220" s="99">
        <v>756</v>
      </c>
      <c r="V220" s="99">
        <v>0.000981</v>
      </c>
      <c r="W220" s="99">
        <v>0.004177</v>
      </c>
      <c r="X220" s="99">
        <v>0.854948</v>
      </c>
      <c r="Y220" s="99">
        <v>0</v>
      </c>
      <c r="Z220" s="99"/>
      <c r="AA220" s="81">
        <v>220</v>
      </c>
      <c r="AB220" s="81"/>
      <c r="AC220" s="89"/>
      <c r="AD220" s="103" t="str">
        <f>REPLACE(INDEX(GroupVertices[Group],MATCH(Vertices[[#This Row],[Vertex]],GroupVertices[Vertex],0)),1,1,"")</f>
        <v>1</v>
      </c>
      <c r="AE220" s="2"/>
      <c r="AI220" s="3"/>
    </row>
    <row r="221" spans="1:35" ht="15">
      <c r="A221" s="14" t="s">
        <v>421</v>
      </c>
      <c r="B221" s="15"/>
      <c r="C221" s="15"/>
      <c r="D221" s="87">
        <v>400</v>
      </c>
      <c r="E221" s="82"/>
      <c r="F221" s="15"/>
      <c r="G221" s="15"/>
      <c r="H221" s="95" t="s">
        <v>421</v>
      </c>
      <c r="I221" s="100"/>
      <c r="J221" s="100"/>
      <c r="K221" s="95" t="s">
        <v>421</v>
      </c>
      <c r="L221" s="84">
        <v>1</v>
      </c>
      <c r="M221" s="86">
        <v>5320.3759765625</v>
      </c>
      <c r="N221" s="86">
        <v>3885.804443359375</v>
      </c>
      <c r="O221" s="76"/>
      <c r="P221" s="88"/>
      <c r="Q221" s="88"/>
      <c r="R221" s="105"/>
      <c r="S221" s="98">
        <v>0</v>
      </c>
      <c r="T221" s="98">
        <v>1</v>
      </c>
      <c r="U221" s="99">
        <v>0</v>
      </c>
      <c r="V221" s="99">
        <v>0.000719</v>
      </c>
      <c r="W221" s="99">
        <v>0.000322</v>
      </c>
      <c r="X221" s="99">
        <v>0.42856</v>
      </c>
      <c r="Y221" s="99">
        <v>0</v>
      </c>
      <c r="Z221" s="99"/>
      <c r="AA221" s="81">
        <v>221</v>
      </c>
      <c r="AB221" s="81"/>
      <c r="AC221" s="89"/>
      <c r="AD221" s="103" t="str">
        <f>REPLACE(INDEX(GroupVertices[Group],MATCH(Vertices[[#This Row],[Vertex]],GroupVertices[Vertex],0)),1,1,"")</f>
        <v>5</v>
      </c>
      <c r="AE221" s="2"/>
      <c r="AI221" s="3"/>
    </row>
    <row r="222" spans="1:35" ht="15">
      <c r="A222" s="14" t="s">
        <v>422</v>
      </c>
      <c r="B222" s="15"/>
      <c r="C222" s="15"/>
      <c r="D222" s="87">
        <v>400.25268825377054</v>
      </c>
      <c r="E222" s="82"/>
      <c r="F222" s="15"/>
      <c r="G222" s="15"/>
      <c r="H222" s="95" t="s">
        <v>422</v>
      </c>
      <c r="I222" s="100"/>
      <c r="J222" s="100"/>
      <c r="K222" s="95" t="s">
        <v>422</v>
      </c>
      <c r="L222" s="84">
        <v>6.0527543223959475</v>
      </c>
      <c r="M222" s="86">
        <v>5110.12744140625</v>
      </c>
      <c r="N222" s="86">
        <v>3790.816162109375</v>
      </c>
      <c r="O222" s="76"/>
      <c r="P222" s="88"/>
      <c r="Q222" s="88"/>
      <c r="R222" s="105"/>
      <c r="S222" s="98">
        <v>1</v>
      </c>
      <c r="T222" s="98">
        <v>1</v>
      </c>
      <c r="U222" s="99">
        <v>3.333333</v>
      </c>
      <c r="V222" s="99">
        <v>0.00072</v>
      </c>
      <c r="W222" s="99">
        <v>0.000613</v>
      </c>
      <c r="X222" s="99">
        <v>0.740155</v>
      </c>
      <c r="Y222" s="99">
        <v>0</v>
      </c>
      <c r="Z222" s="99"/>
      <c r="AA222" s="81">
        <v>222</v>
      </c>
      <c r="AB222" s="81"/>
      <c r="AC222" s="89"/>
      <c r="AD222" s="103" t="str">
        <f>REPLACE(INDEX(GroupVertices[Group],MATCH(Vertices[[#This Row],[Vertex]],GroupVertices[Vertex],0)),1,1,"")</f>
        <v>5</v>
      </c>
      <c r="AE222" s="2"/>
      <c r="AI222" s="3"/>
    </row>
    <row r="223" spans="1:35" ht="15">
      <c r="A223" s="14" t="s">
        <v>423</v>
      </c>
      <c r="B223" s="15"/>
      <c r="C223" s="15"/>
      <c r="D223" s="87">
        <v>428.16968934731</v>
      </c>
      <c r="E223" s="82"/>
      <c r="F223" s="15"/>
      <c r="G223" s="15"/>
      <c r="H223" s="95" t="s">
        <v>423</v>
      </c>
      <c r="I223" s="100"/>
      <c r="J223" s="100"/>
      <c r="K223" s="95" t="s">
        <v>423</v>
      </c>
      <c r="L223" s="84">
        <v>564.281108188811</v>
      </c>
      <c r="M223" s="86">
        <v>5058.896484375</v>
      </c>
      <c r="N223" s="86">
        <v>3337.81640625</v>
      </c>
      <c r="O223" s="76"/>
      <c r="P223" s="88"/>
      <c r="Q223" s="88"/>
      <c r="R223" s="105"/>
      <c r="S223" s="98">
        <v>1</v>
      </c>
      <c r="T223" s="98">
        <v>1</v>
      </c>
      <c r="U223" s="99">
        <v>371.6</v>
      </c>
      <c r="V223" s="99">
        <v>0.000981</v>
      </c>
      <c r="W223" s="99">
        <v>0.004199</v>
      </c>
      <c r="X223" s="99">
        <v>0.733164</v>
      </c>
      <c r="Y223" s="99">
        <v>0</v>
      </c>
      <c r="Z223" s="99"/>
      <c r="AA223" s="81">
        <v>223</v>
      </c>
      <c r="AB223" s="81"/>
      <c r="AC223" s="89"/>
      <c r="AD223" s="103" t="str">
        <f>REPLACE(INDEX(GroupVertices[Group],MATCH(Vertices[[#This Row],[Vertex]],GroupVertices[Vertex],0)),1,1,"")</f>
        <v>5</v>
      </c>
      <c r="AE223" s="2"/>
      <c r="AI223" s="3"/>
    </row>
    <row r="224" spans="1:35" ht="15">
      <c r="A224" s="14" t="s">
        <v>424</v>
      </c>
      <c r="B224" s="15"/>
      <c r="C224" s="15"/>
      <c r="D224" s="87">
        <v>453.683624907185</v>
      </c>
      <c r="E224" s="82"/>
      <c r="F224" s="15"/>
      <c r="G224" s="15"/>
      <c r="H224" s="95" t="s">
        <v>424</v>
      </c>
      <c r="I224" s="100"/>
      <c r="J224" s="100"/>
      <c r="K224" s="95" t="s">
        <v>424</v>
      </c>
      <c r="L224" s="84">
        <v>1074.4577636440706</v>
      </c>
      <c r="M224" s="86">
        <v>8109.59228515625</v>
      </c>
      <c r="N224" s="86">
        <v>8827.080078125</v>
      </c>
      <c r="O224" s="76"/>
      <c r="P224" s="88"/>
      <c r="Q224" s="88"/>
      <c r="R224" s="105"/>
      <c r="S224" s="98">
        <v>1</v>
      </c>
      <c r="T224" s="98">
        <v>1</v>
      </c>
      <c r="U224" s="99">
        <v>708.166667</v>
      </c>
      <c r="V224" s="99">
        <v>0.000982</v>
      </c>
      <c r="W224" s="99">
        <v>0.004179</v>
      </c>
      <c r="X224" s="99">
        <v>0.751275</v>
      </c>
      <c r="Y224" s="99">
        <v>0</v>
      </c>
      <c r="Z224" s="99"/>
      <c r="AA224" s="81">
        <v>224</v>
      </c>
      <c r="AB224" s="81"/>
      <c r="AC224" s="89"/>
      <c r="AD224" s="103" t="str">
        <f>REPLACE(INDEX(GroupVertices[Group],MATCH(Vertices[[#This Row],[Vertex]],GroupVertices[Vertex],0)),1,1,"")</f>
        <v>4</v>
      </c>
      <c r="AE224" s="2"/>
      <c r="AI224" s="3"/>
    </row>
    <row r="225" spans="1:35" ht="15">
      <c r="A225" s="14" t="s">
        <v>425</v>
      </c>
      <c r="B225" s="15"/>
      <c r="C225" s="15"/>
      <c r="D225" s="87">
        <v>400.1516129674236</v>
      </c>
      <c r="E225" s="82"/>
      <c r="F225" s="15"/>
      <c r="G225" s="15"/>
      <c r="H225" s="95" t="s">
        <v>425</v>
      </c>
      <c r="I225" s="100"/>
      <c r="J225" s="100"/>
      <c r="K225" s="95" t="s">
        <v>425</v>
      </c>
      <c r="L225" s="84">
        <v>4.031652896602857</v>
      </c>
      <c r="M225" s="86">
        <v>7806.501953125</v>
      </c>
      <c r="N225" s="86">
        <v>8804.671875</v>
      </c>
      <c r="O225" s="76"/>
      <c r="P225" s="88"/>
      <c r="Q225" s="88"/>
      <c r="R225" s="105"/>
      <c r="S225" s="98">
        <v>1</v>
      </c>
      <c r="T225" s="98">
        <v>1</v>
      </c>
      <c r="U225" s="99">
        <v>2</v>
      </c>
      <c r="V225" s="99">
        <v>0.000726</v>
      </c>
      <c r="W225" s="99">
        <v>0.000323</v>
      </c>
      <c r="X225" s="99">
        <v>0.78277</v>
      </c>
      <c r="Y225" s="99">
        <v>0</v>
      </c>
      <c r="Z225" s="99"/>
      <c r="AA225" s="81">
        <v>225</v>
      </c>
      <c r="AB225" s="81"/>
      <c r="AC225" s="89"/>
      <c r="AD225" s="103" t="str">
        <f>REPLACE(INDEX(GroupVertices[Group],MATCH(Vertices[[#This Row],[Vertex]],GroupVertices[Vertex],0)),1,1,"")</f>
        <v>4</v>
      </c>
      <c r="AE225" s="2"/>
      <c r="AI225" s="3"/>
    </row>
    <row r="226" spans="1:35" ht="15">
      <c r="A226" s="14" t="s">
        <v>426</v>
      </c>
      <c r="B226" s="15"/>
      <c r="C226" s="15"/>
      <c r="D226" s="87">
        <v>403.47446381152264</v>
      </c>
      <c r="E226" s="82"/>
      <c r="F226" s="15"/>
      <c r="G226" s="15"/>
      <c r="H226" s="95" t="s">
        <v>426</v>
      </c>
      <c r="I226" s="100"/>
      <c r="J226" s="100"/>
      <c r="K226" s="95" t="s">
        <v>426</v>
      </c>
      <c r="L226" s="84">
        <v>70.47537837520667</v>
      </c>
      <c r="M226" s="86">
        <v>7473.79345703125</v>
      </c>
      <c r="N226" s="86">
        <v>8733.875</v>
      </c>
      <c r="O226" s="76"/>
      <c r="P226" s="88"/>
      <c r="Q226" s="88"/>
      <c r="R226" s="105"/>
      <c r="S226" s="98">
        <v>1</v>
      </c>
      <c r="T226" s="98">
        <v>1</v>
      </c>
      <c r="U226" s="99">
        <v>45.833333</v>
      </c>
      <c r="V226" s="99">
        <v>0.000742</v>
      </c>
      <c r="W226" s="99">
        <v>0.000479</v>
      </c>
      <c r="X226" s="99">
        <v>0.737594</v>
      </c>
      <c r="Y226" s="99">
        <v>0</v>
      </c>
      <c r="Z226" s="99"/>
      <c r="AA226" s="81">
        <v>226</v>
      </c>
      <c r="AB226" s="81"/>
      <c r="AC226" s="89"/>
      <c r="AD226" s="103" t="str">
        <f>REPLACE(INDEX(GroupVertices[Group],MATCH(Vertices[[#This Row],[Vertex]],GroupVertices[Vertex],0)),1,1,"")</f>
        <v>4</v>
      </c>
      <c r="AE226" s="2"/>
      <c r="AI226" s="3"/>
    </row>
    <row r="227" spans="1:35" ht="15">
      <c r="A227" s="14" t="s">
        <v>427</v>
      </c>
      <c r="B227" s="15"/>
      <c r="C227" s="15"/>
      <c r="D227" s="87">
        <v>400</v>
      </c>
      <c r="E227" s="82"/>
      <c r="F227" s="15"/>
      <c r="G227" s="15"/>
      <c r="H227" s="95" t="s">
        <v>427</v>
      </c>
      <c r="I227" s="100"/>
      <c r="J227" s="100"/>
      <c r="K227" s="95" t="s">
        <v>427</v>
      </c>
      <c r="L227" s="84">
        <v>1</v>
      </c>
      <c r="M227" s="86">
        <v>1842.7392578125</v>
      </c>
      <c r="N227" s="86">
        <v>2817.63720703125</v>
      </c>
      <c r="O227" s="76"/>
      <c r="P227" s="88"/>
      <c r="Q227" s="88"/>
      <c r="R227" s="105"/>
      <c r="S227" s="98">
        <v>0</v>
      </c>
      <c r="T227" s="98">
        <v>1</v>
      </c>
      <c r="U227" s="99">
        <v>0</v>
      </c>
      <c r="V227" s="99">
        <v>0.000729</v>
      </c>
      <c r="W227" s="99">
        <v>0.000432</v>
      </c>
      <c r="X227" s="99">
        <v>0.379713</v>
      </c>
      <c r="Y227" s="99">
        <v>0</v>
      </c>
      <c r="Z227" s="99"/>
      <c r="AA227" s="81">
        <v>227</v>
      </c>
      <c r="AB227" s="81"/>
      <c r="AC227" s="89"/>
      <c r="AD227" s="103" t="str">
        <f>REPLACE(INDEX(GroupVertices[Group],MATCH(Vertices[[#This Row],[Vertex]],GroupVertices[Vertex],0)),1,1,"")</f>
        <v>2</v>
      </c>
      <c r="AE227" s="2"/>
      <c r="AI227" s="3"/>
    </row>
    <row r="228" spans="1:35" ht="15">
      <c r="A228" s="14" t="s">
        <v>428</v>
      </c>
      <c r="B228" s="15"/>
      <c r="C228" s="15"/>
      <c r="D228" s="87">
        <v>415.2341250925555</v>
      </c>
      <c r="E228" s="82"/>
      <c r="F228" s="15"/>
      <c r="G228" s="15"/>
      <c r="H228" s="95" t="s">
        <v>428</v>
      </c>
      <c r="I228" s="100"/>
      <c r="J228" s="100"/>
      <c r="K228" s="95" t="s">
        <v>428</v>
      </c>
      <c r="L228" s="84">
        <v>305.6215653507392</v>
      </c>
      <c r="M228" s="86">
        <v>9442.9228515625</v>
      </c>
      <c r="N228" s="86">
        <v>8724.912109375</v>
      </c>
      <c r="O228" s="76"/>
      <c r="P228" s="88"/>
      <c r="Q228" s="88"/>
      <c r="R228" s="105"/>
      <c r="S228" s="98">
        <v>1</v>
      </c>
      <c r="T228" s="98">
        <v>2</v>
      </c>
      <c r="U228" s="99">
        <v>200.960714</v>
      </c>
      <c r="V228" s="99">
        <v>0.000732</v>
      </c>
      <c r="W228" s="99">
        <v>0.000447</v>
      </c>
      <c r="X228" s="99">
        <v>0.712798</v>
      </c>
      <c r="Y228" s="99">
        <v>0</v>
      </c>
      <c r="Z228" s="99"/>
      <c r="AA228" s="81">
        <v>228</v>
      </c>
      <c r="AB228" s="81"/>
      <c r="AC228" s="89"/>
      <c r="AD228" s="103" t="str">
        <f>REPLACE(INDEX(GroupVertices[Group],MATCH(Vertices[[#This Row],[Vertex]],GroupVertices[Vertex],0)),1,1,"")</f>
        <v>6</v>
      </c>
      <c r="AE228" s="2"/>
      <c r="AI228" s="3"/>
    </row>
    <row r="229" spans="1:35" ht="15">
      <c r="A229" s="14" t="s">
        <v>429</v>
      </c>
      <c r="B229" s="15"/>
      <c r="C229" s="15"/>
      <c r="D229" s="87">
        <v>400.22741945113546</v>
      </c>
      <c r="E229" s="82"/>
      <c r="F229" s="15"/>
      <c r="G229" s="15"/>
      <c r="H229" s="95" t="s">
        <v>429</v>
      </c>
      <c r="I229" s="100"/>
      <c r="J229" s="100"/>
      <c r="K229" s="95" t="s">
        <v>429</v>
      </c>
      <c r="L229" s="84">
        <v>5.5474793449042865</v>
      </c>
      <c r="M229" s="86">
        <v>9737.5537109375</v>
      </c>
      <c r="N229" s="86">
        <v>8665.3994140625</v>
      </c>
      <c r="O229" s="76"/>
      <c r="P229" s="88"/>
      <c r="Q229" s="88"/>
      <c r="R229" s="105"/>
      <c r="S229" s="98">
        <v>1</v>
      </c>
      <c r="T229" s="98">
        <v>1</v>
      </c>
      <c r="U229" s="99">
        <v>3</v>
      </c>
      <c r="V229" s="99">
        <v>0.00058</v>
      </c>
      <c r="W229" s="99">
        <v>0.000105</v>
      </c>
      <c r="X229" s="99">
        <v>0.718029</v>
      </c>
      <c r="Y229" s="99">
        <v>0</v>
      </c>
      <c r="Z229" s="99"/>
      <c r="AA229" s="81">
        <v>229</v>
      </c>
      <c r="AB229" s="81"/>
      <c r="AC229" s="89"/>
      <c r="AD229" s="103" t="str">
        <f>REPLACE(INDEX(GroupVertices[Group],MATCH(Vertices[[#This Row],[Vertex]],GroupVertices[Vertex],0)),1,1,"")</f>
        <v>6</v>
      </c>
      <c r="AE229" s="2"/>
      <c r="AI229" s="3"/>
    </row>
    <row r="230" spans="1:35" ht="15">
      <c r="A230" s="14" t="s">
        <v>430</v>
      </c>
      <c r="B230" s="15"/>
      <c r="C230" s="15"/>
      <c r="D230" s="87">
        <v>443.2884803329648</v>
      </c>
      <c r="E230" s="82"/>
      <c r="F230" s="15"/>
      <c r="G230" s="15"/>
      <c r="H230" s="95" t="s">
        <v>430</v>
      </c>
      <c r="I230" s="100"/>
      <c r="J230" s="100"/>
      <c r="K230" s="95" t="s">
        <v>430</v>
      </c>
      <c r="L230" s="84">
        <v>866.5964527379637</v>
      </c>
      <c r="M230" s="86">
        <v>9571.53515625</v>
      </c>
      <c r="N230" s="86">
        <v>8525.86328125</v>
      </c>
      <c r="O230" s="76"/>
      <c r="P230" s="88"/>
      <c r="Q230" s="88"/>
      <c r="R230" s="105"/>
      <c r="S230" s="98">
        <v>2</v>
      </c>
      <c r="T230" s="98">
        <v>2</v>
      </c>
      <c r="U230" s="99">
        <v>571.039286</v>
      </c>
      <c r="V230" s="99">
        <v>0.000742</v>
      </c>
      <c r="W230" s="99">
        <v>0.001065</v>
      </c>
      <c r="X230" s="99">
        <v>1.247482</v>
      </c>
      <c r="Y230" s="99">
        <v>0</v>
      </c>
      <c r="Z230" s="99"/>
      <c r="AA230" s="81">
        <v>230</v>
      </c>
      <c r="AB230" s="81"/>
      <c r="AC230" s="89"/>
      <c r="AD230" s="103" t="str">
        <f>REPLACE(INDEX(GroupVertices[Group],MATCH(Vertices[[#This Row],[Vertex]],GroupVertices[Vertex],0)),1,1,"")</f>
        <v>6</v>
      </c>
      <c r="AE230" s="2"/>
      <c r="AI230" s="3"/>
    </row>
    <row r="231" spans="1:35" ht="15">
      <c r="A231" s="14" t="s">
        <v>431</v>
      </c>
      <c r="B231" s="15"/>
      <c r="C231" s="15"/>
      <c r="D231" s="87">
        <v>428.2759574535977</v>
      </c>
      <c r="E231" s="82"/>
      <c r="F231" s="15"/>
      <c r="G231" s="15"/>
      <c r="H231" s="95" t="s">
        <v>431</v>
      </c>
      <c r="I231" s="100"/>
      <c r="J231" s="100"/>
      <c r="K231" s="95" t="s">
        <v>431</v>
      </c>
      <c r="L231" s="84">
        <v>566.4060452421392</v>
      </c>
      <c r="M231" s="86">
        <v>9636.0361328125</v>
      </c>
      <c r="N231" s="86">
        <v>9084.943359375</v>
      </c>
      <c r="O231" s="76"/>
      <c r="P231" s="88"/>
      <c r="Q231" s="88"/>
      <c r="R231" s="105"/>
      <c r="S231" s="98">
        <v>1</v>
      </c>
      <c r="T231" s="98">
        <v>1</v>
      </c>
      <c r="U231" s="99">
        <v>373.001834</v>
      </c>
      <c r="V231" s="99">
        <v>0.000983</v>
      </c>
      <c r="W231" s="99">
        <v>0.00423</v>
      </c>
      <c r="X231" s="99">
        <v>0.683688</v>
      </c>
      <c r="Y231" s="99">
        <v>0</v>
      </c>
      <c r="Z231" s="99"/>
      <c r="AA231" s="81">
        <v>231</v>
      </c>
      <c r="AB231" s="81"/>
      <c r="AC231" s="89"/>
      <c r="AD231" s="103" t="str">
        <f>REPLACE(INDEX(GroupVertices[Group],MATCH(Vertices[[#This Row],[Vertex]],GroupVertices[Vertex],0)),1,1,"")</f>
        <v>6</v>
      </c>
      <c r="AE231" s="2"/>
      <c r="AI231" s="3"/>
    </row>
    <row r="232" spans="1:35" ht="15">
      <c r="A232" s="14" t="s">
        <v>432</v>
      </c>
      <c r="B232" s="15"/>
      <c r="C232" s="15"/>
      <c r="D232" s="87">
        <v>457.30970168613123</v>
      </c>
      <c r="E232" s="82"/>
      <c r="F232" s="15"/>
      <c r="G232" s="15"/>
      <c r="H232" s="95" t="s">
        <v>432</v>
      </c>
      <c r="I232" s="100"/>
      <c r="J232" s="100"/>
      <c r="K232" s="95" t="s">
        <v>432</v>
      </c>
      <c r="L232" s="84">
        <v>1146.9647949158802</v>
      </c>
      <c r="M232" s="86">
        <v>7769.17138671875</v>
      </c>
      <c r="N232" s="86">
        <v>5682.03564453125</v>
      </c>
      <c r="O232" s="76"/>
      <c r="P232" s="88"/>
      <c r="Q232" s="88"/>
      <c r="R232" s="105"/>
      <c r="S232" s="98">
        <v>1</v>
      </c>
      <c r="T232" s="98">
        <v>1</v>
      </c>
      <c r="U232" s="99">
        <v>756</v>
      </c>
      <c r="V232" s="99">
        <v>0.000727</v>
      </c>
      <c r="W232" s="99">
        <v>0.000407</v>
      </c>
      <c r="X232" s="99">
        <v>0.823349</v>
      </c>
      <c r="Y232" s="99">
        <v>0</v>
      </c>
      <c r="Z232" s="99"/>
      <c r="AA232" s="81">
        <v>232</v>
      </c>
      <c r="AB232" s="81"/>
      <c r="AC232" s="89"/>
      <c r="AD232" s="103" t="str">
        <f>REPLACE(INDEX(GroupVertices[Group],MATCH(Vertices[[#This Row],[Vertex]],GroupVertices[Vertex],0)),1,1,"")</f>
        <v>9</v>
      </c>
      <c r="AE232" s="2"/>
      <c r="AI232" s="3"/>
    </row>
    <row r="233" spans="1:35" ht="15">
      <c r="A233" s="14" t="s">
        <v>433</v>
      </c>
      <c r="B233" s="15"/>
      <c r="C233" s="15"/>
      <c r="D233" s="87">
        <v>400</v>
      </c>
      <c r="E233" s="82"/>
      <c r="F233" s="15"/>
      <c r="G233" s="15"/>
      <c r="H233" s="95" t="s">
        <v>433</v>
      </c>
      <c r="I233" s="100"/>
      <c r="J233" s="100"/>
      <c r="K233" s="95" t="s">
        <v>433</v>
      </c>
      <c r="L233" s="84">
        <v>1</v>
      </c>
      <c r="M233" s="86">
        <v>7472.71337890625</v>
      </c>
      <c r="N233" s="86">
        <v>5599.4912109375</v>
      </c>
      <c r="O233" s="76"/>
      <c r="P233" s="88"/>
      <c r="Q233" s="88"/>
      <c r="R233" s="105"/>
      <c r="S233" s="98">
        <v>1</v>
      </c>
      <c r="T233" s="98">
        <v>0</v>
      </c>
      <c r="U233" s="99">
        <v>0</v>
      </c>
      <c r="V233" s="99">
        <v>0.00057</v>
      </c>
      <c r="W233" s="99">
        <v>2.8E-05</v>
      </c>
      <c r="X233" s="99">
        <v>0.499923</v>
      </c>
      <c r="Y233" s="99">
        <v>0</v>
      </c>
      <c r="Z233" s="99"/>
      <c r="AA233" s="81">
        <v>233</v>
      </c>
      <c r="AB233" s="81"/>
      <c r="AC233" s="89"/>
      <c r="AD233" s="103" t="str">
        <f>REPLACE(INDEX(GroupVertices[Group],MATCH(Vertices[[#This Row],[Vertex]],GroupVertices[Vertex],0)),1,1,"")</f>
        <v>9</v>
      </c>
      <c r="AE233" s="2"/>
      <c r="AI233" s="3"/>
    </row>
    <row r="234" spans="1:35" ht="15">
      <c r="A234" s="14" t="s">
        <v>434</v>
      </c>
      <c r="B234" s="15"/>
      <c r="C234" s="15"/>
      <c r="D234" s="87">
        <v>400</v>
      </c>
      <c r="E234" s="82"/>
      <c r="F234" s="15"/>
      <c r="G234" s="15"/>
      <c r="H234" s="95" t="s">
        <v>434</v>
      </c>
      <c r="I234" s="100"/>
      <c r="J234" s="100"/>
      <c r="K234" s="95" t="s">
        <v>434</v>
      </c>
      <c r="L234" s="84">
        <v>1</v>
      </c>
      <c r="M234" s="86">
        <v>471.72003173828125</v>
      </c>
      <c r="N234" s="86">
        <v>8447.6904296875</v>
      </c>
      <c r="O234" s="76"/>
      <c r="P234" s="88"/>
      <c r="Q234" s="88"/>
      <c r="R234" s="105"/>
      <c r="S234" s="98">
        <v>0</v>
      </c>
      <c r="T234" s="98">
        <v>1</v>
      </c>
      <c r="U234" s="99">
        <v>0</v>
      </c>
      <c r="V234" s="99">
        <v>0.000716</v>
      </c>
      <c r="W234" s="99">
        <v>0.000289</v>
      </c>
      <c r="X234" s="99">
        <v>0.513353</v>
      </c>
      <c r="Y234" s="99">
        <v>0</v>
      </c>
      <c r="Z234" s="99"/>
      <c r="AA234" s="81">
        <v>234</v>
      </c>
      <c r="AB234" s="81"/>
      <c r="AC234" s="89"/>
      <c r="AD234" s="103" t="str">
        <f>REPLACE(INDEX(GroupVertices[Group],MATCH(Vertices[[#This Row],[Vertex]],GroupVertices[Vertex],0)),1,1,"")</f>
        <v>1</v>
      </c>
      <c r="AE234" s="2"/>
      <c r="AI234" s="3"/>
    </row>
    <row r="235" spans="1:35" ht="15">
      <c r="A235" s="14" t="s">
        <v>435</v>
      </c>
      <c r="B235" s="15"/>
      <c r="C235" s="15"/>
      <c r="D235" s="87">
        <v>457.30970168613123</v>
      </c>
      <c r="E235" s="82"/>
      <c r="F235" s="15"/>
      <c r="G235" s="15"/>
      <c r="H235" s="95" t="s">
        <v>435</v>
      </c>
      <c r="I235" s="100"/>
      <c r="J235" s="100"/>
      <c r="K235" s="95" t="s">
        <v>435</v>
      </c>
      <c r="L235" s="84">
        <v>1146.9647949158802</v>
      </c>
      <c r="M235" s="86">
        <v>1271.15234375</v>
      </c>
      <c r="N235" s="86">
        <v>7478.8837890625</v>
      </c>
      <c r="O235" s="76"/>
      <c r="P235" s="88"/>
      <c r="Q235" s="88"/>
      <c r="R235" s="105"/>
      <c r="S235" s="98">
        <v>1</v>
      </c>
      <c r="T235" s="98">
        <v>1</v>
      </c>
      <c r="U235" s="99">
        <v>756</v>
      </c>
      <c r="V235" s="99">
        <v>0.000981</v>
      </c>
      <c r="W235" s="99">
        <v>0.004177</v>
      </c>
      <c r="X235" s="99">
        <v>0.854948</v>
      </c>
      <c r="Y235" s="99">
        <v>0</v>
      </c>
      <c r="Z235" s="99"/>
      <c r="AA235" s="81">
        <v>235</v>
      </c>
      <c r="AB235" s="81"/>
      <c r="AC235" s="89"/>
      <c r="AD235" s="103" t="str">
        <f>REPLACE(INDEX(GroupVertices[Group],MATCH(Vertices[[#This Row],[Vertex]],GroupVertices[Vertex],0)),1,1,"")</f>
        <v>1</v>
      </c>
      <c r="AE235" s="2"/>
      <c r="AI235" s="3"/>
    </row>
    <row r="236" spans="1:35" ht="15">
      <c r="A236" s="14" t="s">
        <v>436</v>
      </c>
      <c r="B236" s="15"/>
      <c r="C236" s="15"/>
      <c r="D236" s="87">
        <v>400</v>
      </c>
      <c r="E236" s="82"/>
      <c r="F236" s="15"/>
      <c r="G236" s="15"/>
      <c r="H236" s="95" t="s">
        <v>436</v>
      </c>
      <c r="I236" s="100"/>
      <c r="J236" s="100"/>
      <c r="K236" s="95" t="s">
        <v>436</v>
      </c>
      <c r="L236" s="84">
        <v>1</v>
      </c>
      <c r="M236" s="86">
        <v>5112.166015625</v>
      </c>
      <c r="N236" s="86">
        <v>1495.8468017578125</v>
      </c>
      <c r="O236" s="76"/>
      <c r="P236" s="88"/>
      <c r="Q236" s="88"/>
      <c r="R236" s="105"/>
      <c r="S236" s="98">
        <v>0</v>
      </c>
      <c r="T236" s="98">
        <v>1</v>
      </c>
      <c r="U236" s="99">
        <v>0</v>
      </c>
      <c r="V236" s="99">
        <v>0.000733</v>
      </c>
      <c r="W236" s="99">
        <v>0.000443</v>
      </c>
      <c r="X236" s="99">
        <v>0.396777</v>
      </c>
      <c r="Y236" s="99">
        <v>0</v>
      </c>
      <c r="Z236" s="99"/>
      <c r="AA236" s="81">
        <v>236</v>
      </c>
      <c r="AB236" s="81"/>
      <c r="AC236" s="89"/>
      <c r="AD236" s="103" t="str">
        <f>REPLACE(INDEX(GroupVertices[Group],MATCH(Vertices[[#This Row],[Vertex]],GroupVertices[Vertex],0)),1,1,"")</f>
        <v>7</v>
      </c>
      <c r="AE236" s="2"/>
      <c r="AI236" s="3"/>
    </row>
    <row r="237" spans="1:35" ht="15">
      <c r="A237" s="14" t="s">
        <v>437</v>
      </c>
      <c r="B237" s="15"/>
      <c r="C237" s="15"/>
      <c r="D237" s="87">
        <v>400.31586037406805</v>
      </c>
      <c r="E237" s="82"/>
      <c r="F237" s="15"/>
      <c r="G237" s="15"/>
      <c r="H237" s="95" t="s">
        <v>437</v>
      </c>
      <c r="I237" s="100"/>
      <c r="J237" s="100"/>
      <c r="K237" s="95" t="s">
        <v>437</v>
      </c>
      <c r="L237" s="84">
        <v>7.31594403986477</v>
      </c>
      <c r="M237" s="86">
        <v>8404.4736328125</v>
      </c>
      <c r="N237" s="86">
        <v>5719.38525390625</v>
      </c>
      <c r="O237" s="76"/>
      <c r="P237" s="88"/>
      <c r="Q237" s="88"/>
      <c r="R237" s="105"/>
      <c r="S237" s="98">
        <v>1</v>
      </c>
      <c r="T237" s="98">
        <v>1</v>
      </c>
      <c r="U237" s="99">
        <v>4.166667</v>
      </c>
      <c r="V237" s="99">
        <v>0.000727</v>
      </c>
      <c r="W237" s="99">
        <v>0.000696</v>
      </c>
      <c r="X237" s="99">
        <v>0.703364</v>
      </c>
      <c r="Y237" s="99">
        <v>0</v>
      </c>
      <c r="Z237" s="99"/>
      <c r="AA237" s="81">
        <v>237</v>
      </c>
      <c r="AB237" s="81"/>
      <c r="AC237" s="89"/>
      <c r="AD237" s="103" t="str">
        <f>REPLACE(INDEX(GroupVertices[Group],MATCH(Vertices[[#This Row],[Vertex]],GroupVertices[Vertex],0)),1,1,"")</f>
        <v>9</v>
      </c>
      <c r="AE237" s="2"/>
      <c r="AI237" s="3"/>
    </row>
    <row r="238" spans="1:35" ht="15">
      <c r="A238" s="14" t="s">
        <v>438</v>
      </c>
      <c r="B238" s="15"/>
      <c r="C238" s="15"/>
      <c r="D238" s="87">
        <v>426.61159941982254</v>
      </c>
      <c r="E238" s="82"/>
      <c r="F238" s="15"/>
      <c r="G238" s="15"/>
      <c r="H238" s="95" t="s">
        <v>438</v>
      </c>
      <c r="I238" s="100"/>
      <c r="J238" s="100"/>
      <c r="K238" s="95" t="s">
        <v>438</v>
      </c>
      <c r="L238" s="84">
        <v>533.1255419987715</v>
      </c>
      <c r="M238" s="86">
        <v>8704.0126953125</v>
      </c>
      <c r="N238" s="86">
        <v>5671.88232421875</v>
      </c>
      <c r="O238" s="76"/>
      <c r="P238" s="88"/>
      <c r="Q238" s="88"/>
      <c r="R238" s="105"/>
      <c r="S238" s="98">
        <v>1</v>
      </c>
      <c r="T238" s="98">
        <v>1</v>
      </c>
      <c r="U238" s="99">
        <v>351.046482</v>
      </c>
      <c r="V238" s="99">
        <v>0.000981</v>
      </c>
      <c r="W238" s="99">
        <v>0.004205</v>
      </c>
      <c r="X238" s="99">
        <v>0.717528</v>
      </c>
      <c r="Y238" s="99">
        <v>0</v>
      </c>
      <c r="Z238" s="99"/>
      <c r="AA238" s="81">
        <v>238</v>
      </c>
      <c r="AB238" s="81"/>
      <c r="AC238" s="89"/>
      <c r="AD238" s="103" t="str">
        <f>REPLACE(INDEX(GroupVertices[Group],MATCH(Vertices[[#This Row],[Vertex]],GroupVertices[Vertex],0)),1,1,"")</f>
        <v>9</v>
      </c>
      <c r="AE238" s="2"/>
      <c r="AI238" s="3"/>
    </row>
    <row r="239" spans="1:35" ht="15">
      <c r="A239" s="14" t="s">
        <v>439</v>
      </c>
      <c r="B239" s="15"/>
      <c r="C239" s="15"/>
      <c r="D239" s="87">
        <v>400</v>
      </c>
      <c r="E239" s="82"/>
      <c r="F239" s="15"/>
      <c r="G239" s="15"/>
      <c r="H239" s="95" t="s">
        <v>439</v>
      </c>
      <c r="I239" s="100"/>
      <c r="J239" s="100"/>
      <c r="K239" s="95" t="s">
        <v>439</v>
      </c>
      <c r="L239" s="84">
        <v>1</v>
      </c>
      <c r="M239" s="86">
        <v>470.9927062988281</v>
      </c>
      <c r="N239" s="86">
        <v>4783.95458984375</v>
      </c>
      <c r="O239" s="76"/>
      <c r="P239" s="88"/>
      <c r="Q239" s="88"/>
      <c r="R239" s="105"/>
      <c r="S239" s="98">
        <v>0</v>
      </c>
      <c r="T239" s="98">
        <v>1</v>
      </c>
      <c r="U239" s="99">
        <v>0</v>
      </c>
      <c r="V239" s="99">
        <v>0.000716</v>
      </c>
      <c r="W239" s="99">
        <v>0.000289</v>
      </c>
      <c r="X239" s="99">
        <v>0.513353</v>
      </c>
      <c r="Y239" s="99">
        <v>0</v>
      </c>
      <c r="Z239" s="99"/>
      <c r="AA239" s="81">
        <v>239</v>
      </c>
      <c r="AB239" s="81"/>
      <c r="AC239" s="89"/>
      <c r="AD239" s="103" t="str">
        <f>REPLACE(INDEX(GroupVertices[Group],MATCH(Vertices[[#This Row],[Vertex]],GroupVertices[Vertex],0)),1,1,"")</f>
        <v>1</v>
      </c>
      <c r="AE239" s="2"/>
      <c r="AI239" s="3"/>
    </row>
    <row r="240" spans="1:35" ht="15">
      <c r="A240" s="14" t="s">
        <v>440</v>
      </c>
      <c r="B240" s="15"/>
      <c r="C240" s="15"/>
      <c r="D240" s="87">
        <v>457.30970168613123</v>
      </c>
      <c r="E240" s="82"/>
      <c r="F240" s="15"/>
      <c r="G240" s="15"/>
      <c r="H240" s="95" t="s">
        <v>440</v>
      </c>
      <c r="I240" s="100"/>
      <c r="J240" s="100"/>
      <c r="K240" s="95" t="s">
        <v>440</v>
      </c>
      <c r="L240" s="84">
        <v>1146.9647949158802</v>
      </c>
      <c r="M240" s="86">
        <v>1108.9154052734375</v>
      </c>
      <c r="N240" s="86">
        <v>5643.7021484375</v>
      </c>
      <c r="O240" s="76"/>
      <c r="P240" s="88"/>
      <c r="Q240" s="88"/>
      <c r="R240" s="105"/>
      <c r="S240" s="98">
        <v>1</v>
      </c>
      <c r="T240" s="98">
        <v>1</v>
      </c>
      <c r="U240" s="99">
        <v>756</v>
      </c>
      <c r="V240" s="99">
        <v>0.000981</v>
      </c>
      <c r="W240" s="99">
        <v>0.004177</v>
      </c>
      <c r="X240" s="99">
        <v>0.854948</v>
      </c>
      <c r="Y240" s="99">
        <v>0</v>
      </c>
      <c r="Z240" s="99"/>
      <c r="AA240" s="81">
        <v>240</v>
      </c>
      <c r="AB240" s="81"/>
      <c r="AC240" s="89"/>
      <c r="AD240" s="103" t="str">
        <f>REPLACE(INDEX(GroupVertices[Group],MATCH(Vertices[[#This Row],[Vertex]],GroupVertices[Vertex],0)),1,1,"")</f>
        <v>1</v>
      </c>
      <c r="AE240" s="2"/>
      <c r="AI240" s="3"/>
    </row>
    <row r="241" spans="1:35" ht="15">
      <c r="A241" s="14" t="s">
        <v>441</v>
      </c>
      <c r="B241" s="15"/>
      <c r="C241" s="15"/>
      <c r="D241" s="87">
        <v>457.30970168613123</v>
      </c>
      <c r="E241" s="82"/>
      <c r="F241" s="15"/>
      <c r="G241" s="15"/>
      <c r="H241" s="95" t="s">
        <v>441</v>
      </c>
      <c r="I241" s="100"/>
      <c r="J241" s="100"/>
      <c r="K241" s="95" t="s">
        <v>441</v>
      </c>
      <c r="L241" s="84">
        <v>1146.9647949158802</v>
      </c>
      <c r="M241" s="86">
        <v>3155.692138671875</v>
      </c>
      <c r="N241" s="86">
        <v>6065.42431640625</v>
      </c>
      <c r="O241" s="76"/>
      <c r="P241" s="88"/>
      <c r="Q241" s="88"/>
      <c r="R241" s="105"/>
      <c r="S241" s="98">
        <v>1</v>
      </c>
      <c r="T241" s="98">
        <v>1</v>
      </c>
      <c r="U241" s="99">
        <v>756</v>
      </c>
      <c r="V241" s="99">
        <v>0.000981</v>
      </c>
      <c r="W241" s="99">
        <v>0.004177</v>
      </c>
      <c r="X241" s="99">
        <v>0.854948</v>
      </c>
      <c r="Y241" s="99">
        <v>0</v>
      </c>
      <c r="Z241" s="99"/>
      <c r="AA241" s="81">
        <v>241</v>
      </c>
      <c r="AB241" s="81"/>
      <c r="AC241" s="89"/>
      <c r="AD241" s="103" t="str">
        <f>REPLACE(INDEX(GroupVertices[Group],MATCH(Vertices[[#This Row],[Vertex]],GroupVertices[Vertex],0)),1,1,"")</f>
        <v>1</v>
      </c>
      <c r="AE241" s="2"/>
      <c r="AI241" s="3"/>
    </row>
    <row r="242" spans="1:35" ht="15">
      <c r="A242" s="14" t="s">
        <v>442</v>
      </c>
      <c r="B242" s="15"/>
      <c r="C242" s="15"/>
      <c r="D242" s="87">
        <v>400</v>
      </c>
      <c r="E242" s="82"/>
      <c r="F242" s="15"/>
      <c r="G242" s="15"/>
      <c r="H242" s="95" t="s">
        <v>442</v>
      </c>
      <c r="I242" s="100"/>
      <c r="J242" s="100"/>
      <c r="K242" s="95" t="s">
        <v>442</v>
      </c>
      <c r="L242" s="84">
        <v>1</v>
      </c>
      <c r="M242" s="86">
        <v>4082.177490234375</v>
      </c>
      <c r="N242" s="86">
        <v>5912.859375</v>
      </c>
      <c r="O242" s="76"/>
      <c r="P242" s="88"/>
      <c r="Q242" s="88"/>
      <c r="R242" s="105"/>
      <c r="S242" s="98">
        <v>1</v>
      </c>
      <c r="T242" s="98">
        <v>0</v>
      </c>
      <c r="U242" s="99">
        <v>0</v>
      </c>
      <c r="V242" s="99">
        <v>0.000716</v>
      </c>
      <c r="W242" s="99">
        <v>0.000289</v>
      </c>
      <c r="X242" s="99">
        <v>0.513353</v>
      </c>
      <c r="Y242" s="99">
        <v>0</v>
      </c>
      <c r="Z242" s="99"/>
      <c r="AA242" s="81">
        <v>242</v>
      </c>
      <c r="AB242" s="81"/>
      <c r="AC242" s="89"/>
      <c r="AD242" s="103" t="str">
        <f>REPLACE(INDEX(GroupVertices[Group],MATCH(Vertices[[#This Row],[Vertex]],GroupVertices[Vertex],0)),1,1,"")</f>
        <v>1</v>
      </c>
      <c r="AE242" s="2"/>
      <c r="AI242" s="3"/>
    </row>
    <row r="243" spans="1:35" ht="15">
      <c r="A243" s="14" t="s">
        <v>443</v>
      </c>
      <c r="B243" s="15"/>
      <c r="C243" s="15"/>
      <c r="D243" s="87">
        <v>400</v>
      </c>
      <c r="E243" s="82"/>
      <c r="F243" s="15"/>
      <c r="G243" s="15"/>
      <c r="H243" s="95" t="s">
        <v>443</v>
      </c>
      <c r="I243" s="100"/>
      <c r="J243" s="100"/>
      <c r="K243" s="95" t="s">
        <v>443</v>
      </c>
      <c r="L243" s="84">
        <v>1</v>
      </c>
      <c r="M243" s="86">
        <v>1843.8929443359375</v>
      </c>
      <c r="N243" s="86">
        <v>4787.2294921875</v>
      </c>
      <c r="O243" s="76"/>
      <c r="P243" s="88"/>
      <c r="Q243" s="88"/>
      <c r="R243" s="105"/>
      <c r="S243" s="98">
        <v>1</v>
      </c>
      <c r="T243" s="98">
        <v>0</v>
      </c>
      <c r="U243" s="99">
        <v>0</v>
      </c>
      <c r="V243" s="99">
        <v>0.000979</v>
      </c>
      <c r="W243" s="99">
        <v>0.004157</v>
      </c>
      <c r="X243" s="99">
        <v>0.418598</v>
      </c>
      <c r="Y243" s="99">
        <v>0</v>
      </c>
      <c r="Z243" s="99"/>
      <c r="AA243" s="81">
        <v>243</v>
      </c>
      <c r="AB243" s="81"/>
      <c r="AC243" s="89"/>
      <c r="AD243" s="103" t="str">
        <f>REPLACE(INDEX(GroupVertices[Group],MATCH(Vertices[[#This Row],[Vertex]],GroupVertices[Vertex],0)),1,1,"")</f>
        <v>1</v>
      </c>
      <c r="AE243" s="2"/>
      <c r="AI243" s="3"/>
    </row>
    <row r="244" spans="1:35" ht="15">
      <c r="A244" s="14" t="s">
        <v>444</v>
      </c>
      <c r="B244" s="15"/>
      <c r="C244" s="15"/>
      <c r="D244" s="87">
        <v>400</v>
      </c>
      <c r="E244" s="82"/>
      <c r="F244" s="15"/>
      <c r="G244" s="15"/>
      <c r="H244" s="95" t="s">
        <v>444</v>
      </c>
      <c r="I244" s="100"/>
      <c r="J244" s="100"/>
      <c r="K244" s="95" t="s">
        <v>444</v>
      </c>
      <c r="L244" s="84">
        <v>1</v>
      </c>
      <c r="M244" s="86">
        <v>1390.433349609375</v>
      </c>
      <c r="N244" s="86">
        <v>1844.4822998046875</v>
      </c>
      <c r="O244" s="76"/>
      <c r="P244" s="88"/>
      <c r="Q244" s="88"/>
      <c r="R244" s="105"/>
      <c r="S244" s="98">
        <v>1</v>
      </c>
      <c r="T244" s="98">
        <v>0</v>
      </c>
      <c r="U244" s="99">
        <v>0</v>
      </c>
      <c r="V244" s="99">
        <v>0.000619</v>
      </c>
      <c r="W244" s="99">
        <v>0.000166</v>
      </c>
      <c r="X244" s="99">
        <v>0.377229</v>
      </c>
      <c r="Y244" s="99">
        <v>0</v>
      </c>
      <c r="Z244" s="99"/>
      <c r="AA244" s="81">
        <v>244</v>
      </c>
      <c r="AB244" s="81"/>
      <c r="AC244" s="89"/>
      <c r="AD244" s="103" t="str">
        <f>REPLACE(INDEX(GroupVertices[Group],MATCH(Vertices[[#This Row],[Vertex]],GroupVertices[Vertex],0)),1,1,"")</f>
        <v>2</v>
      </c>
      <c r="AE244" s="2"/>
      <c r="AI244" s="3"/>
    </row>
    <row r="245" spans="1:35" ht="15">
      <c r="A245" s="14" t="s">
        <v>445</v>
      </c>
      <c r="B245" s="15"/>
      <c r="C245" s="15"/>
      <c r="D245" s="87">
        <v>400.1516129674236</v>
      </c>
      <c r="E245" s="82"/>
      <c r="F245" s="15"/>
      <c r="G245" s="15"/>
      <c r="H245" s="95" t="s">
        <v>445</v>
      </c>
      <c r="I245" s="100"/>
      <c r="J245" s="100"/>
      <c r="K245" s="95" t="s">
        <v>445</v>
      </c>
      <c r="L245" s="84">
        <v>4.031652896602857</v>
      </c>
      <c r="M245" s="86">
        <v>8987.9541015625</v>
      </c>
      <c r="N245" s="86">
        <v>4789.9833984375</v>
      </c>
      <c r="O245" s="76"/>
      <c r="P245" s="88"/>
      <c r="Q245" s="88"/>
      <c r="R245" s="105"/>
      <c r="S245" s="98">
        <v>1</v>
      </c>
      <c r="T245" s="98">
        <v>1</v>
      </c>
      <c r="U245" s="99">
        <v>2</v>
      </c>
      <c r="V245" s="99">
        <v>0.000718</v>
      </c>
      <c r="W245" s="99">
        <v>0.000311</v>
      </c>
      <c r="X245" s="99">
        <v>0.831453</v>
      </c>
      <c r="Y245" s="99">
        <v>0</v>
      </c>
      <c r="Z245" s="99"/>
      <c r="AA245" s="81">
        <v>245</v>
      </c>
      <c r="AB245" s="81"/>
      <c r="AC245" s="89"/>
      <c r="AD245" s="103" t="str">
        <f>REPLACE(INDEX(GroupVertices[Group],MATCH(Vertices[[#This Row],[Vertex]],GroupVertices[Vertex],0)),1,1,"")</f>
        <v>18</v>
      </c>
      <c r="AE245" s="2"/>
      <c r="AI245" s="3"/>
    </row>
    <row r="246" spans="1:35" ht="15">
      <c r="A246" s="14" t="s">
        <v>446</v>
      </c>
      <c r="B246" s="15"/>
      <c r="C246" s="15"/>
      <c r="D246" s="87">
        <v>457.006475751284</v>
      </c>
      <c r="E246" s="82"/>
      <c r="F246" s="15"/>
      <c r="G246" s="15"/>
      <c r="H246" s="95" t="s">
        <v>446</v>
      </c>
      <c r="I246" s="100"/>
      <c r="J246" s="100"/>
      <c r="K246" s="95" t="s">
        <v>446</v>
      </c>
      <c r="L246" s="84">
        <v>1140.9014891226745</v>
      </c>
      <c r="M246" s="86">
        <v>8987.9541015625</v>
      </c>
      <c r="N246" s="86">
        <v>4226.4560546875</v>
      </c>
      <c r="O246" s="76"/>
      <c r="P246" s="88"/>
      <c r="Q246" s="88"/>
      <c r="R246" s="105"/>
      <c r="S246" s="98">
        <v>1</v>
      </c>
      <c r="T246" s="98">
        <v>1</v>
      </c>
      <c r="U246" s="99">
        <v>752</v>
      </c>
      <c r="V246" s="99">
        <v>0.000982</v>
      </c>
      <c r="W246" s="99">
        <v>0.004178</v>
      </c>
      <c r="X246" s="99">
        <v>0.771966</v>
      </c>
      <c r="Y246" s="99">
        <v>0</v>
      </c>
      <c r="Z246" s="99"/>
      <c r="AA246" s="81">
        <v>246</v>
      </c>
      <c r="AB246" s="81"/>
      <c r="AC246" s="89"/>
      <c r="AD246" s="103" t="str">
        <f>REPLACE(INDEX(GroupVertices[Group],MATCH(Vertices[[#This Row],[Vertex]],GroupVertices[Vertex],0)),1,1,"")</f>
        <v>18</v>
      </c>
      <c r="AE246" s="2"/>
      <c r="AI246" s="3"/>
    </row>
    <row r="247" spans="1:35" ht="15">
      <c r="A247" s="14" t="s">
        <v>447</v>
      </c>
      <c r="B247" s="15"/>
      <c r="C247" s="15"/>
      <c r="D247" s="87">
        <v>400</v>
      </c>
      <c r="E247" s="82"/>
      <c r="F247" s="15"/>
      <c r="G247" s="15"/>
      <c r="H247" s="95" t="s">
        <v>447</v>
      </c>
      <c r="I247" s="100"/>
      <c r="J247" s="100"/>
      <c r="K247" s="95" t="s">
        <v>447</v>
      </c>
      <c r="L247" s="84">
        <v>1</v>
      </c>
      <c r="M247" s="86">
        <v>1655.37939453125</v>
      </c>
      <c r="N247" s="86">
        <v>6651.216796875</v>
      </c>
      <c r="O247" s="76"/>
      <c r="P247" s="88"/>
      <c r="Q247" s="88"/>
      <c r="R247" s="105"/>
      <c r="S247" s="98">
        <v>1</v>
      </c>
      <c r="T247" s="98">
        <v>0</v>
      </c>
      <c r="U247" s="99">
        <v>0</v>
      </c>
      <c r="V247" s="99">
        <v>0.000979</v>
      </c>
      <c r="W247" s="99">
        <v>0.004157</v>
      </c>
      <c r="X247" s="99">
        <v>0.418598</v>
      </c>
      <c r="Y247" s="99">
        <v>0</v>
      </c>
      <c r="Z247" s="99"/>
      <c r="AA247" s="81">
        <v>247</v>
      </c>
      <c r="AB247" s="81"/>
      <c r="AC247" s="89"/>
      <c r="AD247" s="103" t="str">
        <f>REPLACE(INDEX(GroupVertices[Group],MATCH(Vertices[[#This Row],[Vertex]],GroupVertices[Vertex],0)),1,1,"")</f>
        <v>1</v>
      </c>
      <c r="AE247" s="2"/>
      <c r="AI247" s="3"/>
    </row>
    <row r="248" spans="1:35" ht="15">
      <c r="A248" s="14" t="s">
        <v>448</v>
      </c>
      <c r="B248" s="15"/>
      <c r="C248" s="15"/>
      <c r="D248" s="87">
        <v>400</v>
      </c>
      <c r="E248" s="82"/>
      <c r="F248" s="15"/>
      <c r="G248" s="15"/>
      <c r="H248" s="95" t="s">
        <v>448</v>
      </c>
      <c r="I248" s="100"/>
      <c r="J248" s="100"/>
      <c r="K248" s="95" t="s">
        <v>448</v>
      </c>
      <c r="L248" s="84">
        <v>1</v>
      </c>
      <c r="M248" s="86">
        <v>2868.861572265625</v>
      </c>
      <c r="N248" s="86">
        <v>5574.048828125</v>
      </c>
      <c r="O248" s="76"/>
      <c r="P248" s="88"/>
      <c r="Q248" s="88"/>
      <c r="R248" s="105"/>
      <c r="S248" s="98">
        <v>0</v>
      </c>
      <c r="T248" s="98">
        <v>1</v>
      </c>
      <c r="U248" s="99">
        <v>0</v>
      </c>
      <c r="V248" s="99">
        <v>0.000979</v>
      </c>
      <c r="W248" s="99">
        <v>0.004157</v>
      </c>
      <c r="X248" s="99">
        <v>0.418598</v>
      </c>
      <c r="Y248" s="99">
        <v>0</v>
      </c>
      <c r="Z248" s="99"/>
      <c r="AA248" s="81">
        <v>248</v>
      </c>
      <c r="AB248" s="81"/>
      <c r="AC248" s="89"/>
      <c r="AD248" s="103" t="str">
        <f>REPLACE(INDEX(GroupVertices[Group],MATCH(Vertices[[#This Row],[Vertex]],GroupVertices[Vertex],0)),1,1,"")</f>
        <v>1</v>
      </c>
      <c r="AE248" s="2"/>
      <c r="AI248" s="3"/>
    </row>
    <row r="249" spans="1:35" ht="15">
      <c r="A249" s="14" t="s">
        <v>449</v>
      </c>
      <c r="B249" s="15"/>
      <c r="C249" s="15"/>
      <c r="D249" s="87">
        <v>400</v>
      </c>
      <c r="E249" s="82"/>
      <c r="F249" s="15"/>
      <c r="G249" s="15"/>
      <c r="H249" s="95" t="s">
        <v>449</v>
      </c>
      <c r="I249" s="100"/>
      <c r="J249" s="100"/>
      <c r="K249" s="95" t="s">
        <v>449</v>
      </c>
      <c r="L249" s="84">
        <v>1</v>
      </c>
      <c r="M249" s="86">
        <v>2766.734130859375</v>
      </c>
      <c r="N249" s="86">
        <v>5332.76318359375</v>
      </c>
      <c r="O249" s="76"/>
      <c r="P249" s="88"/>
      <c r="Q249" s="88"/>
      <c r="R249" s="105"/>
      <c r="S249" s="98">
        <v>1</v>
      </c>
      <c r="T249" s="98">
        <v>0</v>
      </c>
      <c r="U249" s="99">
        <v>0</v>
      </c>
      <c r="V249" s="99">
        <v>0.000979</v>
      </c>
      <c r="W249" s="99">
        <v>0.004157</v>
      </c>
      <c r="X249" s="99">
        <v>0.418598</v>
      </c>
      <c r="Y249" s="99">
        <v>0</v>
      </c>
      <c r="Z249" s="99"/>
      <c r="AA249" s="81">
        <v>249</v>
      </c>
      <c r="AB249" s="81"/>
      <c r="AC249" s="89"/>
      <c r="AD249" s="103" t="str">
        <f>REPLACE(INDEX(GroupVertices[Group],MATCH(Vertices[[#This Row],[Vertex]],GroupVertices[Vertex],0)),1,1,"")</f>
        <v>1</v>
      </c>
      <c r="AE249" s="2"/>
      <c r="AI249" s="3"/>
    </row>
    <row r="250" spans="1:35" ht="15">
      <c r="A250" s="14" t="s">
        <v>450</v>
      </c>
      <c r="B250" s="15"/>
      <c r="C250" s="15"/>
      <c r="D250" s="87">
        <v>457.30970168613123</v>
      </c>
      <c r="E250" s="82"/>
      <c r="F250" s="15"/>
      <c r="G250" s="15"/>
      <c r="H250" s="95" t="s">
        <v>450</v>
      </c>
      <c r="I250" s="100"/>
      <c r="J250" s="100"/>
      <c r="K250" s="95" t="s">
        <v>450</v>
      </c>
      <c r="L250" s="84">
        <v>1146.9647949158802</v>
      </c>
      <c r="M250" s="86">
        <v>2906.216796875</v>
      </c>
      <c r="N250" s="86">
        <v>7645.55224609375</v>
      </c>
      <c r="O250" s="76"/>
      <c r="P250" s="88"/>
      <c r="Q250" s="88"/>
      <c r="R250" s="105"/>
      <c r="S250" s="98">
        <v>1</v>
      </c>
      <c r="T250" s="98">
        <v>1</v>
      </c>
      <c r="U250" s="99">
        <v>756</v>
      </c>
      <c r="V250" s="99">
        <v>0.000981</v>
      </c>
      <c r="W250" s="99">
        <v>0.004177</v>
      </c>
      <c r="X250" s="99">
        <v>0.854948</v>
      </c>
      <c r="Y250" s="99">
        <v>0</v>
      </c>
      <c r="Z250" s="99"/>
      <c r="AA250" s="81">
        <v>250</v>
      </c>
      <c r="AB250" s="81"/>
      <c r="AC250" s="89"/>
      <c r="AD250" s="103" t="str">
        <f>REPLACE(INDEX(GroupVertices[Group],MATCH(Vertices[[#This Row],[Vertex]],GroupVertices[Vertex],0)),1,1,"")</f>
        <v>1</v>
      </c>
      <c r="AE250" s="2"/>
      <c r="AI250" s="3"/>
    </row>
    <row r="251" spans="1:35" ht="15">
      <c r="A251" s="14" t="s">
        <v>451</v>
      </c>
      <c r="B251" s="15"/>
      <c r="C251" s="15"/>
      <c r="D251" s="87">
        <v>400</v>
      </c>
      <c r="E251" s="82"/>
      <c r="F251" s="15"/>
      <c r="G251" s="15"/>
      <c r="H251" s="95" t="s">
        <v>451</v>
      </c>
      <c r="I251" s="100"/>
      <c r="J251" s="100"/>
      <c r="K251" s="95" t="s">
        <v>451</v>
      </c>
      <c r="L251" s="84">
        <v>1</v>
      </c>
      <c r="M251" s="86">
        <v>3918.9912109375</v>
      </c>
      <c r="N251" s="86">
        <v>7819.1611328125</v>
      </c>
      <c r="O251" s="76"/>
      <c r="P251" s="88"/>
      <c r="Q251" s="88"/>
      <c r="R251" s="105"/>
      <c r="S251" s="98">
        <v>1</v>
      </c>
      <c r="T251" s="98">
        <v>0</v>
      </c>
      <c r="U251" s="99">
        <v>0</v>
      </c>
      <c r="V251" s="99">
        <v>0.000716</v>
      </c>
      <c r="W251" s="99">
        <v>0.000289</v>
      </c>
      <c r="X251" s="99">
        <v>0.513353</v>
      </c>
      <c r="Y251" s="99">
        <v>0</v>
      </c>
      <c r="Z251" s="99"/>
      <c r="AA251" s="81">
        <v>251</v>
      </c>
      <c r="AB251" s="81"/>
      <c r="AC251" s="89"/>
      <c r="AD251" s="103" t="str">
        <f>REPLACE(INDEX(GroupVertices[Group],MATCH(Vertices[[#This Row],[Vertex]],GroupVertices[Vertex],0)),1,1,"")</f>
        <v>1</v>
      </c>
      <c r="AE251" s="2"/>
      <c r="AI251" s="3"/>
    </row>
    <row r="252" spans="1:35" ht="15">
      <c r="A252" s="14" t="s">
        <v>452</v>
      </c>
      <c r="B252" s="15"/>
      <c r="C252" s="15"/>
      <c r="D252" s="87">
        <v>457.30970168613123</v>
      </c>
      <c r="E252" s="82"/>
      <c r="F252" s="15"/>
      <c r="G252" s="15"/>
      <c r="H252" s="95" t="s">
        <v>452</v>
      </c>
      <c r="I252" s="100"/>
      <c r="J252" s="100"/>
      <c r="K252" s="95" t="s">
        <v>452</v>
      </c>
      <c r="L252" s="84">
        <v>1146.9647949158802</v>
      </c>
      <c r="M252" s="86">
        <v>2534.454833984375</v>
      </c>
      <c r="N252" s="86">
        <v>7875.04248046875</v>
      </c>
      <c r="O252" s="76"/>
      <c r="P252" s="88"/>
      <c r="Q252" s="88"/>
      <c r="R252" s="105"/>
      <c r="S252" s="98">
        <v>1</v>
      </c>
      <c r="T252" s="98">
        <v>1</v>
      </c>
      <c r="U252" s="99">
        <v>756</v>
      </c>
      <c r="V252" s="99">
        <v>0.000981</v>
      </c>
      <c r="W252" s="99">
        <v>0.004177</v>
      </c>
      <c r="X252" s="99">
        <v>0.854948</v>
      </c>
      <c r="Y252" s="99">
        <v>0</v>
      </c>
      <c r="Z252" s="99"/>
      <c r="AA252" s="81">
        <v>252</v>
      </c>
      <c r="AB252" s="81"/>
      <c r="AC252" s="89"/>
      <c r="AD252" s="103" t="str">
        <f>REPLACE(INDEX(GroupVertices[Group],MATCH(Vertices[[#This Row],[Vertex]],GroupVertices[Vertex],0)),1,1,"")</f>
        <v>1</v>
      </c>
      <c r="AE252" s="2"/>
      <c r="AI252" s="3"/>
    </row>
    <row r="253" spans="1:35" ht="15">
      <c r="A253" s="14" t="s">
        <v>453</v>
      </c>
      <c r="B253" s="15"/>
      <c r="C253" s="15"/>
      <c r="D253" s="87">
        <v>400</v>
      </c>
      <c r="E253" s="82"/>
      <c r="F253" s="15"/>
      <c r="G253" s="15"/>
      <c r="H253" s="95" t="s">
        <v>453</v>
      </c>
      <c r="I253" s="100"/>
      <c r="J253" s="100"/>
      <c r="K253" s="95" t="s">
        <v>453</v>
      </c>
      <c r="L253" s="84">
        <v>1</v>
      </c>
      <c r="M253" s="86">
        <v>2330.711181640625</v>
      </c>
      <c r="N253" s="86">
        <v>9850.890625</v>
      </c>
      <c r="O253" s="76"/>
      <c r="P253" s="88"/>
      <c r="Q253" s="88"/>
      <c r="R253" s="105"/>
      <c r="S253" s="98">
        <v>1</v>
      </c>
      <c r="T253" s="98">
        <v>0</v>
      </c>
      <c r="U253" s="99">
        <v>0</v>
      </c>
      <c r="V253" s="99">
        <v>0.000716</v>
      </c>
      <c r="W253" s="99">
        <v>0.000289</v>
      </c>
      <c r="X253" s="99">
        <v>0.513353</v>
      </c>
      <c r="Y253" s="99">
        <v>0</v>
      </c>
      <c r="Z253" s="99"/>
      <c r="AA253" s="81">
        <v>253</v>
      </c>
      <c r="AB253" s="81"/>
      <c r="AC253" s="89"/>
      <c r="AD253" s="103" t="str">
        <f>REPLACE(INDEX(GroupVertices[Group],MATCH(Vertices[[#This Row],[Vertex]],GroupVertices[Vertex],0)),1,1,"")</f>
        <v>1</v>
      </c>
      <c r="AE253" s="2"/>
      <c r="AI253" s="3"/>
    </row>
    <row r="254" spans="1:35" ht="15">
      <c r="A254" s="14" t="s">
        <v>454</v>
      </c>
      <c r="B254" s="15"/>
      <c r="C254" s="15"/>
      <c r="D254" s="87">
        <v>400.0758064837118</v>
      </c>
      <c r="E254" s="82"/>
      <c r="F254" s="15"/>
      <c r="G254" s="15"/>
      <c r="H254" s="95" t="s">
        <v>454</v>
      </c>
      <c r="I254" s="100"/>
      <c r="J254" s="100"/>
      <c r="K254" s="95" t="s">
        <v>454</v>
      </c>
      <c r="L254" s="84">
        <v>2.5158264483014285</v>
      </c>
      <c r="M254" s="86">
        <v>2259.567138671875</v>
      </c>
      <c r="N254" s="86">
        <v>2962.131591796875</v>
      </c>
      <c r="O254" s="76"/>
      <c r="P254" s="88"/>
      <c r="Q254" s="88"/>
      <c r="R254" s="105"/>
      <c r="S254" s="98">
        <v>1</v>
      </c>
      <c r="T254" s="98">
        <v>1</v>
      </c>
      <c r="U254" s="99">
        <v>1</v>
      </c>
      <c r="V254" s="99">
        <v>0.000718</v>
      </c>
      <c r="W254" s="99">
        <v>0.000627</v>
      </c>
      <c r="X254" s="99">
        <v>0.73721</v>
      </c>
      <c r="Y254" s="99">
        <v>0</v>
      </c>
      <c r="Z254" s="99"/>
      <c r="AA254" s="81">
        <v>254</v>
      </c>
      <c r="AB254" s="81"/>
      <c r="AC254" s="89"/>
      <c r="AD254" s="103" t="str">
        <f>REPLACE(INDEX(GroupVertices[Group],MATCH(Vertices[[#This Row],[Vertex]],GroupVertices[Vertex],0)),1,1,"")</f>
        <v>1</v>
      </c>
      <c r="AE254" s="2"/>
      <c r="AI254" s="3"/>
    </row>
    <row r="255" spans="1:35" ht="15">
      <c r="A255" s="14" t="s">
        <v>455</v>
      </c>
      <c r="B255" s="15"/>
      <c r="C255" s="15"/>
      <c r="D255" s="87">
        <v>457.30970168613123</v>
      </c>
      <c r="E255" s="82"/>
      <c r="F255" s="15"/>
      <c r="G255" s="15"/>
      <c r="H255" s="95" t="s">
        <v>455</v>
      </c>
      <c r="I255" s="100"/>
      <c r="J255" s="100"/>
      <c r="K255" s="95" t="s">
        <v>455</v>
      </c>
      <c r="L255" s="84">
        <v>1146.9647949158802</v>
      </c>
      <c r="M255" s="86">
        <v>1398.309814453125</v>
      </c>
      <c r="N255" s="86">
        <v>4955.24755859375</v>
      </c>
      <c r="O255" s="76"/>
      <c r="P255" s="88"/>
      <c r="Q255" s="88"/>
      <c r="R255" s="105"/>
      <c r="S255" s="98">
        <v>1</v>
      </c>
      <c r="T255" s="98">
        <v>1</v>
      </c>
      <c r="U255" s="99">
        <v>756</v>
      </c>
      <c r="V255" s="99">
        <v>0.000981</v>
      </c>
      <c r="W255" s="99">
        <v>0.004177</v>
      </c>
      <c r="X255" s="99">
        <v>0.854948</v>
      </c>
      <c r="Y255" s="99">
        <v>0</v>
      </c>
      <c r="Z255" s="99"/>
      <c r="AA255" s="81">
        <v>255</v>
      </c>
      <c r="AB255" s="81"/>
      <c r="AC255" s="89"/>
      <c r="AD255" s="103" t="str">
        <f>REPLACE(INDEX(GroupVertices[Group],MATCH(Vertices[[#This Row],[Vertex]],GroupVertices[Vertex],0)),1,1,"")</f>
        <v>1</v>
      </c>
      <c r="AE255" s="2"/>
      <c r="AI255" s="3"/>
    </row>
    <row r="256" spans="1:35" ht="15">
      <c r="A256" s="14" t="s">
        <v>456</v>
      </c>
      <c r="B256" s="15"/>
      <c r="C256" s="15"/>
      <c r="D256" s="87">
        <v>400</v>
      </c>
      <c r="E256" s="82"/>
      <c r="F256" s="15"/>
      <c r="G256" s="15"/>
      <c r="H256" s="95" t="s">
        <v>456</v>
      </c>
      <c r="I256" s="100"/>
      <c r="J256" s="100"/>
      <c r="K256" s="95" t="s">
        <v>456</v>
      </c>
      <c r="L256" s="84">
        <v>1</v>
      </c>
      <c r="M256" s="86">
        <v>653.6500854492188</v>
      </c>
      <c r="N256" s="86">
        <v>3964.75146484375</v>
      </c>
      <c r="O256" s="76"/>
      <c r="P256" s="88"/>
      <c r="Q256" s="88"/>
      <c r="R256" s="105"/>
      <c r="S256" s="98">
        <v>1</v>
      </c>
      <c r="T256" s="98">
        <v>0</v>
      </c>
      <c r="U256" s="99">
        <v>0</v>
      </c>
      <c r="V256" s="99">
        <v>0.000716</v>
      </c>
      <c r="W256" s="99">
        <v>0.000289</v>
      </c>
      <c r="X256" s="99">
        <v>0.513353</v>
      </c>
      <c r="Y256" s="99">
        <v>0</v>
      </c>
      <c r="Z256" s="99"/>
      <c r="AA256" s="81">
        <v>256</v>
      </c>
      <c r="AB256" s="81"/>
      <c r="AC256" s="89"/>
      <c r="AD256" s="103" t="str">
        <f>REPLACE(INDEX(GroupVertices[Group],MATCH(Vertices[[#This Row],[Vertex]],GroupVertices[Vertex],0)),1,1,"")</f>
        <v>1</v>
      </c>
      <c r="AE256" s="2"/>
      <c r="AI256" s="3"/>
    </row>
    <row r="257" spans="1:35" ht="15">
      <c r="A257" s="14" t="s">
        <v>457</v>
      </c>
      <c r="B257" s="15"/>
      <c r="C257" s="15"/>
      <c r="D257" s="87">
        <v>400</v>
      </c>
      <c r="E257" s="82"/>
      <c r="F257" s="15"/>
      <c r="G257" s="15"/>
      <c r="H257" s="95" t="s">
        <v>457</v>
      </c>
      <c r="I257" s="100"/>
      <c r="J257" s="100"/>
      <c r="K257" s="95" t="s">
        <v>457</v>
      </c>
      <c r="L257" s="84">
        <v>1</v>
      </c>
      <c r="M257" s="86">
        <v>2746.961669921875</v>
      </c>
      <c r="N257" s="86">
        <v>7155.7578125</v>
      </c>
      <c r="O257" s="76"/>
      <c r="P257" s="88"/>
      <c r="Q257" s="88"/>
      <c r="R257" s="105"/>
      <c r="S257" s="98">
        <v>0</v>
      </c>
      <c r="T257" s="98">
        <v>1</v>
      </c>
      <c r="U257" s="99">
        <v>0</v>
      </c>
      <c r="V257" s="99">
        <v>0.000979</v>
      </c>
      <c r="W257" s="99">
        <v>0.004157</v>
      </c>
      <c r="X257" s="99">
        <v>0.418598</v>
      </c>
      <c r="Y257" s="99">
        <v>0</v>
      </c>
      <c r="Z257" s="99"/>
      <c r="AA257" s="81">
        <v>257</v>
      </c>
      <c r="AB257" s="81"/>
      <c r="AC257" s="89"/>
      <c r="AD257" s="103" t="str">
        <f>REPLACE(INDEX(GroupVertices[Group],MATCH(Vertices[[#This Row],[Vertex]],GroupVertices[Vertex],0)),1,1,"")</f>
        <v>1</v>
      </c>
      <c r="AE257" s="2"/>
      <c r="AI257" s="3"/>
    </row>
    <row r="258" spans="1:35" ht="15">
      <c r="A258" s="14" t="s">
        <v>458</v>
      </c>
      <c r="B258" s="15"/>
      <c r="C258" s="15"/>
      <c r="D258" s="87">
        <v>400</v>
      </c>
      <c r="E258" s="82"/>
      <c r="F258" s="15"/>
      <c r="G258" s="15"/>
      <c r="H258" s="95" t="s">
        <v>458</v>
      </c>
      <c r="I258" s="100"/>
      <c r="J258" s="100"/>
      <c r="K258" s="95" t="s">
        <v>458</v>
      </c>
      <c r="L258" s="84">
        <v>1</v>
      </c>
      <c r="M258" s="86">
        <v>4276.00732421875</v>
      </c>
      <c r="N258" s="86">
        <v>7684.95458984375</v>
      </c>
      <c r="O258" s="76"/>
      <c r="P258" s="88"/>
      <c r="Q258" s="88"/>
      <c r="R258" s="105"/>
      <c r="S258" s="98">
        <v>0</v>
      </c>
      <c r="T258" s="98">
        <v>1</v>
      </c>
      <c r="U258" s="99">
        <v>0</v>
      </c>
      <c r="V258" s="99">
        <v>0.000608</v>
      </c>
      <c r="W258" s="99">
        <v>6.8E-05</v>
      </c>
      <c r="X258" s="99">
        <v>0.436888</v>
      </c>
      <c r="Y258" s="99">
        <v>0</v>
      </c>
      <c r="Z258" s="99"/>
      <c r="AA258" s="81">
        <v>258</v>
      </c>
      <c r="AB258" s="81"/>
      <c r="AC258" s="89"/>
      <c r="AD258" s="103" t="str">
        <f>REPLACE(INDEX(GroupVertices[Group],MATCH(Vertices[[#This Row],[Vertex]],GroupVertices[Vertex],0)),1,1,"")</f>
        <v>3</v>
      </c>
      <c r="AE258" s="2"/>
      <c r="AI258" s="3"/>
    </row>
    <row r="259" spans="1:35" ht="15">
      <c r="A259" s="14" t="s">
        <v>459</v>
      </c>
      <c r="B259" s="15"/>
      <c r="C259" s="15"/>
      <c r="D259" s="87">
        <v>400</v>
      </c>
      <c r="E259" s="82"/>
      <c r="F259" s="15"/>
      <c r="G259" s="15"/>
      <c r="H259" s="95" t="s">
        <v>459</v>
      </c>
      <c r="I259" s="100"/>
      <c r="J259" s="100"/>
      <c r="K259" s="95" t="s">
        <v>459</v>
      </c>
      <c r="L259" s="84">
        <v>1</v>
      </c>
      <c r="M259" s="86">
        <v>2107.629150390625</v>
      </c>
      <c r="N259" s="86">
        <v>5880.62158203125</v>
      </c>
      <c r="O259" s="76"/>
      <c r="P259" s="88"/>
      <c r="Q259" s="88"/>
      <c r="R259" s="105"/>
      <c r="S259" s="98">
        <v>0</v>
      </c>
      <c r="T259" s="98">
        <v>1</v>
      </c>
      <c r="U259" s="99">
        <v>0</v>
      </c>
      <c r="V259" s="99">
        <v>0.000979</v>
      </c>
      <c r="W259" s="99">
        <v>0.004157</v>
      </c>
      <c r="X259" s="99">
        <v>0.418598</v>
      </c>
      <c r="Y259" s="99">
        <v>0</v>
      </c>
      <c r="Z259" s="99"/>
      <c r="AA259" s="81">
        <v>259</v>
      </c>
      <c r="AB259" s="81"/>
      <c r="AC259" s="89"/>
      <c r="AD259" s="103" t="str">
        <f>REPLACE(INDEX(GroupVertices[Group],MATCH(Vertices[[#This Row],[Vertex]],GroupVertices[Vertex],0)),1,1,"")</f>
        <v>1</v>
      </c>
      <c r="AE259" s="2"/>
      <c r="AI259" s="3"/>
    </row>
    <row r="260" spans="1:35" ht="15">
      <c r="A260" s="14" t="s">
        <v>460</v>
      </c>
      <c r="B260" s="15"/>
      <c r="C260" s="15"/>
      <c r="D260" s="87">
        <v>400.0758064837118</v>
      </c>
      <c r="E260" s="82"/>
      <c r="F260" s="15"/>
      <c r="G260" s="15"/>
      <c r="H260" s="95" t="s">
        <v>460</v>
      </c>
      <c r="I260" s="100"/>
      <c r="J260" s="100"/>
      <c r="K260" s="95" t="s">
        <v>460</v>
      </c>
      <c r="L260" s="84">
        <v>2.5158264483014285</v>
      </c>
      <c r="M260" s="86">
        <v>6128.8359375</v>
      </c>
      <c r="N260" s="86">
        <v>6160.86767578125</v>
      </c>
      <c r="O260" s="76"/>
      <c r="P260" s="88"/>
      <c r="Q260" s="88"/>
      <c r="R260" s="105"/>
      <c r="S260" s="98">
        <v>2</v>
      </c>
      <c r="T260" s="98">
        <v>1</v>
      </c>
      <c r="U260" s="99">
        <v>1</v>
      </c>
      <c r="V260" s="99">
        <v>0.000718</v>
      </c>
      <c r="W260" s="99">
        <v>0.000607</v>
      </c>
      <c r="X260" s="99">
        <v>0.747604</v>
      </c>
      <c r="Y260" s="99">
        <v>0</v>
      </c>
      <c r="Z260" s="99"/>
      <c r="AA260" s="81">
        <v>260</v>
      </c>
      <c r="AB260" s="81"/>
      <c r="AC260" s="89"/>
      <c r="AD260" s="103" t="str">
        <f>REPLACE(INDEX(GroupVertices[Group],MATCH(Vertices[[#This Row],[Vertex]],GroupVertices[Vertex],0)),1,1,"")</f>
        <v>8</v>
      </c>
      <c r="AE260" s="2"/>
      <c r="AI260" s="3"/>
    </row>
    <row r="261" spans="1:35" ht="15">
      <c r="A261" s="14" t="s">
        <v>461</v>
      </c>
      <c r="B261" s="15"/>
      <c r="C261" s="15"/>
      <c r="D261" s="87">
        <v>400</v>
      </c>
      <c r="E261" s="82"/>
      <c r="F261" s="15"/>
      <c r="G261" s="15"/>
      <c r="H261" s="95" t="s">
        <v>461</v>
      </c>
      <c r="I261" s="100"/>
      <c r="J261" s="100"/>
      <c r="K261" s="95" t="s">
        <v>461</v>
      </c>
      <c r="L261" s="84">
        <v>1</v>
      </c>
      <c r="M261" s="86">
        <v>3118.04248046875</v>
      </c>
      <c r="N261" s="86">
        <v>961.5523681640625</v>
      </c>
      <c r="O261" s="76"/>
      <c r="P261" s="88"/>
      <c r="Q261" s="88"/>
      <c r="R261" s="105"/>
      <c r="S261" s="98">
        <v>0</v>
      </c>
      <c r="T261" s="98">
        <v>1</v>
      </c>
      <c r="U261" s="99">
        <v>0</v>
      </c>
      <c r="V261" s="99">
        <v>0.000592</v>
      </c>
      <c r="W261" s="99">
        <v>3.7E-05</v>
      </c>
      <c r="X261" s="99">
        <v>0.499377</v>
      </c>
      <c r="Y261" s="99">
        <v>0</v>
      </c>
      <c r="Z261" s="99"/>
      <c r="AA261" s="81">
        <v>261</v>
      </c>
      <c r="AB261" s="81"/>
      <c r="AC261" s="89"/>
      <c r="AD261" s="103" t="str">
        <f>REPLACE(INDEX(GroupVertices[Group],MATCH(Vertices[[#This Row],[Vertex]],GroupVertices[Vertex],0)),1,1,"")</f>
        <v>2</v>
      </c>
      <c r="AE261" s="2"/>
      <c r="AI261" s="3"/>
    </row>
    <row r="262" spans="1:35" ht="15">
      <c r="A262" s="14" t="s">
        <v>462</v>
      </c>
      <c r="B262" s="15"/>
      <c r="C262" s="15"/>
      <c r="D262" s="87">
        <v>457.30970168613123</v>
      </c>
      <c r="E262" s="82"/>
      <c r="F262" s="15"/>
      <c r="G262" s="15"/>
      <c r="H262" s="95" t="s">
        <v>462</v>
      </c>
      <c r="I262" s="100"/>
      <c r="J262" s="100"/>
      <c r="K262" s="95" t="s">
        <v>462</v>
      </c>
      <c r="L262" s="84">
        <v>1146.9647949158802</v>
      </c>
      <c r="M262" s="86">
        <v>2762.976806640625</v>
      </c>
      <c r="N262" s="86">
        <v>1328.3890380859375</v>
      </c>
      <c r="O262" s="76"/>
      <c r="P262" s="88"/>
      <c r="Q262" s="88"/>
      <c r="R262" s="105"/>
      <c r="S262" s="98">
        <v>1</v>
      </c>
      <c r="T262" s="98">
        <v>1</v>
      </c>
      <c r="U262" s="99">
        <v>756</v>
      </c>
      <c r="V262" s="99">
        <v>0.000763</v>
      </c>
      <c r="W262" s="99">
        <v>0.000536</v>
      </c>
      <c r="X262" s="99">
        <v>0.822065</v>
      </c>
      <c r="Y262" s="99">
        <v>0</v>
      </c>
      <c r="Z262" s="99"/>
      <c r="AA262" s="81">
        <v>262</v>
      </c>
      <c r="AB262" s="81"/>
      <c r="AC262" s="89"/>
      <c r="AD262" s="103" t="str">
        <f>REPLACE(INDEX(GroupVertices[Group],MATCH(Vertices[[#This Row],[Vertex]],GroupVertices[Vertex],0)),1,1,"")</f>
        <v>2</v>
      </c>
      <c r="AE262" s="2"/>
      <c r="AI262" s="3"/>
    </row>
    <row r="263" spans="1:35" ht="15">
      <c r="A263" s="14" t="s">
        <v>463</v>
      </c>
      <c r="B263" s="15"/>
      <c r="C263" s="15"/>
      <c r="D263" s="87">
        <v>400</v>
      </c>
      <c r="E263" s="82"/>
      <c r="F263" s="15"/>
      <c r="G263" s="15"/>
      <c r="H263" s="95" t="s">
        <v>463</v>
      </c>
      <c r="I263" s="100"/>
      <c r="J263" s="100"/>
      <c r="K263" s="95" t="s">
        <v>463</v>
      </c>
      <c r="L263" s="84">
        <v>1</v>
      </c>
      <c r="M263" s="86">
        <v>5209.6318359375</v>
      </c>
      <c r="N263" s="86">
        <v>9401.423828125</v>
      </c>
      <c r="O263" s="76"/>
      <c r="P263" s="88"/>
      <c r="Q263" s="88"/>
      <c r="R263" s="105"/>
      <c r="S263" s="98">
        <v>0</v>
      </c>
      <c r="T263" s="98">
        <v>1</v>
      </c>
      <c r="U263" s="99">
        <v>0</v>
      </c>
      <c r="V263" s="99">
        <v>0.000739</v>
      </c>
      <c r="W263" s="99">
        <v>0.00045</v>
      </c>
      <c r="X263" s="99">
        <v>0.399268</v>
      </c>
      <c r="Y263" s="99">
        <v>0</v>
      </c>
      <c r="Z263" s="99"/>
      <c r="AA263" s="81">
        <v>263</v>
      </c>
      <c r="AB263" s="81"/>
      <c r="AC263" s="89"/>
      <c r="AD263" s="103" t="str">
        <f>REPLACE(INDEX(GroupVertices[Group],MATCH(Vertices[[#This Row],[Vertex]],GroupVertices[Vertex],0)),1,1,"")</f>
        <v>3</v>
      </c>
      <c r="AE263" s="2"/>
      <c r="AI263" s="3"/>
    </row>
    <row r="264" spans="1:35" ht="15">
      <c r="A264" s="14" t="s">
        <v>464</v>
      </c>
      <c r="B264" s="15"/>
      <c r="C264" s="15"/>
      <c r="D264" s="87">
        <v>428.22528074342983</v>
      </c>
      <c r="E264" s="82"/>
      <c r="F264" s="15"/>
      <c r="G264" s="15"/>
      <c r="H264" s="95" t="s">
        <v>464</v>
      </c>
      <c r="I264" s="100"/>
      <c r="J264" s="100"/>
      <c r="K264" s="95" t="s">
        <v>464</v>
      </c>
      <c r="L264" s="84">
        <v>565.3927137456232</v>
      </c>
      <c r="M264" s="86">
        <v>5848.671875</v>
      </c>
      <c r="N264" s="86">
        <v>6204.38818359375</v>
      </c>
      <c r="O264" s="76"/>
      <c r="P264" s="88"/>
      <c r="Q264" s="88"/>
      <c r="R264" s="105"/>
      <c r="S264" s="98">
        <v>1</v>
      </c>
      <c r="T264" s="98">
        <v>1</v>
      </c>
      <c r="U264" s="99">
        <v>372.333333</v>
      </c>
      <c r="V264" s="99">
        <v>0.000981</v>
      </c>
      <c r="W264" s="99">
        <v>0.004199</v>
      </c>
      <c r="X264" s="99">
        <v>0.73633</v>
      </c>
      <c r="Y264" s="99">
        <v>0</v>
      </c>
      <c r="Z264" s="99"/>
      <c r="AA264" s="81">
        <v>264</v>
      </c>
      <c r="AB264" s="81"/>
      <c r="AC264" s="89"/>
      <c r="AD264" s="103" t="str">
        <f>REPLACE(INDEX(GroupVertices[Group],MATCH(Vertices[[#This Row],[Vertex]],GroupVertices[Vertex],0)),1,1,"")</f>
        <v>8</v>
      </c>
      <c r="AE264" s="2"/>
      <c r="AI264" s="3"/>
    </row>
    <row r="265" spans="1:35" ht="15">
      <c r="A265" s="14" t="s">
        <v>465</v>
      </c>
      <c r="B265" s="15"/>
      <c r="C265" s="15"/>
      <c r="D265" s="87">
        <v>400</v>
      </c>
      <c r="E265" s="82"/>
      <c r="F265" s="15"/>
      <c r="G265" s="15"/>
      <c r="H265" s="95" t="s">
        <v>465</v>
      </c>
      <c r="I265" s="100"/>
      <c r="J265" s="100"/>
      <c r="K265" s="95" t="s">
        <v>465</v>
      </c>
      <c r="L265" s="84">
        <v>1</v>
      </c>
      <c r="M265" s="86">
        <v>2979.777587890625</v>
      </c>
      <c r="N265" s="86">
        <v>6426.2109375</v>
      </c>
      <c r="O265" s="76"/>
      <c r="P265" s="88"/>
      <c r="Q265" s="88"/>
      <c r="R265" s="105"/>
      <c r="S265" s="98">
        <v>1</v>
      </c>
      <c r="T265" s="98">
        <v>0</v>
      </c>
      <c r="U265" s="99">
        <v>0</v>
      </c>
      <c r="V265" s="99">
        <v>0.000979</v>
      </c>
      <c r="W265" s="99">
        <v>0.004157</v>
      </c>
      <c r="X265" s="99">
        <v>0.418598</v>
      </c>
      <c r="Y265" s="99">
        <v>0</v>
      </c>
      <c r="Z265" s="99"/>
      <c r="AA265" s="81">
        <v>265</v>
      </c>
      <c r="AB265" s="81"/>
      <c r="AC265" s="89"/>
      <c r="AD265" s="103" t="str">
        <f>REPLACE(INDEX(GroupVertices[Group],MATCH(Vertices[[#This Row],[Vertex]],GroupVertices[Vertex],0)),1,1,"")</f>
        <v>1</v>
      </c>
      <c r="AE265" s="2"/>
      <c r="AI265" s="3"/>
    </row>
    <row r="266" spans="1:35" ht="15">
      <c r="A266" s="14" t="s">
        <v>466</v>
      </c>
      <c r="B266" s="15"/>
      <c r="C266" s="15"/>
      <c r="D266" s="87">
        <v>400</v>
      </c>
      <c r="E266" s="82"/>
      <c r="F266" s="15"/>
      <c r="G266" s="15"/>
      <c r="H266" s="95" t="s">
        <v>466</v>
      </c>
      <c r="I266" s="100"/>
      <c r="J266" s="100"/>
      <c r="K266" s="95" t="s">
        <v>466</v>
      </c>
      <c r="L266" s="84">
        <v>1</v>
      </c>
      <c r="M266" s="86">
        <v>5064.79541015625</v>
      </c>
      <c r="N266" s="86">
        <v>6895.97705078125</v>
      </c>
      <c r="O266" s="76"/>
      <c r="P266" s="88"/>
      <c r="Q266" s="88"/>
      <c r="R266" s="105"/>
      <c r="S266" s="98">
        <v>0</v>
      </c>
      <c r="T266" s="98">
        <v>1</v>
      </c>
      <c r="U266" s="99">
        <v>0</v>
      </c>
      <c r="V266" s="99">
        <v>0.000587</v>
      </c>
      <c r="W266" s="99">
        <v>3.2E-05</v>
      </c>
      <c r="X266" s="99">
        <v>0.518253</v>
      </c>
      <c r="Y266" s="99">
        <v>0</v>
      </c>
      <c r="Z266" s="99"/>
      <c r="AA266" s="81">
        <v>266</v>
      </c>
      <c r="AB266" s="81"/>
      <c r="AC266" s="89"/>
      <c r="AD266" s="103" t="str">
        <f>REPLACE(INDEX(GroupVertices[Group],MATCH(Vertices[[#This Row],[Vertex]],GroupVertices[Vertex],0)),1,1,"")</f>
        <v>3</v>
      </c>
      <c r="AE266" s="2"/>
      <c r="AI266" s="3"/>
    </row>
    <row r="267" spans="1:35" ht="15">
      <c r="A267" s="14" t="s">
        <v>467</v>
      </c>
      <c r="B267" s="15"/>
      <c r="C267" s="15"/>
      <c r="D267" s="87">
        <v>457.30970168613123</v>
      </c>
      <c r="E267" s="82"/>
      <c r="F267" s="15"/>
      <c r="G267" s="15"/>
      <c r="H267" s="95" t="s">
        <v>467</v>
      </c>
      <c r="I267" s="100"/>
      <c r="J267" s="100"/>
      <c r="K267" s="95" t="s">
        <v>467</v>
      </c>
      <c r="L267" s="84">
        <v>1146.9647949158802</v>
      </c>
      <c r="M267" s="86">
        <v>5134.9033203125</v>
      </c>
      <c r="N267" s="86">
        <v>7515.92724609375</v>
      </c>
      <c r="O267" s="76"/>
      <c r="P267" s="88"/>
      <c r="Q267" s="88"/>
      <c r="R267" s="105"/>
      <c r="S267" s="98">
        <v>1</v>
      </c>
      <c r="T267" s="98">
        <v>1</v>
      </c>
      <c r="U267" s="99">
        <v>756</v>
      </c>
      <c r="V267" s="99">
        <v>0.000755</v>
      </c>
      <c r="W267" s="99">
        <v>0.000459</v>
      </c>
      <c r="X267" s="99">
        <v>0.866477</v>
      </c>
      <c r="Y267" s="99">
        <v>0</v>
      </c>
      <c r="Z267" s="99"/>
      <c r="AA267" s="81">
        <v>267</v>
      </c>
      <c r="AB267" s="81"/>
      <c r="AC267" s="89"/>
      <c r="AD267" s="103" t="str">
        <f>REPLACE(INDEX(GroupVertices[Group],MATCH(Vertices[[#This Row],[Vertex]],GroupVertices[Vertex],0)),1,1,"")</f>
        <v>3</v>
      </c>
      <c r="AE267" s="2"/>
      <c r="AI267" s="3"/>
    </row>
    <row r="268" spans="1:35" ht="15">
      <c r="A268" s="14" t="s">
        <v>468</v>
      </c>
      <c r="B268" s="15"/>
      <c r="C268" s="15"/>
      <c r="D268" s="87">
        <v>400</v>
      </c>
      <c r="E268" s="82"/>
      <c r="F268" s="15"/>
      <c r="G268" s="15"/>
      <c r="H268" s="95" t="s">
        <v>468</v>
      </c>
      <c r="I268" s="100"/>
      <c r="J268" s="100"/>
      <c r="K268" s="95" t="s">
        <v>468</v>
      </c>
      <c r="L268" s="84">
        <v>1</v>
      </c>
      <c r="M268" s="86">
        <v>4214.01611328125</v>
      </c>
      <c r="N268" s="86">
        <v>8522.7548828125</v>
      </c>
      <c r="O268" s="76"/>
      <c r="P268" s="88"/>
      <c r="Q268" s="88"/>
      <c r="R268" s="105"/>
      <c r="S268" s="98">
        <v>1</v>
      </c>
      <c r="T268" s="98">
        <v>0</v>
      </c>
      <c r="U268" s="99">
        <v>0</v>
      </c>
      <c r="V268" s="99">
        <v>0.000587</v>
      </c>
      <c r="W268" s="99">
        <v>3.2E-05</v>
      </c>
      <c r="X268" s="99">
        <v>0.518253</v>
      </c>
      <c r="Y268" s="99">
        <v>0</v>
      </c>
      <c r="Z268" s="99"/>
      <c r="AA268" s="81">
        <v>268</v>
      </c>
      <c r="AB268" s="81"/>
      <c r="AC268" s="89"/>
      <c r="AD268" s="103" t="str">
        <f>REPLACE(INDEX(GroupVertices[Group],MATCH(Vertices[[#This Row],[Vertex]],GroupVertices[Vertex],0)),1,1,"")</f>
        <v>3</v>
      </c>
      <c r="AE268" s="2"/>
      <c r="AI268" s="3"/>
    </row>
    <row r="269" spans="1:35" ht="15">
      <c r="A269" s="14" t="s">
        <v>469</v>
      </c>
      <c r="B269" s="15"/>
      <c r="C269" s="15"/>
      <c r="D269" s="87">
        <v>400</v>
      </c>
      <c r="E269" s="82"/>
      <c r="F269" s="15"/>
      <c r="G269" s="15"/>
      <c r="H269" s="95" t="s">
        <v>469</v>
      </c>
      <c r="I269" s="100"/>
      <c r="J269" s="100"/>
      <c r="K269" s="95" t="s">
        <v>469</v>
      </c>
      <c r="L269" s="84">
        <v>1</v>
      </c>
      <c r="M269" s="86">
        <v>2969.12060546875</v>
      </c>
      <c r="N269" s="86">
        <v>7184.19384765625</v>
      </c>
      <c r="O269" s="76"/>
      <c r="P269" s="88"/>
      <c r="Q269" s="88"/>
      <c r="R269" s="105"/>
      <c r="S269" s="98">
        <v>1</v>
      </c>
      <c r="T269" s="98">
        <v>0</v>
      </c>
      <c r="U269" s="99">
        <v>0</v>
      </c>
      <c r="V269" s="99">
        <v>0.000979</v>
      </c>
      <c r="W269" s="99">
        <v>0.004157</v>
      </c>
      <c r="X269" s="99">
        <v>0.418598</v>
      </c>
      <c r="Y269" s="99">
        <v>0</v>
      </c>
      <c r="Z269" s="99"/>
      <c r="AA269" s="81">
        <v>269</v>
      </c>
      <c r="AB269" s="81"/>
      <c r="AC269" s="89"/>
      <c r="AD269" s="103" t="str">
        <f>REPLACE(INDEX(GroupVertices[Group],MATCH(Vertices[[#This Row],[Vertex]],GroupVertices[Vertex],0)),1,1,"")</f>
        <v>1</v>
      </c>
      <c r="AE269" s="2"/>
      <c r="AI269" s="3"/>
    </row>
    <row r="270" spans="1:35" ht="15">
      <c r="A270" s="14" t="s">
        <v>470</v>
      </c>
      <c r="B270" s="15"/>
      <c r="C270" s="15"/>
      <c r="D270" s="87">
        <v>541.3790921225327</v>
      </c>
      <c r="E270" s="82"/>
      <c r="F270" s="15"/>
      <c r="G270" s="15"/>
      <c r="H270" s="95" t="s">
        <v>470</v>
      </c>
      <c r="I270" s="100"/>
      <c r="J270" s="100"/>
      <c r="K270" s="95" t="s">
        <v>470</v>
      </c>
      <c r="L270" s="84">
        <v>2828.0163260821646</v>
      </c>
      <c r="M270" s="86">
        <v>6719.0732421875</v>
      </c>
      <c r="N270" s="86">
        <v>2574.947998046875</v>
      </c>
      <c r="O270" s="76"/>
      <c r="P270" s="88"/>
      <c r="Q270" s="88"/>
      <c r="R270" s="105"/>
      <c r="S270" s="98">
        <v>0</v>
      </c>
      <c r="T270" s="98">
        <v>2</v>
      </c>
      <c r="U270" s="99">
        <v>1865</v>
      </c>
      <c r="V270" s="99">
        <v>0.000989</v>
      </c>
      <c r="W270" s="99">
        <v>0.004197</v>
      </c>
      <c r="X270" s="99">
        <v>0.751873</v>
      </c>
      <c r="Y270" s="99">
        <v>0</v>
      </c>
      <c r="Z270" s="99"/>
      <c r="AA270" s="81">
        <v>270</v>
      </c>
      <c r="AB270" s="81"/>
      <c r="AC270" s="89"/>
      <c r="AD270" s="103" t="str">
        <f>REPLACE(INDEX(GroupVertices[Group],MATCH(Vertices[[#This Row],[Vertex]],GroupVertices[Vertex],0)),1,1,"")</f>
        <v>12</v>
      </c>
      <c r="AE270" s="2"/>
      <c r="AI270" s="3"/>
    </row>
    <row r="271" spans="1:35" ht="15">
      <c r="A271" s="14" t="s">
        <v>471</v>
      </c>
      <c r="B271" s="15"/>
      <c r="C271" s="15"/>
      <c r="D271" s="87">
        <v>457.30970168613123</v>
      </c>
      <c r="E271" s="82"/>
      <c r="F271" s="15"/>
      <c r="G271" s="15"/>
      <c r="H271" s="95" t="s">
        <v>471</v>
      </c>
      <c r="I271" s="100"/>
      <c r="J271" s="100"/>
      <c r="K271" s="95" t="s">
        <v>471</v>
      </c>
      <c r="L271" s="84">
        <v>1146.9647949158802</v>
      </c>
      <c r="M271" s="86">
        <v>9415.1943359375</v>
      </c>
      <c r="N271" s="86">
        <v>4226.4560546875</v>
      </c>
      <c r="O271" s="76"/>
      <c r="P271" s="88"/>
      <c r="Q271" s="88"/>
      <c r="R271" s="105"/>
      <c r="S271" s="98">
        <v>1</v>
      </c>
      <c r="T271" s="98">
        <v>1</v>
      </c>
      <c r="U271" s="99">
        <v>756</v>
      </c>
      <c r="V271" s="99">
        <v>0.000719</v>
      </c>
      <c r="W271" s="99">
        <v>0.000292</v>
      </c>
      <c r="X271" s="99">
        <v>1.002456</v>
      </c>
      <c r="Y271" s="99">
        <v>0</v>
      </c>
      <c r="Z271" s="99"/>
      <c r="AA271" s="81">
        <v>271</v>
      </c>
      <c r="AB271" s="81"/>
      <c r="AC271" s="89"/>
      <c r="AD271" s="103" t="str">
        <f>REPLACE(INDEX(GroupVertices[Group],MATCH(Vertices[[#This Row],[Vertex]],GroupVertices[Vertex],0)),1,1,"")</f>
        <v>15</v>
      </c>
      <c r="AE271" s="2"/>
      <c r="AI271" s="3"/>
    </row>
    <row r="272" spans="1:35" ht="15">
      <c r="A272" s="14" t="s">
        <v>472</v>
      </c>
      <c r="B272" s="15"/>
      <c r="C272" s="15"/>
      <c r="D272" s="87">
        <v>400</v>
      </c>
      <c r="E272" s="82"/>
      <c r="F272" s="15"/>
      <c r="G272" s="15"/>
      <c r="H272" s="95" t="s">
        <v>472</v>
      </c>
      <c r="I272" s="100"/>
      <c r="J272" s="100"/>
      <c r="K272" s="95" t="s">
        <v>472</v>
      </c>
      <c r="L272" s="84">
        <v>1</v>
      </c>
      <c r="M272" s="86">
        <v>9415.1943359375</v>
      </c>
      <c r="N272" s="86">
        <v>4789.9833984375</v>
      </c>
      <c r="O272" s="76"/>
      <c r="P272" s="88"/>
      <c r="Q272" s="88"/>
      <c r="R272" s="105"/>
      <c r="S272" s="98">
        <v>1</v>
      </c>
      <c r="T272" s="98">
        <v>0</v>
      </c>
      <c r="U272" s="99">
        <v>0</v>
      </c>
      <c r="V272" s="99">
        <v>0.000565</v>
      </c>
      <c r="W272" s="99">
        <v>2E-05</v>
      </c>
      <c r="X272" s="99">
        <v>0.576044</v>
      </c>
      <c r="Y272" s="99">
        <v>0</v>
      </c>
      <c r="Z272" s="99"/>
      <c r="AA272" s="81">
        <v>272</v>
      </c>
      <c r="AB272" s="81"/>
      <c r="AC272" s="89"/>
      <c r="AD272" s="103" t="str">
        <f>REPLACE(INDEX(GroupVertices[Group],MATCH(Vertices[[#This Row],[Vertex]],GroupVertices[Vertex],0)),1,1,"")</f>
        <v>15</v>
      </c>
      <c r="AE272" s="2"/>
      <c r="AI272" s="3"/>
    </row>
    <row r="273" spans="1:35" ht="15">
      <c r="A273" s="14" t="s">
        <v>473</v>
      </c>
      <c r="B273" s="15"/>
      <c r="C273" s="15"/>
      <c r="D273" s="87">
        <v>400</v>
      </c>
      <c r="E273" s="82"/>
      <c r="F273" s="15"/>
      <c r="G273" s="15"/>
      <c r="H273" s="95" t="s">
        <v>473</v>
      </c>
      <c r="I273" s="100"/>
      <c r="J273" s="100"/>
      <c r="K273" s="95" t="s">
        <v>473</v>
      </c>
      <c r="L273" s="84">
        <v>1</v>
      </c>
      <c r="M273" s="86">
        <v>8865.541015625</v>
      </c>
      <c r="N273" s="86">
        <v>7666.02880859375</v>
      </c>
      <c r="O273" s="76"/>
      <c r="P273" s="88"/>
      <c r="Q273" s="88"/>
      <c r="R273" s="105"/>
      <c r="S273" s="98">
        <v>1</v>
      </c>
      <c r="T273" s="98">
        <v>0</v>
      </c>
      <c r="U273" s="99">
        <v>0</v>
      </c>
      <c r="V273" s="99">
        <v>0.00076</v>
      </c>
      <c r="W273" s="99">
        <v>0.00053</v>
      </c>
      <c r="X273" s="99">
        <v>0.411239</v>
      </c>
      <c r="Y273" s="99">
        <v>0</v>
      </c>
      <c r="Z273" s="99"/>
      <c r="AA273" s="81">
        <v>273</v>
      </c>
      <c r="AB273" s="81"/>
      <c r="AC273" s="89"/>
      <c r="AD273" s="103" t="str">
        <f>REPLACE(INDEX(GroupVertices[Group],MATCH(Vertices[[#This Row],[Vertex]],GroupVertices[Vertex],0)),1,1,"")</f>
        <v>6</v>
      </c>
      <c r="AE273" s="2"/>
      <c r="AI273" s="3"/>
    </row>
    <row r="274" spans="1:35" ht="15">
      <c r="A274" s="14" t="s">
        <v>474</v>
      </c>
      <c r="B274" s="15"/>
      <c r="C274" s="15"/>
      <c r="D274" s="87">
        <v>476.28659141671983</v>
      </c>
      <c r="E274" s="82"/>
      <c r="F274" s="15"/>
      <c r="G274" s="15"/>
      <c r="H274" s="95" t="s">
        <v>474</v>
      </c>
      <c r="I274" s="100"/>
      <c r="J274" s="100"/>
      <c r="K274" s="95" t="s">
        <v>474</v>
      </c>
      <c r="L274" s="84">
        <v>1526.426681968729</v>
      </c>
      <c r="M274" s="86">
        <v>6178.70458984375</v>
      </c>
      <c r="N274" s="86">
        <v>789.523681640625</v>
      </c>
      <c r="O274" s="76"/>
      <c r="P274" s="88"/>
      <c r="Q274" s="88"/>
      <c r="R274" s="105"/>
      <c r="S274" s="98">
        <v>2</v>
      </c>
      <c r="T274" s="98">
        <v>4</v>
      </c>
      <c r="U274" s="99">
        <v>1006.333333</v>
      </c>
      <c r="V274" s="99">
        <v>0.000985</v>
      </c>
      <c r="W274" s="99">
        <v>0.00495</v>
      </c>
      <c r="X274" s="99">
        <v>1.546507</v>
      </c>
      <c r="Y274" s="99">
        <v>0.25</v>
      </c>
      <c r="Z274" s="99"/>
      <c r="AA274" s="81">
        <v>274</v>
      </c>
      <c r="AB274" s="81"/>
      <c r="AC274" s="89"/>
      <c r="AD274" s="103" t="str">
        <f>REPLACE(INDEX(GroupVertices[Group],MATCH(Vertices[[#This Row],[Vertex]],GroupVertices[Vertex],0)),1,1,"")</f>
        <v>13</v>
      </c>
      <c r="AE274" s="2"/>
      <c r="AI274" s="3"/>
    </row>
    <row r="275" spans="1:35" ht="15">
      <c r="A275" s="14" t="s">
        <v>475</v>
      </c>
      <c r="B275" s="15"/>
      <c r="C275" s="15"/>
      <c r="D275" s="87">
        <v>400</v>
      </c>
      <c r="E275" s="82"/>
      <c r="F275" s="15"/>
      <c r="G275" s="15"/>
      <c r="H275" s="95" t="s">
        <v>475</v>
      </c>
      <c r="I275" s="100"/>
      <c r="J275" s="100"/>
      <c r="K275" s="95" t="s">
        <v>475</v>
      </c>
      <c r="L275" s="84">
        <v>1</v>
      </c>
      <c r="M275" s="86">
        <v>5848.671875</v>
      </c>
      <c r="N275" s="86">
        <v>1013.9685668945312</v>
      </c>
      <c r="O275" s="76"/>
      <c r="P275" s="88"/>
      <c r="Q275" s="88"/>
      <c r="R275" s="105"/>
      <c r="S275" s="98">
        <v>1</v>
      </c>
      <c r="T275" s="98">
        <v>0</v>
      </c>
      <c r="U275" s="99">
        <v>0</v>
      </c>
      <c r="V275" s="99">
        <v>0.000718</v>
      </c>
      <c r="W275" s="99">
        <v>0.000343</v>
      </c>
      <c r="X275" s="99">
        <v>0.412906</v>
      </c>
      <c r="Y275" s="99">
        <v>0</v>
      </c>
      <c r="Z275" s="99"/>
      <c r="AA275" s="81">
        <v>275</v>
      </c>
      <c r="AB275" s="81"/>
      <c r="AC275" s="89"/>
      <c r="AD275" s="103" t="str">
        <f>REPLACE(INDEX(GroupVertices[Group],MATCH(Vertices[[#This Row],[Vertex]],GroupVertices[Vertex],0)),1,1,"")</f>
        <v>13</v>
      </c>
      <c r="AE275" s="2"/>
      <c r="AI275" s="3"/>
    </row>
    <row r="276" spans="1:35" ht="15">
      <c r="A276" s="14" t="s">
        <v>476</v>
      </c>
      <c r="B276" s="15"/>
      <c r="C276" s="15"/>
      <c r="D276" s="87">
        <v>400</v>
      </c>
      <c r="E276" s="82"/>
      <c r="F276" s="15"/>
      <c r="G276" s="15"/>
      <c r="H276" s="95" t="s">
        <v>476</v>
      </c>
      <c r="I276" s="100"/>
      <c r="J276" s="100"/>
      <c r="K276" s="95" t="s">
        <v>476</v>
      </c>
      <c r="L276" s="84">
        <v>1</v>
      </c>
      <c r="M276" s="86">
        <v>8504.275390625</v>
      </c>
      <c r="N276" s="86">
        <v>8193.974609375</v>
      </c>
      <c r="O276" s="76"/>
      <c r="P276" s="88"/>
      <c r="Q276" s="88"/>
      <c r="R276" s="105"/>
      <c r="S276" s="98">
        <v>0</v>
      </c>
      <c r="T276" s="98">
        <v>1</v>
      </c>
      <c r="U276" s="99">
        <v>0</v>
      </c>
      <c r="V276" s="99">
        <v>0.00076</v>
      </c>
      <c r="W276" s="99">
        <v>0.00053</v>
      </c>
      <c r="X276" s="99">
        <v>0.411239</v>
      </c>
      <c r="Y276" s="99">
        <v>0</v>
      </c>
      <c r="Z276" s="99"/>
      <c r="AA276" s="81">
        <v>276</v>
      </c>
      <c r="AB276" s="81"/>
      <c r="AC276" s="89"/>
      <c r="AD276" s="103" t="str">
        <f>REPLACE(INDEX(GroupVertices[Group],MATCH(Vertices[[#This Row],[Vertex]],GroupVertices[Vertex],0)),1,1,"")</f>
        <v>6</v>
      </c>
      <c r="AE276" s="2"/>
      <c r="AI276" s="3"/>
    </row>
    <row r="277" spans="1:35" ht="15">
      <c r="A277" s="14" t="s">
        <v>477</v>
      </c>
      <c r="B277" s="15"/>
      <c r="C277" s="15"/>
      <c r="D277" s="87">
        <v>400</v>
      </c>
      <c r="E277" s="82"/>
      <c r="F277" s="15"/>
      <c r="G277" s="15"/>
      <c r="H277" s="95" t="s">
        <v>477</v>
      </c>
      <c r="I277" s="100"/>
      <c r="J277" s="100"/>
      <c r="K277" s="95" t="s">
        <v>477</v>
      </c>
      <c r="L277" s="84">
        <v>1</v>
      </c>
      <c r="M277" s="86">
        <v>3287.753173828125</v>
      </c>
      <c r="N277" s="86">
        <v>9212.2607421875</v>
      </c>
      <c r="O277" s="76"/>
      <c r="P277" s="88"/>
      <c r="Q277" s="88"/>
      <c r="R277" s="105"/>
      <c r="S277" s="98">
        <v>0</v>
      </c>
      <c r="T277" s="98">
        <v>1</v>
      </c>
      <c r="U277" s="99">
        <v>0</v>
      </c>
      <c r="V277" s="99">
        <v>0.000716</v>
      </c>
      <c r="W277" s="99">
        <v>0.000289</v>
      </c>
      <c r="X277" s="99">
        <v>0.513353</v>
      </c>
      <c r="Y277" s="99">
        <v>0</v>
      </c>
      <c r="Z277" s="99"/>
      <c r="AA277" s="81">
        <v>277</v>
      </c>
      <c r="AB277" s="81"/>
      <c r="AC277" s="89"/>
      <c r="AD277" s="103" t="str">
        <f>REPLACE(INDEX(GroupVertices[Group],MATCH(Vertices[[#This Row],[Vertex]],GroupVertices[Vertex],0)),1,1,"")</f>
        <v>1</v>
      </c>
      <c r="AE277" s="2"/>
      <c r="AI277" s="3"/>
    </row>
    <row r="278" spans="1:35" ht="15">
      <c r="A278" s="14" t="s">
        <v>478</v>
      </c>
      <c r="B278" s="15"/>
      <c r="C278" s="15"/>
      <c r="D278" s="87">
        <v>457.30970168613123</v>
      </c>
      <c r="E278" s="82"/>
      <c r="F278" s="15"/>
      <c r="G278" s="15"/>
      <c r="H278" s="95" t="s">
        <v>478</v>
      </c>
      <c r="I278" s="100"/>
      <c r="J278" s="100"/>
      <c r="K278" s="95" t="s">
        <v>478</v>
      </c>
      <c r="L278" s="84">
        <v>1146.9647949158802</v>
      </c>
      <c r="M278" s="86">
        <v>2898.426025390625</v>
      </c>
      <c r="N278" s="86">
        <v>7485.42431640625</v>
      </c>
      <c r="O278" s="76"/>
      <c r="P278" s="88"/>
      <c r="Q278" s="88"/>
      <c r="R278" s="105"/>
      <c r="S278" s="98">
        <v>1</v>
      </c>
      <c r="T278" s="98">
        <v>1</v>
      </c>
      <c r="U278" s="99">
        <v>756</v>
      </c>
      <c r="V278" s="99">
        <v>0.000981</v>
      </c>
      <c r="W278" s="99">
        <v>0.004177</v>
      </c>
      <c r="X278" s="99">
        <v>0.854948</v>
      </c>
      <c r="Y278" s="99">
        <v>0</v>
      </c>
      <c r="Z278" s="99"/>
      <c r="AA278" s="81">
        <v>278</v>
      </c>
      <c r="AB278" s="81"/>
      <c r="AC278" s="89"/>
      <c r="AD278" s="103" t="str">
        <f>REPLACE(INDEX(GroupVertices[Group],MATCH(Vertices[[#This Row],[Vertex]],GroupVertices[Vertex],0)),1,1,"")</f>
        <v>1</v>
      </c>
      <c r="AE278" s="2"/>
      <c r="AI278" s="3"/>
    </row>
    <row r="279" spans="1:35" ht="15">
      <c r="A279" s="14" t="s">
        <v>479</v>
      </c>
      <c r="B279" s="15"/>
      <c r="C279" s="15"/>
      <c r="D279" s="87">
        <v>400</v>
      </c>
      <c r="E279" s="82"/>
      <c r="F279" s="15"/>
      <c r="G279" s="15"/>
      <c r="H279" s="95" t="s">
        <v>479</v>
      </c>
      <c r="I279" s="100"/>
      <c r="J279" s="100"/>
      <c r="K279" s="95" t="s">
        <v>479</v>
      </c>
      <c r="L279" s="84">
        <v>1</v>
      </c>
      <c r="M279" s="86">
        <v>1683.533447265625</v>
      </c>
      <c r="N279" s="86">
        <v>6199.3134765625</v>
      </c>
      <c r="O279" s="76"/>
      <c r="P279" s="88"/>
      <c r="Q279" s="88"/>
      <c r="R279" s="105"/>
      <c r="S279" s="98">
        <v>1</v>
      </c>
      <c r="T279" s="98">
        <v>0</v>
      </c>
      <c r="U279" s="99">
        <v>0</v>
      </c>
      <c r="V279" s="99">
        <v>0.000979</v>
      </c>
      <c r="W279" s="99">
        <v>0.004157</v>
      </c>
      <c r="X279" s="99">
        <v>0.418598</v>
      </c>
      <c r="Y279" s="99">
        <v>0</v>
      </c>
      <c r="Z279" s="99"/>
      <c r="AA279" s="81">
        <v>279</v>
      </c>
      <c r="AB279" s="81"/>
      <c r="AC279" s="89"/>
      <c r="AD279" s="103" t="str">
        <f>REPLACE(INDEX(GroupVertices[Group],MATCH(Vertices[[#This Row],[Vertex]],GroupVertices[Vertex],0)),1,1,"")</f>
        <v>1</v>
      </c>
      <c r="AE279" s="2"/>
      <c r="AI279" s="3"/>
    </row>
    <row r="280" spans="1:35" ht="15">
      <c r="A280" s="14" t="s">
        <v>480</v>
      </c>
      <c r="B280" s="15"/>
      <c r="C280" s="15"/>
      <c r="D280" s="87">
        <v>400</v>
      </c>
      <c r="E280" s="82"/>
      <c r="F280" s="15"/>
      <c r="G280" s="15"/>
      <c r="H280" s="95" t="s">
        <v>480</v>
      </c>
      <c r="I280" s="100"/>
      <c r="J280" s="100"/>
      <c r="K280" s="95" t="s">
        <v>480</v>
      </c>
      <c r="L280" s="84">
        <v>1</v>
      </c>
      <c r="M280" s="86">
        <v>1218.7958984375</v>
      </c>
      <c r="N280" s="86">
        <v>6422.83544921875</v>
      </c>
      <c r="O280" s="76"/>
      <c r="P280" s="88"/>
      <c r="Q280" s="88"/>
      <c r="R280" s="105"/>
      <c r="S280" s="98">
        <v>1</v>
      </c>
      <c r="T280" s="98">
        <v>0</v>
      </c>
      <c r="U280" s="99">
        <v>0</v>
      </c>
      <c r="V280" s="99">
        <v>0.000979</v>
      </c>
      <c r="W280" s="99">
        <v>0.004157</v>
      </c>
      <c r="X280" s="99">
        <v>0.418598</v>
      </c>
      <c r="Y280" s="99">
        <v>0</v>
      </c>
      <c r="Z280" s="99"/>
      <c r="AA280" s="81">
        <v>280</v>
      </c>
      <c r="AB280" s="81"/>
      <c r="AC280" s="89"/>
      <c r="AD280" s="103" t="str">
        <f>REPLACE(INDEX(GroupVertices[Group],MATCH(Vertices[[#This Row],[Vertex]],GroupVertices[Vertex],0)),1,1,"")</f>
        <v>1</v>
      </c>
      <c r="AE280" s="2"/>
      <c r="AI280" s="3"/>
    </row>
    <row r="281" spans="1:35" ht="15">
      <c r="A281" s="14" t="s">
        <v>481</v>
      </c>
      <c r="B281" s="15"/>
      <c r="C281" s="15"/>
      <c r="D281" s="87">
        <v>400</v>
      </c>
      <c r="E281" s="82"/>
      <c r="F281" s="15"/>
      <c r="G281" s="15"/>
      <c r="H281" s="95" t="s">
        <v>481</v>
      </c>
      <c r="I281" s="100"/>
      <c r="J281" s="100"/>
      <c r="K281" s="95" t="s">
        <v>481</v>
      </c>
      <c r="L281" s="84">
        <v>1</v>
      </c>
      <c r="M281" s="86">
        <v>4884.251953125</v>
      </c>
      <c r="N281" s="86">
        <v>5455.2314453125</v>
      </c>
      <c r="O281" s="76"/>
      <c r="P281" s="88"/>
      <c r="Q281" s="88"/>
      <c r="R281" s="105"/>
      <c r="S281" s="98">
        <v>0</v>
      </c>
      <c r="T281" s="98">
        <v>1</v>
      </c>
      <c r="U281" s="99">
        <v>0</v>
      </c>
      <c r="V281" s="99">
        <v>0.000741</v>
      </c>
      <c r="W281" s="99">
        <v>0.000604</v>
      </c>
      <c r="X281" s="99">
        <v>0.390553</v>
      </c>
      <c r="Y281" s="99">
        <v>0</v>
      </c>
      <c r="Z281" s="99"/>
      <c r="AA281" s="81">
        <v>281</v>
      </c>
      <c r="AB281" s="81"/>
      <c r="AC281" s="89"/>
      <c r="AD281" s="103" t="str">
        <f>REPLACE(INDEX(GroupVertices[Group],MATCH(Vertices[[#This Row],[Vertex]],GroupVertices[Vertex],0)),1,1,"")</f>
        <v>5</v>
      </c>
      <c r="AE281" s="2"/>
      <c r="AI281" s="3"/>
    </row>
    <row r="282" spans="1:35" ht="15">
      <c r="A282" s="14" t="s">
        <v>482</v>
      </c>
      <c r="B282" s="15"/>
      <c r="C282" s="15"/>
      <c r="D282" s="87">
        <v>516.10394698635</v>
      </c>
      <c r="E282" s="82"/>
      <c r="F282" s="15"/>
      <c r="G282" s="15"/>
      <c r="H282" s="95" t="s">
        <v>482</v>
      </c>
      <c r="I282" s="100"/>
      <c r="J282" s="100"/>
      <c r="K282" s="95" t="s">
        <v>482</v>
      </c>
      <c r="L282" s="84">
        <v>2322.614523939055</v>
      </c>
      <c r="M282" s="86">
        <v>5252.34521484375</v>
      </c>
      <c r="N282" s="86">
        <v>1802.6483154296875</v>
      </c>
      <c r="O282" s="76"/>
      <c r="P282" s="88"/>
      <c r="Q282" s="88"/>
      <c r="R282" s="105"/>
      <c r="S282" s="98">
        <v>2</v>
      </c>
      <c r="T282" s="98">
        <v>2</v>
      </c>
      <c r="U282" s="99">
        <v>1531.583333</v>
      </c>
      <c r="V282" s="99">
        <v>0.000997</v>
      </c>
      <c r="W282" s="99">
        <v>0.005228</v>
      </c>
      <c r="X282" s="99">
        <v>1.270152</v>
      </c>
      <c r="Y282" s="99">
        <v>0.3333333333333333</v>
      </c>
      <c r="Z282" s="99"/>
      <c r="AA282" s="81">
        <v>282</v>
      </c>
      <c r="AB282" s="81"/>
      <c r="AC282" s="89"/>
      <c r="AD282" s="103" t="str">
        <f>REPLACE(INDEX(GroupVertices[Group],MATCH(Vertices[[#This Row],[Vertex]],GroupVertices[Vertex],0)),1,1,"")</f>
        <v>7</v>
      </c>
      <c r="AE282" s="2"/>
      <c r="AI282" s="3"/>
    </row>
    <row r="283" spans="1:35" ht="15">
      <c r="A283" s="14" t="s">
        <v>483</v>
      </c>
      <c r="B283" s="15"/>
      <c r="C283" s="15"/>
      <c r="D283" s="87">
        <v>457.30970168613123</v>
      </c>
      <c r="E283" s="82"/>
      <c r="F283" s="15"/>
      <c r="G283" s="15"/>
      <c r="H283" s="95" t="s">
        <v>483</v>
      </c>
      <c r="I283" s="100"/>
      <c r="J283" s="100"/>
      <c r="K283" s="95" t="s">
        <v>483</v>
      </c>
      <c r="L283" s="84">
        <v>1146.9647949158802</v>
      </c>
      <c r="M283" s="86">
        <v>5506.685546875</v>
      </c>
      <c r="N283" s="86">
        <v>1819.8114013671875</v>
      </c>
      <c r="O283" s="76"/>
      <c r="P283" s="88"/>
      <c r="Q283" s="88"/>
      <c r="R283" s="105"/>
      <c r="S283" s="98">
        <v>1</v>
      </c>
      <c r="T283" s="98">
        <v>1</v>
      </c>
      <c r="U283" s="99">
        <v>756</v>
      </c>
      <c r="V283" s="99">
        <v>0.000725</v>
      </c>
      <c r="W283" s="99">
        <v>0.000364</v>
      </c>
      <c r="X283" s="99">
        <v>0.856998</v>
      </c>
      <c r="Y283" s="99">
        <v>0</v>
      </c>
      <c r="Z283" s="99"/>
      <c r="AA283" s="81">
        <v>283</v>
      </c>
      <c r="AB283" s="81"/>
      <c r="AC283" s="89"/>
      <c r="AD283" s="103" t="str">
        <f>REPLACE(INDEX(GroupVertices[Group],MATCH(Vertices[[#This Row],[Vertex]],GroupVertices[Vertex],0)),1,1,"")</f>
        <v>7</v>
      </c>
      <c r="AE283" s="2"/>
      <c r="AI283" s="3"/>
    </row>
    <row r="284" spans="1:35" ht="15">
      <c r="A284" s="14" t="s">
        <v>484</v>
      </c>
      <c r="B284" s="15"/>
      <c r="C284" s="15"/>
      <c r="D284" s="87">
        <v>400</v>
      </c>
      <c r="E284" s="82"/>
      <c r="F284" s="15"/>
      <c r="G284" s="15"/>
      <c r="H284" s="95" t="s">
        <v>484</v>
      </c>
      <c r="I284" s="100"/>
      <c r="J284" s="100"/>
      <c r="K284" s="95" t="s">
        <v>484</v>
      </c>
      <c r="L284" s="84">
        <v>1</v>
      </c>
      <c r="M284" s="86">
        <v>5742.525390625</v>
      </c>
      <c r="N284" s="86">
        <v>1850.1954345703125</v>
      </c>
      <c r="O284" s="76"/>
      <c r="P284" s="88"/>
      <c r="Q284" s="88"/>
      <c r="R284" s="105"/>
      <c r="S284" s="98">
        <v>1</v>
      </c>
      <c r="T284" s="98">
        <v>0</v>
      </c>
      <c r="U284" s="99">
        <v>0</v>
      </c>
      <c r="V284" s="99">
        <v>0.000569</v>
      </c>
      <c r="W284" s="99">
        <v>2.5E-05</v>
      </c>
      <c r="X284" s="99">
        <v>0.514224</v>
      </c>
      <c r="Y284" s="99">
        <v>0</v>
      </c>
      <c r="Z284" s="99"/>
      <c r="AA284" s="81">
        <v>284</v>
      </c>
      <c r="AB284" s="81"/>
      <c r="AC284" s="89"/>
      <c r="AD284" s="103" t="str">
        <f>REPLACE(INDEX(GroupVertices[Group],MATCH(Vertices[[#This Row],[Vertex]],GroupVertices[Vertex],0)),1,1,"")</f>
        <v>7</v>
      </c>
      <c r="AE284" s="2"/>
      <c r="AI284" s="3"/>
    </row>
    <row r="285" spans="1:35" ht="15">
      <c r="A285" s="14" t="s">
        <v>485</v>
      </c>
      <c r="B285" s="15"/>
      <c r="C285" s="15"/>
      <c r="D285" s="87">
        <v>400</v>
      </c>
      <c r="E285" s="82"/>
      <c r="F285" s="15"/>
      <c r="G285" s="15"/>
      <c r="H285" s="95" t="s">
        <v>485</v>
      </c>
      <c r="I285" s="100"/>
      <c r="J285" s="100"/>
      <c r="K285" s="95" t="s">
        <v>485</v>
      </c>
      <c r="L285" s="84">
        <v>1</v>
      </c>
      <c r="M285" s="86">
        <v>2473.200439453125</v>
      </c>
      <c r="N285" s="86">
        <v>7691.87451171875</v>
      </c>
      <c r="O285" s="76"/>
      <c r="P285" s="88"/>
      <c r="Q285" s="88"/>
      <c r="R285" s="105"/>
      <c r="S285" s="98">
        <v>1</v>
      </c>
      <c r="T285" s="98">
        <v>0</v>
      </c>
      <c r="U285" s="99">
        <v>0</v>
      </c>
      <c r="V285" s="99">
        <v>0.000979</v>
      </c>
      <c r="W285" s="99">
        <v>0.004157</v>
      </c>
      <c r="X285" s="99">
        <v>0.418598</v>
      </c>
      <c r="Y285" s="99">
        <v>0</v>
      </c>
      <c r="Z285" s="99"/>
      <c r="AA285" s="81">
        <v>285</v>
      </c>
      <c r="AB285" s="81"/>
      <c r="AC285" s="89"/>
      <c r="AD285" s="103" t="str">
        <f>REPLACE(INDEX(GroupVertices[Group],MATCH(Vertices[[#This Row],[Vertex]],GroupVertices[Vertex],0)),1,1,"")</f>
        <v>1</v>
      </c>
      <c r="AE285" s="2"/>
      <c r="AI285" s="3"/>
    </row>
    <row r="286" spans="1:35" ht="15">
      <c r="A286" s="14" t="s">
        <v>486</v>
      </c>
      <c r="B286" s="15"/>
      <c r="C286" s="15"/>
      <c r="D286" s="87">
        <v>419.1537715764538</v>
      </c>
      <c r="E286" s="82"/>
      <c r="F286" s="15"/>
      <c r="G286" s="15"/>
      <c r="H286" s="95" t="s">
        <v>486</v>
      </c>
      <c r="I286" s="100"/>
      <c r="J286" s="100"/>
      <c r="K286" s="95" t="s">
        <v>486</v>
      </c>
      <c r="L286" s="84">
        <v>383.99881644276985</v>
      </c>
      <c r="M286" s="86">
        <v>6405.60302734375</v>
      </c>
      <c r="N286" s="86">
        <v>1095.81103515625</v>
      </c>
      <c r="O286" s="76"/>
      <c r="P286" s="88"/>
      <c r="Q286" s="88"/>
      <c r="R286" s="105"/>
      <c r="S286" s="98">
        <v>3</v>
      </c>
      <c r="T286" s="98">
        <v>3</v>
      </c>
      <c r="U286" s="99">
        <v>252.666667</v>
      </c>
      <c r="V286" s="99">
        <v>0.000985</v>
      </c>
      <c r="W286" s="99">
        <v>0.005225</v>
      </c>
      <c r="X286" s="99">
        <v>1.472119</v>
      </c>
      <c r="Y286" s="99">
        <v>0.4</v>
      </c>
      <c r="Z286" s="99"/>
      <c r="AA286" s="81">
        <v>286</v>
      </c>
      <c r="AB286" s="81"/>
      <c r="AC286" s="89"/>
      <c r="AD286" s="103" t="str">
        <f>REPLACE(INDEX(GroupVertices[Group],MATCH(Vertices[[#This Row],[Vertex]],GroupVertices[Vertex],0)),1,1,"")</f>
        <v>13</v>
      </c>
      <c r="AE286" s="2"/>
      <c r="AI286" s="3"/>
    </row>
    <row r="287" spans="1:35" ht="15">
      <c r="A287" s="14" t="s">
        <v>487</v>
      </c>
      <c r="B287" s="15"/>
      <c r="C287" s="15"/>
      <c r="D287" s="87">
        <v>400</v>
      </c>
      <c r="E287" s="82"/>
      <c r="F287" s="15"/>
      <c r="G287" s="15"/>
      <c r="H287" s="95" t="s">
        <v>487</v>
      </c>
      <c r="I287" s="100"/>
      <c r="J287" s="100"/>
      <c r="K287" s="95" t="s">
        <v>487</v>
      </c>
      <c r="L287" s="84">
        <v>1</v>
      </c>
      <c r="M287" s="86">
        <v>2659.665283203125</v>
      </c>
      <c r="N287" s="86">
        <v>7408.24658203125</v>
      </c>
      <c r="O287" s="76"/>
      <c r="P287" s="88"/>
      <c r="Q287" s="88"/>
      <c r="R287" s="105"/>
      <c r="S287" s="98">
        <v>1</v>
      </c>
      <c r="T287" s="98">
        <v>0</v>
      </c>
      <c r="U287" s="99">
        <v>0</v>
      </c>
      <c r="V287" s="99">
        <v>0.000979</v>
      </c>
      <c r="W287" s="99">
        <v>0.004157</v>
      </c>
      <c r="X287" s="99">
        <v>0.418598</v>
      </c>
      <c r="Y287" s="99">
        <v>0</v>
      </c>
      <c r="Z287" s="99"/>
      <c r="AA287" s="81">
        <v>287</v>
      </c>
      <c r="AB287" s="81"/>
      <c r="AC287" s="89"/>
      <c r="AD287" s="103" t="str">
        <f>REPLACE(INDEX(GroupVertices[Group],MATCH(Vertices[[#This Row],[Vertex]],GroupVertices[Vertex],0)),1,1,"")</f>
        <v>1</v>
      </c>
      <c r="AE287" s="2"/>
      <c r="AI287" s="3"/>
    </row>
    <row r="288" spans="1:35" ht="15">
      <c r="A288" s="14" t="s">
        <v>488</v>
      </c>
      <c r="B288" s="15"/>
      <c r="C288" s="15"/>
      <c r="D288" s="87">
        <v>400</v>
      </c>
      <c r="E288" s="82"/>
      <c r="F288" s="15"/>
      <c r="G288" s="15"/>
      <c r="H288" s="95" t="s">
        <v>488</v>
      </c>
      <c r="I288" s="100"/>
      <c r="J288" s="100"/>
      <c r="K288" s="95" t="s">
        <v>488</v>
      </c>
      <c r="L288" s="84">
        <v>1</v>
      </c>
      <c r="M288" s="86">
        <v>8942.4423828125</v>
      </c>
      <c r="N288" s="86">
        <v>6661.18359375</v>
      </c>
      <c r="O288" s="76"/>
      <c r="P288" s="88"/>
      <c r="Q288" s="88"/>
      <c r="R288" s="105"/>
      <c r="S288" s="98">
        <v>1</v>
      </c>
      <c r="T288" s="98">
        <v>0</v>
      </c>
      <c r="U288" s="99">
        <v>0</v>
      </c>
      <c r="V288" s="99">
        <v>0.000471</v>
      </c>
      <c r="W288" s="99">
        <v>2E-06</v>
      </c>
      <c r="X288" s="99">
        <v>0.514464</v>
      </c>
      <c r="Y288" s="99">
        <v>0</v>
      </c>
      <c r="Z288" s="99"/>
      <c r="AA288" s="81">
        <v>288</v>
      </c>
      <c r="AB288" s="81"/>
      <c r="AC288" s="89"/>
      <c r="AD288" s="103" t="str">
        <f>REPLACE(INDEX(GroupVertices[Group],MATCH(Vertices[[#This Row],[Vertex]],GroupVertices[Vertex],0)),1,1,"")</f>
        <v>11</v>
      </c>
      <c r="AE288" s="2"/>
      <c r="AI288" s="3"/>
    </row>
    <row r="289" spans="1:35" ht="15">
      <c r="A289" s="14" t="s">
        <v>489</v>
      </c>
      <c r="B289" s="15"/>
      <c r="C289" s="15"/>
      <c r="D289" s="87">
        <v>400</v>
      </c>
      <c r="E289" s="82"/>
      <c r="F289" s="15"/>
      <c r="G289" s="15"/>
      <c r="H289" s="95" t="s">
        <v>489</v>
      </c>
      <c r="I289" s="100"/>
      <c r="J289" s="100"/>
      <c r="K289" s="95" t="s">
        <v>489</v>
      </c>
      <c r="L289" s="84">
        <v>1</v>
      </c>
      <c r="M289" s="86">
        <v>9197.5947265625</v>
      </c>
      <c r="N289" s="86">
        <v>903.0888671875</v>
      </c>
      <c r="O289" s="76"/>
      <c r="P289" s="88"/>
      <c r="Q289" s="88"/>
      <c r="R289" s="105"/>
      <c r="S289" s="98">
        <v>0</v>
      </c>
      <c r="T289" s="98">
        <v>1</v>
      </c>
      <c r="U289" s="99">
        <v>0</v>
      </c>
      <c r="V289" s="99">
        <v>1</v>
      </c>
      <c r="W289" s="99">
        <v>0</v>
      </c>
      <c r="X289" s="99">
        <v>0.999999</v>
      </c>
      <c r="Y289" s="99">
        <v>0</v>
      </c>
      <c r="Z289" s="99"/>
      <c r="AA289" s="81">
        <v>289</v>
      </c>
      <c r="AB289" s="81"/>
      <c r="AC289" s="89"/>
      <c r="AD289" s="103" t="str">
        <f>REPLACE(INDEX(GroupVertices[Group],MATCH(Vertices[[#This Row],[Vertex]],GroupVertices[Vertex],0)),1,1,"")</f>
        <v>31</v>
      </c>
      <c r="AE289" s="2"/>
      <c r="AI289" s="3"/>
    </row>
    <row r="290" spans="1:35" ht="15">
      <c r="A290" s="14" t="s">
        <v>490</v>
      </c>
      <c r="B290" s="15"/>
      <c r="C290" s="15"/>
      <c r="D290" s="87">
        <v>400</v>
      </c>
      <c r="E290" s="82"/>
      <c r="F290" s="15"/>
      <c r="G290" s="15"/>
      <c r="H290" s="95" t="s">
        <v>490</v>
      </c>
      <c r="I290" s="100"/>
      <c r="J290" s="100"/>
      <c r="K290" s="95" t="s">
        <v>490</v>
      </c>
      <c r="L290" s="84">
        <v>1</v>
      </c>
      <c r="M290" s="86">
        <v>9197.5947265625</v>
      </c>
      <c r="N290" s="86">
        <v>1148.72900390625</v>
      </c>
      <c r="O290" s="76"/>
      <c r="P290" s="88"/>
      <c r="Q290" s="88"/>
      <c r="R290" s="105"/>
      <c r="S290" s="98">
        <v>1</v>
      </c>
      <c r="T290" s="98">
        <v>0</v>
      </c>
      <c r="U290" s="99">
        <v>0</v>
      </c>
      <c r="V290" s="99">
        <v>1</v>
      </c>
      <c r="W290" s="99">
        <v>0</v>
      </c>
      <c r="X290" s="99">
        <v>0.999999</v>
      </c>
      <c r="Y290" s="99">
        <v>0</v>
      </c>
      <c r="Z290" s="99"/>
      <c r="AA290" s="81">
        <v>290</v>
      </c>
      <c r="AB290" s="81"/>
      <c r="AC290" s="89"/>
      <c r="AD290" s="103" t="str">
        <f>REPLACE(INDEX(GroupVertices[Group],MATCH(Vertices[[#This Row],[Vertex]],GroupVertices[Vertex],0)),1,1,"")</f>
        <v>31</v>
      </c>
      <c r="AE290" s="2"/>
      <c r="AI290" s="3"/>
    </row>
    <row r="291" spans="1:35" ht="15">
      <c r="A291" s="14" t="s">
        <v>491</v>
      </c>
      <c r="B291" s="15"/>
      <c r="C291" s="15"/>
      <c r="D291" s="87">
        <v>400</v>
      </c>
      <c r="E291" s="82"/>
      <c r="F291" s="15"/>
      <c r="G291" s="15"/>
      <c r="H291" s="95" t="s">
        <v>491</v>
      </c>
      <c r="I291" s="100"/>
      <c r="J291" s="100"/>
      <c r="K291" s="95" t="s">
        <v>491</v>
      </c>
      <c r="L291" s="84">
        <v>1</v>
      </c>
      <c r="M291" s="86">
        <v>1460.932861328125</v>
      </c>
      <c r="N291" s="86">
        <v>6516.48046875</v>
      </c>
      <c r="O291" s="76"/>
      <c r="P291" s="88"/>
      <c r="Q291" s="88"/>
      <c r="R291" s="105"/>
      <c r="S291" s="98">
        <v>1</v>
      </c>
      <c r="T291" s="98">
        <v>0</v>
      </c>
      <c r="U291" s="99">
        <v>0</v>
      </c>
      <c r="V291" s="99">
        <v>0.000979</v>
      </c>
      <c r="W291" s="99">
        <v>0.004157</v>
      </c>
      <c r="X291" s="99">
        <v>0.418598</v>
      </c>
      <c r="Y291" s="99">
        <v>0</v>
      </c>
      <c r="Z291" s="99"/>
      <c r="AA291" s="81">
        <v>291</v>
      </c>
      <c r="AB291" s="81"/>
      <c r="AC291" s="89"/>
      <c r="AD291" s="103" t="str">
        <f>REPLACE(INDEX(GroupVertices[Group],MATCH(Vertices[[#This Row],[Vertex]],GroupVertices[Vertex],0)),1,1,"")</f>
        <v>1</v>
      </c>
      <c r="AE291" s="2"/>
      <c r="AI291" s="3"/>
    </row>
    <row r="292" spans="1:35" ht="15">
      <c r="A292" s="14" t="s">
        <v>492</v>
      </c>
      <c r="B292" s="15"/>
      <c r="C292" s="15"/>
      <c r="D292" s="87">
        <v>457.30970168613123</v>
      </c>
      <c r="E292" s="82"/>
      <c r="F292" s="15"/>
      <c r="G292" s="15"/>
      <c r="H292" s="95" t="s">
        <v>492</v>
      </c>
      <c r="I292" s="100"/>
      <c r="J292" s="100"/>
      <c r="K292" s="95" t="s">
        <v>492</v>
      </c>
      <c r="L292" s="84">
        <v>1146.9647949158802</v>
      </c>
      <c r="M292" s="86">
        <v>7430.7607421875</v>
      </c>
      <c r="N292" s="86">
        <v>4790.77099609375</v>
      </c>
      <c r="O292" s="76"/>
      <c r="P292" s="88"/>
      <c r="Q292" s="88"/>
      <c r="R292" s="105"/>
      <c r="S292" s="98">
        <v>2</v>
      </c>
      <c r="T292" s="98">
        <v>2</v>
      </c>
      <c r="U292" s="99">
        <v>756</v>
      </c>
      <c r="V292" s="99">
        <v>0.000984</v>
      </c>
      <c r="W292" s="99">
        <v>0.004489</v>
      </c>
      <c r="X292" s="99">
        <v>1.146133</v>
      </c>
      <c r="Y292" s="99">
        <v>0.16666666666666666</v>
      </c>
      <c r="Z292" s="99"/>
      <c r="AA292" s="81">
        <v>292</v>
      </c>
      <c r="AB292" s="81"/>
      <c r="AC292" s="89"/>
      <c r="AD292" s="103" t="str">
        <f>REPLACE(INDEX(GroupVertices[Group],MATCH(Vertices[[#This Row],[Vertex]],GroupVertices[Vertex],0)),1,1,"")</f>
        <v>14</v>
      </c>
      <c r="AE292" s="2"/>
      <c r="AI292" s="3"/>
    </row>
    <row r="293" spans="1:35" ht="15">
      <c r="A293" s="14" t="s">
        <v>493</v>
      </c>
      <c r="B293" s="15"/>
      <c r="C293" s="15"/>
      <c r="D293" s="87">
        <v>400</v>
      </c>
      <c r="E293" s="82"/>
      <c r="F293" s="15"/>
      <c r="G293" s="15"/>
      <c r="H293" s="95" t="s">
        <v>493</v>
      </c>
      <c r="I293" s="100"/>
      <c r="J293" s="100"/>
      <c r="K293" s="95" t="s">
        <v>493</v>
      </c>
      <c r="L293" s="84">
        <v>1</v>
      </c>
      <c r="M293" s="86">
        <v>3045.876953125</v>
      </c>
      <c r="N293" s="86">
        <v>6301.8203125</v>
      </c>
      <c r="O293" s="76"/>
      <c r="P293" s="88"/>
      <c r="Q293" s="88"/>
      <c r="R293" s="105"/>
      <c r="S293" s="98">
        <v>1</v>
      </c>
      <c r="T293" s="98">
        <v>1</v>
      </c>
      <c r="U293" s="99">
        <v>0</v>
      </c>
      <c r="V293" s="99">
        <v>0.000981</v>
      </c>
      <c r="W293" s="99">
        <v>0.004511</v>
      </c>
      <c r="X293" s="99">
        <v>0.708879</v>
      </c>
      <c r="Y293" s="99">
        <v>0.5</v>
      </c>
      <c r="Z293" s="99"/>
      <c r="AA293" s="81">
        <v>293</v>
      </c>
      <c r="AB293" s="81"/>
      <c r="AC293" s="89"/>
      <c r="AD293" s="103" t="str">
        <f>REPLACE(INDEX(GroupVertices[Group],MATCH(Vertices[[#This Row],[Vertex]],GroupVertices[Vertex],0)),1,1,"")</f>
        <v>1</v>
      </c>
      <c r="AE293" s="2"/>
      <c r="AI293" s="3"/>
    </row>
    <row r="294" spans="1:35" ht="15">
      <c r="A294" s="14" t="s">
        <v>494</v>
      </c>
      <c r="B294" s="15"/>
      <c r="C294" s="15"/>
      <c r="D294" s="87">
        <v>457.6887341046903</v>
      </c>
      <c r="E294" s="82"/>
      <c r="F294" s="15"/>
      <c r="G294" s="15"/>
      <c r="H294" s="95" t="s">
        <v>494</v>
      </c>
      <c r="I294" s="100"/>
      <c r="J294" s="100"/>
      <c r="K294" s="95" t="s">
        <v>494</v>
      </c>
      <c r="L294" s="84">
        <v>1154.5439271573873</v>
      </c>
      <c r="M294" s="86">
        <v>2808.64306640625</v>
      </c>
      <c r="N294" s="86">
        <v>5062.857421875</v>
      </c>
      <c r="O294" s="76"/>
      <c r="P294" s="88"/>
      <c r="Q294" s="88"/>
      <c r="R294" s="105"/>
      <c r="S294" s="98">
        <v>3</v>
      </c>
      <c r="T294" s="98">
        <v>2</v>
      </c>
      <c r="U294" s="99">
        <v>761</v>
      </c>
      <c r="V294" s="99">
        <v>0.000985</v>
      </c>
      <c r="W294" s="99">
        <v>0.00512</v>
      </c>
      <c r="X294" s="99">
        <v>1.707534</v>
      </c>
      <c r="Y294" s="99">
        <v>0.15</v>
      </c>
      <c r="Z294" s="99"/>
      <c r="AA294" s="81">
        <v>294</v>
      </c>
      <c r="AB294" s="81"/>
      <c r="AC294" s="89"/>
      <c r="AD294" s="103" t="str">
        <f>REPLACE(INDEX(GroupVertices[Group],MATCH(Vertices[[#This Row],[Vertex]],GroupVertices[Vertex],0)),1,1,"")</f>
        <v>1</v>
      </c>
      <c r="AE294" s="2"/>
      <c r="AI294" s="3"/>
    </row>
    <row r="295" spans="1:35" ht="15">
      <c r="A295" s="14" t="s">
        <v>495</v>
      </c>
      <c r="B295" s="15"/>
      <c r="C295" s="15"/>
      <c r="D295" s="87">
        <v>400</v>
      </c>
      <c r="E295" s="82"/>
      <c r="F295" s="15"/>
      <c r="G295" s="15"/>
      <c r="H295" s="95" t="s">
        <v>495</v>
      </c>
      <c r="I295" s="100"/>
      <c r="J295" s="100"/>
      <c r="K295" s="95" t="s">
        <v>495</v>
      </c>
      <c r="L295" s="84">
        <v>1</v>
      </c>
      <c r="M295" s="86">
        <v>3295.816650390625</v>
      </c>
      <c r="N295" s="86">
        <v>3652.49072265625</v>
      </c>
      <c r="O295" s="76"/>
      <c r="P295" s="88"/>
      <c r="Q295" s="88"/>
      <c r="R295" s="105"/>
      <c r="S295" s="98">
        <v>1</v>
      </c>
      <c r="T295" s="98">
        <v>0</v>
      </c>
      <c r="U295" s="99">
        <v>0</v>
      </c>
      <c r="V295" s="99">
        <v>0.000718</v>
      </c>
      <c r="W295" s="99">
        <v>0.000355</v>
      </c>
      <c r="X295" s="99">
        <v>0.440281</v>
      </c>
      <c r="Y295" s="99">
        <v>0</v>
      </c>
      <c r="Z295" s="99"/>
      <c r="AA295" s="81">
        <v>295</v>
      </c>
      <c r="AB295" s="81"/>
      <c r="AC295" s="89"/>
      <c r="AD295" s="103" t="str">
        <f>REPLACE(INDEX(GroupVertices[Group],MATCH(Vertices[[#This Row],[Vertex]],GroupVertices[Vertex],0)),1,1,"")</f>
        <v>1</v>
      </c>
      <c r="AE295" s="2"/>
      <c r="AI295" s="3"/>
    </row>
    <row r="296" spans="1:35" ht="15">
      <c r="A296" s="14" t="s">
        <v>496</v>
      </c>
      <c r="B296" s="15"/>
      <c r="C296" s="15"/>
      <c r="D296" s="87">
        <v>400</v>
      </c>
      <c r="E296" s="82"/>
      <c r="F296" s="15"/>
      <c r="G296" s="15"/>
      <c r="H296" s="95" t="s">
        <v>496</v>
      </c>
      <c r="I296" s="100"/>
      <c r="J296" s="100"/>
      <c r="K296" s="95" t="s">
        <v>496</v>
      </c>
      <c r="L296" s="84">
        <v>1</v>
      </c>
      <c r="M296" s="86">
        <v>1194.64794921875</v>
      </c>
      <c r="N296" s="86">
        <v>5594.65966796875</v>
      </c>
      <c r="O296" s="76"/>
      <c r="P296" s="88"/>
      <c r="Q296" s="88"/>
      <c r="R296" s="105"/>
      <c r="S296" s="98">
        <v>1</v>
      </c>
      <c r="T296" s="98">
        <v>1</v>
      </c>
      <c r="U296" s="99">
        <v>0</v>
      </c>
      <c r="V296" s="99">
        <v>0.00098</v>
      </c>
      <c r="W296" s="99">
        <v>0.004466</v>
      </c>
      <c r="X296" s="99">
        <v>0.727997</v>
      </c>
      <c r="Y296" s="99">
        <v>0.5</v>
      </c>
      <c r="Z296" s="99"/>
      <c r="AA296" s="81">
        <v>296</v>
      </c>
      <c r="AB296" s="81"/>
      <c r="AC296" s="89"/>
      <c r="AD296" s="103" t="str">
        <f>REPLACE(INDEX(GroupVertices[Group],MATCH(Vertices[[#This Row],[Vertex]],GroupVertices[Vertex],0)),1,1,"")</f>
        <v>1</v>
      </c>
      <c r="AE296" s="2"/>
      <c r="AI296" s="3"/>
    </row>
    <row r="297" spans="1:35" ht="15">
      <c r="A297" s="14" t="s">
        <v>497</v>
      </c>
      <c r="B297" s="15"/>
      <c r="C297" s="15"/>
      <c r="D297" s="87">
        <v>400</v>
      </c>
      <c r="E297" s="82"/>
      <c r="F297" s="15"/>
      <c r="G297" s="15"/>
      <c r="H297" s="95" t="s">
        <v>497</v>
      </c>
      <c r="I297" s="100"/>
      <c r="J297" s="100"/>
      <c r="K297" s="95" t="s">
        <v>497</v>
      </c>
      <c r="L297" s="84">
        <v>1</v>
      </c>
      <c r="M297" s="86">
        <v>2335.77685546875</v>
      </c>
      <c r="N297" s="86">
        <v>5285.0146484375</v>
      </c>
      <c r="O297" s="76"/>
      <c r="P297" s="88"/>
      <c r="Q297" s="88"/>
      <c r="R297" s="105"/>
      <c r="S297" s="98">
        <v>1</v>
      </c>
      <c r="T297" s="98">
        <v>1</v>
      </c>
      <c r="U297" s="99">
        <v>0</v>
      </c>
      <c r="V297" s="99">
        <v>0.000979</v>
      </c>
      <c r="W297" s="99">
        <v>0.004157</v>
      </c>
      <c r="X297" s="99">
        <v>0.418598</v>
      </c>
      <c r="Y297" s="99">
        <v>0</v>
      </c>
      <c r="Z297" s="99"/>
      <c r="AA297" s="81">
        <v>297</v>
      </c>
      <c r="AB297" s="81"/>
      <c r="AC297" s="89"/>
      <c r="AD297" s="103" t="str">
        <f>REPLACE(INDEX(GroupVertices[Group],MATCH(Vertices[[#This Row],[Vertex]],GroupVertices[Vertex],0)),1,1,"")</f>
        <v>1</v>
      </c>
      <c r="AE297" s="2"/>
      <c r="AI297" s="3"/>
    </row>
    <row r="298" spans="1:35" ht="15">
      <c r="A298" s="14" t="s">
        <v>498</v>
      </c>
      <c r="B298" s="15"/>
      <c r="C298" s="15"/>
      <c r="D298" s="87">
        <v>401.78776954893476</v>
      </c>
      <c r="E298" s="82"/>
      <c r="F298" s="15"/>
      <c r="G298" s="15"/>
      <c r="H298" s="95" t="s">
        <v>498</v>
      </c>
      <c r="I298" s="100"/>
      <c r="J298" s="100"/>
      <c r="K298" s="95" t="s">
        <v>498</v>
      </c>
      <c r="L298" s="84">
        <v>36.748239900499875</v>
      </c>
      <c r="M298" s="86">
        <v>4890.5751953125</v>
      </c>
      <c r="N298" s="86">
        <v>1283.0458984375</v>
      </c>
      <c r="O298" s="76"/>
      <c r="P298" s="88"/>
      <c r="Q298" s="88"/>
      <c r="R298" s="105"/>
      <c r="S298" s="98">
        <v>2</v>
      </c>
      <c r="T298" s="98">
        <v>3</v>
      </c>
      <c r="U298" s="99">
        <v>23.583333</v>
      </c>
      <c r="V298" s="99">
        <v>0.000993</v>
      </c>
      <c r="W298" s="99">
        <v>0.005203</v>
      </c>
      <c r="X298" s="99">
        <v>0.905928</v>
      </c>
      <c r="Y298" s="99">
        <v>0.6666666666666666</v>
      </c>
      <c r="Z298" s="99"/>
      <c r="AA298" s="81">
        <v>298</v>
      </c>
      <c r="AB298" s="81"/>
      <c r="AC298" s="89"/>
      <c r="AD298" s="103" t="str">
        <f>REPLACE(INDEX(GroupVertices[Group],MATCH(Vertices[[#This Row],[Vertex]],GroupVertices[Vertex],0)),1,1,"")</f>
        <v>7</v>
      </c>
      <c r="AE298" s="2"/>
      <c r="AI298" s="3"/>
    </row>
    <row r="299" spans="1:35" ht="15">
      <c r="A299" s="14" t="s">
        <v>499</v>
      </c>
      <c r="B299" s="15"/>
      <c r="C299" s="15"/>
      <c r="D299" s="87">
        <v>400</v>
      </c>
      <c r="E299" s="82"/>
      <c r="F299" s="15"/>
      <c r="G299" s="15"/>
      <c r="H299" s="95" t="s">
        <v>499</v>
      </c>
      <c r="I299" s="100"/>
      <c r="J299" s="100"/>
      <c r="K299" s="95" t="s">
        <v>499</v>
      </c>
      <c r="L299" s="84">
        <v>1</v>
      </c>
      <c r="M299" s="86">
        <v>6993.3984375</v>
      </c>
      <c r="N299" s="86">
        <v>6661.18359375</v>
      </c>
      <c r="O299" s="76"/>
      <c r="P299" s="88"/>
      <c r="Q299" s="88"/>
      <c r="R299" s="105"/>
      <c r="S299" s="98">
        <v>0</v>
      </c>
      <c r="T299" s="98">
        <v>1</v>
      </c>
      <c r="U299" s="99">
        <v>0</v>
      </c>
      <c r="V299" s="99">
        <v>0.000717</v>
      </c>
      <c r="W299" s="99">
        <v>0.000314</v>
      </c>
      <c r="X299" s="99">
        <v>0.453971</v>
      </c>
      <c r="Y299" s="99">
        <v>0</v>
      </c>
      <c r="Z299" s="99"/>
      <c r="AA299" s="81">
        <v>299</v>
      </c>
      <c r="AB299" s="81"/>
      <c r="AC299" s="89"/>
      <c r="AD299" s="103" t="str">
        <f>REPLACE(INDEX(GroupVertices[Group],MATCH(Vertices[[#This Row],[Vertex]],GroupVertices[Vertex],0)),1,1,"")</f>
        <v>8</v>
      </c>
      <c r="AE299" s="2"/>
      <c r="AI299" s="3"/>
    </row>
    <row r="300" spans="1:35" ht="15">
      <c r="A300" s="14" t="s">
        <v>500</v>
      </c>
      <c r="B300" s="15"/>
      <c r="C300" s="15"/>
      <c r="D300" s="87">
        <v>457.30970168613123</v>
      </c>
      <c r="E300" s="82"/>
      <c r="F300" s="15"/>
      <c r="G300" s="15"/>
      <c r="H300" s="95" t="s">
        <v>500</v>
      </c>
      <c r="I300" s="100"/>
      <c r="J300" s="100"/>
      <c r="K300" s="95" t="s">
        <v>500</v>
      </c>
      <c r="L300" s="84">
        <v>1146.9647949158802</v>
      </c>
      <c r="M300" s="86">
        <v>6855.154296875</v>
      </c>
      <c r="N300" s="86">
        <v>6327.8046875</v>
      </c>
      <c r="O300" s="76"/>
      <c r="P300" s="88"/>
      <c r="Q300" s="88"/>
      <c r="R300" s="105"/>
      <c r="S300" s="98">
        <v>1</v>
      </c>
      <c r="T300" s="98">
        <v>2</v>
      </c>
      <c r="U300" s="99">
        <v>756</v>
      </c>
      <c r="V300" s="99">
        <v>0.000984</v>
      </c>
      <c r="W300" s="99">
        <v>0.004537</v>
      </c>
      <c r="X300" s="99">
        <v>1.072838</v>
      </c>
      <c r="Y300" s="99">
        <v>0.3333333333333333</v>
      </c>
      <c r="Z300" s="99"/>
      <c r="AA300" s="81">
        <v>300</v>
      </c>
      <c r="AB300" s="81"/>
      <c r="AC300" s="89"/>
      <c r="AD300" s="103" t="str">
        <f>REPLACE(INDEX(GroupVertices[Group],MATCH(Vertices[[#This Row],[Vertex]],GroupVertices[Vertex],0)),1,1,"")</f>
        <v>8</v>
      </c>
      <c r="AE300" s="2"/>
      <c r="AI300" s="3"/>
    </row>
    <row r="301" spans="1:35" ht="15">
      <c r="A301" s="14" t="s">
        <v>501</v>
      </c>
      <c r="B301" s="15"/>
      <c r="C301" s="15"/>
      <c r="D301" s="87">
        <v>400</v>
      </c>
      <c r="E301" s="82"/>
      <c r="F301" s="15"/>
      <c r="G301" s="15"/>
      <c r="H301" s="95" t="s">
        <v>501</v>
      </c>
      <c r="I301" s="100"/>
      <c r="J301" s="100"/>
      <c r="K301" s="95" t="s">
        <v>501</v>
      </c>
      <c r="L301" s="84">
        <v>1</v>
      </c>
      <c r="M301" s="86">
        <v>4876.599609375</v>
      </c>
      <c r="N301" s="86">
        <v>5849.2255859375</v>
      </c>
      <c r="O301" s="76"/>
      <c r="P301" s="88"/>
      <c r="Q301" s="88"/>
      <c r="R301" s="105"/>
      <c r="S301" s="98">
        <v>0</v>
      </c>
      <c r="T301" s="98">
        <v>1</v>
      </c>
      <c r="U301" s="99">
        <v>0</v>
      </c>
      <c r="V301" s="99">
        <v>0.000741</v>
      </c>
      <c r="W301" s="99">
        <v>0.000604</v>
      </c>
      <c r="X301" s="99">
        <v>0.390553</v>
      </c>
      <c r="Y301" s="99">
        <v>0</v>
      </c>
      <c r="Z301" s="99"/>
      <c r="AA301" s="81">
        <v>301</v>
      </c>
      <c r="AB301" s="81"/>
      <c r="AC301" s="89"/>
      <c r="AD301" s="103" t="str">
        <f>REPLACE(INDEX(GroupVertices[Group],MATCH(Vertices[[#This Row],[Vertex]],GroupVertices[Vertex],0)),1,1,"")</f>
        <v>5</v>
      </c>
      <c r="AE301" s="2"/>
      <c r="AI301" s="3"/>
    </row>
    <row r="302" spans="1:35" ht="15">
      <c r="A302" s="14" t="s">
        <v>502</v>
      </c>
      <c r="B302" s="15"/>
      <c r="C302" s="15"/>
      <c r="D302" s="87">
        <v>401.84995808010615</v>
      </c>
      <c r="E302" s="82"/>
      <c r="F302" s="15"/>
      <c r="G302" s="15"/>
      <c r="H302" s="95" t="s">
        <v>502</v>
      </c>
      <c r="I302" s="100"/>
      <c r="J302" s="100"/>
      <c r="K302" s="95" t="s">
        <v>502</v>
      </c>
      <c r="L302" s="84">
        <v>37.99176176980199</v>
      </c>
      <c r="M302" s="86">
        <v>4759.240234375</v>
      </c>
      <c r="N302" s="86">
        <v>5531.98291015625</v>
      </c>
      <c r="O302" s="76"/>
      <c r="P302" s="88"/>
      <c r="Q302" s="88"/>
      <c r="R302" s="105"/>
      <c r="S302" s="98">
        <v>2</v>
      </c>
      <c r="T302" s="98">
        <v>2</v>
      </c>
      <c r="U302" s="99">
        <v>24.403692</v>
      </c>
      <c r="V302" s="99">
        <v>0.000994</v>
      </c>
      <c r="W302" s="99">
        <v>0.005509</v>
      </c>
      <c r="X302" s="99">
        <v>1.166741</v>
      </c>
      <c r="Y302" s="99">
        <v>0.4166666666666667</v>
      </c>
      <c r="Z302" s="99"/>
      <c r="AA302" s="81">
        <v>302</v>
      </c>
      <c r="AB302" s="81"/>
      <c r="AC302" s="89"/>
      <c r="AD302" s="103" t="str">
        <f>REPLACE(INDEX(GroupVertices[Group],MATCH(Vertices[[#This Row],[Vertex]],GroupVertices[Vertex],0)),1,1,"")</f>
        <v>5</v>
      </c>
      <c r="AE302" s="2"/>
      <c r="AI302" s="3"/>
    </row>
    <row r="303" spans="1:35" ht="15">
      <c r="A303" s="14" t="s">
        <v>503</v>
      </c>
      <c r="B303" s="15"/>
      <c r="C303" s="15"/>
      <c r="D303" s="87">
        <v>400</v>
      </c>
      <c r="E303" s="82"/>
      <c r="F303" s="15"/>
      <c r="G303" s="15"/>
      <c r="H303" s="95" t="s">
        <v>503</v>
      </c>
      <c r="I303" s="100"/>
      <c r="J303" s="100"/>
      <c r="K303" s="95" t="s">
        <v>503</v>
      </c>
      <c r="L303" s="84">
        <v>1</v>
      </c>
      <c r="M303" s="86">
        <v>2547.961669921875</v>
      </c>
      <c r="N303" s="86">
        <v>6269.4951171875</v>
      </c>
      <c r="O303" s="76"/>
      <c r="P303" s="88"/>
      <c r="Q303" s="88"/>
      <c r="R303" s="105"/>
      <c r="S303" s="98">
        <v>1</v>
      </c>
      <c r="T303" s="98">
        <v>1</v>
      </c>
      <c r="U303" s="99">
        <v>0</v>
      </c>
      <c r="V303" s="99">
        <v>0.000981</v>
      </c>
      <c r="W303" s="99">
        <v>0.004511</v>
      </c>
      <c r="X303" s="99">
        <v>0.708879</v>
      </c>
      <c r="Y303" s="99">
        <v>0.5</v>
      </c>
      <c r="Z303" s="99"/>
      <c r="AA303" s="81">
        <v>303</v>
      </c>
      <c r="AB303" s="81"/>
      <c r="AC303" s="89"/>
      <c r="AD303" s="103" t="str">
        <f>REPLACE(INDEX(GroupVertices[Group],MATCH(Vertices[[#This Row],[Vertex]],GroupVertices[Vertex],0)),1,1,"")</f>
        <v>1</v>
      </c>
      <c r="AE303" s="2"/>
      <c r="AI303" s="3"/>
    </row>
    <row r="304" spans="1:35" ht="15">
      <c r="A304" s="14" t="s">
        <v>504</v>
      </c>
      <c r="B304" s="15"/>
      <c r="C304" s="15"/>
      <c r="D304" s="87">
        <v>400</v>
      </c>
      <c r="E304" s="82"/>
      <c r="F304" s="15"/>
      <c r="G304" s="15"/>
      <c r="H304" s="95" t="s">
        <v>504</v>
      </c>
      <c r="I304" s="100"/>
      <c r="J304" s="100"/>
      <c r="K304" s="95" t="s">
        <v>504</v>
      </c>
      <c r="L304" s="84">
        <v>1</v>
      </c>
      <c r="M304" s="86">
        <v>1952.310546875</v>
      </c>
      <c r="N304" s="86">
        <v>7861.25634765625</v>
      </c>
      <c r="O304" s="76"/>
      <c r="P304" s="88"/>
      <c r="Q304" s="88"/>
      <c r="R304" s="105"/>
      <c r="S304" s="98">
        <v>1</v>
      </c>
      <c r="T304" s="98">
        <v>0</v>
      </c>
      <c r="U304" s="99">
        <v>0</v>
      </c>
      <c r="V304" s="99">
        <v>0.000979</v>
      </c>
      <c r="W304" s="99">
        <v>0.004157</v>
      </c>
      <c r="X304" s="99">
        <v>0.418598</v>
      </c>
      <c r="Y304" s="99">
        <v>0</v>
      </c>
      <c r="Z304" s="99"/>
      <c r="AA304" s="81">
        <v>304</v>
      </c>
      <c r="AB304" s="81"/>
      <c r="AC304" s="89"/>
      <c r="AD304" s="103" t="str">
        <f>REPLACE(INDEX(GroupVertices[Group],MATCH(Vertices[[#This Row],[Vertex]],GroupVertices[Vertex],0)),1,1,"")</f>
        <v>1</v>
      </c>
      <c r="AE304" s="2"/>
      <c r="AI304" s="3"/>
    </row>
    <row r="305" spans="1:35" ht="15">
      <c r="A305" s="14" t="s">
        <v>505</v>
      </c>
      <c r="B305" s="15"/>
      <c r="C305" s="15"/>
      <c r="D305" s="87">
        <v>403.47446381152264</v>
      </c>
      <c r="E305" s="82"/>
      <c r="F305" s="15"/>
      <c r="G305" s="15"/>
      <c r="H305" s="95" t="s">
        <v>505</v>
      </c>
      <c r="I305" s="100"/>
      <c r="J305" s="100"/>
      <c r="K305" s="95" t="s">
        <v>505</v>
      </c>
      <c r="L305" s="84">
        <v>70.47537837520667</v>
      </c>
      <c r="M305" s="86">
        <v>6786.93994140625</v>
      </c>
      <c r="N305" s="86">
        <v>9098.71484375</v>
      </c>
      <c r="O305" s="76"/>
      <c r="P305" s="88"/>
      <c r="Q305" s="88"/>
      <c r="R305" s="105"/>
      <c r="S305" s="98">
        <v>1</v>
      </c>
      <c r="T305" s="98">
        <v>2</v>
      </c>
      <c r="U305" s="99">
        <v>45.833333</v>
      </c>
      <c r="V305" s="99">
        <v>0.000742</v>
      </c>
      <c r="W305" s="99">
        <v>0.000479</v>
      </c>
      <c r="X305" s="99">
        <v>0.737594</v>
      </c>
      <c r="Y305" s="99">
        <v>0</v>
      </c>
      <c r="Z305" s="99"/>
      <c r="AA305" s="81">
        <v>305</v>
      </c>
      <c r="AB305" s="81"/>
      <c r="AC305" s="89"/>
      <c r="AD305" s="103" t="str">
        <f>REPLACE(INDEX(GroupVertices[Group],MATCH(Vertices[[#This Row],[Vertex]],GroupVertices[Vertex],0)),1,1,"")</f>
        <v>4</v>
      </c>
      <c r="AE305" s="2"/>
      <c r="AI305" s="3"/>
    </row>
    <row r="306" spans="1:35" ht="15">
      <c r="A306" s="14" t="s">
        <v>506</v>
      </c>
      <c r="B306" s="15"/>
      <c r="C306" s="15"/>
      <c r="D306" s="87">
        <v>400.1516129674236</v>
      </c>
      <c r="E306" s="82"/>
      <c r="F306" s="15"/>
      <c r="G306" s="15"/>
      <c r="H306" s="95" t="s">
        <v>506</v>
      </c>
      <c r="I306" s="100"/>
      <c r="J306" s="100"/>
      <c r="K306" s="95" t="s">
        <v>506</v>
      </c>
      <c r="L306" s="84">
        <v>4.031652896602857</v>
      </c>
      <c r="M306" s="86">
        <v>6525.3525390625</v>
      </c>
      <c r="N306" s="86">
        <v>9439.4267578125</v>
      </c>
      <c r="O306" s="76"/>
      <c r="P306" s="88"/>
      <c r="Q306" s="88"/>
      <c r="R306" s="105"/>
      <c r="S306" s="98">
        <v>1</v>
      </c>
      <c r="T306" s="98">
        <v>2</v>
      </c>
      <c r="U306" s="99">
        <v>2</v>
      </c>
      <c r="V306" s="99">
        <v>0.000726</v>
      </c>
      <c r="W306" s="99">
        <v>0.000323</v>
      </c>
      <c r="X306" s="99">
        <v>0.78277</v>
      </c>
      <c r="Y306" s="99">
        <v>0</v>
      </c>
      <c r="Z306" s="99"/>
      <c r="AA306" s="81">
        <v>306</v>
      </c>
      <c r="AB306" s="81"/>
      <c r="AC306" s="89"/>
      <c r="AD306" s="103" t="str">
        <f>REPLACE(INDEX(GroupVertices[Group],MATCH(Vertices[[#This Row],[Vertex]],GroupVertices[Vertex],0)),1,1,"")</f>
        <v>4</v>
      </c>
      <c r="AE306" s="2"/>
      <c r="AI306" s="3"/>
    </row>
    <row r="307" spans="1:35" ht="15">
      <c r="A307" s="14" t="s">
        <v>507</v>
      </c>
      <c r="B307" s="15"/>
      <c r="C307" s="15"/>
      <c r="D307" s="87">
        <v>453.683624907185</v>
      </c>
      <c r="E307" s="82"/>
      <c r="F307" s="15"/>
      <c r="G307" s="15"/>
      <c r="H307" s="95" t="s">
        <v>507</v>
      </c>
      <c r="I307" s="100"/>
      <c r="J307" s="100"/>
      <c r="K307" s="95" t="s">
        <v>507</v>
      </c>
      <c r="L307" s="84">
        <v>1074.4577636440706</v>
      </c>
      <c r="M307" s="86">
        <v>6304.57275390625</v>
      </c>
      <c r="N307" s="86">
        <v>9814.080078125</v>
      </c>
      <c r="O307" s="76"/>
      <c r="P307" s="88"/>
      <c r="Q307" s="88"/>
      <c r="R307" s="105"/>
      <c r="S307" s="98">
        <v>1</v>
      </c>
      <c r="T307" s="98">
        <v>1</v>
      </c>
      <c r="U307" s="99">
        <v>708.166667</v>
      </c>
      <c r="V307" s="99">
        <v>0.000982</v>
      </c>
      <c r="W307" s="99">
        <v>0.004179</v>
      </c>
      <c r="X307" s="99">
        <v>0.751275</v>
      </c>
      <c r="Y307" s="99">
        <v>0</v>
      </c>
      <c r="Z307" s="99"/>
      <c r="AA307" s="81">
        <v>307</v>
      </c>
      <c r="AB307" s="81"/>
      <c r="AC307" s="89"/>
      <c r="AD307" s="103" t="str">
        <f>REPLACE(INDEX(GroupVertices[Group],MATCH(Vertices[[#This Row],[Vertex]],GroupVertices[Vertex],0)),1,1,"")</f>
        <v>4</v>
      </c>
      <c r="AE307" s="2"/>
      <c r="AI307" s="3"/>
    </row>
    <row r="308" spans="1:35" ht="15">
      <c r="A308" s="14" t="s">
        <v>508</v>
      </c>
      <c r="B308" s="15"/>
      <c r="C308" s="15"/>
      <c r="D308" s="87">
        <v>400.78333363975327</v>
      </c>
      <c r="E308" s="82"/>
      <c r="F308" s="15"/>
      <c r="G308" s="15"/>
      <c r="H308" s="95" t="s">
        <v>508</v>
      </c>
      <c r="I308" s="100"/>
      <c r="J308" s="100"/>
      <c r="K308" s="95" t="s">
        <v>508</v>
      </c>
      <c r="L308" s="84">
        <v>16.663539460505948</v>
      </c>
      <c r="M308" s="86">
        <v>1117.677490234375</v>
      </c>
      <c r="N308" s="86">
        <v>3398.3681640625</v>
      </c>
      <c r="O308" s="76"/>
      <c r="P308" s="88"/>
      <c r="Q308" s="88"/>
      <c r="R308" s="105"/>
      <c r="S308" s="98">
        <v>1</v>
      </c>
      <c r="T308" s="98">
        <v>1</v>
      </c>
      <c r="U308" s="99">
        <v>10.333333</v>
      </c>
      <c r="V308" s="99">
        <v>0.000762</v>
      </c>
      <c r="W308" s="99">
        <v>0.000845</v>
      </c>
      <c r="X308" s="99">
        <v>0.693052</v>
      </c>
      <c r="Y308" s="99">
        <v>0</v>
      </c>
      <c r="Z308" s="99"/>
      <c r="AA308" s="81">
        <v>308</v>
      </c>
      <c r="AB308" s="81"/>
      <c r="AC308" s="89"/>
      <c r="AD308" s="103" t="str">
        <f>REPLACE(INDEX(GroupVertices[Group],MATCH(Vertices[[#This Row],[Vertex]],GroupVertices[Vertex],0)),1,1,"")</f>
        <v>1</v>
      </c>
      <c r="AE308" s="2"/>
      <c r="AI308" s="3"/>
    </row>
    <row r="309" spans="1:35" ht="15">
      <c r="A309" s="14" t="s">
        <v>509</v>
      </c>
      <c r="B309" s="15"/>
      <c r="C309" s="15"/>
      <c r="D309" s="87">
        <v>400</v>
      </c>
      <c r="E309" s="82"/>
      <c r="F309" s="15"/>
      <c r="G309" s="15"/>
      <c r="H309" s="95" t="s">
        <v>509</v>
      </c>
      <c r="I309" s="100"/>
      <c r="J309" s="100"/>
      <c r="K309" s="95" t="s">
        <v>509</v>
      </c>
      <c r="L309" s="84">
        <v>1</v>
      </c>
      <c r="M309" s="86">
        <v>7801.767578125</v>
      </c>
      <c r="N309" s="86">
        <v>3612.35546875</v>
      </c>
      <c r="O309" s="76"/>
      <c r="P309" s="88"/>
      <c r="Q309" s="88"/>
      <c r="R309" s="105"/>
      <c r="S309" s="98">
        <v>0</v>
      </c>
      <c r="T309" s="98">
        <v>1</v>
      </c>
      <c r="U309" s="99">
        <v>0</v>
      </c>
      <c r="V309" s="99">
        <v>0.333333</v>
      </c>
      <c r="W309" s="99">
        <v>0</v>
      </c>
      <c r="X309" s="99">
        <v>0.770269</v>
      </c>
      <c r="Y309" s="99">
        <v>0</v>
      </c>
      <c r="Z309" s="99"/>
      <c r="AA309" s="81">
        <v>309</v>
      </c>
      <c r="AB309" s="81"/>
      <c r="AC309" s="89"/>
      <c r="AD309" s="103" t="str">
        <f>REPLACE(INDEX(GroupVertices[Group],MATCH(Vertices[[#This Row],[Vertex]],GroupVertices[Vertex],0)),1,1,"")</f>
        <v>22</v>
      </c>
      <c r="AE309" s="2"/>
      <c r="AI309" s="3"/>
    </row>
    <row r="310" spans="1:35" ht="15">
      <c r="A310" s="14" t="s">
        <v>510</v>
      </c>
      <c r="B310" s="15"/>
      <c r="C310" s="15"/>
      <c r="D310" s="87">
        <v>400.1516129674236</v>
      </c>
      <c r="E310" s="82"/>
      <c r="F310" s="15"/>
      <c r="G310" s="15"/>
      <c r="H310" s="95" t="s">
        <v>510</v>
      </c>
      <c r="I310" s="100"/>
      <c r="J310" s="100"/>
      <c r="K310" s="95" t="s">
        <v>510</v>
      </c>
      <c r="L310" s="84">
        <v>4.031652896602857</v>
      </c>
      <c r="M310" s="86">
        <v>7801.767578125</v>
      </c>
      <c r="N310" s="86">
        <v>3236.67041015625</v>
      </c>
      <c r="O310" s="76"/>
      <c r="P310" s="88"/>
      <c r="Q310" s="88"/>
      <c r="R310" s="105"/>
      <c r="S310" s="98">
        <v>1</v>
      </c>
      <c r="T310" s="98">
        <v>1</v>
      </c>
      <c r="U310" s="99">
        <v>2</v>
      </c>
      <c r="V310" s="99">
        <v>0.5</v>
      </c>
      <c r="W310" s="99">
        <v>0</v>
      </c>
      <c r="X310" s="99">
        <v>1.459458</v>
      </c>
      <c r="Y310" s="99">
        <v>0</v>
      </c>
      <c r="Z310" s="99"/>
      <c r="AA310" s="81">
        <v>310</v>
      </c>
      <c r="AB310" s="81"/>
      <c r="AC310" s="89"/>
      <c r="AD310" s="103" t="str">
        <f>REPLACE(INDEX(GroupVertices[Group],MATCH(Vertices[[#This Row],[Vertex]],GroupVertices[Vertex],0)),1,1,"")</f>
        <v>22</v>
      </c>
      <c r="AE310" s="2"/>
      <c r="AI310" s="3"/>
    </row>
    <row r="311" spans="1:35" ht="15">
      <c r="A311" s="14" t="s">
        <v>511</v>
      </c>
      <c r="B311" s="15"/>
      <c r="C311" s="15"/>
      <c r="D311" s="87">
        <v>400</v>
      </c>
      <c r="E311" s="82"/>
      <c r="F311" s="15"/>
      <c r="G311" s="15"/>
      <c r="H311" s="95" t="s">
        <v>511</v>
      </c>
      <c r="I311" s="100"/>
      <c r="J311" s="100"/>
      <c r="K311" s="95" t="s">
        <v>511</v>
      </c>
      <c r="L311" s="84">
        <v>1</v>
      </c>
      <c r="M311" s="86">
        <v>8141.4365234375</v>
      </c>
      <c r="N311" s="86">
        <v>3612.35546875</v>
      </c>
      <c r="O311" s="76"/>
      <c r="P311" s="88"/>
      <c r="Q311" s="88"/>
      <c r="R311" s="105"/>
      <c r="S311" s="98">
        <v>1</v>
      </c>
      <c r="T311" s="98">
        <v>0</v>
      </c>
      <c r="U311" s="99">
        <v>0</v>
      </c>
      <c r="V311" s="99">
        <v>0.333333</v>
      </c>
      <c r="W311" s="99">
        <v>0</v>
      </c>
      <c r="X311" s="99">
        <v>0.770269</v>
      </c>
      <c r="Y311" s="99">
        <v>0</v>
      </c>
      <c r="Z311" s="99"/>
      <c r="AA311" s="81">
        <v>311</v>
      </c>
      <c r="AB311" s="81"/>
      <c r="AC311" s="89"/>
      <c r="AD311" s="103" t="str">
        <f>REPLACE(INDEX(GroupVertices[Group],MATCH(Vertices[[#This Row],[Vertex]],GroupVertices[Vertex],0)),1,1,"")</f>
        <v>22</v>
      </c>
      <c r="AE311" s="2"/>
      <c r="AI311" s="3"/>
    </row>
    <row r="312" spans="1:35" ht="15">
      <c r="A312" s="14" t="s">
        <v>512</v>
      </c>
      <c r="B312" s="15"/>
      <c r="C312" s="15"/>
      <c r="D312" s="87">
        <v>400</v>
      </c>
      <c r="E312" s="82"/>
      <c r="F312" s="15"/>
      <c r="G312" s="15"/>
      <c r="H312" s="95" t="s">
        <v>512</v>
      </c>
      <c r="I312" s="100"/>
      <c r="J312" s="100"/>
      <c r="K312" s="95" t="s">
        <v>512</v>
      </c>
      <c r="L312" s="84">
        <v>1</v>
      </c>
      <c r="M312" s="86">
        <v>7084.7734375</v>
      </c>
      <c r="N312" s="86">
        <v>8997.5927734375</v>
      </c>
      <c r="O312" s="76"/>
      <c r="P312" s="88"/>
      <c r="Q312" s="88"/>
      <c r="R312" s="105"/>
      <c r="S312" s="98">
        <v>1</v>
      </c>
      <c r="T312" s="98">
        <v>0</v>
      </c>
      <c r="U312" s="99">
        <v>0</v>
      </c>
      <c r="V312" s="99">
        <v>0.00074</v>
      </c>
      <c r="W312" s="99">
        <v>0.000456</v>
      </c>
      <c r="X312" s="99">
        <v>0.404917</v>
      </c>
      <c r="Y312" s="99">
        <v>0</v>
      </c>
      <c r="Z312" s="99"/>
      <c r="AA312" s="81">
        <v>312</v>
      </c>
      <c r="AB312" s="81"/>
      <c r="AC312" s="89"/>
      <c r="AD312" s="103" t="str">
        <f>REPLACE(INDEX(GroupVertices[Group],MATCH(Vertices[[#This Row],[Vertex]],GroupVertices[Vertex],0)),1,1,"")</f>
        <v>4</v>
      </c>
      <c r="AE312" s="2"/>
      <c r="AI312" s="3"/>
    </row>
    <row r="313" spans="1:35" ht="15">
      <c r="A313" s="14" t="s">
        <v>513</v>
      </c>
      <c r="B313" s="15"/>
      <c r="C313" s="15"/>
      <c r="D313" s="87">
        <v>400</v>
      </c>
      <c r="E313" s="82"/>
      <c r="F313" s="15"/>
      <c r="G313" s="15"/>
      <c r="H313" s="95" t="s">
        <v>513</v>
      </c>
      <c r="I313" s="100"/>
      <c r="J313" s="100"/>
      <c r="K313" s="95" t="s">
        <v>513</v>
      </c>
      <c r="L313" s="84">
        <v>1</v>
      </c>
      <c r="M313" s="86">
        <v>2665.62548828125</v>
      </c>
      <c r="N313" s="86">
        <v>5965.57177734375</v>
      </c>
      <c r="O313" s="76"/>
      <c r="P313" s="88"/>
      <c r="Q313" s="88"/>
      <c r="R313" s="105"/>
      <c r="S313" s="98">
        <v>1</v>
      </c>
      <c r="T313" s="98">
        <v>0</v>
      </c>
      <c r="U313" s="99">
        <v>0</v>
      </c>
      <c r="V313" s="99">
        <v>0.000979</v>
      </c>
      <c r="W313" s="99">
        <v>0.004157</v>
      </c>
      <c r="X313" s="99">
        <v>0.418598</v>
      </c>
      <c r="Y313" s="99">
        <v>0</v>
      </c>
      <c r="Z313" s="99"/>
      <c r="AA313" s="81">
        <v>313</v>
      </c>
      <c r="AB313" s="81"/>
      <c r="AC313" s="89"/>
      <c r="AD313" s="103" t="str">
        <f>REPLACE(INDEX(GroupVertices[Group],MATCH(Vertices[[#This Row],[Vertex]],GroupVertices[Vertex],0)),1,1,"")</f>
        <v>1</v>
      </c>
      <c r="AE313" s="2"/>
      <c r="AI313" s="3"/>
    </row>
    <row r="314" spans="1:35" ht="15">
      <c r="A314" s="14" t="s">
        <v>514</v>
      </c>
      <c r="B314" s="15"/>
      <c r="C314" s="15"/>
      <c r="D314" s="87">
        <v>400</v>
      </c>
      <c r="E314" s="82"/>
      <c r="F314" s="15"/>
      <c r="G314" s="15"/>
      <c r="H314" s="95" t="s">
        <v>514</v>
      </c>
      <c r="I314" s="100"/>
      <c r="J314" s="100"/>
      <c r="K314" s="95" t="s">
        <v>514</v>
      </c>
      <c r="L314" s="84">
        <v>1</v>
      </c>
      <c r="M314" s="86">
        <v>6289.828125</v>
      </c>
      <c r="N314" s="86">
        <v>148.10922241210938</v>
      </c>
      <c r="O314" s="76"/>
      <c r="P314" s="88"/>
      <c r="Q314" s="88"/>
      <c r="R314" s="105"/>
      <c r="S314" s="98">
        <v>2</v>
      </c>
      <c r="T314" s="98">
        <v>2</v>
      </c>
      <c r="U314" s="99">
        <v>0</v>
      </c>
      <c r="V314" s="99">
        <v>0.000983</v>
      </c>
      <c r="W314" s="99">
        <v>0.004861</v>
      </c>
      <c r="X314" s="99">
        <v>0.931765</v>
      </c>
      <c r="Y314" s="99">
        <v>0.5</v>
      </c>
      <c r="Z314" s="99"/>
      <c r="AA314" s="81">
        <v>314</v>
      </c>
      <c r="AB314" s="81"/>
      <c r="AC314" s="89"/>
      <c r="AD314" s="103" t="str">
        <f>REPLACE(INDEX(GroupVertices[Group],MATCH(Vertices[[#This Row],[Vertex]],GroupVertices[Vertex],0)),1,1,"")</f>
        <v>13</v>
      </c>
      <c r="AE314" s="2"/>
      <c r="AI314" s="3"/>
    </row>
    <row r="315" spans="1:35" ht="15">
      <c r="A315" s="14" t="s">
        <v>515</v>
      </c>
      <c r="B315" s="15"/>
      <c r="C315" s="15"/>
      <c r="D315" s="87">
        <v>400</v>
      </c>
      <c r="E315" s="82"/>
      <c r="F315" s="15"/>
      <c r="G315" s="15"/>
      <c r="H315" s="95" t="s">
        <v>515</v>
      </c>
      <c r="I315" s="100"/>
      <c r="J315" s="100"/>
      <c r="K315" s="95" t="s">
        <v>515</v>
      </c>
      <c r="L315" s="84">
        <v>1</v>
      </c>
      <c r="M315" s="86">
        <v>7918.52880859375</v>
      </c>
      <c r="N315" s="86">
        <v>4789.9833984375</v>
      </c>
      <c r="O315" s="76"/>
      <c r="P315" s="88"/>
      <c r="Q315" s="88"/>
      <c r="R315" s="105"/>
      <c r="S315" s="98">
        <v>0</v>
      </c>
      <c r="T315" s="98">
        <v>1</v>
      </c>
      <c r="U315" s="99">
        <v>0</v>
      </c>
      <c r="V315" s="99">
        <v>0.000467</v>
      </c>
      <c r="W315" s="99">
        <v>1E-06</v>
      </c>
      <c r="X315" s="99">
        <v>0.60474</v>
      </c>
      <c r="Y315" s="99">
        <v>0</v>
      </c>
      <c r="Z315" s="99"/>
      <c r="AA315" s="81">
        <v>315</v>
      </c>
      <c r="AB315" s="81"/>
      <c r="AC315" s="89"/>
      <c r="AD315" s="103" t="str">
        <f>REPLACE(INDEX(GroupVertices[Group],MATCH(Vertices[[#This Row],[Vertex]],GroupVertices[Vertex],0)),1,1,"")</f>
        <v>17</v>
      </c>
      <c r="AE315" s="2"/>
      <c r="AI315" s="3"/>
    </row>
    <row r="316" spans="1:35" ht="15">
      <c r="A316" s="14" t="s">
        <v>516</v>
      </c>
      <c r="B316" s="15"/>
      <c r="C316" s="15"/>
      <c r="D316" s="87">
        <v>457.30970168613123</v>
      </c>
      <c r="E316" s="82"/>
      <c r="F316" s="15"/>
      <c r="G316" s="15"/>
      <c r="H316" s="95" t="s">
        <v>516</v>
      </c>
      <c r="I316" s="100"/>
      <c r="J316" s="100"/>
      <c r="K316" s="95" t="s">
        <v>516</v>
      </c>
      <c r="L316" s="84">
        <v>1146.9647949158802</v>
      </c>
      <c r="M316" s="86">
        <v>8236.9677734375</v>
      </c>
      <c r="N316" s="86">
        <v>4789.9833984375</v>
      </c>
      <c r="O316" s="76"/>
      <c r="P316" s="88"/>
      <c r="Q316" s="88"/>
      <c r="R316" s="105"/>
      <c r="S316" s="98">
        <v>1</v>
      </c>
      <c r="T316" s="98">
        <v>1</v>
      </c>
      <c r="U316" s="99">
        <v>756</v>
      </c>
      <c r="V316" s="99">
        <v>0.000567</v>
      </c>
      <c r="W316" s="99">
        <v>2E-05</v>
      </c>
      <c r="X316" s="99">
        <v>1.069978</v>
      </c>
      <c r="Y316" s="99">
        <v>0</v>
      </c>
      <c r="Z316" s="99"/>
      <c r="AA316" s="81">
        <v>316</v>
      </c>
      <c r="AB316" s="81"/>
      <c r="AC316" s="89"/>
      <c r="AD316" s="103" t="str">
        <f>REPLACE(INDEX(GroupVertices[Group],MATCH(Vertices[[#This Row],[Vertex]],GroupVertices[Vertex],0)),1,1,"")</f>
        <v>17</v>
      </c>
      <c r="AE316" s="2"/>
      <c r="AI316" s="3"/>
    </row>
    <row r="317" spans="1:35" ht="15">
      <c r="A317" s="14" t="s">
        <v>517</v>
      </c>
      <c r="B317" s="15"/>
      <c r="C317" s="15"/>
      <c r="D317" s="87">
        <v>514.3161774374153</v>
      </c>
      <c r="E317" s="82"/>
      <c r="F317" s="15"/>
      <c r="G317" s="15"/>
      <c r="H317" s="95" t="s">
        <v>517</v>
      </c>
      <c r="I317" s="100"/>
      <c r="J317" s="100"/>
      <c r="K317" s="95" t="s">
        <v>517</v>
      </c>
      <c r="L317" s="84">
        <v>2286.8662840385546</v>
      </c>
      <c r="M317" s="86">
        <v>7918.52880859375</v>
      </c>
      <c r="N317" s="86">
        <v>4226.4560546875</v>
      </c>
      <c r="O317" s="76"/>
      <c r="P317" s="88"/>
      <c r="Q317" s="88"/>
      <c r="R317" s="105"/>
      <c r="S317" s="98">
        <v>1</v>
      </c>
      <c r="T317" s="98">
        <v>1</v>
      </c>
      <c r="U317" s="99">
        <v>1508</v>
      </c>
      <c r="V317" s="99">
        <v>0.00072</v>
      </c>
      <c r="W317" s="99">
        <v>0.000291</v>
      </c>
      <c r="X317" s="99">
        <v>0.955173</v>
      </c>
      <c r="Y317" s="99">
        <v>0</v>
      </c>
      <c r="Z317" s="99"/>
      <c r="AA317" s="81">
        <v>317</v>
      </c>
      <c r="AB317" s="81"/>
      <c r="AC317" s="89"/>
      <c r="AD317" s="103" t="str">
        <f>REPLACE(INDEX(GroupVertices[Group],MATCH(Vertices[[#This Row],[Vertex]],GroupVertices[Vertex],0)),1,1,"")</f>
        <v>17</v>
      </c>
      <c r="AE317" s="2"/>
      <c r="AI317" s="3"/>
    </row>
    <row r="318" spans="1:35" ht="15">
      <c r="A318" s="14" t="s">
        <v>518</v>
      </c>
      <c r="B318" s="15"/>
      <c r="C318" s="15"/>
      <c r="D318" s="87">
        <v>571.019427253852</v>
      </c>
      <c r="E318" s="82"/>
      <c r="F318" s="15"/>
      <c r="G318" s="15"/>
      <c r="H318" s="95" t="s">
        <v>518</v>
      </c>
      <c r="I318" s="100"/>
      <c r="J318" s="100"/>
      <c r="K318" s="95" t="s">
        <v>518</v>
      </c>
      <c r="L318" s="84">
        <v>3420.7044673680234</v>
      </c>
      <c r="M318" s="86">
        <v>8236.9677734375</v>
      </c>
      <c r="N318" s="86">
        <v>4226.4560546875</v>
      </c>
      <c r="O318" s="76"/>
      <c r="P318" s="88"/>
      <c r="Q318" s="88"/>
      <c r="R318" s="105"/>
      <c r="S318" s="98">
        <v>1</v>
      </c>
      <c r="T318" s="98">
        <v>1</v>
      </c>
      <c r="U318" s="99">
        <v>2256</v>
      </c>
      <c r="V318" s="99">
        <v>0.000985</v>
      </c>
      <c r="W318" s="99">
        <v>0.004177</v>
      </c>
      <c r="X318" s="99">
        <v>0.824547</v>
      </c>
      <c r="Y318" s="99">
        <v>0</v>
      </c>
      <c r="Z318" s="99"/>
      <c r="AA318" s="81">
        <v>318</v>
      </c>
      <c r="AB318" s="81"/>
      <c r="AC318" s="89"/>
      <c r="AD318" s="103" t="str">
        <f>REPLACE(INDEX(GroupVertices[Group],MATCH(Vertices[[#This Row],[Vertex]],GroupVertices[Vertex],0)),1,1,"")</f>
        <v>17</v>
      </c>
      <c r="AE318" s="2"/>
      <c r="AI318" s="3"/>
    </row>
    <row r="319" spans="1:35" ht="15">
      <c r="A319" s="14" t="s">
        <v>519</v>
      </c>
      <c r="B319" s="15"/>
      <c r="C319" s="15"/>
      <c r="D319" s="87">
        <v>400</v>
      </c>
      <c r="E319" s="82"/>
      <c r="F319" s="15"/>
      <c r="G319" s="15"/>
      <c r="H319" s="95" t="s">
        <v>519</v>
      </c>
      <c r="I319" s="100"/>
      <c r="J319" s="100"/>
      <c r="K319" s="95" t="s">
        <v>519</v>
      </c>
      <c r="L319" s="84">
        <v>1</v>
      </c>
      <c r="M319" s="86">
        <v>3785.523193359375</v>
      </c>
      <c r="N319" s="86">
        <v>1933.1279296875</v>
      </c>
      <c r="O319" s="76"/>
      <c r="P319" s="88"/>
      <c r="Q319" s="88"/>
      <c r="R319" s="105"/>
      <c r="S319" s="98">
        <v>0</v>
      </c>
      <c r="T319" s="98">
        <v>1</v>
      </c>
      <c r="U319" s="99">
        <v>0</v>
      </c>
      <c r="V319" s="99">
        <v>0.000593</v>
      </c>
      <c r="W319" s="99">
        <v>5.7E-05</v>
      </c>
      <c r="X319" s="99">
        <v>0.461832</v>
      </c>
      <c r="Y319" s="99">
        <v>0</v>
      </c>
      <c r="Z319" s="99"/>
      <c r="AA319" s="81">
        <v>319</v>
      </c>
      <c r="AB319" s="81"/>
      <c r="AC319" s="89"/>
      <c r="AD319" s="103" t="str">
        <f>REPLACE(INDEX(GroupVertices[Group],MATCH(Vertices[[#This Row],[Vertex]],GroupVertices[Vertex],0)),1,1,"")</f>
        <v>2</v>
      </c>
      <c r="AE319" s="2"/>
      <c r="AI319" s="3"/>
    </row>
    <row r="320" spans="1:35" ht="15">
      <c r="A320" s="14" t="s">
        <v>520</v>
      </c>
      <c r="B320" s="15"/>
      <c r="C320" s="15"/>
      <c r="D320" s="87">
        <v>400</v>
      </c>
      <c r="E320" s="82"/>
      <c r="F320" s="15"/>
      <c r="G320" s="15"/>
      <c r="H320" s="95" t="s">
        <v>520</v>
      </c>
      <c r="I320" s="100"/>
      <c r="J320" s="100"/>
      <c r="K320" s="95" t="s">
        <v>520</v>
      </c>
      <c r="L320" s="84">
        <v>1</v>
      </c>
      <c r="M320" s="86">
        <v>2283.7978515625</v>
      </c>
      <c r="N320" s="86">
        <v>6566.8359375</v>
      </c>
      <c r="O320" s="76"/>
      <c r="P320" s="88"/>
      <c r="Q320" s="88"/>
      <c r="R320" s="105"/>
      <c r="S320" s="98">
        <v>1</v>
      </c>
      <c r="T320" s="98">
        <v>0</v>
      </c>
      <c r="U320" s="99">
        <v>0</v>
      </c>
      <c r="V320" s="99">
        <v>0.000979</v>
      </c>
      <c r="W320" s="99">
        <v>0.004157</v>
      </c>
      <c r="X320" s="99">
        <v>0.418598</v>
      </c>
      <c r="Y320" s="99">
        <v>0</v>
      </c>
      <c r="Z320" s="99"/>
      <c r="AA320" s="81">
        <v>320</v>
      </c>
      <c r="AB320" s="81"/>
      <c r="AC320" s="89"/>
      <c r="AD320" s="103" t="str">
        <f>REPLACE(INDEX(GroupVertices[Group],MATCH(Vertices[[#This Row],[Vertex]],GroupVertices[Vertex],0)),1,1,"")</f>
        <v>1</v>
      </c>
      <c r="AE320" s="2"/>
      <c r="AI320" s="3"/>
    </row>
    <row r="321" spans="1:35" ht="15">
      <c r="A321" s="14" t="s">
        <v>521</v>
      </c>
      <c r="B321" s="15"/>
      <c r="C321" s="15"/>
      <c r="D321" s="87">
        <v>400</v>
      </c>
      <c r="E321" s="82"/>
      <c r="F321" s="15"/>
      <c r="G321" s="15"/>
      <c r="H321" s="95" t="s">
        <v>521</v>
      </c>
      <c r="I321" s="100"/>
      <c r="J321" s="100"/>
      <c r="K321" s="95" t="s">
        <v>521</v>
      </c>
      <c r="L321" s="84">
        <v>1</v>
      </c>
      <c r="M321" s="86">
        <v>9189.7890625</v>
      </c>
      <c r="N321" s="86">
        <v>7587.03271484375</v>
      </c>
      <c r="O321" s="76"/>
      <c r="P321" s="88"/>
      <c r="Q321" s="88"/>
      <c r="R321" s="105"/>
      <c r="S321" s="98">
        <v>1</v>
      </c>
      <c r="T321" s="98">
        <v>0</v>
      </c>
      <c r="U321" s="99">
        <v>0</v>
      </c>
      <c r="V321" s="99">
        <v>0.00076</v>
      </c>
      <c r="W321" s="99">
        <v>0.00053</v>
      </c>
      <c r="X321" s="99">
        <v>0.411239</v>
      </c>
      <c r="Y321" s="99">
        <v>0</v>
      </c>
      <c r="Z321" s="99"/>
      <c r="AA321" s="81">
        <v>321</v>
      </c>
      <c r="AB321" s="81"/>
      <c r="AC321" s="89"/>
      <c r="AD321" s="103" t="str">
        <f>REPLACE(INDEX(GroupVertices[Group],MATCH(Vertices[[#This Row],[Vertex]],GroupVertices[Vertex],0)),1,1,"")</f>
        <v>6</v>
      </c>
      <c r="AE321" s="2"/>
      <c r="AI321" s="3"/>
    </row>
    <row r="322" spans="1:35" ht="15">
      <c r="A322" s="14" t="s">
        <v>522</v>
      </c>
      <c r="B322" s="15"/>
      <c r="C322" s="15"/>
      <c r="D322" s="87">
        <v>514.3161774374153</v>
      </c>
      <c r="E322" s="82"/>
      <c r="F322" s="15"/>
      <c r="G322" s="15"/>
      <c r="H322" s="95" t="s">
        <v>522</v>
      </c>
      <c r="I322" s="100"/>
      <c r="J322" s="100"/>
      <c r="K322" s="95" t="s">
        <v>522</v>
      </c>
      <c r="L322" s="84">
        <v>2286.8662840385546</v>
      </c>
      <c r="M322" s="86">
        <v>8636.4501953125</v>
      </c>
      <c r="N322" s="86">
        <v>7640.28466796875</v>
      </c>
      <c r="O322" s="76"/>
      <c r="P322" s="88"/>
      <c r="Q322" s="88"/>
      <c r="R322" s="105"/>
      <c r="S322" s="98">
        <v>1</v>
      </c>
      <c r="T322" s="98">
        <v>1</v>
      </c>
      <c r="U322" s="99">
        <v>1508</v>
      </c>
      <c r="V322" s="99">
        <v>0.000762</v>
      </c>
      <c r="W322" s="99">
        <v>0.000532</v>
      </c>
      <c r="X322" s="99">
        <v>0.830814</v>
      </c>
      <c r="Y322" s="99">
        <v>0</v>
      </c>
      <c r="Z322" s="99"/>
      <c r="AA322" s="81">
        <v>322</v>
      </c>
      <c r="AB322" s="81"/>
      <c r="AC322" s="89"/>
      <c r="AD322" s="103" t="str">
        <f>REPLACE(INDEX(GroupVertices[Group],MATCH(Vertices[[#This Row],[Vertex]],GroupVertices[Vertex],0)),1,1,"")</f>
        <v>6</v>
      </c>
      <c r="AE322" s="2"/>
      <c r="AI322" s="3"/>
    </row>
    <row r="323" spans="1:35" ht="15">
      <c r="A323" s="14" t="s">
        <v>523</v>
      </c>
      <c r="B323" s="15"/>
      <c r="C323" s="15"/>
      <c r="D323" s="87">
        <v>457.30970168613123</v>
      </c>
      <c r="E323" s="82"/>
      <c r="F323" s="15"/>
      <c r="G323" s="15"/>
      <c r="H323" s="95" t="s">
        <v>523</v>
      </c>
      <c r="I323" s="100"/>
      <c r="J323" s="100"/>
      <c r="K323" s="95" t="s">
        <v>523</v>
      </c>
      <c r="L323" s="84">
        <v>1146.9647949158802</v>
      </c>
      <c r="M323" s="86">
        <v>8417.1533203125</v>
      </c>
      <c r="N323" s="86">
        <v>7206.14013671875</v>
      </c>
      <c r="O323" s="76"/>
      <c r="P323" s="88"/>
      <c r="Q323" s="88"/>
      <c r="R323" s="105"/>
      <c r="S323" s="98">
        <v>1</v>
      </c>
      <c r="T323" s="98">
        <v>1</v>
      </c>
      <c r="U323" s="99">
        <v>756</v>
      </c>
      <c r="V323" s="99">
        <v>0.000592</v>
      </c>
      <c r="W323" s="99">
        <v>3.7E-05</v>
      </c>
      <c r="X323" s="99">
        <v>0.987234</v>
      </c>
      <c r="Y323" s="99">
        <v>0</v>
      </c>
      <c r="Z323" s="99"/>
      <c r="AA323" s="81">
        <v>323</v>
      </c>
      <c r="AB323" s="81"/>
      <c r="AC323" s="89"/>
      <c r="AD323" s="103" t="str">
        <f>REPLACE(INDEX(GroupVertices[Group],MATCH(Vertices[[#This Row],[Vertex]],GroupVertices[Vertex],0)),1,1,"")</f>
        <v>6</v>
      </c>
      <c r="AE323" s="2"/>
      <c r="AI323" s="3"/>
    </row>
    <row r="324" spans="1:35" ht="15">
      <c r="A324" s="14" t="s">
        <v>524</v>
      </c>
      <c r="B324" s="15"/>
      <c r="C324" s="15"/>
      <c r="D324" s="87">
        <v>400</v>
      </c>
      <c r="E324" s="82"/>
      <c r="F324" s="15"/>
      <c r="G324" s="15"/>
      <c r="H324" s="95" t="s">
        <v>524</v>
      </c>
      <c r="I324" s="100"/>
      <c r="J324" s="100"/>
      <c r="K324" s="95" t="s">
        <v>524</v>
      </c>
      <c r="L324" s="84">
        <v>1</v>
      </c>
      <c r="M324" s="86">
        <v>8215.7392578125</v>
      </c>
      <c r="N324" s="86">
        <v>6805.677734375</v>
      </c>
      <c r="O324" s="76"/>
      <c r="P324" s="88"/>
      <c r="Q324" s="88"/>
      <c r="R324" s="105"/>
      <c r="S324" s="98">
        <v>1</v>
      </c>
      <c r="T324" s="98">
        <v>0</v>
      </c>
      <c r="U324" s="99">
        <v>0</v>
      </c>
      <c r="V324" s="99">
        <v>0.000484</v>
      </c>
      <c r="W324" s="99">
        <v>3E-06</v>
      </c>
      <c r="X324" s="99">
        <v>0.569574</v>
      </c>
      <c r="Y324" s="99">
        <v>0</v>
      </c>
      <c r="Z324" s="99"/>
      <c r="AA324" s="81">
        <v>324</v>
      </c>
      <c r="AB324" s="81"/>
      <c r="AC324" s="89"/>
      <c r="AD324" s="103" t="str">
        <f>REPLACE(INDEX(GroupVertices[Group],MATCH(Vertices[[#This Row],[Vertex]],GroupVertices[Vertex],0)),1,1,"")</f>
        <v>6</v>
      </c>
      <c r="AE324" s="2"/>
      <c r="AI324" s="3"/>
    </row>
    <row r="325" spans="1:35" ht="15">
      <c r="A325" s="14" t="s">
        <v>525</v>
      </c>
      <c r="B325" s="15"/>
      <c r="C325" s="15"/>
      <c r="D325" s="87">
        <v>400.45483890227086</v>
      </c>
      <c r="E325" s="82"/>
      <c r="F325" s="15"/>
      <c r="G325" s="15"/>
      <c r="H325" s="95" t="s">
        <v>525</v>
      </c>
      <c r="I325" s="100"/>
      <c r="J325" s="100"/>
      <c r="K325" s="95" t="s">
        <v>525</v>
      </c>
      <c r="L325" s="84">
        <v>10.094958689808573</v>
      </c>
      <c r="M325" s="86">
        <v>6380.41552734375</v>
      </c>
      <c r="N325" s="86">
        <v>4125.05224609375</v>
      </c>
      <c r="O325" s="76"/>
      <c r="P325" s="88"/>
      <c r="Q325" s="88"/>
      <c r="R325" s="105"/>
      <c r="S325" s="98">
        <v>1</v>
      </c>
      <c r="T325" s="98">
        <v>1</v>
      </c>
      <c r="U325" s="99">
        <v>6</v>
      </c>
      <c r="V325" s="99">
        <v>0.000736</v>
      </c>
      <c r="W325" s="99">
        <v>0.000675</v>
      </c>
      <c r="X325" s="99">
        <v>0.741466</v>
      </c>
      <c r="Y325" s="99">
        <v>0</v>
      </c>
      <c r="Z325" s="99"/>
      <c r="AA325" s="81">
        <v>325</v>
      </c>
      <c r="AB325" s="81"/>
      <c r="AC325" s="89"/>
      <c r="AD325" s="103" t="str">
        <f>REPLACE(INDEX(GroupVertices[Group],MATCH(Vertices[[#This Row],[Vertex]],GroupVertices[Vertex],0)),1,1,"")</f>
        <v>10</v>
      </c>
      <c r="AE325" s="2"/>
      <c r="AI325" s="3"/>
    </row>
    <row r="326" spans="1:35" ht="15">
      <c r="A326" s="14" t="s">
        <v>526</v>
      </c>
      <c r="B326" s="15"/>
      <c r="C326" s="15"/>
      <c r="D326" s="87">
        <v>428.28777143924526</v>
      </c>
      <c r="E326" s="82"/>
      <c r="F326" s="15"/>
      <c r="G326" s="15"/>
      <c r="H326" s="95" t="s">
        <v>526</v>
      </c>
      <c r="I326" s="100"/>
      <c r="J326" s="100"/>
      <c r="K326" s="95" t="s">
        <v>526</v>
      </c>
      <c r="L326" s="84">
        <v>566.6422776991482</v>
      </c>
      <c r="M326" s="86">
        <v>4214.01611328125</v>
      </c>
      <c r="N326" s="86">
        <v>5374.88427734375</v>
      </c>
      <c r="O326" s="76"/>
      <c r="P326" s="88"/>
      <c r="Q326" s="88"/>
      <c r="R326" s="105"/>
      <c r="S326" s="98">
        <v>1</v>
      </c>
      <c r="T326" s="98">
        <v>1</v>
      </c>
      <c r="U326" s="99">
        <v>373.157678</v>
      </c>
      <c r="V326" s="99">
        <v>0.000981</v>
      </c>
      <c r="W326" s="99">
        <v>0.004199</v>
      </c>
      <c r="X326" s="99">
        <v>0.73281</v>
      </c>
      <c r="Y326" s="99">
        <v>0</v>
      </c>
      <c r="Z326" s="99"/>
      <c r="AA326" s="81">
        <v>326</v>
      </c>
      <c r="AB326" s="81"/>
      <c r="AC326" s="89"/>
      <c r="AD326" s="103" t="str">
        <f>REPLACE(INDEX(GroupVertices[Group],MATCH(Vertices[[#This Row],[Vertex]],GroupVertices[Vertex],0)),1,1,"")</f>
        <v>5</v>
      </c>
      <c r="AE326" s="2"/>
      <c r="AI326" s="3"/>
    </row>
    <row r="327" spans="1:35" ht="15">
      <c r="A327" s="14" t="s">
        <v>527</v>
      </c>
      <c r="B327" s="15"/>
      <c r="C327" s="15"/>
      <c r="D327" s="87">
        <v>400.0758064837118</v>
      </c>
      <c r="E327" s="82"/>
      <c r="F327" s="15"/>
      <c r="G327" s="15"/>
      <c r="H327" s="95" t="s">
        <v>527</v>
      </c>
      <c r="I327" s="100"/>
      <c r="J327" s="100"/>
      <c r="K327" s="95" t="s">
        <v>527</v>
      </c>
      <c r="L327" s="84">
        <v>2.5158264483014285</v>
      </c>
      <c r="M327" s="86">
        <v>4390.9052734375</v>
      </c>
      <c r="N327" s="86">
        <v>5445.38037109375</v>
      </c>
      <c r="O327" s="76"/>
      <c r="P327" s="88"/>
      <c r="Q327" s="88"/>
      <c r="R327" s="105"/>
      <c r="S327" s="98">
        <v>1</v>
      </c>
      <c r="T327" s="98">
        <v>1</v>
      </c>
      <c r="U327" s="99">
        <v>1</v>
      </c>
      <c r="V327" s="99">
        <v>0.000717</v>
      </c>
      <c r="W327" s="99">
        <v>0.000608</v>
      </c>
      <c r="X327" s="99">
        <v>0.739321</v>
      </c>
      <c r="Y327" s="99">
        <v>0</v>
      </c>
      <c r="Z327" s="99"/>
      <c r="AA327" s="81">
        <v>327</v>
      </c>
      <c r="AB327" s="81"/>
      <c r="AC327" s="89"/>
      <c r="AD327" s="103" t="str">
        <f>REPLACE(INDEX(GroupVertices[Group],MATCH(Vertices[[#This Row],[Vertex]],GroupVertices[Vertex],0)),1,1,"")</f>
        <v>5</v>
      </c>
      <c r="AE327" s="2"/>
      <c r="AI327" s="3"/>
    </row>
    <row r="328" spans="1:35" ht="15">
      <c r="A328" s="14" t="s">
        <v>528</v>
      </c>
      <c r="B328" s="15"/>
      <c r="C328" s="15"/>
      <c r="D328" s="87">
        <v>429.0760635810981</v>
      </c>
      <c r="E328" s="82"/>
      <c r="F328" s="15"/>
      <c r="G328" s="15"/>
      <c r="H328" s="95" t="s">
        <v>528</v>
      </c>
      <c r="I328" s="100"/>
      <c r="J328" s="100"/>
      <c r="K328" s="95" t="s">
        <v>528</v>
      </c>
      <c r="L328" s="84">
        <v>582.4049673676376</v>
      </c>
      <c r="M328" s="86">
        <v>6022.46875</v>
      </c>
      <c r="N328" s="86">
        <v>4216.537109375</v>
      </c>
      <c r="O328" s="76"/>
      <c r="P328" s="88"/>
      <c r="Q328" s="88"/>
      <c r="R328" s="105"/>
      <c r="S328" s="98">
        <v>2</v>
      </c>
      <c r="T328" s="98">
        <v>1</v>
      </c>
      <c r="U328" s="99">
        <v>383.556421</v>
      </c>
      <c r="V328" s="99">
        <v>0.000985</v>
      </c>
      <c r="W328" s="99">
        <v>0.004583</v>
      </c>
      <c r="X328" s="99">
        <v>0.989992</v>
      </c>
      <c r="Y328" s="99">
        <v>0.3333333333333333</v>
      </c>
      <c r="Z328" s="99"/>
      <c r="AA328" s="81">
        <v>328</v>
      </c>
      <c r="AB328" s="81"/>
      <c r="AC328" s="89"/>
      <c r="AD328" s="103" t="str">
        <f>REPLACE(INDEX(GroupVertices[Group],MATCH(Vertices[[#This Row],[Vertex]],GroupVertices[Vertex],0)),1,1,"")</f>
        <v>10</v>
      </c>
      <c r="AE328" s="2"/>
      <c r="AI328" s="3"/>
    </row>
    <row r="329" spans="1:35" ht="15">
      <c r="A329" s="14" t="s">
        <v>529</v>
      </c>
      <c r="B329" s="15"/>
      <c r="C329" s="15"/>
      <c r="D329" s="87">
        <v>400</v>
      </c>
      <c r="E329" s="82"/>
      <c r="F329" s="15"/>
      <c r="G329" s="15"/>
      <c r="H329" s="95" t="s">
        <v>529</v>
      </c>
      <c r="I329" s="100"/>
      <c r="J329" s="100"/>
      <c r="K329" s="95" t="s">
        <v>529</v>
      </c>
      <c r="L329" s="84">
        <v>1</v>
      </c>
      <c r="M329" s="86">
        <v>5848.671875</v>
      </c>
      <c r="N329" s="86">
        <v>3135.524658203125</v>
      </c>
      <c r="O329" s="76"/>
      <c r="P329" s="88"/>
      <c r="Q329" s="88"/>
      <c r="R329" s="105"/>
      <c r="S329" s="98">
        <v>0</v>
      </c>
      <c r="T329" s="98">
        <v>1</v>
      </c>
      <c r="U329" s="99">
        <v>0</v>
      </c>
      <c r="V329" s="99">
        <v>0.000347</v>
      </c>
      <c r="W329" s="99">
        <v>0</v>
      </c>
      <c r="X329" s="99">
        <v>0.619226</v>
      </c>
      <c r="Y329" s="99">
        <v>0</v>
      </c>
      <c r="Z329" s="99"/>
      <c r="AA329" s="81">
        <v>329</v>
      </c>
      <c r="AB329" s="81"/>
      <c r="AC329" s="89"/>
      <c r="AD329" s="103" t="str">
        <f>REPLACE(INDEX(GroupVertices[Group],MATCH(Vertices[[#This Row],[Vertex]],GroupVertices[Vertex],0)),1,1,"")</f>
        <v>12</v>
      </c>
      <c r="AE329" s="2"/>
      <c r="AI329" s="3"/>
    </row>
    <row r="330" spans="1:35" ht="15">
      <c r="A330" s="14" t="s">
        <v>530</v>
      </c>
      <c r="B330" s="15"/>
      <c r="C330" s="15"/>
      <c r="D330" s="87">
        <v>457.30970168613123</v>
      </c>
      <c r="E330" s="82"/>
      <c r="F330" s="15"/>
      <c r="G330" s="15"/>
      <c r="H330" s="95" t="s">
        <v>530</v>
      </c>
      <c r="I330" s="100"/>
      <c r="J330" s="100"/>
      <c r="K330" s="95" t="s">
        <v>530</v>
      </c>
      <c r="L330" s="84">
        <v>1146.9647949158802</v>
      </c>
      <c r="M330" s="86">
        <v>6018.13916015625</v>
      </c>
      <c r="N330" s="86">
        <v>2914.57080078125</v>
      </c>
      <c r="O330" s="76"/>
      <c r="P330" s="88"/>
      <c r="Q330" s="88"/>
      <c r="R330" s="105"/>
      <c r="S330" s="98">
        <v>1</v>
      </c>
      <c r="T330" s="98">
        <v>1</v>
      </c>
      <c r="U330" s="99">
        <v>756</v>
      </c>
      <c r="V330" s="99">
        <v>0.0004</v>
      </c>
      <c r="W330" s="99">
        <v>0</v>
      </c>
      <c r="X330" s="99">
        <v>1.104061</v>
      </c>
      <c r="Y330" s="99">
        <v>0</v>
      </c>
      <c r="Z330" s="99"/>
      <c r="AA330" s="81">
        <v>330</v>
      </c>
      <c r="AB330" s="81"/>
      <c r="AC330" s="89"/>
      <c r="AD330" s="103" t="str">
        <f>REPLACE(INDEX(GroupVertices[Group],MATCH(Vertices[[#This Row],[Vertex]],GroupVertices[Vertex],0)),1,1,"")</f>
        <v>12</v>
      </c>
      <c r="AE330" s="2"/>
      <c r="AI330" s="3"/>
    </row>
    <row r="331" spans="1:35" ht="15">
      <c r="A331" s="14" t="s">
        <v>531</v>
      </c>
      <c r="B331" s="15"/>
      <c r="C331" s="15"/>
      <c r="D331" s="87">
        <v>514.3161774374153</v>
      </c>
      <c r="E331" s="82"/>
      <c r="F331" s="15"/>
      <c r="G331" s="15"/>
      <c r="H331" s="95" t="s">
        <v>531</v>
      </c>
      <c r="I331" s="100"/>
      <c r="J331" s="100"/>
      <c r="K331" s="95" t="s">
        <v>531</v>
      </c>
      <c r="L331" s="84">
        <v>2286.8662840385546</v>
      </c>
      <c r="M331" s="86">
        <v>6188.3291015625</v>
      </c>
      <c r="N331" s="86">
        <v>2692.678466796875</v>
      </c>
      <c r="O331" s="76"/>
      <c r="P331" s="88"/>
      <c r="Q331" s="88"/>
      <c r="R331" s="105"/>
      <c r="S331" s="98">
        <v>1</v>
      </c>
      <c r="T331" s="98">
        <v>1</v>
      </c>
      <c r="U331" s="99">
        <v>1508</v>
      </c>
      <c r="V331" s="99">
        <v>0.000471</v>
      </c>
      <c r="W331" s="99">
        <v>3E-06</v>
      </c>
      <c r="X331" s="99">
        <v>1.006398</v>
      </c>
      <c r="Y331" s="99">
        <v>0</v>
      </c>
      <c r="Z331" s="99"/>
      <c r="AA331" s="81">
        <v>331</v>
      </c>
      <c r="AB331" s="81"/>
      <c r="AC331" s="89"/>
      <c r="AD331" s="103" t="str">
        <f>REPLACE(INDEX(GroupVertices[Group],MATCH(Vertices[[#This Row],[Vertex]],GroupVertices[Vertex],0)),1,1,"")</f>
        <v>12</v>
      </c>
      <c r="AE331" s="2"/>
      <c r="AI331" s="3"/>
    </row>
    <row r="332" spans="1:35" ht="15">
      <c r="A332" s="14" t="s">
        <v>532</v>
      </c>
      <c r="B332" s="15"/>
      <c r="C332" s="15"/>
      <c r="D332" s="87">
        <v>571.019427253852</v>
      </c>
      <c r="E332" s="82"/>
      <c r="F332" s="15"/>
      <c r="G332" s="15"/>
      <c r="H332" s="95" t="s">
        <v>532</v>
      </c>
      <c r="I332" s="100"/>
      <c r="J332" s="100"/>
      <c r="K332" s="95" t="s">
        <v>532</v>
      </c>
      <c r="L332" s="84">
        <v>3420.7044673680234</v>
      </c>
      <c r="M332" s="86">
        <v>6360.55029296875</v>
      </c>
      <c r="N332" s="86">
        <v>2468.133056640625</v>
      </c>
      <c r="O332" s="76"/>
      <c r="P332" s="88"/>
      <c r="Q332" s="88"/>
      <c r="R332" s="105"/>
      <c r="S332" s="98">
        <v>1</v>
      </c>
      <c r="T332" s="98">
        <v>1</v>
      </c>
      <c r="U332" s="99">
        <v>2256</v>
      </c>
      <c r="V332" s="99">
        <v>0.000571</v>
      </c>
      <c r="W332" s="99">
        <v>4.1E-05</v>
      </c>
      <c r="X332" s="99">
        <v>0.910994</v>
      </c>
      <c r="Y332" s="99">
        <v>0</v>
      </c>
      <c r="Z332" s="99"/>
      <c r="AA332" s="81">
        <v>332</v>
      </c>
      <c r="AB332" s="81"/>
      <c r="AC332" s="89"/>
      <c r="AD332" s="103" t="str">
        <f>REPLACE(INDEX(GroupVertices[Group],MATCH(Vertices[[#This Row],[Vertex]],GroupVertices[Vertex],0)),1,1,"")</f>
        <v>12</v>
      </c>
      <c r="AE332" s="2"/>
      <c r="AI332" s="3"/>
    </row>
    <row r="333" spans="1:35" ht="15">
      <c r="A333" s="14" t="s">
        <v>533</v>
      </c>
      <c r="B333" s="15"/>
      <c r="C333" s="15"/>
      <c r="D333" s="87">
        <v>400</v>
      </c>
      <c r="E333" s="82"/>
      <c r="F333" s="15"/>
      <c r="G333" s="15"/>
      <c r="H333" s="95" t="s">
        <v>533</v>
      </c>
      <c r="I333" s="100"/>
      <c r="J333" s="100"/>
      <c r="K333" s="95" t="s">
        <v>533</v>
      </c>
      <c r="L333" s="84">
        <v>1</v>
      </c>
      <c r="M333" s="86">
        <v>2369.45654296875</v>
      </c>
      <c r="N333" s="86">
        <v>6928.8701171875</v>
      </c>
      <c r="O333" s="76"/>
      <c r="P333" s="88"/>
      <c r="Q333" s="88"/>
      <c r="R333" s="105"/>
      <c r="S333" s="98">
        <v>1</v>
      </c>
      <c r="T333" s="98">
        <v>1</v>
      </c>
      <c r="U333" s="99">
        <v>0</v>
      </c>
      <c r="V333" s="99">
        <v>0.00098</v>
      </c>
      <c r="W333" s="99">
        <v>0.004505</v>
      </c>
      <c r="X333" s="99">
        <v>0.682263</v>
      </c>
      <c r="Y333" s="99">
        <v>0.5</v>
      </c>
      <c r="Z333" s="99"/>
      <c r="AA333" s="81">
        <v>333</v>
      </c>
      <c r="AB333" s="81"/>
      <c r="AC333" s="89"/>
      <c r="AD333" s="103" t="str">
        <f>REPLACE(INDEX(GroupVertices[Group],MATCH(Vertices[[#This Row],[Vertex]],GroupVertices[Vertex],0)),1,1,"")</f>
        <v>1</v>
      </c>
      <c r="AE333" s="2"/>
      <c r="AI333" s="3"/>
    </row>
    <row r="334" spans="1:35" ht="15">
      <c r="A334" s="14" t="s">
        <v>534</v>
      </c>
      <c r="B334" s="15"/>
      <c r="C334" s="15"/>
      <c r="D334" s="87">
        <v>400</v>
      </c>
      <c r="E334" s="82"/>
      <c r="F334" s="15"/>
      <c r="G334" s="15"/>
      <c r="H334" s="95" t="s">
        <v>534</v>
      </c>
      <c r="I334" s="100"/>
      <c r="J334" s="100"/>
      <c r="K334" s="95" t="s">
        <v>534</v>
      </c>
      <c r="L334" s="84">
        <v>1</v>
      </c>
      <c r="M334" s="86">
        <v>1698.014404296875</v>
      </c>
      <c r="N334" s="86">
        <v>7261.71728515625</v>
      </c>
      <c r="O334" s="76"/>
      <c r="P334" s="88"/>
      <c r="Q334" s="88"/>
      <c r="R334" s="105"/>
      <c r="S334" s="98">
        <v>1</v>
      </c>
      <c r="T334" s="98">
        <v>0</v>
      </c>
      <c r="U334" s="99">
        <v>0</v>
      </c>
      <c r="V334" s="99">
        <v>0.000979</v>
      </c>
      <c r="W334" s="99">
        <v>0.004157</v>
      </c>
      <c r="X334" s="99">
        <v>0.418598</v>
      </c>
      <c r="Y334" s="99">
        <v>0</v>
      </c>
      <c r="Z334" s="99"/>
      <c r="AA334" s="81">
        <v>334</v>
      </c>
      <c r="AB334" s="81"/>
      <c r="AC334" s="89"/>
      <c r="AD334" s="103" t="str">
        <f>REPLACE(INDEX(GroupVertices[Group],MATCH(Vertices[[#This Row],[Vertex]],GroupVertices[Vertex],0)),1,1,"")</f>
        <v>1</v>
      </c>
      <c r="AE334" s="2"/>
      <c r="AI334" s="3"/>
    </row>
    <row r="335" spans="1:35" ht="15">
      <c r="A335" s="14" t="s">
        <v>535</v>
      </c>
      <c r="B335" s="15"/>
      <c r="C335" s="15"/>
      <c r="D335" s="87">
        <v>400</v>
      </c>
      <c r="E335" s="82"/>
      <c r="F335" s="15"/>
      <c r="G335" s="15"/>
      <c r="H335" s="95" t="s">
        <v>535</v>
      </c>
      <c r="I335" s="100"/>
      <c r="J335" s="100"/>
      <c r="K335" s="95" t="s">
        <v>535</v>
      </c>
      <c r="L335" s="84">
        <v>1</v>
      </c>
      <c r="M335" s="86">
        <v>9019.87890625</v>
      </c>
      <c r="N335" s="86">
        <v>7484.10400390625</v>
      </c>
      <c r="O335" s="76"/>
      <c r="P335" s="88"/>
      <c r="Q335" s="88"/>
      <c r="R335" s="105"/>
      <c r="S335" s="98">
        <v>0</v>
      </c>
      <c r="T335" s="98">
        <v>2</v>
      </c>
      <c r="U335" s="99">
        <v>0</v>
      </c>
      <c r="V335" s="99">
        <v>0.000781</v>
      </c>
      <c r="W335" s="99">
        <v>0.000986</v>
      </c>
      <c r="X335" s="99">
        <v>0.687202</v>
      </c>
      <c r="Y335" s="99">
        <v>0.5</v>
      </c>
      <c r="Z335" s="99"/>
      <c r="AA335" s="81">
        <v>335</v>
      </c>
      <c r="AB335" s="81"/>
      <c r="AC335" s="89"/>
      <c r="AD335" s="103" t="str">
        <f>REPLACE(INDEX(GroupVertices[Group],MATCH(Vertices[[#This Row],[Vertex]],GroupVertices[Vertex],0)),1,1,"")</f>
        <v>6</v>
      </c>
      <c r="AE335" s="2"/>
      <c r="AI335" s="3"/>
    </row>
    <row r="336" spans="1:35" ht="15">
      <c r="A336" s="14" t="s">
        <v>536</v>
      </c>
      <c r="B336" s="15"/>
      <c r="C336" s="15"/>
      <c r="D336" s="87">
        <v>400</v>
      </c>
      <c r="E336" s="82"/>
      <c r="F336" s="15"/>
      <c r="G336" s="15"/>
      <c r="H336" s="95" t="s">
        <v>536</v>
      </c>
      <c r="I336" s="100"/>
      <c r="J336" s="100"/>
      <c r="K336" s="95" t="s">
        <v>536</v>
      </c>
      <c r="L336" s="84">
        <v>1</v>
      </c>
      <c r="M336" s="86">
        <v>2982.64453125</v>
      </c>
      <c r="N336" s="86">
        <v>6093.3134765625</v>
      </c>
      <c r="O336" s="76"/>
      <c r="P336" s="88"/>
      <c r="Q336" s="88"/>
      <c r="R336" s="105"/>
      <c r="S336" s="98">
        <v>1</v>
      </c>
      <c r="T336" s="98">
        <v>0</v>
      </c>
      <c r="U336" s="99">
        <v>0</v>
      </c>
      <c r="V336" s="99">
        <v>0.000979</v>
      </c>
      <c r="W336" s="99">
        <v>0.004157</v>
      </c>
      <c r="X336" s="99">
        <v>0.418598</v>
      </c>
      <c r="Y336" s="99">
        <v>0</v>
      </c>
      <c r="Z336" s="99"/>
      <c r="AA336" s="81">
        <v>336</v>
      </c>
      <c r="AB336" s="81"/>
      <c r="AC336" s="89"/>
      <c r="AD336" s="103" t="str">
        <f>REPLACE(INDEX(GroupVertices[Group],MATCH(Vertices[[#This Row],[Vertex]],GroupVertices[Vertex],0)),1,1,"")</f>
        <v>1</v>
      </c>
      <c r="AE336" s="2"/>
      <c r="AI336" s="3"/>
    </row>
    <row r="337" spans="1:35" ht="15">
      <c r="A337" s="14" t="s">
        <v>537</v>
      </c>
      <c r="B337" s="15"/>
      <c r="C337" s="15"/>
      <c r="D337" s="87">
        <v>400</v>
      </c>
      <c r="E337" s="82"/>
      <c r="F337" s="15"/>
      <c r="G337" s="15"/>
      <c r="H337" s="95" t="s">
        <v>537</v>
      </c>
      <c r="I337" s="100"/>
      <c r="J337" s="100"/>
      <c r="K337" s="95" t="s">
        <v>537</v>
      </c>
      <c r="L337" s="84">
        <v>1</v>
      </c>
      <c r="M337" s="86">
        <v>2299.824951171875</v>
      </c>
      <c r="N337" s="86">
        <v>7767.6435546875</v>
      </c>
      <c r="O337" s="76"/>
      <c r="P337" s="88"/>
      <c r="Q337" s="88"/>
      <c r="R337" s="105"/>
      <c r="S337" s="98">
        <v>0</v>
      </c>
      <c r="T337" s="98">
        <v>1</v>
      </c>
      <c r="U337" s="99">
        <v>0</v>
      </c>
      <c r="V337" s="99">
        <v>0.000979</v>
      </c>
      <c r="W337" s="99">
        <v>0.004157</v>
      </c>
      <c r="X337" s="99">
        <v>0.418598</v>
      </c>
      <c r="Y337" s="99">
        <v>0</v>
      </c>
      <c r="Z337" s="99"/>
      <c r="AA337" s="81">
        <v>337</v>
      </c>
      <c r="AB337" s="81"/>
      <c r="AC337" s="89"/>
      <c r="AD337" s="103" t="str">
        <f>REPLACE(INDEX(GroupVertices[Group],MATCH(Vertices[[#This Row],[Vertex]],GroupVertices[Vertex],0)),1,1,"")</f>
        <v>1</v>
      </c>
      <c r="AE337" s="2"/>
      <c r="AI337" s="3"/>
    </row>
    <row r="338" spans="1:35" ht="15">
      <c r="A338" s="14" t="s">
        <v>538</v>
      </c>
      <c r="B338" s="15"/>
      <c r="C338" s="15"/>
      <c r="D338" s="87">
        <v>400</v>
      </c>
      <c r="E338" s="82"/>
      <c r="F338" s="15"/>
      <c r="G338" s="15"/>
      <c r="H338" s="95" t="s">
        <v>538</v>
      </c>
      <c r="I338" s="100"/>
      <c r="J338" s="100"/>
      <c r="K338" s="95" t="s">
        <v>538</v>
      </c>
      <c r="L338" s="84">
        <v>1</v>
      </c>
      <c r="M338" s="86">
        <v>1506.0238037109375</v>
      </c>
      <c r="N338" s="86">
        <v>5162.7412109375</v>
      </c>
      <c r="O338" s="76"/>
      <c r="P338" s="88"/>
      <c r="Q338" s="88"/>
      <c r="R338" s="105"/>
      <c r="S338" s="98">
        <v>1</v>
      </c>
      <c r="T338" s="98">
        <v>0</v>
      </c>
      <c r="U338" s="99">
        <v>0</v>
      </c>
      <c r="V338" s="99">
        <v>0.000979</v>
      </c>
      <c r="W338" s="99">
        <v>0.004157</v>
      </c>
      <c r="X338" s="99">
        <v>0.418598</v>
      </c>
      <c r="Y338" s="99">
        <v>0</v>
      </c>
      <c r="Z338" s="99"/>
      <c r="AA338" s="81">
        <v>338</v>
      </c>
      <c r="AB338" s="81"/>
      <c r="AC338" s="89"/>
      <c r="AD338" s="103" t="str">
        <f>REPLACE(INDEX(GroupVertices[Group],MATCH(Vertices[[#This Row],[Vertex]],GroupVertices[Vertex],0)),1,1,"")</f>
        <v>1</v>
      </c>
      <c r="AE338" s="2"/>
      <c r="AI338" s="3"/>
    </row>
    <row r="339" spans="1:35" ht="15">
      <c r="A339" s="14" t="s">
        <v>539</v>
      </c>
      <c r="B339" s="15"/>
      <c r="C339" s="15"/>
      <c r="D339" s="87">
        <v>400</v>
      </c>
      <c r="E339" s="82"/>
      <c r="F339" s="15"/>
      <c r="G339" s="15"/>
      <c r="H339" s="95" t="s">
        <v>539</v>
      </c>
      <c r="I339" s="100"/>
      <c r="J339" s="100"/>
      <c r="K339" s="95" t="s">
        <v>539</v>
      </c>
      <c r="L339" s="84">
        <v>1</v>
      </c>
      <c r="M339" s="86">
        <v>2412.501953125</v>
      </c>
      <c r="N339" s="86">
        <v>5339.060546875</v>
      </c>
      <c r="O339" s="76"/>
      <c r="P339" s="88"/>
      <c r="Q339" s="88"/>
      <c r="R339" s="105"/>
      <c r="S339" s="98">
        <v>1</v>
      </c>
      <c r="T339" s="98">
        <v>0</v>
      </c>
      <c r="U339" s="99">
        <v>0</v>
      </c>
      <c r="V339" s="99">
        <v>0.000979</v>
      </c>
      <c r="W339" s="99">
        <v>0.004157</v>
      </c>
      <c r="X339" s="99">
        <v>0.418598</v>
      </c>
      <c r="Y339" s="99">
        <v>0</v>
      </c>
      <c r="Z339" s="99"/>
      <c r="AA339" s="81">
        <v>339</v>
      </c>
      <c r="AB339" s="81"/>
      <c r="AC339" s="89"/>
      <c r="AD339" s="103" t="str">
        <f>REPLACE(INDEX(GroupVertices[Group],MATCH(Vertices[[#This Row],[Vertex]],GroupVertices[Vertex],0)),1,1,"")</f>
        <v>1</v>
      </c>
      <c r="AE339" s="2"/>
      <c r="AI339" s="3"/>
    </row>
    <row r="340" spans="1:35" ht="15">
      <c r="A340" s="14" t="s">
        <v>540</v>
      </c>
      <c r="B340" s="15"/>
      <c r="C340" s="15"/>
      <c r="D340" s="87">
        <v>400</v>
      </c>
      <c r="E340" s="82"/>
      <c r="F340" s="15"/>
      <c r="G340" s="15"/>
      <c r="H340" s="95" t="s">
        <v>540</v>
      </c>
      <c r="I340" s="100"/>
      <c r="J340" s="100"/>
      <c r="K340" s="95" t="s">
        <v>540</v>
      </c>
      <c r="L340" s="84">
        <v>1</v>
      </c>
      <c r="M340" s="86">
        <v>2976.70751953125</v>
      </c>
      <c r="N340" s="86">
        <v>6917.5087890625</v>
      </c>
      <c r="O340" s="76"/>
      <c r="P340" s="88"/>
      <c r="Q340" s="88"/>
      <c r="R340" s="105"/>
      <c r="S340" s="98">
        <v>0</v>
      </c>
      <c r="T340" s="98">
        <v>1</v>
      </c>
      <c r="U340" s="99">
        <v>0</v>
      </c>
      <c r="V340" s="99">
        <v>0.000979</v>
      </c>
      <c r="W340" s="99">
        <v>0.004157</v>
      </c>
      <c r="X340" s="99">
        <v>0.418598</v>
      </c>
      <c r="Y340" s="99">
        <v>0</v>
      </c>
      <c r="Z340" s="99"/>
      <c r="AA340" s="81">
        <v>340</v>
      </c>
      <c r="AB340" s="81"/>
      <c r="AC340" s="89"/>
      <c r="AD340" s="103" t="str">
        <f>REPLACE(INDEX(GroupVertices[Group],MATCH(Vertices[[#This Row],[Vertex]],GroupVertices[Vertex],0)),1,1,"")</f>
        <v>1</v>
      </c>
      <c r="AE340" s="2"/>
      <c r="AI340" s="3"/>
    </row>
    <row r="341" spans="1:35" ht="15">
      <c r="A341" s="14" t="s">
        <v>541</v>
      </c>
      <c r="B341" s="15"/>
      <c r="C341" s="15"/>
      <c r="D341" s="87">
        <v>400</v>
      </c>
      <c r="E341" s="82"/>
      <c r="F341" s="15"/>
      <c r="G341" s="15"/>
      <c r="H341" s="95" t="s">
        <v>541</v>
      </c>
      <c r="I341" s="100"/>
      <c r="J341" s="100"/>
      <c r="K341" s="95" t="s">
        <v>541</v>
      </c>
      <c r="L341" s="84">
        <v>1</v>
      </c>
      <c r="M341" s="86">
        <v>9008.0322265625</v>
      </c>
      <c r="N341" s="86">
        <v>9050.1123046875</v>
      </c>
      <c r="O341" s="76"/>
      <c r="P341" s="88"/>
      <c r="Q341" s="88"/>
      <c r="R341" s="105"/>
      <c r="S341" s="98">
        <v>1</v>
      </c>
      <c r="T341" s="98">
        <v>1</v>
      </c>
      <c r="U341" s="99">
        <v>0</v>
      </c>
      <c r="V341" s="99">
        <v>0.000986</v>
      </c>
      <c r="W341" s="99">
        <v>0.004596</v>
      </c>
      <c r="X341" s="99">
        <v>0.676234</v>
      </c>
      <c r="Y341" s="99">
        <v>1</v>
      </c>
      <c r="Z341" s="99"/>
      <c r="AA341" s="81">
        <v>341</v>
      </c>
      <c r="AB341" s="81"/>
      <c r="AC341" s="89"/>
      <c r="AD341" s="103" t="str">
        <f>REPLACE(INDEX(GroupVertices[Group],MATCH(Vertices[[#This Row],[Vertex]],GroupVertices[Vertex],0)),1,1,"")</f>
        <v>6</v>
      </c>
      <c r="AE341" s="2"/>
      <c r="AI341" s="3"/>
    </row>
    <row r="342" spans="1:35" ht="15">
      <c r="A342" s="14" t="s">
        <v>542</v>
      </c>
      <c r="B342" s="15"/>
      <c r="C342" s="15"/>
      <c r="D342" s="87">
        <v>400</v>
      </c>
      <c r="E342" s="82"/>
      <c r="F342" s="15"/>
      <c r="G342" s="15"/>
      <c r="H342" s="95" t="s">
        <v>542</v>
      </c>
      <c r="I342" s="100"/>
      <c r="J342" s="100"/>
      <c r="K342" s="95" t="s">
        <v>542</v>
      </c>
      <c r="L342" s="84">
        <v>1</v>
      </c>
      <c r="M342" s="86">
        <v>1390.557373046875</v>
      </c>
      <c r="N342" s="86">
        <v>7655.50634765625</v>
      </c>
      <c r="O342" s="76"/>
      <c r="P342" s="88"/>
      <c r="Q342" s="88"/>
      <c r="R342" s="105"/>
      <c r="S342" s="98">
        <v>0</v>
      </c>
      <c r="T342" s="98">
        <v>1</v>
      </c>
      <c r="U342" s="99">
        <v>0</v>
      </c>
      <c r="V342" s="99">
        <v>0.000979</v>
      </c>
      <c r="W342" s="99">
        <v>0.004157</v>
      </c>
      <c r="X342" s="99">
        <v>0.418598</v>
      </c>
      <c r="Y342" s="99">
        <v>0</v>
      </c>
      <c r="Z342" s="99"/>
      <c r="AA342" s="81">
        <v>342</v>
      </c>
      <c r="AB342" s="81"/>
      <c r="AC342" s="89"/>
      <c r="AD342" s="103" t="str">
        <f>REPLACE(INDEX(GroupVertices[Group],MATCH(Vertices[[#This Row],[Vertex]],GroupVertices[Vertex],0)),1,1,"")</f>
        <v>1</v>
      </c>
      <c r="AE342" s="2"/>
      <c r="AI342" s="3"/>
    </row>
    <row r="343" spans="1:35" ht="15">
      <c r="A343" s="14" t="s">
        <v>543</v>
      </c>
      <c r="B343" s="15"/>
      <c r="C343" s="15"/>
      <c r="D343" s="87">
        <v>400</v>
      </c>
      <c r="E343" s="82"/>
      <c r="F343" s="15"/>
      <c r="G343" s="15"/>
      <c r="H343" s="95" t="s">
        <v>543</v>
      </c>
      <c r="I343" s="100"/>
      <c r="J343" s="100"/>
      <c r="K343" s="95" t="s">
        <v>543</v>
      </c>
      <c r="L343" s="84">
        <v>1</v>
      </c>
      <c r="M343" s="86">
        <v>9197.5947265625</v>
      </c>
      <c r="N343" s="86">
        <v>267.3143005371094</v>
      </c>
      <c r="O343" s="76"/>
      <c r="P343" s="88"/>
      <c r="Q343" s="88"/>
      <c r="R343" s="105"/>
      <c r="S343" s="98">
        <v>0</v>
      </c>
      <c r="T343" s="98">
        <v>1</v>
      </c>
      <c r="U343" s="99">
        <v>0</v>
      </c>
      <c r="V343" s="99">
        <v>1</v>
      </c>
      <c r="W343" s="99">
        <v>0</v>
      </c>
      <c r="X343" s="99">
        <v>0.999999</v>
      </c>
      <c r="Y343" s="99">
        <v>0</v>
      </c>
      <c r="Z343" s="99"/>
      <c r="AA343" s="81">
        <v>343</v>
      </c>
      <c r="AB343" s="81"/>
      <c r="AC343" s="89"/>
      <c r="AD343" s="103" t="str">
        <f>REPLACE(INDEX(GroupVertices[Group],MATCH(Vertices[[#This Row],[Vertex]],GroupVertices[Vertex],0)),1,1,"")</f>
        <v>30</v>
      </c>
      <c r="AE343" s="2"/>
      <c r="AI343" s="3"/>
    </row>
    <row r="344" spans="1:35" ht="15">
      <c r="A344" s="14" t="s">
        <v>544</v>
      </c>
      <c r="B344" s="15"/>
      <c r="C344" s="15"/>
      <c r="D344" s="87">
        <v>400</v>
      </c>
      <c r="E344" s="82"/>
      <c r="F344" s="15"/>
      <c r="G344" s="15"/>
      <c r="H344" s="95" t="s">
        <v>544</v>
      </c>
      <c r="I344" s="100"/>
      <c r="J344" s="100"/>
      <c r="K344" s="95" t="s">
        <v>544</v>
      </c>
      <c r="L344" s="84">
        <v>1</v>
      </c>
      <c r="M344" s="86">
        <v>9197.5947265625</v>
      </c>
      <c r="N344" s="86">
        <v>512.9544677734375</v>
      </c>
      <c r="O344" s="76"/>
      <c r="P344" s="88"/>
      <c r="Q344" s="88"/>
      <c r="R344" s="105"/>
      <c r="S344" s="98">
        <v>1</v>
      </c>
      <c r="T344" s="98">
        <v>0</v>
      </c>
      <c r="U344" s="99">
        <v>0</v>
      </c>
      <c r="V344" s="99">
        <v>1</v>
      </c>
      <c r="W344" s="99">
        <v>0</v>
      </c>
      <c r="X344" s="99">
        <v>0.999999</v>
      </c>
      <c r="Y344" s="99">
        <v>0</v>
      </c>
      <c r="Z344" s="99"/>
      <c r="AA344" s="81">
        <v>344</v>
      </c>
      <c r="AB344" s="81"/>
      <c r="AC344" s="89"/>
      <c r="AD344" s="103" t="str">
        <f>REPLACE(INDEX(GroupVertices[Group],MATCH(Vertices[[#This Row],[Vertex]],GroupVertices[Vertex],0)),1,1,"")</f>
        <v>30</v>
      </c>
      <c r="AE344" s="2"/>
      <c r="AI344" s="3"/>
    </row>
    <row r="345" spans="1:35" ht="15">
      <c r="A345" s="14" t="s">
        <v>545</v>
      </c>
      <c r="B345" s="15"/>
      <c r="C345" s="15"/>
      <c r="D345" s="87">
        <v>457.30970168613123</v>
      </c>
      <c r="E345" s="82"/>
      <c r="F345" s="15"/>
      <c r="G345" s="15"/>
      <c r="H345" s="95" t="s">
        <v>545</v>
      </c>
      <c r="I345" s="100"/>
      <c r="J345" s="100"/>
      <c r="K345" s="95" t="s">
        <v>545</v>
      </c>
      <c r="L345" s="84">
        <v>1146.9647949158802</v>
      </c>
      <c r="M345" s="86">
        <v>4835.76708984375</v>
      </c>
      <c r="N345" s="86">
        <v>9344.857421875</v>
      </c>
      <c r="O345" s="76"/>
      <c r="P345" s="88"/>
      <c r="Q345" s="88"/>
      <c r="R345" s="105"/>
      <c r="S345" s="98">
        <v>1</v>
      </c>
      <c r="T345" s="98">
        <v>1</v>
      </c>
      <c r="U345" s="99">
        <v>756</v>
      </c>
      <c r="V345" s="99">
        <v>0.00074</v>
      </c>
      <c r="W345" s="99">
        <v>0.000452</v>
      </c>
      <c r="X345" s="99">
        <v>0.824686</v>
      </c>
      <c r="Y345" s="99">
        <v>0</v>
      </c>
      <c r="Z345" s="99"/>
      <c r="AA345" s="81">
        <v>345</v>
      </c>
      <c r="AB345" s="81"/>
      <c r="AC345" s="89"/>
      <c r="AD345" s="103" t="str">
        <f>REPLACE(INDEX(GroupVertices[Group],MATCH(Vertices[[#This Row],[Vertex]],GroupVertices[Vertex],0)),1,1,"")</f>
        <v>3</v>
      </c>
      <c r="AE345" s="2"/>
      <c r="AI345" s="3"/>
    </row>
    <row r="346" spans="1:35" ht="15">
      <c r="A346" s="14" t="s">
        <v>546</v>
      </c>
      <c r="B346" s="15"/>
      <c r="C346" s="15"/>
      <c r="D346" s="87">
        <v>400</v>
      </c>
      <c r="E346" s="82"/>
      <c r="F346" s="15"/>
      <c r="G346" s="15"/>
      <c r="H346" s="95" t="s">
        <v>546</v>
      </c>
      <c r="I346" s="100"/>
      <c r="J346" s="100"/>
      <c r="K346" s="95" t="s">
        <v>546</v>
      </c>
      <c r="L346" s="84">
        <v>1</v>
      </c>
      <c r="M346" s="86">
        <v>4641.7431640625</v>
      </c>
      <c r="N346" s="86">
        <v>9850.890625</v>
      </c>
      <c r="O346" s="76"/>
      <c r="P346" s="88"/>
      <c r="Q346" s="88"/>
      <c r="R346" s="105"/>
      <c r="S346" s="98">
        <v>1</v>
      </c>
      <c r="T346" s="98">
        <v>0</v>
      </c>
      <c r="U346" s="99">
        <v>0</v>
      </c>
      <c r="V346" s="99">
        <v>0.000578</v>
      </c>
      <c r="W346" s="99">
        <v>3.1E-05</v>
      </c>
      <c r="X346" s="99">
        <v>0.500491</v>
      </c>
      <c r="Y346" s="99">
        <v>0</v>
      </c>
      <c r="Z346" s="99"/>
      <c r="AA346" s="81">
        <v>346</v>
      </c>
      <c r="AB346" s="81"/>
      <c r="AC346" s="89"/>
      <c r="AD346" s="103" t="str">
        <f>REPLACE(INDEX(GroupVertices[Group],MATCH(Vertices[[#This Row],[Vertex]],GroupVertices[Vertex],0)),1,1,"")</f>
        <v>3</v>
      </c>
      <c r="AE346" s="2"/>
      <c r="AI346" s="3"/>
    </row>
    <row r="347" spans="1:35" ht="15">
      <c r="A347" s="14" t="s">
        <v>547</v>
      </c>
      <c r="B347" s="15"/>
      <c r="C347" s="15"/>
      <c r="D347" s="87">
        <v>400.25268825377054</v>
      </c>
      <c r="E347" s="82"/>
      <c r="F347" s="15"/>
      <c r="G347" s="15"/>
      <c r="H347" s="95" t="s">
        <v>547</v>
      </c>
      <c r="I347" s="100"/>
      <c r="J347" s="100"/>
      <c r="K347" s="95" t="s">
        <v>547</v>
      </c>
      <c r="L347" s="84">
        <v>6.0527543223959475</v>
      </c>
      <c r="M347" s="86">
        <v>5015.92431640625</v>
      </c>
      <c r="N347" s="86">
        <v>4541.8466796875</v>
      </c>
      <c r="O347" s="76"/>
      <c r="P347" s="88"/>
      <c r="Q347" s="88"/>
      <c r="R347" s="105"/>
      <c r="S347" s="98">
        <v>1</v>
      </c>
      <c r="T347" s="98">
        <v>1</v>
      </c>
      <c r="U347" s="99">
        <v>3.333333</v>
      </c>
      <c r="V347" s="99">
        <v>0.000723</v>
      </c>
      <c r="W347" s="99">
        <v>0.000655</v>
      </c>
      <c r="X347" s="99">
        <v>0.699558</v>
      </c>
      <c r="Y347" s="99">
        <v>0</v>
      </c>
      <c r="Z347" s="99"/>
      <c r="AA347" s="81">
        <v>347</v>
      </c>
      <c r="AB347" s="81"/>
      <c r="AC347" s="89"/>
      <c r="AD347" s="103" t="str">
        <f>REPLACE(INDEX(GroupVertices[Group],MATCH(Vertices[[#This Row],[Vertex]],GroupVertices[Vertex],0)),1,1,"")</f>
        <v>5</v>
      </c>
      <c r="AE347" s="2"/>
      <c r="AI347" s="3"/>
    </row>
    <row r="348" spans="1:35" ht="15">
      <c r="A348" s="14" t="s">
        <v>548</v>
      </c>
      <c r="B348" s="15"/>
      <c r="C348" s="15"/>
      <c r="D348" s="87">
        <v>400.25268825377054</v>
      </c>
      <c r="E348" s="82"/>
      <c r="F348" s="15"/>
      <c r="G348" s="15"/>
      <c r="H348" s="95" t="s">
        <v>548</v>
      </c>
      <c r="I348" s="100"/>
      <c r="J348" s="100"/>
      <c r="K348" s="95" t="s">
        <v>548</v>
      </c>
      <c r="L348" s="84">
        <v>6.0527543223959475</v>
      </c>
      <c r="M348" s="86">
        <v>5848.671875</v>
      </c>
      <c r="N348" s="86">
        <v>4260.96484375</v>
      </c>
      <c r="O348" s="76"/>
      <c r="P348" s="88"/>
      <c r="Q348" s="88"/>
      <c r="R348" s="105"/>
      <c r="S348" s="98">
        <v>1</v>
      </c>
      <c r="T348" s="98">
        <v>1</v>
      </c>
      <c r="U348" s="99">
        <v>3.333333</v>
      </c>
      <c r="V348" s="99">
        <v>0.000723</v>
      </c>
      <c r="W348" s="99">
        <v>0.000639</v>
      </c>
      <c r="X348" s="99">
        <v>0.709058</v>
      </c>
      <c r="Y348" s="99">
        <v>0</v>
      </c>
      <c r="Z348" s="99"/>
      <c r="AA348" s="81">
        <v>348</v>
      </c>
      <c r="AB348" s="81"/>
      <c r="AC348" s="89"/>
      <c r="AD348" s="103" t="str">
        <f>REPLACE(INDEX(GroupVertices[Group],MATCH(Vertices[[#This Row],[Vertex]],GroupVertices[Vertex],0)),1,1,"")</f>
        <v>10</v>
      </c>
      <c r="AE348" s="2"/>
      <c r="AI348" s="3"/>
    </row>
    <row r="349" spans="1:35" ht="15">
      <c r="A349" s="14" t="s">
        <v>549</v>
      </c>
      <c r="B349" s="15"/>
      <c r="C349" s="15"/>
      <c r="D349" s="87">
        <v>457.30970168613123</v>
      </c>
      <c r="E349" s="82"/>
      <c r="F349" s="15"/>
      <c r="G349" s="15"/>
      <c r="H349" s="95" t="s">
        <v>549</v>
      </c>
      <c r="I349" s="100"/>
      <c r="J349" s="100"/>
      <c r="K349" s="95" t="s">
        <v>549</v>
      </c>
      <c r="L349" s="84">
        <v>1146.9647949158802</v>
      </c>
      <c r="M349" s="86">
        <v>2915.429443359375</v>
      </c>
      <c r="N349" s="86">
        <v>5151.03271484375</v>
      </c>
      <c r="O349" s="76"/>
      <c r="P349" s="88"/>
      <c r="Q349" s="88"/>
      <c r="R349" s="105"/>
      <c r="S349" s="98">
        <v>2</v>
      </c>
      <c r="T349" s="98">
        <v>1</v>
      </c>
      <c r="U349" s="99">
        <v>756</v>
      </c>
      <c r="V349" s="99">
        <v>0.000983</v>
      </c>
      <c r="W349" s="99">
        <v>0.004533</v>
      </c>
      <c r="X349" s="99">
        <v>1.101707</v>
      </c>
      <c r="Y349" s="99">
        <v>0.16666666666666666</v>
      </c>
      <c r="Z349" s="99"/>
      <c r="AA349" s="81">
        <v>349</v>
      </c>
      <c r="AB349" s="81"/>
      <c r="AC349" s="89"/>
      <c r="AD349" s="103" t="str">
        <f>REPLACE(INDEX(GroupVertices[Group],MATCH(Vertices[[#This Row],[Vertex]],GroupVertices[Vertex],0)),1,1,"")</f>
        <v>1</v>
      </c>
      <c r="AE349" s="2"/>
      <c r="AI349" s="3"/>
    </row>
    <row r="350" spans="1:35" ht="15">
      <c r="A350" s="14" t="s">
        <v>550</v>
      </c>
      <c r="B350" s="15"/>
      <c r="C350" s="15"/>
      <c r="D350" s="87">
        <v>400</v>
      </c>
      <c r="E350" s="82"/>
      <c r="F350" s="15"/>
      <c r="G350" s="15"/>
      <c r="H350" s="95" t="s">
        <v>550</v>
      </c>
      <c r="I350" s="100"/>
      <c r="J350" s="100"/>
      <c r="K350" s="95" t="s">
        <v>550</v>
      </c>
      <c r="L350" s="84">
        <v>1</v>
      </c>
      <c r="M350" s="86">
        <v>5012.0849609375</v>
      </c>
      <c r="N350" s="86">
        <v>5916.85107421875</v>
      </c>
      <c r="O350" s="76"/>
      <c r="P350" s="88"/>
      <c r="Q350" s="88"/>
      <c r="R350" s="105"/>
      <c r="S350" s="98">
        <v>0</v>
      </c>
      <c r="T350" s="98">
        <v>1</v>
      </c>
      <c r="U350" s="99">
        <v>0</v>
      </c>
      <c r="V350" s="99">
        <v>0.000741</v>
      </c>
      <c r="W350" s="99">
        <v>0.000604</v>
      </c>
      <c r="X350" s="99">
        <v>0.390553</v>
      </c>
      <c r="Y350" s="99">
        <v>0</v>
      </c>
      <c r="Z350" s="99"/>
      <c r="AA350" s="81">
        <v>350</v>
      </c>
      <c r="AB350" s="81"/>
      <c r="AC350" s="89"/>
      <c r="AD350" s="103" t="str">
        <f>REPLACE(INDEX(GroupVertices[Group],MATCH(Vertices[[#This Row],[Vertex]],GroupVertices[Vertex],0)),1,1,"")</f>
        <v>5</v>
      </c>
      <c r="AE350" s="2"/>
      <c r="AI350" s="3"/>
    </row>
    <row r="351" spans="1:35" ht="15">
      <c r="A351" s="14" t="s">
        <v>551</v>
      </c>
      <c r="B351" s="15"/>
      <c r="C351" s="15"/>
      <c r="D351" s="87">
        <v>457.30970168613123</v>
      </c>
      <c r="E351" s="82"/>
      <c r="F351" s="15"/>
      <c r="G351" s="15"/>
      <c r="H351" s="95" t="s">
        <v>551</v>
      </c>
      <c r="I351" s="100"/>
      <c r="J351" s="100"/>
      <c r="K351" s="95" t="s">
        <v>551</v>
      </c>
      <c r="L351" s="84">
        <v>1146.9647949158802</v>
      </c>
      <c r="M351" s="86">
        <v>1888.274658203125</v>
      </c>
      <c r="N351" s="86">
        <v>4580.09521484375</v>
      </c>
      <c r="O351" s="76"/>
      <c r="P351" s="88"/>
      <c r="Q351" s="88"/>
      <c r="R351" s="105"/>
      <c r="S351" s="98">
        <v>1</v>
      </c>
      <c r="T351" s="98">
        <v>1</v>
      </c>
      <c r="U351" s="99">
        <v>756</v>
      </c>
      <c r="V351" s="99">
        <v>0.000981</v>
      </c>
      <c r="W351" s="99">
        <v>0.004177</v>
      </c>
      <c r="X351" s="99">
        <v>0.854948</v>
      </c>
      <c r="Y351" s="99">
        <v>0</v>
      </c>
      <c r="Z351" s="99"/>
      <c r="AA351" s="81">
        <v>351</v>
      </c>
      <c r="AB351" s="81"/>
      <c r="AC351" s="89"/>
      <c r="AD351" s="103" t="str">
        <f>REPLACE(INDEX(GroupVertices[Group],MATCH(Vertices[[#This Row],[Vertex]],GroupVertices[Vertex],0)),1,1,"")</f>
        <v>1</v>
      </c>
      <c r="AE351" s="2"/>
      <c r="AI351" s="3"/>
    </row>
    <row r="352" spans="1:35" ht="15">
      <c r="A352" s="14" t="s">
        <v>552</v>
      </c>
      <c r="B352" s="15"/>
      <c r="C352" s="15"/>
      <c r="D352" s="87">
        <v>400</v>
      </c>
      <c r="E352" s="82"/>
      <c r="F352" s="15"/>
      <c r="G352" s="15"/>
      <c r="H352" s="95" t="s">
        <v>552</v>
      </c>
      <c r="I352" s="100"/>
      <c r="J352" s="100"/>
      <c r="K352" s="95" t="s">
        <v>552</v>
      </c>
      <c r="L352" s="84">
        <v>1</v>
      </c>
      <c r="M352" s="86">
        <v>1681.841064453125</v>
      </c>
      <c r="N352" s="86">
        <v>2966</v>
      </c>
      <c r="O352" s="76"/>
      <c r="P352" s="88"/>
      <c r="Q352" s="88"/>
      <c r="R352" s="105"/>
      <c r="S352" s="98">
        <v>1</v>
      </c>
      <c r="T352" s="98">
        <v>0</v>
      </c>
      <c r="U352" s="99">
        <v>0</v>
      </c>
      <c r="V352" s="99">
        <v>0.000716</v>
      </c>
      <c r="W352" s="99">
        <v>0.000289</v>
      </c>
      <c r="X352" s="99">
        <v>0.513353</v>
      </c>
      <c r="Y352" s="99">
        <v>0</v>
      </c>
      <c r="Z352" s="99"/>
      <c r="AA352" s="81">
        <v>352</v>
      </c>
      <c r="AB352" s="81"/>
      <c r="AC352" s="89"/>
      <c r="AD352" s="103" t="str">
        <f>REPLACE(INDEX(GroupVertices[Group],MATCH(Vertices[[#This Row],[Vertex]],GroupVertices[Vertex],0)),1,1,"")</f>
        <v>1</v>
      </c>
      <c r="AE352" s="2"/>
      <c r="AI352" s="3"/>
    </row>
    <row r="353" spans="1:35" ht="15">
      <c r="A353" s="14" t="s">
        <v>553</v>
      </c>
      <c r="B353" s="15"/>
      <c r="C353" s="15"/>
      <c r="D353" s="87">
        <v>514.3161774374153</v>
      </c>
      <c r="E353" s="82"/>
      <c r="F353" s="15"/>
      <c r="G353" s="15"/>
      <c r="H353" s="95" t="s">
        <v>553</v>
      </c>
      <c r="I353" s="100"/>
      <c r="J353" s="100"/>
      <c r="K353" s="95" t="s">
        <v>553</v>
      </c>
      <c r="L353" s="84">
        <v>2286.8662840385546</v>
      </c>
      <c r="M353" s="86">
        <v>7865.45556640625</v>
      </c>
      <c r="N353" s="86">
        <v>1989.2041015625</v>
      </c>
      <c r="O353" s="76"/>
      <c r="P353" s="88"/>
      <c r="Q353" s="88"/>
      <c r="R353" s="105"/>
      <c r="S353" s="98">
        <v>1</v>
      </c>
      <c r="T353" s="98">
        <v>1</v>
      </c>
      <c r="U353" s="99">
        <v>1508</v>
      </c>
      <c r="V353" s="99">
        <v>0.000983</v>
      </c>
      <c r="W353" s="99">
        <v>0.004177</v>
      </c>
      <c r="X353" s="99">
        <v>0.841074</v>
      </c>
      <c r="Y353" s="99">
        <v>0</v>
      </c>
      <c r="Z353" s="99"/>
      <c r="AA353" s="81">
        <v>353</v>
      </c>
      <c r="AB353" s="81"/>
      <c r="AC353" s="89"/>
      <c r="AD353" s="103" t="str">
        <f>REPLACE(INDEX(GroupVertices[Group],MATCH(Vertices[[#This Row],[Vertex]],GroupVertices[Vertex],0)),1,1,"")</f>
        <v>21</v>
      </c>
      <c r="AE353" s="2"/>
      <c r="AI353" s="3"/>
    </row>
    <row r="354" spans="1:35" ht="15">
      <c r="A354" s="14" t="s">
        <v>554</v>
      </c>
      <c r="B354" s="15"/>
      <c r="C354" s="15"/>
      <c r="D354" s="87">
        <v>457.30970168613123</v>
      </c>
      <c r="E354" s="82"/>
      <c r="F354" s="15"/>
      <c r="G354" s="15"/>
      <c r="H354" s="95" t="s">
        <v>554</v>
      </c>
      <c r="I354" s="100"/>
      <c r="J354" s="100"/>
      <c r="K354" s="95" t="s">
        <v>554</v>
      </c>
      <c r="L354" s="84">
        <v>1146.9647949158802</v>
      </c>
      <c r="M354" s="86">
        <v>7865.45556640625</v>
      </c>
      <c r="N354" s="86">
        <v>2355.255859375</v>
      </c>
      <c r="O354" s="76"/>
      <c r="P354" s="88"/>
      <c r="Q354" s="88"/>
      <c r="R354" s="105"/>
      <c r="S354" s="98">
        <v>1</v>
      </c>
      <c r="T354" s="98">
        <v>1</v>
      </c>
      <c r="U354" s="99">
        <v>756</v>
      </c>
      <c r="V354" s="99">
        <v>0.000718</v>
      </c>
      <c r="W354" s="99">
        <v>0.000291</v>
      </c>
      <c r="X354" s="99">
        <v>0.994061</v>
      </c>
      <c r="Y354" s="99">
        <v>0</v>
      </c>
      <c r="Z354" s="99"/>
      <c r="AA354" s="81">
        <v>354</v>
      </c>
      <c r="AB354" s="81"/>
      <c r="AC354" s="89"/>
      <c r="AD354" s="103" t="str">
        <f>REPLACE(INDEX(GroupVertices[Group],MATCH(Vertices[[#This Row],[Vertex]],GroupVertices[Vertex],0)),1,1,"")</f>
        <v>21</v>
      </c>
      <c r="AE354" s="2"/>
      <c r="AI354" s="3"/>
    </row>
    <row r="355" spans="1:35" ht="15">
      <c r="A355" s="14" t="s">
        <v>555</v>
      </c>
      <c r="B355" s="15"/>
      <c r="C355" s="15"/>
      <c r="D355" s="87">
        <v>400</v>
      </c>
      <c r="E355" s="82"/>
      <c r="F355" s="15"/>
      <c r="G355" s="15"/>
      <c r="H355" s="95" t="s">
        <v>555</v>
      </c>
      <c r="I355" s="100"/>
      <c r="J355" s="100"/>
      <c r="K355" s="95" t="s">
        <v>555</v>
      </c>
      <c r="L355" s="84">
        <v>1</v>
      </c>
      <c r="M355" s="86">
        <v>7865.45556640625</v>
      </c>
      <c r="N355" s="86">
        <v>2721.30810546875</v>
      </c>
      <c r="O355" s="76"/>
      <c r="P355" s="88"/>
      <c r="Q355" s="88"/>
      <c r="R355" s="105"/>
      <c r="S355" s="98">
        <v>1</v>
      </c>
      <c r="T355" s="98">
        <v>0</v>
      </c>
      <c r="U355" s="99">
        <v>0</v>
      </c>
      <c r="V355" s="99">
        <v>0.000565</v>
      </c>
      <c r="W355" s="99">
        <v>2E-05</v>
      </c>
      <c r="X355" s="99">
        <v>0.572476</v>
      </c>
      <c r="Y355" s="99">
        <v>0</v>
      </c>
      <c r="Z355" s="99"/>
      <c r="AA355" s="81">
        <v>355</v>
      </c>
      <c r="AB355" s="81"/>
      <c r="AC355" s="89"/>
      <c r="AD355" s="103" t="str">
        <f>REPLACE(INDEX(GroupVertices[Group],MATCH(Vertices[[#This Row],[Vertex]],GroupVertices[Vertex],0)),1,1,"")</f>
        <v>21</v>
      </c>
      <c r="AE355" s="2"/>
      <c r="AI355" s="3"/>
    </row>
    <row r="356" spans="1:35" ht="15">
      <c r="A356" s="14" t="s">
        <v>556</v>
      </c>
      <c r="B356" s="15"/>
      <c r="C356" s="15"/>
      <c r="D356" s="87">
        <v>400</v>
      </c>
      <c r="E356" s="82"/>
      <c r="F356" s="15"/>
      <c r="G356" s="15"/>
      <c r="H356" s="95" t="s">
        <v>556</v>
      </c>
      <c r="I356" s="100"/>
      <c r="J356" s="100"/>
      <c r="K356" s="95" t="s">
        <v>556</v>
      </c>
      <c r="L356" s="84">
        <v>1</v>
      </c>
      <c r="M356" s="86">
        <v>3594.685791015625</v>
      </c>
      <c r="N356" s="86">
        <v>4084.783935546875</v>
      </c>
      <c r="O356" s="76"/>
      <c r="P356" s="88"/>
      <c r="Q356" s="88"/>
      <c r="R356" s="105"/>
      <c r="S356" s="98">
        <v>0</v>
      </c>
      <c r="T356" s="98">
        <v>1</v>
      </c>
      <c r="U356" s="99">
        <v>0</v>
      </c>
      <c r="V356" s="99">
        <v>0.000717</v>
      </c>
      <c r="W356" s="99">
        <v>0.000314</v>
      </c>
      <c r="X356" s="99">
        <v>0.46215</v>
      </c>
      <c r="Y356" s="99">
        <v>0</v>
      </c>
      <c r="Z356" s="99"/>
      <c r="AA356" s="81">
        <v>356</v>
      </c>
      <c r="AB356" s="81"/>
      <c r="AC356" s="89"/>
      <c r="AD356" s="103" t="str">
        <f>REPLACE(INDEX(GroupVertices[Group],MATCH(Vertices[[#This Row],[Vertex]],GroupVertices[Vertex],0)),1,1,"")</f>
        <v>1</v>
      </c>
      <c r="AE356" s="2"/>
      <c r="AI356" s="3"/>
    </row>
    <row r="357" spans="1:35" ht="15">
      <c r="A357" s="14" t="s">
        <v>557</v>
      </c>
      <c r="B357" s="15"/>
      <c r="C357" s="15"/>
      <c r="D357" s="87">
        <v>400</v>
      </c>
      <c r="E357" s="82"/>
      <c r="F357" s="15"/>
      <c r="G357" s="15"/>
      <c r="H357" s="95" t="s">
        <v>557</v>
      </c>
      <c r="I357" s="100"/>
      <c r="J357" s="100"/>
      <c r="K357" s="95" t="s">
        <v>557</v>
      </c>
      <c r="L357" s="84">
        <v>1</v>
      </c>
      <c r="M357" s="86">
        <v>9383.3505859375</v>
      </c>
      <c r="N357" s="86">
        <v>3612.35546875</v>
      </c>
      <c r="O357" s="76"/>
      <c r="P357" s="88"/>
      <c r="Q357" s="88"/>
      <c r="R357" s="105"/>
      <c r="S357" s="98">
        <v>0</v>
      </c>
      <c r="T357" s="98">
        <v>1</v>
      </c>
      <c r="U357" s="99">
        <v>0</v>
      </c>
      <c r="V357" s="99">
        <v>0.333333</v>
      </c>
      <c r="W357" s="99">
        <v>0</v>
      </c>
      <c r="X357" s="99">
        <v>0.770269</v>
      </c>
      <c r="Y357" s="99">
        <v>0</v>
      </c>
      <c r="Z357" s="99"/>
      <c r="AA357" s="81">
        <v>357</v>
      </c>
      <c r="AB357" s="81"/>
      <c r="AC357" s="89"/>
      <c r="AD357" s="103" t="str">
        <f>REPLACE(INDEX(GroupVertices[Group],MATCH(Vertices[[#This Row],[Vertex]],GroupVertices[Vertex],0)),1,1,"")</f>
        <v>20</v>
      </c>
      <c r="AE357" s="2"/>
      <c r="AI357" s="3"/>
    </row>
    <row r="358" spans="1:35" ht="15">
      <c r="A358" s="14" t="s">
        <v>558</v>
      </c>
      <c r="B358" s="15"/>
      <c r="C358" s="15"/>
      <c r="D358" s="87">
        <v>400.1516129674236</v>
      </c>
      <c r="E358" s="82"/>
      <c r="F358" s="15"/>
      <c r="G358" s="15"/>
      <c r="H358" s="95" t="s">
        <v>558</v>
      </c>
      <c r="I358" s="100"/>
      <c r="J358" s="100"/>
      <c r="K358" s="95" t="s">
        <v>558</v>
      </c>
      <c r="L358" s="84">
        <v>4.031652896602857</v>
      </c>
      <c r="M358" s="86">
        <v>9383.3505859375</v>
      </c>
      <c r="N358" s="86">
        <v>3236.67041015625</v>
      </c>
      <c r="O358" s="76"/>
      <c r="P358" s="88"/>
      <c r="Q358" s="88"/>
      <c r="R358" s="105"/>
      <c r="S358" s="98">
        <v>1</v>
      </c>
      <c r="T358" s="98">
        <v>1</v>
      </c>
      <c r="U358" s="99">
        <v>2</v>
      </c>
      <c r="V358" s="99">
        <v>0.5</v>
      </c>
      <c r="W358" s="99">
        <v>0</v>
      </c>
      <c r="X358" s="99">
        <v>1.459458</v>
      </c>
      <c r="Y358" s="99">
        <v>0</v>
      </c>
      <c r="Z358" s="99"/>
      <c r="AA358" s="81">
        <v>358</v>
      </c>
      <c r="AB358" s="81"/>
      <c r="AC358" s="89"/>
      <c r="AD358" s="103" t="str">
        <f>REPLACE(INDEX(GroupVertices[Group],MATCH(Vertices[[#This Row],[Vertex]],GroupVertices[Vertex],0)),1,1,"")</f>
        <v>20</v>
      </c>
      <c r="AE358" s="2"/>
      <c r="AI358" s="3"/>
    </row>
    <row r="359" spans="1:35" ht="15">
      <c r="A359" s="14" t="s">
        <v>559</v>
      </c>
      <c r="B359" s="15"/>
      <c r="C359" s="15"/>
      <c r="D359" s="87">
        <v>400</v>
      </c>
      <c r="E359" s="82"/>
      <c r="F359" s="15"/>
      <c r="G359" s="15"/>
      <c r="H359" s="95" t="s">
        <v>559</v>
      </c>
      <c r="I359" s="100"/>
      <c r="J359" s="100"/>
      <c r="K359" s="95" t="s">
        <v>559</v>
      </c>
      <c r="L359" s="84">
        <v>1</v>
      </c>
      <c r="M359" s="86">
        <v>9723.01953125</v>
      </c>
      <c r="N359" s="86">
        <v>3612.35546875</v>
      </c>
      <c r="O359" s="76"/>
      <c r="P359" s="88"/>
      <c r="Q359" s="88"/>
      <c r="R359" s="105"/>
      <c r="S359" s="98">
        <v>1</v>
      </c>
      <c r="T359" s="98">
        <v>0</v>
      </c>
      <c r="U359" s="99">
        <v>0</v>
      </c>
      <c r="V359" s="99">
        <v>0.333333</v>
      </c>
      <c r="W359" s="99">
        <v>0</v>
      </c>
      <c r="X359" s="99">
        <v>0.770269</v>
      </c>
      <c r="Y359" s="99">
        <v>0</v>
      </c>
      <c r="Z359" s="99"/>
      <c r="AA359" s="81">
        <v>359</v>
      </c>
      <c r="AB359" s="81"/>
      <c r="AC359" s="89"/>
      <c r="AD359" s="103" t="str">
        <f>REPLACE(INDEX(GroupVertices[Group],MATCH(Vertices[[#This Row],[Vertex]],GroupVertices[Vertex],0)),1,1,"")</f>
        <v>20</v>
      </c>
      <c r="AE359" s="2"/>
      <c r="AI359" s="3"/>
    </row>
    <row r="360" spans="1:35" ht="15">
      <c r="A360" s="14" t="s">
        <v>560</v>
      </c>
      <c r="B360" s="15"/>
      <c r="C360" s="15"/>
      <c r="D360" s="87">
        <v>400</v>
      </c>
      <c r="E360" s="82"/>
      <c r="F360" s="15"/>
      <c r="G360" s="15"/>
      <c r="H360" s="95" t="s">
        <v>560</v>
      </c>
      <c r="I360" s="100"/>
      <c r="J360" s="100"/>
      <c r="K360" s="95" t="s">
        <v>560</v>
      </c>
      <c r="L360" s="84">
        <v>1</v>
      </c>
      <c r="M360" s="86">
        <v>7000.361328125</v>
      </c>
      <c r="N360" s="86">
        <v>3543.720703125</v>
      </c>
      <c r="O360" s="76"/>
      <c r="P360" s="88"/>
      <c r="Q360" s="88"/>
      <c r="R360" s="105"/>
      <c r="S360" s="98">
        <v>0</v>
      </c>
      <c r="T360" s="98">
        <v>1</v>
      </c>
      <c r="U360" s="99">
        <v>0</v>
      </c>
      <c r="V360" s="99">
        <v>0.000467</v>
      </c>
      <c r="W360" s="99">
        <v>1E-06</v>
      </c>
      <c r="X360" s="99">
        <v>0.60474</v>
      </c>
      <c r="Y360" s="99">
        <v>0</v>
      </c>
      <c r="Z360" s="99"/>
      <c r="AA360" s="81">
        <v>360</v>
      </c>
      <c r="AB360" s="81"/>
      <c r="AC360" s="89"/>
      <c r="AD360" s="103" t="str">
        <f>REPLACE(INDEX(GroupVertices[Group],MATCH(Vertices[[#This Row],[Vertex]],GroupVertices[Vertex],0)),1,1,"")</f>
        <v>16</v>
      </c>
      <c r="AE360" s="2"/>
      <c r="AI360" s="3"/>
    </row>
    <row r="361" spans="1:35" ht="15">
      <c r="A361" s="14" t="s">
        <v>561</v>
      </c>
      <c r="B361" s="15"/>
      <c r="C361" s="15"/>
      <c r="D361" s="87">
        <v>457.30970168613123</v>
      </c>
      <c r="E361" s="82"/>
      <c r="F361" s="15"/>
      <c r="G361" s="15"/>
      <c r="H361" s="95" t="s">
        <v>561</v>
      </c>
      <c r="I361" s="100"/>
      <c r="J361" s="100"/>
      <c r="K361" s="95" t="s">
        <v>561</v>
      </c>
      <c r="L361" s="84">
        <v>1146.9647949158802</v>
      </c>
      <c r="M361" s="86">
        <v>7350.64501953125</v>
      </c>
      <c r="N361" s="86">
        <v>3543.720703125</v>
      </c>
      <c r="O361" s="76"/>
      <c r="P361" s="88"/>
      <c r="Q361" s="88"/>
      <c r="R361" s="105"/>
      <c r="S361" s="98">
        <v>1</v>
      </c>
      <c r="T361" s="98">
        <v>1</v>
      </c>
      <c r="U361" s="99">
        <v>756</v>
      </c>
      <c r="V361" s="99">
        <v>0.000567</v>
      </c>
      <c r="W361" s="99">
        <v>2E-05</v>
      </c>
      <c r="X361" s="99">
        <v>1.069978</v>
      </c>
      <c r="Y361" s="99">
        <v>0</v>
      </c>
      <c r="Z361" s="99"/>
      <c r="AA361" s="81">
        <v>361</v>
      </c>
      <c r="AB361" s="81"/>
      <c r="AC361" s="89"/>
      <c r="AD361" s="103" t="str">
        <f>REPLACE(INDEX(GroupVertices[Group],MATCH(Vertices[[#This Row],[Vertex]],GroupVertices[Vertex],0)),1,1,"")</f>
        <v>16</v>
      </c>
      <c r="AE361" s="2"/>
      <c r="AI361" s="3"/>
    </row>
    <row r="362" spans="1:35" ht="15">
      <c r="A362" s="14" t="s">
        <v>562</v>
      </c>
      <c r="B362" s="15"/>
      <c r="C362" s="15"/>
      <c r="D362" s="87">
        <v>514.3161774374153</v>
      </c>
      <c r="E362" s="82"/>
      <c r="F362" s="15"/>
      <c r="G362" s="15"/>
      <c r="H362" s="95" t="s">
        <v>562</v>
      </c>
      <c r="I362" s="100"/>
      <c r="J362" s="100"/>
      <c r="K362" s="95" t="s">
        <v>562</v>
      </c>
      <c r="L362" s="84">
        <v>2286.8662840385546</v>
      </c>
      <c r="M362" s="86">
        <v>7000.361328125</v>
      </c>
      <c r="N362" s="86">
        <v>3030.766357421875</v>
      </c>
      <c r="O362" s="76"/>
      <c r="P362" s="88"/>
      <c r="Q362" s="88"/>
      <c r="R362" s="105"/>
      <c r="S362" s="98">
        <v>1</v>
      </c>
      <c r="T362" s="98">
        <v>1</v>
      </c>
      <c r="U362" s="99">
        <v>1508</v>
      </c>
      <c r="V362" s="99">
        <v>0.00072</v>
      </c>
      <c r="W362" s="99">
        <v>0.000291</v>
      </c>
      <c r="X362" s="99">
        <v>0.955173</v>
      </c>
      <c r="Y362" s="99">
        <v>0</v>
      </c>
      <c r="Z362" s="99"/>
      <c r="AA362" s="81">
        <v>362</v>
      </c>
      <c r="AB362" s="81"/>
      <c r="AC362" s="89"/>
      <c r="AD362" s="103" t="str">
        <f>REPLACE(INDEX(GroupVertices[Group],MATCH(Vertices[[#This Row],[Vertex]],GroupVertices[Vertex],0)),1,1,"")</f>
        <v>16</v>
      </c>
      <c r="AE362" s="2"/>
      <c r="AI362" s="3"/>
    </row>
    <row r="363" spans="1:35" ht="15">
      <c r="A363" s="14" t="s">
        <v>563</v>
      </c>
      <c r="B363" s="15"/>
      <c r="C363" s="15"/>
      <c r="D363" s="87">
        <v>571.019427253852</v>
      </c>
      <c r="E363" s="82"/>
      <c r="F363" s="15"/>
      <c r="G363" s="15"/>
      <c r="H363" s="95" t="s">
        <v>563</v>
      </c>
      <c r="I363" s="100"/>
      <c r="J363" s="100"/>
      <c r="K363" s="95" t="s">
        <v>563</v>
      </c>
      <c r="L363" s="84">
        <v>3420.7044673680234</v>
      </c>
      <c r="M363" s="86">
        <v>7350.64501953125</v>
      </c>
      <c r="N363" s="86">
        <v>3030.766357421875</v>
      </c>
      <c r="O363" s="76"/>
      <c r="P363" s="88"/>
      <c r="Q363" s="88"/>
      <c r="R363" s="105"/>
      <c r="S363" s="98">
        <v>1</v>
      </c>
      <c r="T363" s="98">
        <v>1</v>
      </c>
      <c r="U363" s="99">
        <v>2256</v>
      </c>
      <c r="V363" s="99">
        <v>0.000985</v>
      </c>
      <c r="W363" s="99">
        <v>0.004177</v>
      </c>
      <c r="X363" s="99">
        <v>0.824547</v>
      </c>
      <c r="Y363" s="99">
        <v>0</v>
      </c>
      <c r="Z363" s="99"/>
      <c r="AA363" s="81">
        <v>363</v>
      </c>
      <c r="AB363" s="81"/>
      <c r="AC363" s="89"/>
      <c r="AD363" s="103" t="str">
        <f>REPLACE(INDEX(GroupVertices[Group],MATCH(Vertices[[#This Row],[Vertex]],GroupVertices[Vertex],0)),1,1,"")</f>
        <v>16</v>
      </c>
      <c r="AE363" s="2"/>
      <c r="AI363" s="3"/>
    </row>
    <row r="364" spans="1:35" ht="15">
      <c r="A364" s="14" t="s">
        <v>564</v>
      </c>
      <c r="B364" s="15"/>
      <c r="C364" s="15"/>
      <c r="D364" s="87">
        <v>400</v>
      </c>
      <c r="E364" s="82"/>
      <c r="F364" s="15"/>
      <c r="G364" s="15"/>
      <c r="H364" s="95" t="s">
        <v>564</v>
      </c>
      <c r="I364" s="100"/>
      <c r="J364" s="100"/>
      <c r="K364" s="95" t="s">
        <v>564</v>
      </c>
      <c r="L364" s="84">
        <v>1</v>
      </c>
      <c r="M364" s="86">
        <v>1818.53759765625</v>
      </c>
      <c r="N364" s="86">
        <v>6770.5390625</v>
      </c>
      <c r="O364" s="76"/>
      <c r="P364" s="88"/>
      <c r="Q364" s="88"/>
      <c r="R364" s="105"/>
      <c r="S364" s="98">
        <v>1</v>
      </c>
      <c r="T364" s="98">
        <v>0</v>
      </c>
      <c r="U364" s="99">
        <v>0</v>
      </c>
      <c r="V364" s="99">
        <v>0.000979</v>
      </c>
      <c r="W364" s="99">
        <v>0.004157</v>
      </c>
      <c r="X364" s="99">
        <v>0.418598</v>
      </c>
      <c r="Y364" s="99">
        <v>0</v>
      </c>
      <c r="Z364" s="99"/>
      <c r="AA364" s="81">
        <v>364</v>
      </c>
      <c r="AB364" s="81"/>
      <c r="AC364" s="89"/>
      <c r="AD364" s="103" t="str">
        <f>REPLACE(INDEX(GroupVertices[Group],MATCH(Vertices[[#This Row],[Vertex]],GroupVertices[Vertex],0)),1,1,"")</f>
        <v>1</v>
      </c>
      <c r="AE364" s="2"/>
      <c r="AI364" s="3"/>
    </row>
    <row r="365" spans="1:35" ht="15">
      <c r="A365" s="14" t="s">
        <v>565</v>
      </c>
      <c r="B365" s="15"/>
      <c r="C365" s="15"/>
      <c r="D365" s="87">
        <v>400</v>
      </c>
      <c r="E365" s="82"/>
      <c r="F365" s="15"/>
      <c r="G365" s="15"/>
      <c r="H365" s="95" t="s">
        <v>565</v>
      </c>
      <c r="I365" s="100"/>
      <c r="J365" s="100"/>
      <c r="K365" s="95" t="s">
        <v>565</v>
      </c>
      <c r="L365" s="84">
        <v>1</v>
      </c>
      <c r="M365" s="86">
        <v>9681.1416015625</v>
      </c>
      <c r="N365" s="86">
        <v>426.2579345703125</v>
      </c>
      <c r="O365" s="76"/>
      <c r="P365" s="88"/>
      <c r="Q365" s="88"/>
      <c r="R365" s="105"/>
      <c r="S365" s="98">
        <v>0</v>
      </c>
      <c r="T365" s="98">
        <v>1</v>
      </c>
      <c r="U365" s="99">
        <v>0</v>
      </c>
      <c r="V365" s="99">
        <v>1</v>
      </c>
      <c r="W365" s="99">
        <v>0</v>
      </c>
      <c r="X365" s="99">
        <v>0.999999</v>
      </c>
      <c r="Y365" s="99">
        <v>0</v>
      </c>
      <c r="Z365" s="99"/>
      <c r="AA365" s="81">
        <v>365</v>
      </c>
      <c r="AB365" s="81"/>
      <c r="AC365" s="89"/>
      <c r="AD365" s="103" t="str">
        <f>REPLACE(INDEX(GroupVertices[Group],MATCH(Vertices[[#This Row],[Vertex]],GroupVertices[Vertex],0)),1,1,"")</f>
        <v>29</v>
      </c>
      <c r="AE365" s="2"/>
      <c r="AI365" s="3"/>
    </row>
    <row r="366" spans="1:35" ht="15">
      <c r="A366" s="14" t="s">
        <v>566</v>
      </c>
      <c r="B366" s="15"/>
      <c r="C366" s="15"/>
      <c r="D366" s="87">
        <v>400</v>
      </c>
      <c r="E366" s="82"/>
      <c r="F366" s="15"/>
      <c r="G366" s="15"/>
      <c r="H366" s="95" t="s">
        <v>566</v>
      </c>
      <c r="I366" s="100"/>
      <c r="J366" s="100"/>
      <c r="K366" s="95" t="s">
        <v>566</v>
      </c>
      <c r="L366" s="84">
        <v>1</v>
      </c>
      <c r="M366" s="86">
        <v>9738.56640625</v>
      </c>
      <c r="N366" s="86">
        <v>989.785400390625</v>
      </c>
      <c r="O366" s="76"/>
      <c r="P366" s="88"/>
      <c r="Q366" s="88"/>
      <c r="R366" s="105"/>
      <c r="S366" s="98">
        <v>1</v>
      </c>
      <c r="T366" s="98">
        <v>0</v>
      </c>
      <c r="U366" s="99">
        <v>0</v>
      </c>
      <c r="V366" s="99">
        <v>1</v>
      </c>
      <c r="W366" s="99">
        <v>0</v>
      </c>
      <c r="X366" s="99">
        <v>0.999999</v>
      </c>
      <c r="Y366" s="99">
        <v>0</v>
      </c>
      <c r="Z366" s="99"/>
      <c r="AA366" s="81">
        <v>366</v>
      </c>
      <c r="AB366" s="81"/>
      <c r="AC366" s="89"/>
      <c r="AD366" s="103" t="str">
        <f>REPLACE(INDEX(GroupVertices[Group],MATCH(Vertices[[#This Row],[Vertex]],GroupVertices[Vertex],0)),1,1,"")</f>
        <v>29</v>
      </c>
      <c r="AE366" s="2"/>
      <c r="AI366" s="3"/>
    </row>
    <row r="367" spans="1:35" ht="15">
      <c r="A367" s="14" t="s">
        <v>567</v>
      </c>
      <c r="B367" s="15"/>
      <c r="C367" s="15"/>
      <c r="D367" s="87">
        <v>400</v>
      </c>
      <c r="E367" s="82"/>
      <c r="F367" s="15"/>
      <c r="G367" s="15"/>
      <c r="H367" s="95" t="s">
        <v>567</v>
      </c>
      <c r="I367" s="100"/>
      <c r="J367" s="100"/>
      <c r="K367" s="95" t="s">
        <v>567</v>
      </c>
      <c r="L367" s="84">
        <v>1</v>
      </c>
      <c r="M367" s="86">
        <v>8486.412109375</v>
      </c>
      <c r="N367" s="86">
        <v>285.3760986328125</v>
      </c>
      <c r="O367" s="76"/>
      <c r="P367" s="88"/>
      <c r="Q367" s="88"/>
      <c r="R367" s="105"/>
      <c r="S367" s="98">
        <v>0</v>
      </c>
      <c r="T367" s="98">
        <v>1</v>
      </c>
      <c r="U367" s="99">
        <v>0</v>
      </c>
      <c r="V367" s="99">
        <v>1</v>
      </c>
      <c r="W367" s="99">
        <v>0</v>
      </c>
      <c r="X367" s="99">
        <v>0.999999</v>
      </c>
      <c r="Y367" s="99">
        <v>0</v>
      </c>
      <c r="Z367" s="99"/>
      <c r="AA367" s="81">
        <v>367</v>
      </c>
      <c r="AB367" s="81"/>
      <c r="AC367" s="89"/>
      <c r="AD367" s="103" t="str">
        <f>REPLACE(INDEX(GroupVertices[Group],MATCH(Vertices[[#This Row],[Vertex]],GroupVertices[Vertex],0)),1,1,"")</f>
        <v>28</v>
      </c>
      <c r="AE367" s="2"/>
      <c r="AI367" s="3"/>
    </row>
    <row r="368" spans="1:35" ht="15">
      <c r="A368" s="14" t="s">
        <v>568</v>
      </c>
      <c r="B368" s="15"/>
      <c r="C368" s="15"/>
      <c r="D368" s="87">
        <v>400</v>
      </c>
      <c r="E368" s="82"/>
      <c r="F368" s="15"/>
      <c r="G368" s="15"/>
      <c r="H368" s="95" t="s">
        <v>568</v>
      </c>
      <c r="I368" s="100"/>
      <c r="J368" s="100"/>
      <c r="K368" s="95" t="s">
        <v>568</v>
      </c>
      <c r="L368" s="84">
        <v>1</v>
      </c>
      <c r="M368" s="86">
        <v>8486.412109375</v>
      </c>
      <c r="N368" s="86">
        <v>567.1398315429688</v>
      </c>
      <c r="O368" s="76"/>
      <c r="P368" s="88"/>
      <c r="Q368" s="88"/>
      <c r="R368" s="105"/>
      <c r="S368" s="98">
        <v>1</v>
      </c>
      <c r="T368" s="98">
        <v>0</v>
      </c>
      <c r="U368" s="99">
        <v>0</v>
      </c>
      <c r="V368" s="99">
        <v>1</v>
      </c>
      <c r="W368" s="99">
        <v>0</v>
      </c>
      <c r="X368" s="99">
        <v>0.999999</v>
      </c>
      <c r="Y368" s="99">
        <v>0</v>
      </c>
      <c r="Z368" s="99"/>
      <c r="AA368" s="81">
        <v>368</v>
      </c>
      <c r="AB368" s="81"/>
      <c r="AC368" s="89"/>
      <c r="AD368" s="103" t="str">
        <f>REPLACE(INDEX(GroupVertices[Group],MATCH(Vertices[[#This Row],[Vertex]],GroupVertices[Vertex],0)),1,1,"")</f>
        <v>28</v>
      </c>
      <c r="AE368" s="2"/>
      <c r="AI368" s="3"/>
    </row>
    <row r="369" spans="1:35" ht="15">
      <c r="A369" s="14" t="s">
        <v>569</v>
      </c>
      <c r="B369" s="15"/>
      <c r="C369" s="15"/>
      <c r="D369" s="87">
        <v>400</v>
      </c>
      <c r="E369" s="82"/>
      <c r="F369" s="15"/>
      <c r="G369" s="15"/>
      <c r="H369" s="95" t="s">
        <v>569</v>
      </c>
      <c r="I369" s="100"/>
      <c r="J369" s="100"/>
      <c r="K369" s="95" t="s">
        <v>569</v>
      </c>
      <c r="L369" s="84">
        <v>1</v>
      </c>
      <c r="M369" s="86">
        <v>196.74032592773438</v>
      </c>
      <c r="N369" s="86">
        <v>7416.630859375</v>
      </c>
      <c r="O369" s="76"/>
      <c r="P369" s="88"/>
      <c r="Q369" s="88"/>
      <c r="R369" s="105"/>
      <c r="S369" s="98">
        <v>0</v>
      </c>
      <c r="T369" s="98">
        <v>1</v>
      </c>
      <c r="U369" s="99">
        <v>0</v>
      </c>
      <c r="V369" s="99">
        <v>0.000717</v>
      </c>
      <c r="W369" s="99">
        <v>0.000334</v>
      </c>
      <c r="X369" s="99">
        <v>0.44307</v>
      </c>
      <c r="Y369" s="99">
        <v>0</v>
      </c>
      <c r="Z369" s="99"/>
      <c r="AA369" s="81">
        <v>369</v>
      </c>
      <c r="AB369" s="81"/>
      <c r="AC369" s="89"/>
      <c r="AD369" s="103" t="str">
        <f>REPLACE(INDEX(GroupVertices[Group],MATCH(Vertices[[#This Row],[Vertex]],GroupVertices[Vertex],0)),1,1,"")</f>
        <v>1</v>
      </c>
      <c r="AE369" s="2"/>
      <c r="AI369" s="3"/>
    </row>
    <row r="370" spans="1:35" ht="15">
      <c r="A370" s="14" t="s">
        <v>570</v>
      </c>
      <c r="B370" s="15"/>
      <c r="C370" s="15"/>
      <c r="D370" s="87">
        <v>400</v>
      </c>
      <c r="E370" s="82"/>
      <c r="F370" s="15"/>
      <c r="G370" s="15"/>
      <c r="H370" s="95" t="s">
        <v>570</v>
      </c>
      <c r="I370" s="100"/>
      <c r="J370" s="100"/>
      <c r="K370" s="95" t="s">
        <v>570</v>
      </c>
      <c r="L370" s="84">
        <v>1</v>
      </c>
      <c r="M370" s="86">
        <v>1662.0882568359375</v>
      </c>
      <c r="N370" s="86">
        <v>5041.69873046875</v>
      </c>
      <c r="O370" s="76"/>
      <c r="P370" s="88"/>
      <c r="Q370" s="88"/>
      <c r="R370" s="105"/>
      <c r="S370" s="98">
        <v>0</v>
      </c>
      <c r="T370" s="98">
        <v>1</v>
      </c>
      <c r="U370" s="99">
        <v>0</v>
      </c>
      <c r="V370" s="99">
        <v>0.000979</v>
      </c>
      <c r="W370" s="99">
        <v>0.004157</v>
      </c>
      <c r="X370" s="99">
        <v>0.418598</v>
      </c>
      <c r="Y370" s="99">
        <v>0</v>
      </c>
      <c r="Z370" s="99"/>
      <c r="AA370" s="81">
        <v>370</v>
      </c>
      <c r="AB370" s="81"/>
      <c r="AC370" s="89"/>
      <c r="AD370" s="103" t="str">
        <f>REPLACE(INDEX(GroupVertices[Group],MATCH(Vertices[[#This Row],[Vertex]],GroupVertices[Vertex],0)),1,1,"")</f>
        <v>1</v>
      </c>
      <c r="AE370" s="2"/>
      <c r="AI370" s="3"/>
    </row>
    <row r="371" spans="1:35" ht="15">
      <c r="A371" s="14" t="s">
        <v>571</v>
      </c>
      <c r="B371" s="15"/>
      <c r="C371" s="15"/>
      <c r="D371" s="87">
        <v>457.30970168613123</v>
      </c>
      <c r="E371" s="82"/>
      <c r="F371" s="15"/>
      <c r="G371" s="15"/>
      <c r="H371" s="95" t="s">
        <v>571</v>
      </c>
      <c r="I371" s="100"/>
      <c r="J371" s="100"/>
      <c r="K371" s="95" t="s">
        <v>571</v>
      </c>
      <c r="L371" s="84">
        <v>1146.9647949158802</v>
      </c>
      <c r="M371" s="86">
        <v>1555.79150390625</v>
      </c>
      <c r="N371" s="86">
        <v>7962.55859375</v>
      </c>
      <c r="O371" s="76"/>
      <c r="P371" s="88"/>
      <c r="Q371" s="88"/>
      <c r="R371" s="105"/>
      <c r="S371" s="98">
        <v>1</v>
      </c>
      <c r="T371" s="98">
        <v>1</v>
      </c>
      <c r="U371" s="99">
        <v>756</v>
      </c>
      <c r="V371" s="99">
        <v>0.000981</v>
      </c>
      <c r="W371" s="99">
        <v>0.004177</v>
      </c>
      <c r="X371" s="99">
        <v>0.854948</v>
      </c>
      <c r="Y371" s="99">
        <v>0</v>
      </c>
      <c r="Z371" s="99"/>
      <c r="AA371" s="81">
        <v>371</v>
      </c>
      <c r="AB371" s="81"/>
      <c r="AC371" s="89"/>
      <c r="AD371" s="103" t="str">
        <f>REPLACE(INDEX(GroupVertices[Group],MATCH(Vertices[[#This Row],[Vertex]],GroupVertices[Vertex],0)),1,1,"")</f>
        <v>1</v>
      </c>
      <c r="AE371" s="2"/>
      <c r="AI371" s="3"/>
    </row>
    <row r="372" spans="1:35" ht="15">
      <c r="A372" s="14" t="s">
        <v>572</v>
      </c>
      <c r="B372" s="15"/>
      <c r="C372" s="15"/>
      <c r="D372" s="87">
        <v>400</v>
      </c>
      <c r="E372" s="82"/>
      <c r="F372" s="15"/>
      <c r="G372" s="15"/>
      <c r="H372" s="95" t="s">
        <v>572</v>
      </c>
      <c r="I372" s="100"/>
      <c r="J372" s="100"/>
      <c r="K372" s="95" t="s">
        <v>572</v>
      </c>
      <c r="L372" s="84">
        <v>1</v>
      </c>
      <c r="M372" s="86">
        <v>908.533447265625</v>
      </c>
      <c r="N372" s="86">
        <v>9207.373046875</v>
      </c>
      <c r="O372" s="76"/>
      <c r="P372" s="88"/>
      <c r="Q372" s="88"/>
      <c r="R372" s="105"/>
      <c r="S372" s="98">
        <v>1</v>
      </c>
      <c r="T372" s="98">
        <v>0</v>
      </c>
      <c r="U372" s="99">
        <v>0</v>
      </c>
      <c r="V372" s="99">
        <v>0.000716</v>
      </c>
      <c r="W372" s="99">
        <v>0.000289</v>
      </c>
      <c r="X372" s="99">
        <v>0.513353</v>
      </c>
      <c r="Y372" s="99">
        <v>0</v>
      </c>
      <c r="Z372" s="99"/>
      <c r="AA372" s="81">
        <v>372</v>
      </c>
      <c r="AB372" s="81"/>
      <c r="AC372" s="89"/>
      <c r="AD372" s="103" t="str">
        <f>REPLACE(INDEX(GroupVertices[Group],MATCH(Vertices[[#This Row],[Vertex]],GroupVertices[Vertex],0)),1,1,"")</f>
        <v>1</v>
      </c>
      <c r="AE372" s="2"/>
      <c r="AI372" s="3"/>
    </row>
    <row r="373" spans="1:35" ht="15">
      <c r="A373" s="14" t="s">
        <v>573</v>
      </c>
      <c r="B373" s="15"/>
      <c r="C373" s="15"/>
      <c r="D373" s="87">
        <v>400.3474463584103</v>
      </c>
      <c r="E373" s="82"/>
      <c r="F373" s="15"/>
      <c r="G373" s="15"/>
      <c r="H373" s="95" t="s">
        <v>573</v>
      </c>
      <c r="I373" s="100"/>
      <c r="J373" s="100"/>
      <c r="K373" s="95" t="s">
        <v>573</v>
      </c>
      <c r="L373" s="84">
        <v>7.947537382772732</v>
      </c>
      <c r="M373" s="86">
        <v>4486.54150390625</v>
      </c>
      <c r="N373" s="86">
        <v>1470.3477783203125</v>
      </c>
      <c r="O373" s="76"/>
      <c r="P373" s="88"/>
      <c r="Q373" s="88"/>
      <c r="R373" s="105"/>
      <c r="S373" s="98">
        <v>2</v>
      </c>
      <c r="T373" s="98">
        <v>0</v>
      </c>
      <c r="U373" s="99">
        <v>4.583333</v>
      </c>
      <c r="V373" s="99">
        <v>0.000728</v>
      </c>
      <c r="W373" s="99">
        <v>0.000399</v>
      </c>
      <c r="X373" s="99">
        <v>0.670455</v>
      </c>
      <c r="Y373" s="99">
        <v>0</v>
      </c>
      <c r="Z373" s="99"/>
      <c r="AA373" s="81">
        <v>373</v>
      </c>
      <c r="AB373" s="81"/>
      <c r="AC373" s="89"/>
      <c r="AD373" s="103" t="str">
        <f>REPLACE(INDEX(GroupVertices[Group],MATCH(Vertices[[#This Row],[Vertex]],GroupVertices[Vertex],0)),1,1,"")</f>
        <v>7</v>
      </c>
      <c r="AE373" s="2"/>
      <c r="AI373" s="3"/>
    </row>
    <row r="374" spans="1:35" ht="15">
      <c r="A374" s="14" t="s">
        <v>574</v>
      </c>
      <c r="B374" s="15"/>
      <c r="C374" s="15"/>
      <c r="D374" s="87">
        <v>425.7489761400439</v>
      </c>
      <c r="E374" s="82"/>
      <c r="F374" s="15"/>
      <c r="G374" s="15"/>
      <c r="H374" s="95" t="s">
        <v>574</v>
      </c>
      <c r="I374" s="100"/>
      <c r="J374" s="100"/>
      <c r="K374" s="95" t="s">
        <v>574</v>
      </c>
      <c r="L374" s="84">
        <v>515.8765268963175</v>
      </c>
      <c r="M374" s="86">
        <v>5221.4736328125</v>
      </c>
      <c r="N374" s="86">
        <v>353.5046081542969</v>
      </c>
      <c r="O374" s="76"/>
      <c r="P374" s="88"/>
      <c r="Q374" s="88"/>
      <c r="R374" s="105"/>
      <c r="S374" s="98">
        <v>1</v>
      </c>
      <c r="T374" s="98">
        <v>1</v>
      </c>
      <c r="U374" s="99">
        <v>339.667201</v>
      </c>
      <c r="V374" s="99">
        <v>0.000981</v>
      </c>
      <c r="W374" s="99">
        <v>0.004207</v>
      </c>
      <c r="X374" s="99">
        <v>0.716679</v>
      </c>
      <c r="Y374" s="99">
        <v>0</v>
      </c>
      <c r="Z374" s="99"/>
      <c r="AA374" s="81">
        <v>374</v>
      </c>
      <c r="AB374" s="81"/>
      <c r="AC374" s="89"/>
      <c r="AD374" s="103" t="str">
        <f>REPLACE(INDEX(GroupVertices[Group],MATCH(Vertices[[#This Row],[Vertex]],GroupVertices[Vertex],0)),1,1,"")</f>
        <v>7</v>
      </c>
      <c r="AE374" s="2"/>
      <c r="AI374" s="3"/>
    </row>
    <row r="375" spans="1:35" ht="15">
      <c r="A375" s="14" t="s">
        <v>575</v>
      </c>
      <c r="B375" s="15"/>
      <c r="C375" s="15"/>
      <c r="D375" s="87">
        <v>400.5053765833476</v>
      </c>
      <c r="E375" s="82"/>
      <c r="F375" s="15"/>
      <c r="G375" s="15"/>
      <c r="H375" s="95" t="s">
        <v>575</v>
      </c>
      <c r="I375" s="100"/>
      <c r="J375" s="100"/>
      <c r="K375" s="95" t="s">
        <v>575</v>
      </c>
      <c r="L375" s="84">
        <v>11.105510160618342</v>
      </c>
      <c r="M375" s="86">
        <v>5090.3583984375</v>
      </c>
      <c r="N375" s="86">
        <v>1027.5970458984375</v>
      </c>
      <c r="O375" s="76"/>
      <c r="P375" s="88"/>
      <c r="Q375" s="88"/>
      <c r="R375" s="105"/>
      <c r="S375" s="98">
        <v>1</v>
      </c>
      <c r="T375" s="98">
        <v>1</v>
      </c>
      <c r="U375" s="99">
        <v>6.666667</v>
      </c>
      <c r="V375" s="99">
        <v>0.000734</v>
      </c>
      <c r="W375" s="99">
        <v>0.000734</v>
      </c>
      <c r="X375" s="99">
        <v>0.701366</v>
      </c>
      <c r="Y375" s="99">
        <v>0</v>
      </c>
      <c r="Z375" s="99"/>
      <c r="AA375" s="81">
        <v>375</v>
      </c>
      <c r="AB375" s="81"/>
      <c r="AC375" s="89"/>
      <c r="AD375" s="103" t="str">
        <f>REPLACE(INDEX(GroupVertices[Group],MATCH(Vertices[[#This Row],[Vertex]],GroupVertices[Vertex],0)),1,1,"")</f>
        <v>7</v>
      </c>
      <c r="AE375" s="2"/>
      <c r="AI375" s="3"/>
    </row>
    <row r="376" spans="1:35" ht="15">
      <c r="A376" s="14" t="s">
        <v>576</v>
      </c>
      <c r="B376" s="15"/>
      <c r="C376" s="15"/>
      <c r="D376" s="87">
        <v>400</v>
      </c>
      <c r="E376" s="82"/>
      <c r="F376" s="15"/>
      <c r="G376" s="15"/>
      <c r="H376" s="95" t="s">
        <v>576</v>
      </c>
      <c r="I376" s="100"/>
      <c r="J376" s="100"/>
      <c r="K376" s="95" t="s">
        <v>576</v>
      </c>
      <c r="L376" s="84">
        <v>1</v>
      </c>
      <c r="M376" s="86">
        <v>9102.0615234375</v>
      </c>
      <c r="N376" s="86">
        <v>1589.4364013671875</v>
      </c>
      <c r="O376" s="76"/>
      <c r="P376" s="88"/>
      <c r="Q376" s="88"/>
      <c r="R376" s="105"/>
      <c r="S376" s="98">
        <v>0</v>
      </c>
      <c r="T376" s="98">
        <v>1</v>
      </c>
      <c r="U376" s="99">
        <v>0</v>
      </c>
      <c r="V376" s="99">
        <v>1</v>
      </c>
      <c r="W376" s="99">
        <v>0</v>
      </c>
      <c r="X376" s="99">
        <v>0.999999</v>
      </c>
      <c r="Y376" s="99">
        <v>0</v>
      </c>
      <c r="Z376" s="99"/>
      <c r="AA376" s="81">
        <v>376</v>
      </c>
      <c r="AB376" s="81"/>
      <c r="AC376" s="89"/>
      <c r="AD376" s="103" t="str">
        <f>REPLACE(INDEX(GroupVertices[Group],MATCH(Vertices[[#This Row],[Vertex]],GroupVertices[Vertex],0)),1,1,"")</f>
        <v>27</v>
      </c>
      <c r="AE376" s="2"/>
      <c r="AI376" s="3"/>
    </row>
    <row r="377" spans="1:35" ht="15">
      <c r="A377" s="14" t="s">
        <v>577</v>
      </c>
      <c r="B377" s="15"/>
      <c r="C377" s="15"/>
      <c r="D377" s="87">
        <v>400</v>
      </c>
      <c r="E377" s="82"/>
      <c r="F377" s="15"/>
      <c r="G377" s="15"/>
      <c r="H377" s="95" t="s">
        <v>577</v>
      </c>
      <c r="I377" s="100"/>
      <c r="J377" s="100"/>
      <c r="K377" s="95" t="s">
        <v>577</v>
      </c>
      <c r="L377" s="84">
        <v>1</v>
      </c>
      <c r="M377" s="86">
        <v>9102.0615234375</v>
      </c>
      <c r="N377" s="86">
        <v>1936.2225341796875</v>
      </c>
      <c r="O377" s="76"/>
      <c r="P377" s="88"/>
      <c r="Q377" s="88"/>
      <c r="R377" s="105"/>
      <c r="S377" s="98">
        <v>1</v>
      </c>
      <c r="T377" s="98">
        <v>0</v>
      </c>
      <c r="U377" s="99">
        <v>0</v>
      </c>
      <c r="V377" s="99">
        <v>1</v>
      </c>
      <c r="W377" s="99">
        <v>0</v>
      </c>
      <c r="X377" s="99">
        <v>0.999999</v>
      </c>
      <c r="Y377" s="99">
        <v>0</v>
      </c>
      <c r="Z377" s="99"/>
      <c r="AA377" s="81">
        <v>377</v>
      </c>
      <c r="AB377" s="81"/>
      <c r="AC377" s="89"/>
      <c r="AD377" s="103" t="str">
        <f>REPLACE(INDEX(GroupVertices[Group],MATCH(Vertices[[#This Row],[Vertex]],GroupVertices[Vertex],0)),1,1,"")</f>
        <v>27</v>
      </c>
      <c r="AE377" s="2"/>
      <c r="AI377" s="3"/>
    </row>
    <row r="378" spans="1:35" ht="15">
      <c r="A378" s="14" t="s">
        <v>578</v>
      </c>
      <c r="B378" s="15"/>
      <c r="C378" s="15"/>
      <c r="D378" s="87">
        <v>400</v>
      </c>
      <c r="E378" s="82"/>
      <c r="F378" s="15"/>
      <c r="G378" s="15"/>
      <c r="H378" s="95" t="s">
        <v>578</v>
      </c>
      <c r="I378" s="100"/>
      <c r="J378" s="100"/>
      <c r="K378" s="95" t="s">
        <v>578</v>
      </c>
      <c r="L378" s="84">
        <v>1</v>
      </c>
      <c r="M378" s="86">
        <v>961.3133544921875</v>
      </c>
      <c r="N378" s="86">
        <v>1140.0015869140625</v>
      </c>
      <c r="O378" s="76"/>
      <c r="P378" s="88"/>
      <c r="Q378" s="88"/>
      <c r="R378" s="105"/>
      <c r="S378" s="98">
        <v>0</v>
      </c>
      <c r="T378" s="98">
        <v>1</v>
      </c>
      <c r="U378" s="99">
        <v>0</v>
      </c>
      <c r="V378" s="99">
        <v>0.000503</v>
      </c>
      <c r="W378" s="99">
        <v>1.8E-05</v>
      </c>
      <c r="X378" s="99">
        <v>0.426509</v>
      </c>
      <c r="Y378" s="99">
        <v>0</v>
      </c>
      <c r="Z378" s="99"/>
      <c r="AA378" s="81">
        <v>378</v>
      </c>
      <c r="AB378" s="81"/>
      <c r="AC378" s="89"/>
      <c r="AD378" s="103" t="str">
        <f>REPLACE(INDEX(GroupVertices[Group],MATCH(Vertices[[#This Row],[Vertex]],GroupVertices[Vertex],0)),1,1,"")</f>
        <v>2</v>
      </c>
      <c r="AE378" s="2"/>
      <c r="AI378" s="3"/>
    </row>
    <row r="379" spans="1:35" ht="15">
      <c r="A379" s="14" t="s">
        <v>579</v>
      </c>
      <c r="B379" s="15"/>
      <c r="C379" s="15"/>
      <c r="D379" s="87">
        <v>405.52580211883514</v>
      </c>
      <c r="E379" s="82"/>
      <c r="F379" s="15"/>
      <c r="G379" s="15"/>
      <c r="H379" s="95" t="s">
        <v>579</v>
      </c>
      <c r="I379" s="100"/>
      <c r="J379" s="100"/>
      <c r="K379" s="95" t="s">
        <v>579</v>
      </c>
      <c r="L379" s="84">
        <v>111.49393916822721</v>
      </c>
      <c r="M379" s="86">
        <v>1601.3504638671875</v>
      </c>
      <c r="N379" s="86">
        <v>1385.759033203125</v>
      </c>
      <c r="O379" s="76"/>
      <c r="P379" s="88"/>
      <c r="Q379" s="88"/>
      <c r="R379" s="105"/>
      <c r="S379" s="98">
        <v>2</v>
      </c>
      <c r="T379" s="98">
        <v>2</v>
      </c>
      <c r="U379" s="99">
        <v>72.893529</v>
      </c>
      <c r="V379" s="99">
        <v>0.000755</v>
      </c>
      <c r="W379" s="99">
        <v>0.00059</v>
      </c>
      <c r="X379" s="99">
        <v>1.10768</v>
      </c>
      <c r="Y379" s="99">
        <v>0.16666666666666666</v>
      </c>
      <c r="Z379" s="99"/>
      <c r="AA379" s="81">
        <v>379</v>
      </c>
      <c r="AB379" s="81"/>
      <c r="AC379" s="89"/>
      <c r="AD379" s="103" t="str">
        <f>REPLACE(INDEX(GroupVertices[Group],MATCH(Vertices[[#This Row],[Vertex]],GroupVertices[Vertex],0)),1,1,"")</f>
        <v>2</v>
      </c>
      <c r="AE379" s="2"/>
      <c r="AI379" s="3"/>
    </row>
    <row r="380" spans="1:35" ht="15">
      <c r="A380" s="14" t="s">
        <v>580</v>
      </c>
      <c r="B380" s="15"/>
      <c r="C380" s="15"/>
      <c r="D380" s="87">
        <v>400</v>
      </c>
      <c r="E380" s="82"/>
      <c r="F380" s="15"/>
      <c r="G380" s="15"/>
      <c r="H380" s="95" t="s">
        <v>580</v>
      </c>
      <c r="I380" s="100"/>
      <c r="J380" s="100"/>
      <c r="K380" s="95" t="s">
        <v>580</v>
      </c>
      <c r="L380" s="84">
        <v>1</v>
      </c>
      <c r="M380" s="86">
        <v>2058.35302734375</v>
      </c>
      <c r="N380" s="86">
        <v>7981.8046875</v>
      </c>
      <c r="O380" s="76"/>
      <c r="P380" s="88"/>
      <c r="Q380" s="88"/>
      <c r="R380" s="105"/>
      <c r="S380" s="98">
        <v>1</v>
      </c>
      <c r="T380" s="98">
        <v>0</v>
      </c>
      <c r="U380" s="99">
        <v>0</v>
      </c>
      <c r="V380" s="99">
        <v>0.000979</v>
      </c>
      <c r="W380" s="99">
        <v>0.004157</v>
      </c>
      <c r="X380" s="99">
        <v>0.418598</v>
      </c>
      <c r="Y380" s="99">
        <v>0</v>
      </c>
      <c r="Z380" s="99"/>
      <c r="AA380" s="81">
        <v>380</v>
      </c>
      <c r="AB380" s="81"/>
      <c r="AC380" s="89"/>
      <c r="AD380" s="103" t="str">
        <f>REPLACE(INDEX(GroupVertices[Group],MATCH(Vertices[[#This Row],[Vertex]],GroupVertices[Vertex],0)),1,1,"")</f>
        <v>1</v>
      </c>
      <c r="AE380" s="2"/>
      <c r="AI380" s="3"/>
    </row>
    <row r="381" spans="1:35" ht="15">
      <c r="A381" s="14" t="s">
        <v>581</v>
      </c>
      <c r="B381" s="15"/>
      <c r="C381" s="15"/>
      <c r="D381" s="87">
        <v>400</v>
      </c>
      <c r="E381" s="82"/>
      <c r="F381" s="15"/>
      <c r="G381" s="15"/>
      <c r="H381" s="95" t="s">
        <v>581</v>
      </c>
      <c r="I381" s="100"/>
      <c r="J381" s="100"/>
      <c r="K381" s="95" t="s">
        <v>581</v>
      </c>
      <c r="L381" s="84">
        <v>1</v>
      </c>
      <c r="M381" s="86">
        <v>7007.3115234375</v>
      </c>
      <c r="N381" s="86">
        <v>9850.890625</v>
      </c>
      <c r="O381" s="76"/>
      <c r="P381" s="88"/>
      <c r="Q381" s="88"/>
      <c r="R381" s="105"/>
      <c r="S381" s="98">
        <v>0</v>
      </c>
      <c r="T381" s="98">
        <v>1</v>
      </c>
      <c r="U381" s="99">
        <v>0</v>
      </c>
      <c r="V381" s="99">
        <v>0.000599</v>
      </c>
      <c r="W381" s="99">
        <v>6.3E-05</v>
      </c>
      <c r="X381" s="99">
        <v>0.450871</v>
      </c>
      <c r="Y381" s="99">
        <v>0</v>
      </c>
      <c r="Z381" s="99"/>
      <c r="AA381" s="81">
        <v>381</v>
      </c>
      <c r="AB381" s="81"/>
      <c r="AC381" s="89"/>
      <c r="AD381" s="103" t="str">
        <f>REPLACE(INDEX(GroupVertices[Group],MATCH(Vertices[[#This Row],[Vertex]],GroupVertices[Vertex],0)),1,1,"")</f>
        <v>4</v>
      </c>
      <c r="AE381" s="2"/>
      <c r="AI381" s="3"/>
    </row>
    <row r="382" spans="1:35" ht="15">
      <c r="A382" s="14" t="s">
        <v>582</v>
      </c>
      <c r="B382" s="15"/>
      <c r="C382" s="15"/>
      <c r="D382" s="87">
        <v>400</v>
      </c>
      <c r="E382" s="82"/>
      <c r="F382" s="15"/>
      <c r="G382" s="15"/>
      <c r="H382" s="95" t="s">
        <v>582</v>
      </c>
      <c r="I382" s="100"/>
      <c r="J382" s="100"/>
      <c r="K382" s="95" t="s">
        <v>582</v>
      </c>
      <c r="L382" s="84">
        <v>1</v>
      </c>
      <c r="M382" s="86">
        <v>5316.20849609375</v>
      </c>
      <c r="N382" s="86">
        <v>8403.9658203125</v>
      </c>
      <c r="O382" s="76"/>
      <c r="P382" s="88"/>
      <c r="Q382" s="88"/>
      <c r="R382" s="105"/>
      <c r="S382" s="98">
        <v>0</v>
      </c>
      <c r="T382" s="98">
        <v>1</v>
      </c>
      <c r="U382" s="99">
        <v>0</v>
      </c>
      <c r="V382" s="99">
        <v>0.000754</v>
      </c>
      <c r="W382" s="99">
        <v>0.000457</v>
      </c>
      <c r="X382" s="99">
        <v>0.425962</v>
      </c>
      <c r="Y382" s="99">
        <v>0</v>
      </c>
      <c r="Z382" s="99"/>
      <c r="AA382" s="81">
        <v>382</v>
      </c>
      <c r="AB382" s="81"/>
      <c r="AC382" s="89"/>
      <c r="AD382" s="103" t="str">
        <f>REPLACE(INDEX(GroupVertices[Group],MATCH(Vertices[[#This Row],[Vertex]],GroupVertices[Vertex],0)),1,1,"")</f>
        <v>3</v>
      </c>
      <c r="AE382" s="2"/>
      <c r="AI382" s="3"/>
    </row>
    <row r="383" spans="1:35" ht="15">
      <c r="A383" s="14" t="s">
        <v>583</v>
      </c>
      <c r="B383" s="15"/>
      <c r="C383" s="15"/>
      <c r="D383" s="87">
        <v>400</v>
      </c>
      <c r="E383" s="82"/>
      <c r="F383" s="15"/>
      <c r="G383" s="15"/>
      <c r="H383" s="95" t="s">
        <v>583</v>
      </c>
      <c r="I383" s="100"/>
      <c r="J383" s="100"/>
      <c r="K383" s="95" t="s">
        <v>583</v>
      </c>
      <c r="L383" s="84">
        <v>1</v>
      </c>
      <c r="M383" s="86">
        <v>4927.79541015625</v>
      </c>
      <c r="N383" s="86">
        <v>8311.8984375</v>
      </c>
      <c r="O383" s="76"/>
      <c r="P383" s="88"/>
      <c r="Q383" s="88"/>
      <c r="R383" s="105"/>
      <c r="S383" s="98">
        <v>1</v>
      </c>
      <c r="T383" s="98">
        <v>0</v>
      </c>
      <c r="U383" s="99">
        <v>0</v>
      </c>
      <c r="V383" s="99">
        <v>0.000754</v>
      </c>
      <c r="W383" s="99">
        <v>0.000457</v>
      </c>
      <c r="X383" s="99">
        <v>0.425962</v>
      </c>
      <c r="Y383" s="99">
        <v>0</v>
      </c>
      <c r="Z383" s="99"/>
      <c r="AA383" s="81">
        <v>383</v>
      </c>
      <c r="AB383" s="81"/>
      <c r="AC383" s="89"/>
      <c r="AD383" s="103" t="str">
        <f>REPLACE(INDEX(GroupVertices[Group],MATCH(Vertices[[#This Row],[Vertex]],GroupVertices[Vertex],0)),1,1,"")</f>
        <v>3</v>
      </c>
      <c r="AE383" s="2"/>
      <c r="AI383" s="3"/>
    </row>
    <row r="384" spans="1:35" ht="15">
      <c r="A384" s="14" t="s">
        <v>584</v>
      </c>
      <c r="B384" s="15"/>
      <c r="C384" s="15"/>
      <c r="D384" s="87">
        <v>400</v>
      </c>
      <c r="E384" s="82"/>
      <c r="F384" s="15"/>
      <c r="G384" s="15"/>
      <c r="H384" s="95" t="s">
        <v>584</v>
      </c>
      <c r="I384" s="100"/>
      <c r="J384" s="100"/>
      <c r="K384" s="95" t="s">
        <v>584</v>
      </c>
      <c r="L384" s="84">
        <v>1</v>
      </c>
      <c r="M384" s="86">
        <v>1803.2799072265625</v>
      </c>
      <c r="N384" s="86">
        <v>5775.93505859375</v>
      </c>
      <c r="O384" s="76"/>
      <c r="P384" s="88"/>
      <c r="Q384" s="88"/>
      <c r="R384" s="105"/>
      <c r="S384" s="98">
        <v>0</v>
      </c>
      <c r="T384" s="98">
        <v>1</v>
      </c>
      <c r="U384" s="99">
        <v>0</v>
      </c>
      <c r="V384" s="99">
        <v>0.000979</v>
      </c>
      <c r="W384" s="99">
        <v>0.004157</v>
      </c>
      <c r="X384" s="99">
        <v>0.418598</v>
      </c>
      <c r="Y384" s="99">
        <v>0</v>
      </c>
      <c r="Z384" s="99"/>
      <c r="AA384" s="81">
        <v>384</v>
      </c>
      <c r="AB384" s="81"/>
      <c r="AC384" s="89"/>
      <c r="AD384" s="103" t="str">
        <f>REPLACE(INDEX(GroupVertices[Group],MATCH(Vertices[[#This Row],[Vertex]],GroupVertices[Vertex],0)),1,1,"")</f>
        <v>1</v>
      </c>
      <c r="AE384" s="2"/>
      <c r="AI384" s="3"/>
    </row>
    <row r="385" spans="1:35" ht="15">
      <c r="A385" s="14" t="s">
        <v>585</v>
      </c>
      <c r="B385" s="15"/>
      <c r="C385" s="15"/>
      <c r="D385" s="87">
        <v>400</v>
      </c>
      <c r="E385" s="82"/>
      <c r="F385" s="15"/>
      <c r="G385" s="15"/>
      <c r="H385" s="95" t="s">
        <v>585</v>
      </c>
      <c r="I385" s="100"/>
      <c r="J385" s="100"/>
      <c r="K385" s="95" t="s">
        <v>585</v>
      </c>
      <c r="L385" s="84">
        <v>1</v>
      </c>
      <c r="M385" s="86">
        <v>6294.4873046875</v>
      </c>
      <c r="N385" s="86">
        <v>8064.2158203125</v>
      </c>
      <c r="O385" s="76"/>
      <c r="P385" s="88"/>
      <c r="Q385" s="88"/>
      <c r="R385" s="105"/>
      <c r="S385" s="98">
        <v>0</v>
      </c>
      <c r="T385" s="98">
        <v>1</v>
      </c>
      <c r="U385" s="99">
        <v>0</v>
      </c>
      <c r="V385" s="99">
        <v>0.000479</v>
      </c>
      <c r="W385" s="99">
        <v>4E-06</v>
      </c>
      <c r="X385" s="99">
        <v>0.542927</v>
      </c>
      <c r="Y385" s="99">
        <v>0</v>
      </c>
      <c r="Z385" s="99"/>
      <c r="AA385" s="81">
        <v>385</v>
      </c>
      <c r="AB385" s="81"/>
      <c r="AC385" s="89"/>
      <c r="AD385" s="103" t="str">
        <f>REPLACE(INDEX(GroupVertices[Group],MATCH(Vertices[[#This Row],[Vertex]],GroupVertices[Vertex],0)),1,1,"")</f>
        <v>4</v>
      </c>
      <c r="AE385" s="2"/>
      <c r="AI385" s="3"/>
    </row>
    <row r="386" spans="1:35" ht="15">
      <c r="A386" s="14" t="s">
        <v>586</v>
      </c>
      <c r="B386" s="15"/>
      <c r="C386" s="15"/>
      <c r="D386" s="87">
        <v>400</v>
      </c>
      <c r="E386" s="82"/>
      <c r="F386" s="15"/>
      <c r="G386" s="15"/>
      <c r="H386" s="95" t="s">
        <v>586</v>
      </c>
      <c r="I386" s="100"/>
      <c r="J386" s="100"/>
      <c r="K386" s="95" t="s">
        <v>586</v>
      </c>
      <c r="L386" s="84">
        <v>1</v>
      </c>
      <c r="M386" s="86">
        <v>9664.638671875</v>
      </c>
      <c r="N386" s="86">
        <v>1589.4364013671875</v>
      </c>
      <c r="O386" s="76"/>
      <c r="P386" s="88"/>
      <c r="Q386" s="88"/>
      <c r="R386" s="105"/>
      <c r="S386" s="98">
        <v>0</v>
      </c>
      <c r="T386" s="98">
        <v>1</v>
      </c>
      <c r="U386" s="99">
        <v>0</v>
      </c>
      <c r="V386" s="99">
        <v>1</v>
      </c>
      <c r="W386" s="99">
        <v>0</v>
      </c>
      <c r="X386" s="99">
        <v>0.999999</v>
      </c>
      <c r="Y386" s="99">
        <v>0</v>
      </c>
      <c r="Z386" s="99"/>
      <c r="AA386" s="81">
        <v>386</v>
      </c>
      <c r="AB386" s="81"/>
      <c r="AC386" s="89"/>
      <c r="AD386" s="103" t="str">
        <f>REPLACE(INDEX(GroupVertices[Group],MATCH(Vertices[[#This Row],[Vertex]],GroupVertices[Vertex],0)),1,1,"")</f>
        <v>26</v>
      </c>
      <c r="AE386" s="2"/>
      <c r="AI386" s="3"/>
    </row>
    <row r="387" spans="1:35" ht="15">
      <c r="A387" s="14" t="s">
        <v>587</v>
      </c>
      <c r="B387" s="15"/>
      <c r="C387" s="15"/>
      <c r="D387" s="87">
        <v>400</v>
      </c>
      <c r="E387" s="82"/>
      <c r="F387" s="15"/>
      <c r="G387" s="15"/>
      <c r="H387" s="95" t="s">
        <v>587</v>
      </c>
      <c r="I387" s="100"/>
      <c r="J387" s="100"/>
      <c r="K387" s="95" t="s">
        <v>587</v>
      </c>
      <c r="L387" s="84">
        <v>1</v>
      </c>
      <c r="M387" s="86">
        <v>9664.4404296875</v>
      </c>
      <c r="N387" s="86">
        <v>1936.2225341796875</v>
      </c>
      <c r="O387" s="76"/>
      <c r="P387" s="88"/>
      <c r="Q387" s="88"/>
      <c r="R387" s="105"/>
      <c r="S387" s="98">
        <v>1</v>
      </c>
      <c r="T387" s="98">
        <v>0</v>
      </c>
      <c r="U387" s="99">
        <v>0</v>
      </c>
      <c r="V387" s="99">
        <v>1</v>
      </c>
      <c r="W387" s="99">
        <v>0</v>
      </c>
      <c r="X387" s="99">
        <v>0.999999</v>
      </c>
      <c r="Y387" s="99">
        <v>0</v>
      </c>
      <c r="Z387" s="99"/>
      <c r="AA387" s="81">
        <v>387</v>
      </c>
      <c r="AB387" s="81"/>
      <c r="AC387" s="89"/>
      <c r="AD387" s="103" t="str">
        <f>REPLACE(INDEX(GroupVertices[Group],MATCH(Vertices[[#This Row],[Vertex]],GroupVertices[Vertex],0)),1,1,"")</f>
        <v>26</v>
      </c>
      <c r="AE387" s="2"/>
      <c r="AI387" s="3"/>
    </row>
    <row r="388" spans="1:35" ht="15">
      <c r="A388" s="14" t="s">
        <v>588</v>
      </c>
      <c r="B388" s="15"/>
      <c r="C388" s="15"/>
      <c r="D388" s="87">
        <v>400</v>
      </c>
      <c r="E388" s="82"/>
      <c r="F388" s="15"/>
      <c r="G388" s="15"/>
      <c r="H388" s="95" t="s">
        <v>588</v>
      </c>
      <c r="I388" s="100"/>
      <c r="J388" s="100"/>
      <c r="K388" s="95" t="s">
        <v>588</v>
      </c>
      <c r="L388" s="84">
        <v>1</v>
      </c>
      <c r="M388" s="86">
        <v>7278.2548828125</v>
      </c>
      <c r="N388" s="86">
        <v>8649.17578125</v>
      </c>
      <c r="O388" s="76"/>
      <c r="P388" s="88"/>
      <c r="Q388" s="88"/>
      <c r="R388" s="105"/>
      <c r="S388" s="98">
        <v>1</v>
      </c>
      <c r="T388" s="98">
        <v>0</v>
      </c>
      <c r="U388" s="99">
        <v>0</v>
      </c>
      <c r="V388" s="99">
        <v>0.00074</v>
      </c>
      <c r="W388" s="99">
        <v>0.000456</v>
      </c>
      <c r="X388" s="99">
        <v>0.404917</v>
      </c>
      <c r="Y388" s="99">
        <v>0</v>
      </c>
      <c r="Z388" s="99"/>
      <c r="AA388" s="81">
        <v>388</v>
      </c>
      <c r="AB388" s="81"/>
      <c r="AC388" s="89"/>
      <c r="AD388" s="103" t="str">
        <f>REPLACE(INDEX(GroupVertices[Group],MATCH(Vertices[[#This Row],[Vertex]],GroupVertices[Vertex],0)),1,1,"")</f>
        <v>4</v>
      </c>
      <c r="AE388" s="2"/>
      <c r="AI388" s="3"/>
    </row>
    <row r="389" spans="1:35" ht="15">
      <c r="A389" s="14" t="s">
        <v>589</v>
      </c>
      <c r="B389" s="15"/>
      <c r="C389" s="15"/>
      <c r="D389" s="87">
        <v>457.30970168613123</v>
      </c>
      <c r="E389" s="82"/>
      <c r="F389" s="15"/>
      <c r="G389" s="15"/>
      <c r="H389" s="95" t="s">
        <v>589</v>
      </c>
      <c r="I389" s="100"/>
      <c r="J389" s="100"/>
      <c r="K389" s="95" t="s">
        <v>589</v>
      </c>
      <c r="L389" s="84">
        <v>1146.9647949158802</v>
      </c>
      <c r="M389" s="86">
        <v>5163.099609375</v>
      </c>
      <c r="N389" s="86">
        <v>5834.45751953125</v>
      </c>
      <c r="O389" s="76"/>
      <c r="P389" s="88"/>
      <c r="Q389" s="88"/>
      <c r="R389" s="105"/>
      <c r="S389" s="98">
        <v>2</v>
      </c>
      <c r="T389" s="98">
        <v>2</v>
      </c>
      <c r="U389" s="99">
        <v>756</v>
      </c>
      <c r="V389" s="99">
        <v>0.000987</v>
      </c>
      <c r="W389" s="99">
        <v>0.005203</v>
      </c>
      <c r="X389" s="99">
        <v>1.25127</v>
      </c>
      <c r="Y389" s="99">
        <v>0.3333333333333333</v>
      </c>
      <c r="Z389" s="99"/>
      <c r="AA389" s="81">
        <v>389</v>
      </c>
      <c r="AB389" s="81"/>
      <c r="AC389" s="89"/>
      <c r="AD389" s="103" t="str">
        <f>REPLACE(INDEX(GroupVertices[Group],MATCH(Vertices[[#This Row],[Vertex]],GroupVertices[Vertex],0)),1,1,"")</f>
        <v>5</v>
      </c>
      <c r="AE389" s="2"/>
      <c r="AI389" s="3"/>
    </row>
    <row r="390" spans="1:35" ht="15">
      <c r="A390" s="14" t="s">
        <v>590</v>
      </c>
      <c r="B390" s="15"/>
      <c r="C390" s="15"/>
      <c r="D390" s="87">
        <v>400</v>
      </c>
      <c r="E390" s="82"/>
      <c r="F390" s="15"/>
      <c r="G390" s="15"/>
      <c r="H390" s="95" t="s">
        <v>590</v>
      </c>
      <c r="I390" s="100"/>
      <c r="J390" s="100"/>
      <c r="K390" s="95" t="s">
        <v>590</v>
      </c>
      <c r="L390" s="84">
        <v>1</v>
      </c>
      <c r="M390" s="86">
        <v>5264.078125</v>
      </c>
      <c r="N390" s="86">
        <v>6329.21728515625</v>
      </c>
      <c r="O390" s="76"/>
      <c r="P390" s="88"/>
      <c r="Q390" s="88"/>
      <c r="R390" s="105"/>
      <c r="S390" s="98">
        <v>1</v>
      </c>
      <c r="T390" s="98">
        <v>0</v>
      </c>
      <c r="U390" s="99">
        <v>0</v>
      </c>
      <c r="V390" s="99">
        <v>0.000719</v>
      </c>
      <c r="W390" s="99">
        <v>0.00036</v>
      </c>
      <c r="X390" s="99">
        <v>0.415895</v>
      </c>
      <c r="Y390" s="99">
        <v>0</v>
      </c>
      <c r="Z390" s="99"/>
      <c r="AA390" s="81">
        <v>390</v>
      </c>
      <c r="AB390" s="81"/>
      <c r="AC390" s="89"/>
      <c r="AD390" s="103" t="str">
        <f>REPLACE(INDEX(GroupVertices[Group],MATCH(Vertices[[#This Row],[Vertex]],GroupVertices[Vertex],0)),1,1,"")</f>
        <v>5</v>
      </c>
      <c r="AE390" s="2"/>
      <c r="AI390" s="3"/>
    </row>
    <row r="391" spans="1:35" ht="15">
      <c r="A391" s="14" t="s">
        <v>591</v>
      </c>
      <c r="B391" s="15"/>
      <c r="C391" s="15"/>
      <c r="D391" s="87">
        <v>457.30970168613123</v>
      </c>
      <c r="E391" s="82"/>
      <c r="F391" s="15"/>
      <c r="G391" s="15"/>
      <c r="H391" s="95" t="s">
        <v>591</v>
      </c>
      <c r="I391" s="100"/>
      <c r="J391" s="100"/>
      <c r="K391" s="95" t="s">
        <v>591</v>
      </c>
      <c r="L391" s="84">
        <v>1146.9647949158802</v>
      </c>
      <c r="M391" s="86">
        <v>2696.4443359375</v>
      </c>
      <c r="N391" s="86">
        <v>5833.0341796875</v>
      </c>
      <c r="O391" s="76"/>
      <c r="P391" s="88"/>
      <c r="Q391" s="88"/>
      <c r="R391" s="105"/>
      <c r="S391" s="98">
        <v>1</v>
      </c>
      <c r="T391" s="98">
        <v>1</v>
      </c>
      <c r="U391" s="99">
        <v>756</v>
      </c>
      <c r="V391" s="99">
        <v>0.000981</v>
      </c>
      <c r="W391" s="99">
        <v>0.004177</v>
      </c>
      <c r="X391" s="99">
        <v>0.854948</v>
      </c>
      <c r="Y391" s="99">
        <v>0</v>
      </c>
      <c r="Z391" s="99"/>
      <c r="AA391" s="81">
        <v>391</v>
      </c>
      <c r="AB391" s="81"/>
      <c r="AC391" s="89"/>
      <c r="AD391" s="103" t="str">
        <f>REPLACE(INDEX(GroupVertices[Group],MATCH(Vertices[[#This Row],[Vertex]],GroupVertices[Vertex],0)),1,1,"")</f>
        <v>1</v>
      </c>
      <c r="AE391" s="2"/>
      <c r="AI391" s="3"/>
    </row>
    <row r="392" spans="1:35" ht="15">
      <c r="A392" s="14" t="s">
        <v>592</v>
      </c>
      <c r="B392" s="15"/>
      <c r="C392" s="15"/>
      <c r="D392" s="87">
        <v>400</v>
      </c>
      <c r="E392" s="82"/>
      <c r="F392" s="15"/>
      <c r="G392" s="15"/>
      <c r="H392" s="95" t="s">
        <v>592</v>
      </c>
      <c r="I392" s="100"/>
      <c r="J392" s="100"/>
      <c r="K392" s="95" t="s">
        <v>592</v>
      </c>
      <c r="L392" s="84">
        <v>1</v>
      </c>
      <c r="M392" s="86">
        <v>2119.197265625</v>
      </c>
      <c r="N392" s="86">
        <v>6327.91748046875</v>
      </c>
      <c r="O392" s="76"/>
      <c r="P392" s="88"/>
      <c r="Q392" s="88"/>
      <c r="R392" s="105"/>
      <c r="S392" s="98">
        <v>1</v>
      </c>
      <c r="T392" s="98">
        <v>0</v>
      </c>
      <c r="U392" s="99">
        <v>0</v>
      </c>
      <c r="V392" s="99">
        <v>0.000716</v>
      </c>
      <c r="W392" s="99">
        <v>0.000289</v>
      </c>
      <c r="X392" s="99">
        <v>0.513353</v>
      </c>
      <c r="Y392" s="99">
        <v>0</v>
      </c>
      <c r="Z392" s="99"/>
      <c r="AA392" s="81">
        <v>392</v>
      </c>
      <c r="AB392" s="81"/>
      <c r="AC392" s="89"/>
      <c r="AD392" s="103" t="str">
        <f>REPLACE(INDEX(GroupVertices[Group],MATCH(Vertices[[#This Row],[Vertex]],GroupVertices[Vertex],0)),1,1,"")</f>
        <v>1</v>
      </c>
      <c r="AE392" s="2"/>
      <c r="AI392" s="3"/>
    </row>
    <row r="393" spans="1:35" ht="15">
      <c r="A393" s="14" t="s">
        <v>593</v>
      </c>
      <c r="B393" s="15"/>
      <c r="C393" s="15"/>
      <c r="D393" s="87">
        <v>400</v>
      </c>
      <c r="E393" s="82"/>
      <c r="F393" s="15"/>
      <c r="G393" s="15"/>
      <c r="H393" s="95" t="s">
        <v>593</v>
      </c>
      <c r="I393" s="100"/>
      <c r="J393" s="100"/>
      <c r="K393" s="95" t="s">
        <v>593</v>
      </c>
      <c r="L393" s="84">
        <v>1</v>
      </c>
      <c r="M393" s="86">
        <v>2881.537109375</v>
      </c>
      <c r="N393" s="86">
        <v>1917.8802490234375</v>
      </c>
      <c r="O393" s="76"/>
      <c r="P393" s="88"/>
      <c r="Q393" s="88"/>
      <c r="R393" s="105"/>
      <c r="S393" s="98">
        <v>0</v>
      </c>
      <c r="T393" s="98">
        <v>1</v>
      </c>
      <c r="U393" s="99">
        <v>0</v>
      </c>
      <c r="V393" s="99">
        <v>0.000762</v>
      </c>
      <c r="W393" s="99">
        <v>0.000533</v>
      </c>
      <c r="X393" s="99">
        <v>0.397594</v>
      </c>
      <c r="Y393" s="99">
        <v>0</v>
      </c>
      <c r="Z393" s="99"/>
      <c r="AA393" s="81">
        <v>393</v>
      </c>
      <c r="AB393" s="81"/>
      <c r="AC393" s="89"/>
      <c r="AD393" s="103" t="str">
        <f>REPLACE(INDEX(GroupVertices[Group],MATCH(Vertices[[#This Row],[Vertex]],GroupVertices[Vertex],0)),1,1,"")</f>
        <v>2</v>
      </c>
      <c r="AE393" s="2"/>
      <c r="AI393" s="3"/>
    </row>
    <row r="394" spans="1:35" ht="15">
      <c r="A394" s="14" t="s">
        <v>594</v>
      </c>
      <c r="B394" s="15"/>
      <c r="C394" s="15"/>
      <c r="D394" s="87">
        <v>400</v>
      </c>
      <c r="E394" s="82"/>
      <c r="F394" s="15"/>
      <c r="G394" s="15"/>
      <c r="H394" s="95" t="s">
        <v>594</v>
      </c>
      <c r="I394" s="100"/>
      <c r="J394" s="100"/>
      <c r="K394" s="95" t="s">
        <v>594</v>
      </c>
      <c r="L394" s="84">
        <v>1</v>
      </c>
      <c r="M394" s="86">
        <v>2807.726318359375</v>
      </c>
      <c r="N394" s="86">
        <v>6441.87060546875</v>
      </c>
      <c r="O394" s="76"/>
      <c r="P394" s="88"/>
      <c r="Q394" s="88"/>
      <c r="R394" s="105"/>
      <c r="S394" s="98">
        <v>0</v>
      </c>
      <c r="T394" s="98">
        <v>1</v>
      </c>
      <c r="U394" s="99">
        <v>0</v>
      </c>
      <c r="V394" s="99">
        <v>0.000979</v>
      </c>
      <c r="W394" s="99">
        <v>0.004157</v>
      </c>
      <c r="X394" s="99">
        <v>0.418598</v>
      </c>
      <c r="Y394" s="99">
        <v>0</v>
      </c>
      <c r="Z394" s="99"/>
      <c r="AA394" s="81">
        <v>394</v>
      </c>
      <c r="AB394" s="81"/>
      <c r="AC394" s="89"/>
      <c r="AD394" s="103" t="str">
        <f>REPLACE(INDEX(GroupVertices[Group],MATCH(Vertices[[#This Row],[Vertex]],GroupVertices[Vertex],0)),1,1,"")</f>
        <v>1</v>
      </c>
      <c r="AE394" s="2"/>
      <c r="AI394" s="3"/>
    </row>
    <row r="395" spans="1:35" ht="15">
      <c r="A395" s="14" t="s">
        <v>595</v>
      </c>
      <c r="B395" s="15"/>
      <c r="C395" s="15"/>
      <c r="D395" s="87">
        <v>400</v>
      </c>
      <c r="E395" s="82"/>
      <c r="F395" s="15"/>
      <c r="G395" s="15"/>
      <c r="H395" s="95" t="s">
        <v>595</v>
      </c>
      <c r="I395" s="100"/>
      <c r="J395" s="100"/>
      <c r="K395" s="95" t="s">
        <v>595</v>
      </c>
      <c r="L395" s="84">
        <v>1</v>
      </c>
      <c r="M395" s="86">
        <v>1385.4410400390625</v>
      </c>
      <c r="N395" s="86">
        <v>7319.6435546875</v>
      </c>
      <c r="O395" s="76"/>
      <c r="P395" s="88"/>
      <c r="Q395" s="88"/>
      <c r="R395" s="105"/>
      <c r="S395" s="98">
        <v>1</v>
      </c>
      <c r="T395" s="98">
        <v>0</v>
      </c>
      <c r="U395" s="99">
        <v>0</v>
      </c>
      <c r="V395" s="99">
        <v>0.000979</v>
      </c>
      <c r="W395" s="99">
        <v>0.004157</v>
      </c>
      <c r="X395" s="99">
        <v>0.418598</v>
      </c>
      <c r="Y395" s="99">
        <v>0</v>
      </c>
      <c r="Z395" s="99"/>
      <c r="AA395" s="81">
        <v>395</v>
      </c>
      <c r="AB395" s="81"/>
      <c r="AC395" s="89"/>
      <c r="AD395" s="103" t="str">
        <f>REPLACE(INDEX(GroupVertices[Group],MATCH(Vertices[[#This Row],[Vertex]],GroupVertices[Vertex],0)),1,1,"")</f>
        <v>1</v>
      </c>
      <c r="AE395" s="2"/>
      <c r="AI395" s="3"/>
    </row>
    <row r="396" spans="1:35" ht="15">
      <c r="A396" s="14" t="s">
        <v>596</v>
      </c>
      <c r="B396" s="15"/>
      <c r="C396" s="15"/>
      <c r="D396" s="87">
        <v>400.18951620927953</v>
      </c>
      <c r="E396" s="82"/>
      <c r="F396" s="15"/>
      <c r="G396" s="15"/>
      <c r="H396" s="95" t="s">
        <v>596</v>
      </c>
      <c r="I396" s="100"/>
      <c r="J396" s="100"/>
      <c r="K396" s="95" t="s">
        <v>596</v>
      </c>
      <c r="L396" s="84">
        <v>4.789566120753572</v>
      </c>
      <c r="M396" s="86">
        <v>2204.330810546875</v>
      </c>
      <c r="N396" s="86">
        <v>2517.91845703125</v>
      </c>
      <c r="O396" s="76"/>
      <c r="P396" s="88"/>
      <c r="Q396" s="88"/>
      <c r="R396" s="105"/>
      <c r="S396" s="98">
        <v>1</v>
      </c>
      <c r="T396" s="98">
        <v>1</v>
      </c>
      <c r="U396" s="99">
        <v>2.5</v>
      </c>
      <c r="V396" s="99">
        <v>0.00075</v>
      </c>
      <c r="W396" s="99">
        <v>0.000816</v>
      </c>
      <c r="X396" s="99">
        <v>0.625528</v>
      </c>
      <c r="Y396" s="99">
        <v>0</v>
      </c>
      <c r="Z396" s="99"/>
      <c r="AA396" s="81">
        <v>396</v>
      </c>
      <c r="AB396" s="81"/>
      <c r="AC396" s="89"/>
      <c r="AD396" s="103" t="str">
        <f>REPLACE(INDEX(GroupVertices[Group],MATCH(Vertices[[#This Row],[Vertex]],GroupVertices[Vertex],0)),1,1,"")</f>
        <v>2</v>
      </c>
      <c r="AE396" s="2"/>
      <c r="AI396" s="3"/>
    </row>
    <row r="397" spans="1:35" ht="15">
      <c r="A397" s="14" t="s">
        <v>597</v>
      </c>
      <c r="B397" s="15"/>
      <c r="C397" s="15"/>
      <c r="D397" s="87">
        <v>400</v>
      </c>
      <c r="E397" s="82"/>
      <c r="F397" s="15"/>
      <c r="G397" s="15"/>
      <c r="H397" s="95" t="s">
        <v>597</v>
      </c>
      <c r="I397" s="100"/>
      <c r="J397" s="100"/>
      <c r="K397" s="95" t="s">
        <v>597</v>
      </c>
      <c r="L397" s="84">
        <v>1</v>
      </c>
      <c r="M397" s="86">
        <v>4992.4990234375</v>
      </c>
      <c r="N397" s="86">
        <v>3089.69287109375</v>
      </c>
      <c r="O397" s="76"/>
      <c r="P397" s="88"/>
      <c r="Q397" s="88"/>
      <c r="R397" s="105"/>
      <c r="S397" s="98">
        <v>1</v>
      </c>
      <c r="T397" s="98">
        <v>2</v>
      </c>
      <c r="U397" s="99">
        <v>0</v>
      </c>
      <c r="V397" s="99">
        <v>0.000731</v>
      </c>
      <c r="W397" s="99">
        <v>0.000506</v>
      </c>
      <c r="X397" s="99">
        <v>0.673088</v>
      </c>
      <c r="Y397" s="99">
        <v>0.5</v>
      </c>
      <c r="Z397" s="99"/>
      <c r="AA397" s="81">
        <v>397</v>
      </c>
      <c r="AB397" s="81"/>
      <c r="AC397" s="89"/>
      <c r="AD397" s="103" t="str">
        <f>REPLACE(INDEX(GroupVertices[Group],MATCH(Vertices[[#This Row],[Vertex]],GroupVertices[Vertex],0)),1,1,"")</f>
        <v>7</v>
      </c>
      <c r="AE397" s="2"/>
      <c r="AI397" s="3"/>
    </row>
    <row r="398" spans="1:35" ht="15">
      <c r="A398" s="14" t="s">
        <v>598</v>
      </c>
      <c r="B398" s="15"/>
      <c r="C398" s="15"/>
      <c r="D398" s="87">
        <v>400</v>
      </c>
      <c r="E398" s="82"/>
      <c r="F398" s="15"/>
      <c r="G398" s="15"/>
      <c r="H398" s="95" t="s">
        <v>598</v>
      </c>
      <c r="I398" s="100"/>
      <c r="J398" s="100"/>
      <c r="K398" s="95" t="s">
        <v>598</v>
      </c>
      <c r="L398" s="84">
        <v>1</v>
      </c>
      <c r="M398" s="86">
        <v>5073.154296875</v>
      </c>
      <c r="N398" s="86">
        <v>2961.98193359375</v>
      </c>
      <c r="O398" s="76"/>
      <c r="P398" s="88"/>
      <c r="Q398" s="88"/>
      <c r="R398" s="105"/>
      <c r="S398" s="98">
        <v>1</v>
      </c>
      <c r="T398" s="98">
        <v>2</v>
      </c>
      <c r="U398" s="99">
        <v>0</v>
      </c>
      <c r="V398" s="99">
        <v>0.000731</v>
      </c>
      <c r="W398" s="99">
        <v>0.000506</v>
      </c>
      <c r="X398" s="99">
        <v>0.673088</v>
      </c>
      <c r="Y398" s="99">
        <v>0.5</v>
      </c>
      <c r="Z398" s="99"/>
      <c r="AA398" s="81">
        <v>398</v>
      </c>
      <c r="AB398" s="81"/>
      <c r="AC398" s="89"/>
      <c r="AD398" s="103" t="str">
        <f>REPLACE(INDEX(GroupVertices[Group],MATCH(Vertices[[#This Row],[Vertex]],GroupVertices[Vertex],0)),1,1,"")</f>
        <v>7</v>
      </c>
      <c r="AE398" s="2"/>
      <c r="AI398" s="3"/>
    </row>
    <row r="399" spans="1:35" ht="15">
      <c r="A399" s="14" t="s">
        <v>599</v>
      </c>
      <c r="B399" s="15"/>
      <c r="C399" s="15"/>
      <c r="D399" s="87">
        <v>400</v>
      </c>
      <c r="E399" s="82"/>
      <c r="F399" s="15"/>
      <c r="G399" s="15"/>
      <c r="H399" s="95" t="s">
        <v>599</v>
      </c>
      <c r="I399" s="100"/>
      <c r="J399" s="100"/>
      <c r="K399" s="95" t="s">
        <v>599</v>
      </c>
      <c r="L399" s="84">
        <v>1</v>
      </c>
      <c r="M399" s="86">
        <v>9733.6337890625</v>
      </c>
      <c r="N399" s="86">
        <v>4789.9833984375</v>
      </c>
      <c r="O399" s="76"/>
      <c r="P399" s="88"/>
      <c r="Q399" s="88"/>
      <c r="R399" s="105"/>
      <c r="S399" s="98">
        <v>0</v>
      </c>
      <c r="T399" s="98">
        <v>1</v>
      </c>
      <c r="U399" s="99">
        <v>0</v>
      </c>
      <c r="V399" s="99">
        <v>0.000718</v>
      </c>
      <c r="W399" s="99">
        <v>0.000291</v>
      </c>
      <c r="X399" s="99">
        <v>0.512819</v>
      </c>
      <c r="Y399" s="99">
        <v>0</v>
      </c>
      <c r="Z399" s="99"/>
      <c r="AA399" s="81">
        <v>399</v>
      </c>
      <c r="AB399" s="81"/>
      <c r="AC399" s="89"/>
      <c r="AD399" s="103" t="str">
        <f>REPLACE(INDEX(GroupVertices[Group],MATCH(Vertices[[#This Row],[Vertex]],GroupVertices[Vertex],0)),1,1,"")</f>
        <v>15</v>
      </c>
      <c r="AE399" s="2"/>
      <c r="AI399" s="3"/>
    </row>
    <row r="400" spans="1:35" ht="15">
      <c r="A400" s="14" t="s">
        <v>600</v>
      </c>
      <c r="B400" s="15"/>
      <c r="C400" s="15"/>
      <c r="D400" s="87">
        <v>400</v>
      </c>
      <c r="E400" s="82"/>
      <c r="F400" s="15"/>
      <c r="G400" s="15"/>
      <c r="H400" s="95" t="s">
        <v>600</v>
      </c>
      <c r="I400" s="100"/>
      <c r="J400" s="100"/>
      <c r="K400" s="95" t="s">
        <v>600</v>
      </c>
      <c r="L400" s="84">
        <v>1</v>
      </c>
      <c r="M400" s="86">
        <v>4865.92529296875</v>
      </c>
      <c r="N400" s="86">
        <v>3193.322265625</v>
      </c>
      <c r="O400" s="76"/>
      <c r="P400" s="88"/>
      <c r="Q400" s="88"/>
      <c r="R400" s="105"/>
      <c r="S400" s="98">
        <v>1</v>
      </c>
      <c r="T400" s="98">
        <v>1</v>
      </c>
      <c r="U400" s="99">
        <v>0</v>
      </c>
      <c r="V400" s="99">
        <v>0.000984</v>
      </c>
      <c r="W400" s="99">
        <v>0.004627</v>
      </c>
      <c r="X400" s="99">
        <v>0.655624</v>
      </c>
      <c r="Y400" s="99">
        <v>1</v>
      </c>
      <c r="Z400" s="99"/>
      <c r="AA400" s="81">
        <v>400</v>
      </c>
      <c r="AB400" s="81"/>
      <c r="AC400" s="89"/>
      <c r="AD400" s="103" t="str">
        <f>REPLACE(INDEX(GroupVertices[Group],MATCH(Vertices[[#This Row],[Vertex]],GroupVertices[Vertex],0)),1,1,"")</f>
        <v>7</v>
      </c>
      <c r="AE400" s="2"/>
      <c r="AI400" s="3"/>
    </row>
    <row r="401" spans="1:35" ht="15">
      <c r="A401" s="14" t="s">
        <v>601</v>
      </c>
      <c r="B401" s="15"/>
      <c r="C401" s="15"/>
      <c r="D401" s="87">
        <v>400</v>
      </c>
      <c r="E401" s="82"/>
      <c r="F401" s="15"/>
      <c r="G401" s="15"/>
      <c r="H401" s="95" t="s">
        <v>601</v>
      </c>
      <c r="I401" s="100"/>
      <c r="J401" s="100"/>
      <c r="K401" s="95" t="s">
        <v>601</v>
      </c>
      <c r="L401" s="84">
        <v>1</v>
      </c>
      <c r="M401" s="86">
        <v>7594.99609375</v>
      </c>
      <c r="N401" s="86">
        <v>9501.6982421875</v>
      </c>
      <c r="O401" s="76"/>
      <c r="P401" s="88"/>
      <c r="Q401" s="88"/>
      <c r="R401" s="105"/>
      <c r="S401" s="98">
        <v>1</v>
      </c>
      <c r="T401" s="98">
        <v>0</v>
      </c>
      <c r="U401" s="99">
        <v>0</v>
      </c>
      <c r="V401" s="99">
        <v>0.000725</v>
      </c>
      <c r="W401" s="99">
        <v>0.000321</v>
      </c>
      <c r="X401" s="99">
        <v>0.448952</v>
      </c>
      <c r="Y401" s="99">
        <v>0</v>
      </c>
      <c r="Z401" s="99"/>
      <c r="AA401" s="81">
        <v>401</v>
      </c>
      <c r="AB401" s="81"/>
      <c r="AC401" s="89"/>
      <c r="AD401" s="103" t="str">
        <f>REPLACE(INDEX(GroupVertices[Group],MATCH(Vertices[[#This Row],[Vertex]],GroupVertices[Vertex],0)),1,1,"")</f>
        <v>4</v>
      </c>
      <c r="AE401" s="2"/>
      <c r="AI401" s="3"/>
    </row>
    <row r="402" spans="1:35" ht="15">
      <c r="A402" s="14" t="s">
        <v>602</v>
      </c>
      <c r="B402" s="15"/>
      <c r="C402" s="15"/>
      <c r="D402" s="87">
        <v>400</v>
      </c>
      <c r="E402" s="82"/>
      <c r="F402" s="15"/>
      <c r="G402" s="15"/>
      <c r="H402" s="95" t="s">
        <v>602</v>
      </c>
      <c r="I402" s="100"/>
      <c r="J402" s="100"/>
      <c r="K402" s="95" t="s">
        <v>602</v>
      </c>
      <c r="L402" s="84">
        <v>1</v>
      </c>
      <c r="M402" s="86">
        <v>1403.5509033203125</v>
      </c>
      <c r="N402" s="86">
        <v>6229.6865234375</v>
      </c>
      <c r="O402" s="76"/>
      <c r="P402" s="88"/>
      <c r="Q402" s="88"/>
      <c r="R402" s="105"/>
      <c r="S402" s="98">
        <v>0</v>
      </c>
      <c r="T402" s="98">
        <v>1</v>
      </c>
      <c r="U402" s="99">
        <v>0</v>
      </c>
      <c r="V402" s="99">
        <v>0.000979</v>
      </c>
      <c r="W402" s="99">
        <v>0.004157</v>
      </c>
      <c r="X402" s="99">
        <v>0.418598</v>
      </c>
      <c r="Y402" s="99">
        <v>0</v>
      </c>
      <c r="Z402" s="99"/>
      <c r="AA402" s="81">
        <v>402</v>
      </c>
      <c r="AB402" s="81"/>
      <c r="AC402" s="89"/>
      <c r="AD402" s="103" t="str">
        <f>REPLACE(INDEX(GroupVertices[Group],MATCH(Vertices[[#This Row],[Vertex]],GroupVertices[Vertex],0)),1,1,"")</f>
        <v>1</v>
      </c>
      <c r="AE402" s="2"/>
      <c r="AI402" s="3"/>
    </row>
    <row r="403" spans="1:35" ht="15">
      <c r="A403" s="14" t="s">
        <v>603</v>
      </c>
      <c r="B403" s="15"/>
      <c r="C403" s="15"/>
      <c r="D403" s="87">
        <v>400</v>
      </c>
      <c r="E403" s="82"/>
      <c r="F403" s="15"/>
      <c r="G403" s="15"/>
      <c r="H403" s="95" t="s">
        <v>603</v>
      </c>
      <c r="I403" s="100"/>
      <c r="J403" s="100"/>
      <c r="K403" s="95" t="s">
        <v>603</v>
      </c>
      <c r="L403" s="84">
        <v>1</v>
      </c>
      <c r="M403" s="86">
        <v>1101.375244140625</v>
      </c>
      <c r="N403" s="86">
        <v>6452.00634765625</v>
      </c>
      <c r="O403" s="76"/>
      <c r="P403" s="88"/>
      <c r="Q403" s="88"/>
      <c r="R403" s="105"/>
      <c r="S403" s="98">
        <v>1</v>
      </c>
      <c r="T403" s="98">
        <v>1</v>
      </c>
      <c r="U403" s="99">
        <v>0</v>
      </c>
      <c r="V403" s="99">
        <v>0.000981</v>
      </c>
      <c r="W403" s="99">
        <v>0.004491</v>
      </c>
      <c r="X403" s="99">
        <v>0.711668</v>
      </c>
      <c r="Y403" s="99">
        <v>0.5</v>
      </c>
      <c r="Z403" s="99"/>
      <c r="AA403" s="81">
        <v>403</v>
      </c>
      <c r="AB403" s="81"/>
      <c r="AC403" s="89"/>
      <c r="AD403" s="103" t="str">
        <f>REPLACE(INDEX(GroupVertices[Group],MATCH(Vertices[[#This Row],[Vertex]],GroupVertices[Vertex],0)),1,1,"")</f>
        <v>1</v>
      </c>
      <c r="AE403" s="2"/>
      <c r="AI403" s="3"/>
    </row>
    <row r="404" spans="1:35" ht="15">
      <c r="A404" s="14" t="s">
        <v>604</v>
      </c>
      <c r="B404" s="15"/>
      <c r="C404" s="15"/>
      <c r="D404" s="87">
        <v>400</v>
      </c>
      <c r="E404" s="82"/>
      <c r="F404" s="15"/>
      <c r="G404" s="15"/>
      <c r="H404" s="95" t="s">
        <v>604</v>
      </c>
      <c r="I404" s="100"/>
      <c r="J404" s="100"/>
      <c r="K404" s="95" t="s">
        <v>604</v>
      </c>
      <c r="L404" s="84">
        <v>1</v>
      </c>
      <c r="M404" s="86">
        <v>1278.8837890625</v>
      </c>
      <c r="N404" s="86">
        <v>6947.02978515625</v>
      </c>
      <c r="O404" s="76"/>
      <c r="P404" s="88"/>
      <c r="Q404" s="88"/>
      <c r="R404" s="105"/>
      <c r="S404" s="98">
        <v>0</v>
      </c>
      <c r="T404" s="98">
        <v>1</v>
      </c>
      <c r="U404" s="99">
        <v>0</v>
      </c>
      <c r="V404" s="99">
        <v>0.000979</v>
      </c>
      <c r="W404" s="99">
        <v>0.004157</v>
      </c>
      <c r="X404" s="99">
        <v>0.418598</v>
      </c>
      <c r="Y404" s="99">
        <v>0</v>
      </c>
      <c r="Z404" s="99"/>
      <c r="AA404" s="81">
        <v>404</v>
      </c>
      <c r="AB404" s="81"/>
      <c r="AC404" s="89"/>
      <c r="AD404" s="103" t="str">
        <f>REPLACE(INDEX(GroupVertices[Group],MATCH(Vertices[[#This Row],[Vertex]],GroupVertices[Vertex],0)),1,1,"")</f>
        <v>1</v>
      </c>
      <c r="AE404" s="2"/>
      <c r="AI404" s="3"/>
    </row>
    <row r="405" spans="1:35" ht="15">
      <c r="A405" s="14" t="s">
        <v>605</v>
      </c>
      <c r="B405" s="15"/>
      <c r="C405" s="15"/>
      <c r="D405" s="87">
        <v>457.30970168613123</v>
      </c>
      <c r="E405" s="82"/>
      <c r="F405" s="15"/>
      <c r="G405" s="15"/>
      <c r="H405" s="95" t="s">
        <v>605</v>
      </c>
      <c r="I405" s="100"/>
      <c r="J405" s="100"/>
      <c r="K405" s="95" t="s">
        <v>605</v>
      </c>
      <c r="L405" s="84">
        <v>1146.9647949158802</v>
      </c>
      <c r="M405" s="86">
        <v>3072.85009765625</v>
      </c>
      <c r="N405" s="86">
        <v>7241.8203125</v>
      </c>
      <c r="O405" s="76"/>
      <c r="P405" s="88"/>
      <c r="Q405" s="88"/>
      <c r="R405" s="105"/>
      <c r="S405" s="98">
        <v>1</v>
      </c>
      <c r="T405" s="98">
        <v>1</v>
      </c>
      <c r="U405" s="99">
        <v>756</v>
      </c>
      <c r="V405" s="99">
        <v>0.000981</v>
      </c>
      <c r="W405" s="99">
        <v>0.004177</v>
      </c>
      <c r="X405" s="99">
        <v>0.854948</v>
      </c>
      <c r="Y405" s="99">
        <v>0</v>
      </c>
      <c r="Z405" s="99"/>
      <c r="AA405" s="81">
        <v>405</v>
      </c>
      <c r="AB405" s="81"/>
      <c r="AC405" s="89"/>
      <c r="AD405" s="103" t="str">
        <f>REPLACE(INDEX(GroupVertices[Group],MATCH(Vertices[[#This Row],[Vertex]],GroupVertices[Vertex],0)),1,1,"")</f>
        <v>1</v>
      </c>
      <c r="AE405" s="2"/>
      <c r="AI405" s="3"/>
    </row>
    <row r="406" spans="1:35" ht="15">
      <c r="A406" s="14" t="s">
        <v>606</v>
      </c>
      <c r="B406" s="15"/>
      <c r="C406" s="15"/>
      <c r="D406" s="87">
        <v>400</v>
      </c>
      <c r="E406" s="82"/>
      <c r="F406" s="15"/>
      <c r="G406" s="15"/>
      <c r="H406" s="95" t="s">
        <v>606</v>
      </c>
      <c r="I406" s="100"/>
      <c r="J406" s="100"/>
      <c r="K406" s="95" t="s">
        <v>606</v>
      </c>
      <c r="L406" s="84">
        <v>1</v>
      </c>
      <c r="M406" s="86">
        <v>3649.508056640625</v>
      </c>
      <c r="N406" s="86">
        <v>8642.62109375</v>
      </c>
      <c r="O406" s="76"/>
      <c r="P406" s="88"/>
      <c r="Q406" s="88"/>
      <c r="R406" s="105"/>
      <c r="S406" s="98">
        <v>1</v>
      </c>
      <c r="T406" s="98">
        <v>0</v>
      </c>
      <c r="U406" s="99">
        <v>0</v>
      </c>
      <c r="V406" s="99">
        <v>0.000716</v>
      </c>
      <c r="W406" s="99">
        <v>0.000289</v>
      </c>
      <c r="X406" s="99">
        <v>0.513353</v>
      </c>
      <c r="Y406" s="99">
        <v>0</v>
      </c>
      <c r="Z406" s="99"/>
      <c r="AA406" s="81">
        <v>406</v>
      </c>
      <c r="AB406" s="81"/>
      <c r="AC406" s="89"/>
      <c r="AD406" s="103" t="str">
        <f>REPLACE(INDEX(GroupVertices[Group],MATCH(Vertices[[#This Row],[Vertex]],GroupVertices[Vertex],0)),1,1,"")</f>
        <v>1</v>
      </c>
      <c r="AE406" s="2"/>
      <c r="AI406" s="3"/>
    </row>
    <row r="407" spans="1:35" ht="15">
      <c r="A407" s="14" t="s">
        <v>607</v>
      </c>
      <c r="B407" s="15"/>
      <c r="C407" s="15"/>
      <c r="D407" s="87">
        <v>400</v>
      </c>
      <c r="E407" s="82"/>
      <c r="F407" s="15"/>
      <c r="G407" s="15"/>
      <c r="H407" s="95" t="s">
        <v>607</v>
      </c>
      <c r="I407" s="100"/>
      <c r="J407" s="100"/>
      <c r="K407" s="95" t="s">
        <v>607</v>
      </c>
      <c r="L407" s="84">
        <v>1</v>
      </c>
      <c r="M407" s="86">
        <v>1739.5045166015625</v>
      </c>
      <c r="N407" s="86">
        <v>9823.9189453125</v>
      </c>
      <c r="O407" s="76"/>
      <c r="P407" s="88"/>
      <c r="Q407" s="88"/>
      <c r="R407" s="105"/>
      <c r="S407" s="98">
        <v>0</v>
      </c>
      <c r="T407" s="98">
        <v>1</v>
      </c>
      <c r="U407" s="99">
        <v>0</v>
      </c>
      <c r="V407" s="99">
        <v>0.000716</v>
      </c>
      <c r="W407" s="99">
        <v>0.000289</v>
      </c>
      <c r="X407" s="99">
        <v>0.513353</v>
      </c>
      <c r="Y407" s="99">
        <v>0</v>
      </c>
      <c r="Z407" s="99"/>
      <c r="AA407" s="81">
        <v>407</v>
      </c>
      <c r="AB407" s="81"/>
      <c r="AC407" s="89"/>
      <c r="AD407" s="103" t="str">
        <f>REPLACE(INDEX(GroupVertices[Group],MATCH(Vertices[[#This Row],[Vertex]],GroupVertices[Vertex],0)),1,1,"")</f>
        <v>1</v>
      </c>
      <c r="AE407" s="2"/>
      <c r="AI407" s="3"/>
    </row>
    <row r="408" spans="1:35" ht="15">
      <c r="A408" s="14" t="s">
        <v>608</v>
      </c>
      <c r="B408" s="15"/>
      <c r="C408" s="15"/>
      <c r="D408" s="87">
        <v>514.3161774374153</v>
      </c>
      <c r="E408" s="82"/>
      <c r="F408" s="15"/>
      <c r="G408" s="15"/>
      <c r="H408" s="95" t="s">
        <v>608</v>
      </c>
      <c r="I408" s="100"/>
      <c r="J408" s="100"/>
      <c r="K408" s="95" t="s">
        <v>608</v>
      </c>
      <c r="L408" s="84">
        <v>2286.8662840385546</v>
      </c>
      <c r="M408" s="86">
        <v>8589.9052734375</v>
      </c>
      <c r="N408" s="86">
        <v>3236.67041015625</v>
      </c>
      <c r="O408" s="76"/>
      <c r="P408" s="88"/>
      <c r="Q408" s="88"/>
      <c r="R408" s="105"/>
      <c r="S408" s="98">
        <v>1</v>
      </c>
      <c r="T408" s="98">
        <v>1</v>
      </c>
      <c r="U408" s="99">
        <v>1508</v>
      </c>
      <c r="V408" s="99">
        <v>0.000983</v>
      </c>
      <c r="W408" s="99">
        <v>0.004177</v>
      </c>
      <c r="X408" s="99">
        <v>0.841074</v>
      </c>
      <c r="Y408" s="99">
        <v>0</v>
      </c>
      <c r="Z408" s="99"/>
      <c r="AA408" s="81">
        <v>408</v>
      </c>
      <c r="AB408" s="81"/>
      <c r="AC408" s="89"/>
      <c r="AD408" s="103" t="str">
        <f>REPLACE(INDEX(GroupVertices[Group],MATCH(Vertices[[#This Row],[Vertex]],GroupVertices[Vertex],0)),1,1,"")</f>
        <v>19</v>
      </c>
      <c r="AE408" s="2"/>
      <c r="AI408" s="3"/>
    </row>
    <row r="409" spans="1:35" ht="15">
      <c r="A409" s="14" t="s">
        <v>609</v>
      </c>
      <c r="B409" s="15"/>
      <c r="C409" s="15"/>
      <c r="D409" s="87">
        <v>457.30970168613123</v>
      </c>
      <c r="E409" s="82"/>
      <c r="F409" s="15"/>
      <c r="G409" s="15"/>
      <c r="H409" s="95" t="s">
        <v>609</v>
      </c>
      <c r="I409" s="100"/>
      <c r="J409" s="100"/>
      <c r="K409" s="95" t="s">
        <v>609</v>
      </c>
      <c r="L409" s="84">
        <v>1146.9647949158802</v>
      </c>
      <c r="M409" s="86">
        <v>8934.880859375</v>
      </c>
      <c r="N409" s="86">
        <v>3612.35546875</v>
      </c>
      <c r="O409" s="76"/>
      <c r="P409" s="88"/>
      <c r="Q409" s="88"/>
      <c r="R409" s="105"/>
      <c r="S409" s="98">
        <v>1</v>
      </c>
      <c r="T409" s="98">
        <v>1</v>
      </c>
      <c r="U409" s="99">
        <v>756</v>
      </c>
      <c r="V409" s="99">
        <v>0.000718</v>
      </c>
      <c r="W409" s="99">
        <v>0.000291</v>
      </c>
      <c r="X409" s="99">
        <v>0.994061</v>
      </c>
      <c r="Y409" s="99">
        <v>0</v>
      </c>
      <c r="Z409" s="99"/>
      <c r="AA409" s="81">
        <v>409</v>
      </c>
      <c r="AB409" s="81"/>
      <c r="AC409" s="89"/>
      <c r="AD409" s="103" t="str">
        <f>REPLACE(INDEX(GroupVertices[Group],MATCH(Vertices[[#This Row],[Vertex]],GroupVertices[Vertex],0)),1,1,"")</f>
        <v>19</v>
      </c>
      <c r="AE409" s="2"/>
      <c r="AI409" s="3"/>
    </row>
    <row r="410" spans="1:35" ht="15">
      <c r="A410" s="14" t="s">
        <v>610</v>
      </c>
      <c r="B410" s="15"/>
      <c r="C410" s="15"/>
      <c r="D410" s="87">
        <v>400</v>
      </c>
      <c r="E410" s="82"/>
      <c r="F410" s="15"/>
      <c r="G410" s="15"/>
      <c r="H410" s="95" t="s">
        <v>610</v>
      </c>
      <c r="I410" s="100"/>
      <c r="J410" s="100"/>
      <c r="K410" s="95" t="s">
        <v>610</v>
      </c>
      <c r="L410" s="84">
        <v>1</v>
      </c>
      <c r="M410" s="86">
        <v>8589.9052734375</v>
      </c>
      <c r="N410" s="86">
        <v>3612.35546875</v>
      </c>
      <c r="O410" s="76"/>
      <c r="P410" s="88"/>
      <c r="Q410" s="88"/>
      <c r="R410" s="105"/>
      <c r="S410" s="98">
        <v>1</v>
      </c>
      <c r="T410" s="98">
        <v>0</v>
      </c>
      <c r="U410" s="99">
        <v>0</v>
      </c>
      <c r="V410" s="99">
        <v>0.000565</v>
      </c>
      <c r="W410" s="99">
        <v>2E-05</v>
      </c>
      <c r="X410" s="99">
        <v>0.572476</v>
      </c>
      <c r="Y410" s="99">
        <v>0</v>
      </c>
      <c r="Z410" s="99"/>
      <c r="AA410" s="81">
        <v>410</v>
      </c>
      <c r="AB410" s="81"/>
      <c r="AC410" s="89"/>
      <c r="AD410" s="103" t="str">
        <f>REPLACE(INDEX(GroupVertices[Group],MATCH(Vertices[[#This Row],[Vertex]],GroupVertices[Vertex],0)),1,1,"")</f>
        <v>19</v>
      </c>
      <c r="AE410" s="2"/>
      <c r="AI410" s="3"/>
    </row>
    <row r="411" spans="1:35" ht="15">
      <c r="A411" s="14" t="s">
        <v>611</v>
      </c>
      <c r="B411" s="15"/>
      <c r="C411" s="15"/>
      <c r="D411" s="87">
        <v>400</v>
      </c>
      <c r="E411" s="82"/>
      <c r="F411" s="15"/>
      <c r="G411" s="15"/>
      <c r="H411" s="95" t="s">
        <v>611</v>
      </c>
      <c r="I411" s="100"/>
      <c r="J411" s="100"/>
      <c r="K411" s="95" t="s">
        <v>611</v>
      </c>
      <c r="L411" s="84">
        <v>1</v>
      </c>
      <c r="M411" s="86">
        <v>2025.39013671875</v>
      </c>
      <c r="N411" s="86">
        <v>4772.48681640625</v>
      </c>
      <c r="O411" s="76"/>
      <c r="P411" s="88"/>
      <c r="Q411" s="88"/>
      <c r="R411" s="105"/>
      <c r="S411" s="98">
        <v>1</v>
      </c>
      <c r="T411" s="98">
        <v>0</v>
      </c>
      <c r="U411" s="99">
        <v>0</v>
      </c>
      <c r="V411" s="99">
        <v>0.000979</v>
      </c>
      <c r="W411" s="99">
        <v>0.004157</v>
      </c>
      <c r="X411" s="99">
        <v>0.418598</v>
      </c>
      <c r="Y411" s="99">
        <v>0</v>
      </c>
      <c r="Z411" s="99"/>
      <c r="AA411" s="81">
        <v>411</v>
      </c>
      <c r="AB411" s="81"/>
      <c r="AC411" s="89"/>
      <c r="AD411" s="103" t="str">
        <f>REPLACE(INDEX(GroupVertices[Group],MATCH(Vertices[[#This Row],[Vertex]],GroupVertices[Vertex],0)),1,1,"")</f>
        <v>1</v>
      </c>
      <c r="AE411" s="2"/>
      <c r="AI411" s="3"/>
    </row>
    <row r="412" spans="1:35" ht="15">
      <c r="A412" s="14" t="s">
        <v>612</v>
      </c>
      <c r="B412" s="15"/>
      <c r="C412" s="15"/>
      <c r="D412" s="87">
        <v>400</v>
      </c>
      <c r="E412" s="82"/>
      <c r="F412" s="15"/>
      <c r="G412" s="15"/>
      <c r="H412" s="95" t="s">
        <v>612</v>
      </c>
      <c r="I412" s="100"/>
      <c r="J412" s="100"/>
      <c r="K412" s="95" t="s">
        <v>612</v>
      </c>
      <c r="L412" s="84">
        <v>1</v>
      </c>
      <c r="M412" s="86">
        <v>7653.16259765625</v>
      </c>
      <c r="N412" s="86">
        <v>5071.7470703125</v>
      </c>
      <c r="O412" s="76"/>
      <c r="P412" s="88"/>
      <c r="Q412" s="88"/>
      <c r="R412" s="105"/>
      <c r="S412" s="98">
        <v>0</v>
      </c>
      <c r="T412" s="98">
        <v>1</v>
      </c>
      <c r="U412" s="99">
        <v>0</v>
      </c>
      <c r="V412" s="99">
        <v>0.000717</v>
      </c>
      <c r="W412" s="99">
        <v>0.000311</v>
      </c>
      <c r="X412" s="99">
        <v>0.474738</v>
      </c>
      <c r="Y412" s="99">
        <v>0</v>
      </c>
      <c r="Z412" s="99"/>
      <c r="AA412" s="81">
        <v>412</v>
      </c>
      <c r="AB412" s="81"/>
      <c r="AC412" s="89"/>
      <c r="AD412" s="103" t="str">
        <f>REPLACE(INDEX(GroupVertices[Group],MATCH(Vertices[[#This Row],[Vertex]],GroupVertices[Vertex],0)),1,1,"")</f>
        <v>14</v>
      </c>
      <c r="AE412" s="2"/>
      <c r="AI412" s="3"/>
    </row>
    <row r="413" spans="1:35" ht="15">
      <c r="A413" s="14" t="s">
        <v>613</v>
      </c>
      <c r="B413" s="15"/>
      <c r="C413" s="15"/>
      <c r="D413" s="87">
        <v>400</v>
      </c>
      <c r="E413" s="82"/>
      <c r="F413" s="15"/>
      <c r="G413" s="15"/>
      <c r="H413" s="95" t="s">
        <v>613</v>
      </c>
      <c r="I413" s="100"/>
      <c r="J413" s="100"/>
      <c r="K413" s="95" t="s">
        <v>613</v>
      </c>
      <c r="L413" s="84">
        <v>1</v>
      </c>
      <c r="M413" s="86">
        <v>246.84664916992188</v>
      </c>
      <c r="N413" s="86">
        <v>6781.3896484375</v>
      </c>
      <c r="O413" s="76"/>
      <c r="P413" s="88"/>
      <c r="Q413" s="88"/>
      <c r="R413" s="105"/>
      <c r="S413" s="98">
        <v>0</v>
      </c>
      <c r="T413" s="98">
        <v>1</v>
      </c>
      <c r="U413" s="99">
        <v>0</v>
      </c>
      <c r="V413" s="99">
        <v>0.000716</v>
      </c>
      <c r="W413" s="99">
        <v>0.000289</v>
      </c>
      <c r="X413" s="99">
        <v>0.513353</v>
      </c>
      <c r="Y413" s="99">
        <v>0</v>
      </c>
      <c r="Z413" s="99"/>
      <c r="AA413" s="81">
        <v>413</v>
      </c>
      <c r="AB413" s="81"/>
      <c r="AC413" s="89"/>
      <c r="AD413" s="103" t="str">
        <f>REPLACE(INDEX(GroupVertices[Group],MATCH(Vertices[[#This Row],[Vertex]],GroupVertices[Vertex],0)),1,1,"")</f>
        <v>1</v>
      </c>
      <c r="AE413" s="2"/>
      <c r="AI413" s="3"/>
    </row>
    <row r="414" spans="1:35" ht="15">
      <c r="A414" s="122" t="s">
        <v>614</v>
      </c>
      <c r="B414" s="113"/>
      <c r="C414" s="113"/>
      <c r="D414" s="123">
        <v>457.30970168613123</v>
      </c>
      <c r="E414" s="124"/>
      <c r="F414" s="113"/>
      <c r="G414" s="113"/>
      <c r="H414" s="115" t="s">
        <v>614</v>
      </c>
      <c r="I414" s="125"/>
      <c r="J414" s="125"/>
      <c r="K414" s="115" t="s">
        <v>614</v>
      </c>
      <c r="L414" s="126">
        <v>1146.9647949158802</v>
      </c>
      <c r="M414" s="127">
        <v>1113.0440673828125</v>
      </c>
      <c r="N414" s="127">
        <v>6832.79638671875</v>
      </c>
      <c r="O414" s="116"/>
      <c r="P414" s="128"/>
      <c r="Q414" s="128"/>
      <c r="R414" s="129"/>
      <c r="S414" s="98">
        <v>1</v>
      </c>
      <c r="T414" s="98">
        <v>1</v>
      </c>
      <c r="U414" s="99">
        <v>756</v>
      </c>
      <c r="V414" s="99">
        <v>0.000981</v>
      </c>
      <c r="W414" s="99">
        <v>0.004177</v>
      </c>
      <c r="X414" s="99">
        <v>0.854948</v>
      </c>
      <c r="Y414" s="99">
        <v>0</v>
      </c>
      <c r="Z414" s="130"/>
      <c r="AA414" s="118">
        <v>414</v>
      </c>
      <c r="AB414" s="118"/>
      <c r="AC414" s="131"/>
      <c r="AD414" s="103" t="str">
        <f>REPLACE(INDEX(GroupVertices[Group],MATCH(Vertices[[#This Row],[Vertex]],GroupVertices[Vertex],0)),1,1,"")</f>
        <v>1</v>
      </c>
      <c r="AE414" s="2"/>
      <c r="AI4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4"/>
    <dataValidation allowBlank="1" errorTitle="Invalid Vertex Visibility" error="You have entered an unrecognized vertex visibility.  Try selecting from the drop-down list instead." sqref="AE3"/>
    <dataValidation allowBlank="1" showErrorMessage="1" sqref="AE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4"/>
    <dataValidation allowBlank="1" showInputMessage="1" promptTitle="Vertex Tooltip" prompt="Enter optional text that will pop up when the mouse is hovered over the vertex." errorTitle="Invalid Vertex Image Key" sqref="K3:K4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4"/>
    <dataValidation allowBlank="1" showInputMessage="1" promptTitle="Vertex Label Fill Color" prompt="To select an optional fill color for the Label shape, right-click and select Select Color on the right-click menu." sqref="I3:I414"/>
    <dataValidation allowBlank="1" showInputMessage="1" promptTitle="Vertex Image File" prompt="Enter the path to an image file.  Hover over the column header for examples." errorTitle="Invalid Vertex Image Key" sqref="F3:F414"/>
    <dataValidation allowBlank="1" showInputMessage="1" promptTitle="Vertex Color" prompt="To select an optional vertex color, right-click and select Select Color on the right-click menu." sqref="B3:B414"/>
    <dataValidation allowBlank="1" showInputMessage="1" promptTitle="Vertex Opacity" prompt="Enter an optional vertex opacity between 0 (transparent) and 100 (opaque)." errorTitle="Invalid Vertex Opacity" error="The optional vertex opacity must be a whole number between 0 and 10." sqref="E3:E414"/>
    <dataValidation type="list" allowBlank="1" showInputMessage="1" showErrorMessage="1" promptTitle="Vertex Shape" prompt="Select an optional vertex shape." errorTitle="Invalid Vertex Shape" error="You have entered an invalid vertex shape.  Try selecting from the drop-down list instead." sqref="C3:C4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4">
      <formula1>ValidVertexLabelPositions</formula1>
    </dataValidation>
    <dataValidation allowBlank="1" showInputMessage="1" showErrorMessage="1" promptTitle="Vertex Name" prompt="Enter the name of the vertex." sqref="A3:A4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7" t="s">
        <v>39</v>
      </c>
      <c r="C1" s="68"/>
      <c r="D1" s="68"/>
      <c r="E1" s="69"/>
      <c r="F1" s="65" t="s">
        <v>43</v>
      </c>
      <c r="G1" s="70" t="s">
        <v>44</v>
      </c>
      <c r="H1" s="71"/>
      <c r="I1" s="72" t="s">
        <v>40</v>
      </c>
      <c r="J1" s="73"/>
      <c r="K1" s="74" t="s">
        <v>42</v>
      </c>
      <c r="L1" s="75"/>
      <c r="M1" s="75"/>
      <c r="N1" s="75"/>
      <c r="O1" s="75"/>
      <c r="P1" s="75"/>
      <c r="Q1" s="75"/>
      <c r="R1" s="75"/>
      <c r="S1" s="75"/>
      <c r="T1" s="75"/>
      <c r="U1" s="75"/>
      <c r="V1" s="75"/>
      <c r="W1" s="75"/>
      <c r="X1" s="75"/>
    </row>
    <row r="2" spans="1:24" s="13" customFormat="1" ht="30" customHeight="1">
      <c r="A2" s="93" t="s">
        <v>144</v>
      </c>
      <c r="B2" s="94" t="s">
        <v>21</v>
      </c>
      <c r="C2" s="94" t="s">
        <v>20</v>
      </c>
      <c r="D2" s="13" t="s">
        <v>11</v>
      </c>
      <c r="E2" s="13" t="s">
        <v>145</v>
      </c>
      <c r="F2" s="13" t="s">
        <v>46</v>
      </c>
      <c r="G2" s="13" t="s">
        <v>167</v>
      </c>
      <c r="H2" s="13" t="s">
        <v>168</v>
      </c>
      <c r="I2" s="13" t="s">
        <v>12</v>
      </c>
      <c r="J2" s="13" t="s">
        <v>166</v>
      </c>
      <c r="K2" s="94" t="s">
        <v>146</v>
      </c>
      <c r="L2" s="94" t="s">
        <v>148</v>
      </c>
      <c r="M2" s="94" t="s">
        <v>149</v>
      </c>
      <c r="N2" s="94" t="s">
        <v>150</v>
      </c>
      <c r="O2" s="94" t="s">
        <v>151</v>
      </c>
      <c r="P2" s="94" t="s">
        <v>170</v>
      </c>
      <c r="Q2" s="94" t="s">
        <v>171</v>
      </c>
      <c r="R2" s="94" t="s">
        <v>152</v>
      </c>
      <c r="S2" s="94" t="s">
        <v>153</v>
      </c>
      <c r="T2" s="94" t="s">
        <v>154</v>
      </c>
      <c r="U2" s="94" t="s">
        <v>155</v>
      </c>
      <c r="V2" s="94" t="s">
        <v>156</v>
      </c>
      <c r="W2" s="94" t="s">
        <v>157</v>
      </c>
      <c r="X2" s="94" t="s">
        <v>158</v>
      </c>
    </row>
    <row r="3" spans="1:24" ht="15">
      <c r="A3" s="106" t="s">
        <v>619</v>
      </c>
      <c r="B3" s="102" t="s">
        <v>657</v>
      </c>
      <c r="C3" s="102" t="s">
        <v>56</v>
      </c>
      <c r="D3" s="108"/>
      <c r="E3" s="107"/>
      <c r="F3" s="109" t="s">
        <v>619</v>
      </c>
      <c r="G3" s="110"/>
      <c r="H3" s="110"/>
      <c r="I3" s="111">
        <v>3</v>
      </c>
      <c r="J3" s="112"/>
      <c r="K3" s="98">
        <v>122</v>
      </c>
      <c r="L3" s="98">
        <v>140</v>
      </c>
      <c r="M3" s="98">
        <v>0</v>
      </c>
      <c r="N3" s="98">
        <v>140</v>
      </c>
      <c r="O3" s="98">
        <v>0</v>
      </c>
      <c r="P3" s="99">
        <v>0.04477611940298507</v>
      </c>
      <c r="Q3" s="99">
        <v>0.08571428571428572</v>
      </c>
      <c r="R3" s="98">
        <v>1</v>
      </c>
      <c r="S3" s="98">
        <v>0</v>
      </c>
      <c r="T3" s="98">
        <v>122</v>
      </c>
      <c r="U3" s="98">
        <v>140</v>
      </c>
      <c r="V3" s="98">
        <v>4</v>
      </c>
      <c r="W3" s="99">
        <v>2.347756</v>
      </c>
      <c r="X3" s="99">
        <v>0.009483809781872375</v>
      </c>
    </row>
    <row r="4" spans="1:24" ht="15">
      <c r="A4" s="106" t="s">
        <v>620</v>
      </c>
      <c r="B4" s="102" t="s">
        <v>658</v>
      </c>
      <c r="C4" s="102" t="s">
        <v>56</v>
      </c>
      <c r="D4" s="114"/>
      <c r="E4" s="113"/>
      <c r="F4" s="115" t="s">
        <v>620</v>
      </c>
      <c r="G4" s="116"/>
      <c r="H4" s="116"/>
      <c r="I4" s="117">
        <v>4</v>
      </c>
      <c r="J4" s="118"/>
      <c r="K4" s="98">
        <v>49</v>
      </c>
      <c r="L4" s="98">
        <v>71</v>
      </c>
      <c r="M4" s="98">
        <v>0</v>
      </c>
      <c r="N4" s="98">
        <v>71</v>
      </c>
      <c r="O4" s="98">
        <v>0</v>
      </c>
      <c r="P4" s="99">
        <v>0.09230769230769231</v>
      </c>
      <c r="Q4" s="99">
        <v>0.16901408450704225</v>
      </c>
      <c r="R4" s="98">
        <v>1</v>
      </c>
      <c r="S4" s="98">
        <v>0</v>
      </c>
      <c r="T4" s="98">
        <v>49</v>
      </c>
      <c r="U4" s="98">
        <v>71</v>
      </c>
      <c r="V4" s="98">
        <v>8</v>
      </c>
      <c r="W4" s="99">
        <v>3.231154</v>
      </c>
      <c r="X4" s="99">
        <v>0.03018707482993197</v>
      </c>
    </row>
    <row r="5" spans="1:24" ht="15">
      <c r="A5" s="106" t="s">
        <v>621</v>
      </c>
      <c r="B5" s="102" t="s">
        <v>659</v>
      </c>
      <c r="C5" s="102" t="s">
        <v>56</v>
      </c>
      <c r="D5" s="114"/>
      <c r="E5" s="113"/>
      <c r="F5" s="115" t="s">
        <v>621</v>
      </c>
      <c r="G5" s="116"/>
      <c r="H5" s="116"/>
      <c r="I5" s="117">
        <v>5</v>
      </c>
      <c r="J5" s="118"/>
      <c r="K5" s="98">
        <v>28</v>
      </c>
      <c r="L5" s="98">
        <v>31</v>
      </c>
      <c r="M5" s="98">
        <v>0</v>
      </c>
      <c r="N5" s="98">
        <v>31</v>
      </c>
      <c r="O5" s="98">
        <v>1</v>
      </c>
      <c r="P5" s="99">
        <v>0</v>
      </c>
      <c r="Q5" s="99">
        <v>0</v>
      </c>
      <c r="R5" s="98">
        <v>1</v>
      </c>
      <c r="S5" s="98">
        <v>0</v>
      </c>
      <c r="T5" s="98">
        <v>28</v>
      </c>
      <c r="U5" s="98">
        <v>31</v>
      </c>
      <c r="V5" s="98">
        <v>6</v>
      </c>
      <c r="W5" s="99">
        <v>2.737245</v>
      </c>
      <c r="X5" s="99">
        <v>0.03968253968253968</v>
      </c>
    </row>
    <row r="6" spans="1:24" ht="15">
      <c r="A6" s="106" t="s">
        <v>622</v>
      </c>
      <c r="B6" s="102" t="s">
        <v>660</v>
      </c>
      <c r="C6" s="102" t="s">
        <v>56</v>
      </c>
      <c r="D6" s="114"/>
      <c r="E6" s="113"/>
      <c r="F6" s="115" t="s">
        <v>622</v>
      </c>
      <c r="G6" s="116"/>
      <c r="H6" s="116"/>
      <c r="I6" s="117">
        <v>6</v>
      </c>
      <c r="J6" s="118"/>
      <c r="K6" s="98">
        <v>26</v>
      </c>
      <c r="L6" s="98">
        <v>27</v>
      </c>
      <c r="M6" s="98">
        <v>0</v>
      </c>
      <c r="N6" s="98">
        <v>27</v>
      </c>
      <c r="O6" s="98">
        <v>0</v>
      </c>
      <c r="P6" s="99">
        <v>0.08</v>
      </c>
      <c r="Q6" s="99">
        <v>0.14814814814814814</v>
      </c>
      <c r="R6" s="98">
        <v>1</v>
      </c>
      <c r="S6" s="98">
        <v>0</v>
      </c>
      <c r="T6" s="98">
        <v>26</v>
      </c>
      <c r="U6" s="98">
        <v>27</v>
      </c>
      <c r="V6" s="98">
        <v>7</v>
      </c>
      <c r="W6" s="99">
        <v>3.337278</v>
      </c>
      <c r="X6" s="99">
        <v>0.04153846153846154</v>
      </c>
    </row>
    <row r="7" spans="1:24" ht="15">
      <c r="A7" s="106" t="s">
        <v>623</v>
      </c>
      <c r="B7" s="102" t="s">
        <v>661</v>
      </c>
      <c r="C7" s="102" t="s">
        <v>56</v>
      </c>
      <c r="D7" s="114"/>
      <c r="E7" s="113"/>
      <c r="F7" s="115" t="s">
        <v>623</v>
      </c>
      <c r="G7" s="116"/>
      <c r="H7" s="116"/>
      <c r="I7" s="117">
        <v>7</v>
      </c>
      <c r="J7" s="118"/>
      <c r="K7" s="98">
        <v>24</v>
      </c>
      <c r="L7" s="98">
        <v>25</v>
      </c>
      <c r="M7" s="98">
        <v>0</v>
      </c>
      <c r="N7" s="98">
        <v>25</v>
      </c>
      <c r="O7" s="98">
        <v>0</v>
      </c>
      <c r="P7" s="99">
        <v>0</v>
      </c>
      <c r="Q7" s="99">
        <v>0</v>
      </c>
      <c r="R7" s="98">
        <v>1</v>
      </c>
      <c r="S7" s="98">
        <v>0</v>
      </c>
      <c r="T7" s="98">
        <v>24</v>
      </c>
      <c r="U7" s="98">
        <v>25</v>
      </c>
      <c r="V7" s="98">
        <v>9</v>
      </c>
      <c r="W7" s="99">
        <v>3.506944</v>
      </c>
      <c r="X7" s="99">
        <v>0.04528985507246377</v>
      </c>
    </row>
    <row r="8" spans="1:24" ht="15">
      <c r="A8" s="106" t="s">
        <v>624</v>
      </c>
      <c r="B8" s="102" t="s">
        <v>662</v>
      </c>
      <c r="C8" s="102" t="s">
        <v>56</v>
      </c>
      <c r="D8" s="114"/>
      <c r="E8" s="113"/>
      <c r="F8" s="115" t="s">
        <v>624</v>
      </c>
      <c r="G8" s="116"/>
      <c r="H8" s="116"/>
      <c r="I8" s="117">
        <v>8</v>
      </c>
      <c r="J8" s="118"/>
      <c r="K8" s="98">
        <v>24</v>
      </c>
      <c r="L8" s="98">
        <v>28</v>
      </c>
      <c r="M8" s="98">
        <v>0</v>
      </c>
      <c r="N8" s="98">
        <v>28</v>
      </c>
      <c r="O8" s="98">
        <v>1</v>
      </c>
      <c r="P8" s="99">
        <v>0.038461538461538464</v>
      </c>
      <c r="Q8" s="99">
        <v>0.07407407407407407</v>
      </c>
      <c r="R8" s="98">
        <v>1</v>
      </c>
      <c r="S8" s="98">
        <v>0</v>
      </c>
      <c r="T8" s="98">
        <v>24</v>
      </c>
      <c r="U8" s="98">
        <v>28</v>
      </c>
      <c r="V8" s="98">
        <v>6</v>
      </c>
      <c r="W8" s="99">
        <v>2.6875</v>
      </c>
      <c r="X8" s="99">
        <v>0.04891304347826087</v>
      </c>
    </row>
    <row r="9" spans="1:24" ht="15">
      <c r="A9" s="106" t="s">
        <v>625</v>
      </c>
      <c r="B9" s="102" t="s">
        <v>663</v>
      </c>
      <c r="C9" s="102" t="s">
        <v>56</v>
      </c>
      <c r="D9" s="114"/>
      <c r="E9" s="113"/>
      <c r="F9" s="115" t="s">
        <v>625</v>
      </c>
      <c r="G9" s="116"/>
      <c r="H9" s="116"/>
      <c r="I9" s="117">
        <v>9</v>
      </c>
      <c r="J9" s="118"/>
      <c r="K9" s="98">
        <v>22</v>
      </c>
      <c r="L9" s="98">
        <v>25</v>
      </c>
      <c r="M9" s="98">
        <v>0</v>
      </c>
      <c r="N9" s="98">
        <v>25</v>
      </c>
      <c r="O9" s="98">
        <v>0</v>
      </c>
      <c r="P9" s="99">
        <v>0.041666666666666664</v>
      </c>
      <c r="Q9" s="99">
        <v>0.08</v>
      </c>
      <c r="R9" s="98">
        <v>1</v>
      </c>
      <c r="S9" s="98">
        <v>0</v>
      </c>
      <c r="T9" s="98">
        <v>22</v>
      </c>
      <c r="U9" s="98">
        <v>25</v>
      </c>
      <c r="V9" s="98">
        <v>6</v>
      </c>
      <c r="W9" s="99">
        <v>2.785124</v>
      </c>
      <c r="X9" s="99">
        <v>0.05411255411255411</v>
      </c>
    </row>
    <row r="10" spans="1:24" ht="14.25" customHeight="1">
      <c r="A10" s="106" t="s">
        <v>626</v>
      </c>
      <c r="B10" s="102" t="s">
        <v>664</v>
      </c>
      <c r="C10" s="102" t="s">
        <v>56</v>
      </c>
      <c r="D10" s="114"/>
      <c r="E10" s="113"/>
      <c r="F10" s="115" t="s">
        <v>626</v>
      </c>
      <c r="G10" s="116"/>
      <c r="H10" s="116"/>
      <c r="I10" s="117">
        <v>10</v>
      </c>
      <c r="J10" s="118"/>
      <c r="K10" s="98">
        <v>11</v>
      </c>
      <c r="L10" s="98">
        <v>12</v>
      </c>
      <c r="M10" s="98">
        <v>0</v>
      </c>
      <c r="N10" s="98">
        <v>12</v>
      </c>
      <c r="O10" s="98">
        <v>0</v>
      </c>
      <c r="P10" s="99">
        <v>0.09090909090909091</v>
      </c>
      <c r="Q10" s="99">
        <v>0.16666666666666666</v>
      </c>
      <c r="R10" s="98">
        <v>1</v>
      </c>
      <c r="S10" s="98">
        <v>0</v>
      </c>
      <c r="T10" s="98">
        <v>11</v>
      </c>
      <c r="U10" s="98">
        <v>12</v>
      </c>
      <c r="V10" s="98">
        <v>6</v>
      </c>
      <c r="W10" s="99">
        <v>2.46281</v>
      </c>
      <c r="X10" s="99">
        <v>0.10909090909090909</v>
      </c>
    </row>
    <row r="11" spans="1:24" ht="15">
      <c r="A11" s="106" t="s">
        <v>627</v>
      </c>
      <c r="B11" s="102" t="s">
        <v>665</v>
      </c>
      <c r="C11" s="102" t="s">
        <v>56</v>
      </c>
      <c r="D11" s="114"/>
      <c r="E11" s="113"/>
      <c r="F11" s="115" t="s">
        <v>627</v>
      </c>
      <c r="G11" s="116"/>
      <c r="H11" s="116"/>
      <c r="I11" s="117">
        <v>11</v>
      </c>
      <c r="J11" s="118"/>
      <c r="K11" s="98">
        <v>9</v>
      </c>
      <c r="L11" s="98">
        <v>9</v>
      </c>
      <c r="M11" s="98">
        <v>0</v>
      </c>
      <c r="N11" s="98">
        <v>9</v>
      </c>
      <c r="O11" s="98">
        <v>0</v>
      </c>
      <c r="P11" s="99">
        <v>0.125</v>
      </c>
      <c r="Q11" s="99">
        <v>0.2222222222222222</v>
      </c>
      <c r="R11" s="98">
        <v>1</v>
      </c>
      <c r="S11" s="98">
        <v>0</v>
      </c>
      <c r="T11" s="98">
        <v>9</v>
      </c>
      <c r="U11" s="98">
        <v>9</v>
      </c>
      <c r="V11" s="98">
        <v>4</v>
      </c>
      <c r="W11" s="99">
        <v>2.024691</v>
      </c>
      <c r="X11" s="99">
        <v>0.125</v>
      </c>
    </row>
    <row r="12" spans="1:24" ht="15">
      <c r="A12" s="106" t="s">
        <v>628</v>
      </c>
      <c r="B12" s="102" t="s">
        <v>666</v>
      </c>
      <c r="C12" s="102" t="s">
        <v>56</v>
      </c>
      <c r="D12" s="114"/>
      <c r="E12" s="113"/>
      <c r="F12" s="115" t="s">
        <v>628</v>
      </c>
      <c r="G12" s="116"/>
      <c r="H12" s="116"/>
      <c r="I12" s="117">
        <v>12</v>
      </c>
      <c r="J12" s="118"/>
      <c r="K12" s="98">
        <v>8</v>
      </c>
      <c r="L12" s="98">
        <v>7</v>
      </c>
      <c r="M12" s="98">
        <v>0</v>
      </c>
      <c r="N12" s="98">
        <v>7</v>
      </c>
      <c r="O12" s="98">
        <v>0</v>
      </c>
      <c r="P12" s="99">
        <v>0</v>
      </c>
      <c r="Q12" s="99">
        <v>0</v>
      </c>
      <c r="R12" s="98">
        <v>1</v>
      </c>
      <c r="S12" s="98">
        <v>0</v>
      </c>
      <c r="T12" s="98">
        <v>8</v>
      </c>
      <c r="U12" s="98">
        <v>7</v>
      </c>
      <c r="V12" s="98">
        <v>5</v>
      </c>
      <c r="W12" s="99">
        <v>2.09375</v>
      </c>
      <c r="X12" s="99">
        <v>0.125</v>
      </c>
    </row>
    <row r="13" spans="1:24" ht="15">
      <c r="A13" s="106" t="s">
        <v>629</v>
      </c>
      <c r="B13" s="102" t="s">
        <v>667</v>
      </c>
      <c r="C13" s="102" t="s">
        <v>56</v>
      </c>
      <c r="D13" s="114"/>
      <c r="E13" s="113"/>
      <c r="F13" s="115" t="s">
        <v>629</v>
      </c>
      <c r="G13" s="116"/>
      <c r="H13" s="116"/>
      <c r="I13" s="117">
        <v>13</v>
      </c>
      <c r="J13" s="118"/>
      <c r="K13" s="98">
        <v>8</v>
      </c>
      <c r="L13" s="98">
        <v>8</v>
      </c>
      <c r="M13" s="98">
        <v>0</v>
      </c>
      <c r="N13" s="98">
        <v>8</v>
      </c>
      <c r="O13" s="98">
        <v>0</v>
      </c>
      <c r="P13" s="99">
        <v>0</v>
      </c>
      <c r="Q13" s="99">
        <v>0</v>
      </c>
      <c r="R13" s="98">
        <v>1</v>
      </c>
      <c r="S13" s="98">
        <v>0</v>
      </c>
      <c r="T13" s="98">
        <v>8</v>
      </c>
      <c r="U13" s="98">
        <v>8</v>
      </c>
      <c r="V13" s="98">
        <v>4</v>
      </c>
      <c r="W13" s="99">
        <v>1.8125</v>
      </c>
      <c r="X13" s="99">
        <v>0.14285714285714285</v>
      </c>
    </row>
    <row r="14" spans="1:24" ht="15">
      <c r="A14" s="106" t="s">
        <v>630</v>
      </c>
      <c r="B14" s="102" t="s">
        <v>668</v>
      </c>
      <c r="C14" s="102" t="s">
        <v>56</v>
      </c>
      <c r="D14" s="114"/>
      <c r="E14" s="113"/>
      <c r="F14" s="115" t="s">
        <v>630</v>
      </c>
      <c r="G14" s="116"/>
      <c r="H14" s="116"/>
      <c r="I14" s="117">
        <v>14</v>
      </c>
      <c r="J14" s="118"/>
      <c r="K14" s="98">
        <v>7</v>
      </c>
      <c r="L14" s="98">
        <v>6</v>
      </c>
      <c r="M14" s="98">
        <v>0</v>
      </c>
      <c r="N14" s="98">
        <v>6</v>
      </c>
      <c r="O14" s="98">
        <v>0</v>
      </c>
      <c r="P14" s="99">
        <v>0</v>
      </c>
      <c r="Q14" s="99">
        <v>0</v>
      </c>
      <c r="R14" s="98">
        <v>1</v>
      </c>
      <c r="S14" s="98">
        <v>0</v>
      </c>
      <c r="T14" s="98">
        <v>7</v>
      </c>
      <c r="U14" s="98">
        <v>6</v>
      </c>
      <c r="V14" s="98">
        <v>5</v>
      </c>
      <c r="W14" s="99">
        <v>2.122449</v>
      </c>
      <c r="X14" s="99">
        <v>0.14285714285714285</v>
      </c>
    </row>
    <row r="15" spans="1:24" ht="15">
      <c r="A15" s="106" t="s">
        <v>631</v>
      </c>
      <c r="B15" s="102" t="s">
        <v>657</v>
      </c>
      <c r="C15" s="102" t="s">
        <v>59</v>
      </c>
      <c r="D15" s="114"/>
      <c r="E15" s="113"/>
      <c r="F15" s="115" t="s">
        <v>631</v>
      </c>
      <c r="G15" s="116"/>
      <c r="H15" s="116"/>
      <c r="I15" s="117">
        <v>15</v>
      </c>
      <c r="J15" s="118"/>
      <c r="K15" s="98">
        <v>6</v>
      </c>
      <c r="L15" s="98">
        <v>10</v>
      </c>
      <c r="M15" s="98">
        <v>0</v>
      </c>
      <c r="N15" s="98">
        <v>10</v>
      </c>
      <c r="O15" s="98">
        <v>0</v>
      </c>
      <c r="P15" s="99">
        <v>0.25</v>
      </c>
      <c r="Q15" s="99">
        <v>0.4</v>
      </c>
      <c r="R15" s="98">
        <v>1</v>
      </c>
      <c r="S15" s="98">
        <v>0</v>
      </c>
      <c r="T15" s="98">
        <v>6</v>
      </c>
      <c r="U15" s="98">
        <v>10</v>
      </c>
      <c r="V15" s="98">
        <v>3</v>
      </c>
      <c r="W15" s="99">
        <v>1.277778</v>
      </c>
      <c r="X15" s="99">
        <v>0.3333333333333333</v>
      </c>
    </row>
    <row r="16" spans="1:24" ht="15">
      <c r="A16" s="106" t="s">
        <v>632</v>
      </c>
      <c r="B16" s="102" t="s">
        <v>658</v>
      </c>
      <c r="C16" s="102" t="s">
        <v>59</v>
      </c>
      <c r="D16" s="114"/>
      <c r="E16" s="113"/>
      <c r="F16" s="115" t="s">
        <v>632</v>
      </c>
      <c r="G16" s="116"/>
      <c r="H16" s="116"/>
      <c r="I16" s="117">
        <v>16</v>
      </c>
      <c r="J16" s="118"/>
      <c r="K16" s="98">
        <v>5</v>
      </c>
      <c r="L16" s="98">
        <v>4</v>
      </c>
      <c r="M16" s="98">
        <v>0</v>
      </c>
      <c r="N16" s="98">
        <v>4</v>
      </c>
      <c r="O16" s="98">
        <v>0</v>
      </c>
      <c r="P16" s="99">
        <v>0</v>
      </c>
      <c r="Q16" s="99">
        <v>0</v>
      </c>
      <c r="R16" s="98">
        <v>1</v>
      </c>
      <c r="S16" s="98">
        <v>0</v>
      </c>
      <c r="T16" s="98">
        <v>5</v>
      </c>
      <c r="U16" s="98">
        <v>4</v>
      </c>
      <c r="V16" s="98">
        <v>4</v>
      </c>
      <c r="W16" s="99">
        <v>1.6</v>
      </c>
      <c r="X16" s="99">
        <v>0.2</v>
      </c>
    </row>
    <row r="17" spans="1:24" ht="15">
      <c r="A17" s="106" t="s">
        <v>633</v>
      </c>
      <c r="B17" s="102" t="s">
        <v>659</v>
      </c>
      <c r="C17" s="102" t="s">
        <v>59</v>
      </c>
      <c r="D17" s="114"/>
      <c r="E17" s="113"/>
      <c r="F17" s="115" t="s">
        <v>633</v>
      </c>
      <c r="G17" s="116"/>
      <c r="H17" s="116"/>
      <c r="I17" s="117">
        <v>17</v>
      </c>
      <c r="J17" s="118"/>
      <c r="K17" s="98">
        <v>4</v>
      </c>
      <c r="L17" s="98">
        <v>3</v>
      </c>
      <c r="M17" s="98">
        <v>0</v>
      </c>
      <c r="N17" s="98">
        <v>3</v>
      </c>
      <c r="O17" s="98">
        <v>0</v>
      </c>
      <c r="P17" s="99">
        <v>0</v>
      </c>
      <c r="Q17" s="99">
        <v>0</v>
      </c>
      <c r="R17" s="98">
        <v>1</v>
      </c>
      <c r="S17" s="98">
        <v>0</v>
      </c>
      <c r="T17" s="98">
        <v>4</v>
      </c>
      <c r="U17" s="98">
        <v>3</v>
      </c>
      <c r="V17" s="98">
        <v>3</v>
      </c>
      <c r="W17" s="99">
        <v>1.25</v>
      </c>
      <c r="X17" s="99">
        <v>0.25</v>
      </c>
    </row>
    <row r="18" spans="1:24" ht="15">
      <c r="A18" s="106" t="s">
        <v>634</v>
      </c>
      <c r="B18" s="102" t="s">
        <v>660</v>
      </c>
      <c r="C18" s="102" t="s">
        <v>59</v>
      </c>
      <c r="D18" s="114"/>
      <c r="E18" s="113"/>
      <c r="F18" s="115" t="s">
        <v>634</v>
      </c>
      <c r="G18" s="116"/>
      <c r="H18" s="116"/>
      <c r="I18" s="117">
        <v>18</v>
      </c>
      <c r="J18" s="118"/>
      <c r="K18" s="98">
        <v>4</v>
      </c>
      <c r="L18" s="98">
        <v>3</v>
      </c>
      <c r="M18" s="98">
        <v>0</v>
      </c>
      <c r="N18" s="98">
        <v>3</v>
      </c>
      <c r="O18" s="98">
        <v>0</v>
      </c>
      <c r="P18" s="99">
        <v>0</v>
      </c>
      <c r="Q18" s="99">
        <v>0</v>
      </c>
      <c r="R18" s="98">
        <v>1</v>
      </c>
      <c r="S18" s="98">
        <v>0</v>
      </c>
      <c r="T18" s="98">
        <v>4</v>
      </c>
      <c r="U18" s="98">
        <v>3</v>
      </c>
      <c r="V18" s="98">
        <v>3</v>
      </c>
      <c r="W18" s="99">
        <v>1.25</v>
      </c>
      <c r="X18" s="99">
        <v>0.25</v>
      </c>
    </row>
    <row r="19" spans="1:24" ht="15">
      <c r="A19" s="106" t="s">
        <v>635</v>
      </c>
      <c r="B19" s="102" t="s">
        <v>661</v>
      </c>
      <c r="C19" s="102" t="s">
        <v>59</v>
      </c>
      <c r="D19" s="114"/>
      <c r="E19" s="113"/>
      <c r="F19" s="115" t="s">
        <v>635</v>
      </c>
      <c r="G19" s="116"/>
      <c r="H19" s="116"/>
      <c r="I19" s="117">
        <v>19</v>
      </c>
      <c r="J19" s="118"/>
      <c r="K19" s="98">
        <v>4</v>
      </c>
      <c r="L19" s="98">
        <v>3</v>
      </c>
      <c r="M19" s="98">
        <v>0</v>
      </c>
      <c r="N19" s="98">
        <v>3</v>
      </c>
      <c r="O19" s="98">
        <v>0</v>
      </c>
      <c r="P19" s="99">
        <v>0</v>
      </c>
      <c r="Q19" s="99">
        <v>0</v>
      </c>
      <c r="R19" s="98">
        <v>1</v>
      </c>
      <c r="S19" s="98">
        <v>0</v>
      </c>
      <c r="T19" s="98">
        <v>4</v>
      </c>
      <c r="U19" s="98">
        <v>3</v>
      </c>
      <c r="V19" s="98">
        <v>3</v>
      </c>
      <c r="W19" s="99">
        <v>1.25</v>
      </c>
      <c r="X19" s="99">
        <v>0.25</v>
      </c>
    </row>
    <row r="20" spans="1:24" ht="15">
      <c r="A20" s="106" t="s">
        <v>636</v>
      </c>
      <c r="B20" s="102" t="s">
        <v>662</v>
      </c>
      <c r="C20" s="102" t="s">
        <v>59</v>
      </c>
      <c r="D20" s="114"/>
      <c r="E20" s="113"/>
      <c r="F20" s="115" t="s">
        <v>636</v>
      </c>
      <c r="G20" s="116"/>
      <c r="H20" s="116"/>
      <c r="I20" s="117">
        <v>20</v>
      </c>
      <c r="J20" s="118"/>
      <c r="K20" s="98">
        <v>4</v>
      </c>
      <c r="L20" s="98">
        <v>3</v>
      </c>
      <c r="M20" s="98">
        <v>0</v>
      </c>
      <c r="N20" s="98">
        <v>3</v>
      </c>
      <c r="O20" s="98">
        <v>0</v>
      </c>
      <c r="P20" s="99">
        <v>0</v>
      </c>
      <c r="Q20" s="99">
        <v>0</v>
      </c>
      <c r="R20" s="98">
        <v>1</v>
      </c>
      <c r="S20" s="98">
        <v>0</v>
      </c>
      <c r="T20" s="98">
        <v>4</v>
      </c>
      <c r="U20" s="98">
        <v>3</v>
      </c>
      <c r="V20" s="98">
        <v>3</v>
      </c>
      <c r="W20" s="99">
        <v>1.25</v>
      </c>
      <c r="X20" s="99">
        <v>0.25</v>
      </c>
    </row>
    <row r="21" spans="1:24" ht="15">
      <c r="A21" s="106" t="s">
        <v>637</v>
      </c>
      <c r="B21" s="102" t="s">
        <v>663</v>
      </c>
      <c r="C21" s="102" t="s">
        <v>59</v>
      </c>
      <c r="D21" s="114"/>
      <c r="E21" s="113"/>
      <c r="F21" s="115" t="s">
        <v>637</v>
      </c>
      <c r="G21" s="116"/>
      <c r="H21" s="116"/>
      <c r="I21" s="117">
        <v>21</v>
      </c>
      <c r="J21" s="118"/>
      <c r="K21" s="98">
        <v>3</v>
      </c>
      <c r="L21" s="98">
        <v>2</v>
      </c>
      <c r="M21" s="98">
        <v>0</v>
      </c>
      <c r="N21" s="98">
        <v>2</v>
      </c>
      <c r="O21" s="98">
        <v>0</v>
      </c>
      <c r="P21" s="99">
        <v>0</v>
      </c>
      <c r="Q21" s="99">
        <v>0</v>
      </c>
      <c r="R21" s="98">
        <v>1</v>
      </c>
      <c r="S21" s="98">
        <v>0</v>
      </c>
      <c r="T21" s="98">
        <v>3</v>
      </c>
      <c r="U21" s="98">
        <v>2</v>
      </c>
      <c r="V21" s="98">
        <v>2</v>
      </c>
      <c r="W21" s="99">
        <v>0.888889</v>
      </c>
      <c r="X21" s="99">
        <v>0.3333333333333333</v>
      </c>
    </row>
    <row r="22" spans="1:24" ht="15">
      <c r="A22" s="106" t="s">
        <v>638</v>
      </c>
      <c r="B22" s="102" t="s">
        <v>664</v>
      </c>
      <c r="C22" s="102" t="s">
        <v>59</v>
      </c>
      <c r="D22" s="114"/>
      <c r="E22" s="113"/>
      <c r="F22" s="115" t="s">
        <v>638</v>
      </c>
      <c r="G22" s="116"/>
      <c r="H22" s="116"/>
      <c r="I22" s="117">
        <v>22</v>
      </c>
      <c r="J22" s="118"/>
      <c r="K22" s="98">
        <v>3</v>
      </c>
      <c r="L22" s="98">
        <v>2</v>
      </c>
      <c r="M22" s="98">
        <v>0</v>
      </c>
      <c r="N22" s="98">
        <v>2</v>
      </c>
      <c r="O22" s="98">
        <v>0</v>
      </c>
      <c r="P22" s="99">
        <v>0</v>
      </c>
      <c r="Q22" s="99">
        <v>0</v>
      </c>
      <c r="R22" s="98">
        <v>1</v>
      </c>
      <c r="S22" s="98">
        <v>0</v>
      </c>
      <c r="T22" s="98">
        <v>3</v>
      </c>
      <c r="U22" s="98">
        <v>2</v>
      </c>
      <c r="V22" s="98">
        <v>2</v>
      </c>
      <c r="W22" s="99">
        <v>0.888889</v>
      </c>
      <c r="X22" s="99">
        <v>0.3333333333333333</v>
      </c>
    </row>
    <row r="23" spans="1:24" ht="15">
      <c r="A23" s="106" t="s">
        <v>639</v>
      </c>
      <c r="B23" s="102" t="s">
        <v>665</v>
      </c>
      <c r="C23" s="102" t="s">
        <v>59</v>
      </c>
      <c r="D23" s="114"/>
      <c r="E23" s="113"/>
      <c r="F23" s="115" t="s">
        <v>639</v>
      </c>
      <c r="G23" s="116"/>
      <c r="H23" s="116"/>
      <c r="I23" s="117">
        <v>23</v>
      </c>
      <c r="J23" s="118"/>
      <c r="K23" s="98">
        <v>3</v>
      </c>
      <c r="L23" s="98">
        <v>2</v>
      </c>
      <c r="M23" s="98">
        <v>0</v>
      </c>
      <c r="N23" s="98">
        <v>2</v>
      </c>
      <c r="O23" s="98">
        <v>0</v>
      </c>
      <c r="P23" s="99">
        <v>0</v>
      </c>
      <c r="Q23" s="99">
        <v>0</v>
      </c>
      <c r="R23" s="98">
        <v>1</v>
      </c>
      <c r="S23" s="98">
        <v>0</v>
      </c>
      <c r="T23" s="98">
        <v>3</v>
      </c>
      <c r="U23" s="98">
        <v>2</v>
      </c>
      <c r="V23" s="98">
        <v>2</v>
      </c>
      <c r="W23" s="99">
        <v>0.888889</v>
      </c>
      <c r="X23" s="99">
        <v>0.3333333333333333</v>
      </c>
    </row>
    <row r="24" spans="1:24" ht="15">
      <c r="A24" s="106" t="s">
        <v>640</v>
      </c>
      <c r="B24" s="102" t="s">
        <v>666</v>
      </c>
      <c r="C24" s="102" t="s">
        <v>59</v>
      </c>
      <c r="D24" s="114"/>
      <c r="E24" s="113"/>
      <c r="F24" s="115" t="s">
        <v>640</v>
      </c>
      <c r="G24" s="116"/>
      <c r="H24" s="116"/>
      <c r="I24" s="117">
        <v>24</v>
      </c>
      <c r="J24" s="118"/>
      <c r="K24" s="98">
        <v>3</v>
      </c>
      <c r="L24" s="98">
        <v>2</v>
      </c>
      <c r="M24" s="98">
        <v>0</v>
      </c>
      <c r="N24" s="98">
        <v>2</v>
      </c>
      <c r="O24" s="98">
        <v>0</v>
      </c>
      <c r="P24" s="99">
        <v>0</v>
      </c>
      <c r="Q24" s="99">
        <v>0</v>
      </c>
      <c r="R24" s="98">
        <v>1</v>
      </c>
      <c r="S24" s="98">
        <v>0</v>
      </c>
      <c r="T24" s="98">
        <v>3</v>
      </c>
      <c r="U24" s="98">
        <v>2</v>
      </c>
      <c r="V24" s="98">
        <v>2</v>
      </c>
      <c r="W24" s="99">
        <v>0.888889</v>
      </c>
      <c r="X24" s="99">
        <v>0.3333333333333333</v>
      </c>
    </row>
    <row r="25" spans="1:24" ht="15">
      <c r="A25" s="106" t="s">
        <v>641</v>
      </c>
      <c r="B25" s="102" t="s">
        <v>667</v>
      </c>
      <c r="C25" s="102" t="s">
        <v>59</v>
      </c>
      <c r="D25" s="114"/>
      <c r="E25" s="113"/>
      <c r="F25" s="115" t="s">
        <v>641</v>
      </c>
      <c r="G25" s="116"/>
      <c r="H25" s="116"/>
      <c r="I25" s="117">
        <v>25</v>
      </c>
      <c r="J25" s="118"/>
      <c r="K25" s="98">
        <v>3</v>
      </c>
      <c r="L25" s="98">
        <v>2</v>
      </c>
      <c r="M25" s="98">
        <v>0</v>
      </c>
      <c r="N25" s="98">
        <v>2</v>
      </c>
      <c r="O25" s="98">
        <v>0</v>
      </c>
      <c r="P25" s="99">
        <v>0</v>
      </c>
      <c r="Q25" s="99">
        <v>0</v>
      </c>
      <c r="R25" s="98">
        <v>1</v>
      </c>
      <c r="S25" s="98">
        <v>0</v>
      </c>
      <c r="T25" s="98">
        <v>3</v>
      </c>
      <c r="U25" s="98">
        <v>2</v>
      </c>
      <c r="V25" s="98">
        <v>2</v>
      </c>
      <c r="W25" s="99">
        <v>0.888889</v>
      </c>
      <c r="X25" s="99">
        <v>0.3333333333333333</v>
      </c>
    </row>
    <row r="26" spans="1:24" ht="15">
      <c r="A26" s="106" t="s">
        <v>642</v>
      </c>
      <c r="B26" s="102" t="s">
        <v>668</v>
      </c>
      <c r="C26" s="102" t="s">
        <v>59</v>
      </c>
      <c r="D26" s="114"/>
      <c r="E26" s="113"/>
      <c r="F26" s="115" t="s">
        <v>642</v>
      </c>
      <c r="G26" s="116"/>
      <c r="H26" s="116"/>
      <c r="I26" s="117">
        <v>26</v>
      </c>
      <c r="J26" s="118"/>
      <c r="K26" s="98">
        <v>3</v>
      </c>
      <c r="L26" s="98">
        <v>2</v>
      </c>
      <c r="M26" s="98">
        <v>0</v>
      </c>
      <c r="N26" s="98">
        <v>2</v>
      </c>
      <c r="O26" s="98">
        <v>0</v>
      </c>
      <c r="P26" s="99">
        <v>0</v>
      </c>
      <c r="Q26" s="99">
        <v>0</v>
      </c>
      <c r="R26" s="98">
        <v>1</v>
      </c>
      <c r="S26" s="98">
        <v>0</v>
      </c>
      <c r="T26" s="98">
        <v>3</v>
      </c>
      <c r="U26" s="98">
        <v>2</v>
      </c>
      <c r="V26" s="98">
        <v>2</v>
      </c>
      <c r="W26" s="99">
        <v>0.888889</v>
      </c>
      <c r="X26" s="99">
        <v>0.3333333333333333</v>
      </c>
    </row>
    <row r="27" spans="1:24" ht="15">
      <c r="A27" s="106" t="s">
        <v>643</v>
      </c>
      <c r="B27" s="102" t="s">
        <v>657</v>
      </c>
      <c r="C27" s="102" t="s">
        <v>61</v>
      </c>
      <c r="D27" s="114"/>
      <c r="E27" s="113"/>
      <c r="F27" s="115" t="s">
        <v>643</v>
      </c>
      <c r="G27" s="116"/>
      <c r="H27" s="116"/>
      <c r="I27" s="117">
        <v>27</v>
      </c>
      <c r="J27" s="118"/>
      <c r="K27" s="98">
        <v>3</v>
      </c>
      <c r="L27" s="98">
        <v>2</v>
      </c>
      <c r="M27" s="98">
        <v>0</v>
      </c>
      <c r="N27" s="98">
        <v>2</v>
      </c>
      <c r="O27" s="98">
        <v>0</v>
      </c>
      <c r="P27" s="99">
        <v>0</v>
      </c>
      <c r="Q27" s="99">
        <v>0</v>
      </c>
      <c r="R27" s="98">
        <v>1</v>
      </c>
      <c r="S27" s="98">
        <v>0</v>
      </c>
      <c r="T27" s="98">
        <v>3</v>
      </c>
      <c r="U27" s="98">
        <v>2</v>
      </c>
      <c r="V27" s="98">
        <v>2</v>
      </c>
      <c r="W27" s="99">
        <v>0.888889</v>
      </c>
      <c r="X27" s="99">
        <v>0.3333333333333333</v>
      </c>
    </row>
    <row r="28" spans="1:24" ht="15">
      <c r="A28" s="106" t="s">
        <v>644</v>
      </c>
      <c r="B28" s="102" t="s">
        <v>658</v>
      </c>
      <c r="C28" s="102" t="s">
        <v>61</v>
      </c>
      <c r="D28" s="114"/>
      <c r="E28" s="113"/>
      <c r="F28" s="115" t="s">
        <v>644</v>
      </c>
      <c r="G28" s="116"/>
      <c r="H28" s="116"/>
      <c r="I28" s="117">
        <v>28</v>
      </c>
      <c r="J28" s="118"/>
      <c r="K28" s="98">
        <v>2</v>
      </c>
      <c r="L28" s="98">
        <v>1</v>
      </c>
      <c r="M28" s="98">
        <v>0</v>
      </c>
      <c r="N28" s="98">
        <v>1</v>
      </c>
      <c r="O28" s="98">
        <v>0</v>
      </c>
      <c r="P28" s="99">
        <v>0</v>
      </c>
      <c r="Q28" s="99">
        <v>0</v>
      </c>
      <c r="R28" s="98">
        <v>1</v>
      </c>
      <c r="S28" s="98">
        <v>0</v>
      </c>
      <c r="T28" s="98">
        <v>2</v>
      </c>
      <c r="U28" s="98">
        <v>1</v>
      </c>
      <c r="V28" s="98">
        <v>1</v>
      </c>
      <c r="W28" s="99">
        <v>0.5</v>
      </c>
      <c r="X28" s="99">
        <v>0.5</v>
      </c>
    </row>
    <row r="29" spans="1:24" ht="15">
      <c r="A29" s="106" t="s">
        <v>645</v>
      </c>
      <c r="B29" s="102" t="s">
        <v>659</v>
      </c>
      <c r="C29" s="102" t="s">
        <v>61</v>
      </c>
      <c r="D29" s="114"/>
      <c r="E29" s="113"/>
      <c r="F29" s="115" t="s">
        <v>645</v>
      </c>
      <c r="G29" s="116"/>
      <c r="H29" s="116"/>
      <c r="I29" s="117">
        <v>29</v>
      </c>
      <c r="J29" s="118"/>
      <c r="K29" s="98">
        <v>2</v>
      </c>
      <c r="L29" s="98">
        <v>1</v>
      </c>
      <c r="M29" s="98">
        <v>0</v>
      </c>
      <c r="N29" s="98">
        <v>1</v>
      </c>
      <c r="O29" s="98">
        <v>0</v>
      </c>
      <c r="P29" s="99">
        <v>0</v>
      </c>
      <c r="Q29" s="99">
        <v>0</v>
      </c>
      <c r="R29" s="98">
        <v>1</v>
      </c>
      <c r="S29" s="98">
        <v>0</v>
      </c>
      <c r="T29" s="98">
        <v>2</v>
      </c>
      <c r="U29" s="98">
        <v>1</v>
      </c>
      <c r="V29" s="98">
        <v>1</v>
      </c>
      <c r="W29" s="99">
        <v>0.5</v>
      </c>
      <c r="X29" s="99">
        <v>0.5</v>
      </c>
    </row>
    <row r="30" spans="1:24" ht="15">
      <c r="A30" s="106" t="s">
        <v>646</v>
      </c>
      <c r="B30" s="102" t="s">
        <v>660</v>
      </c>
      <c r="C30" s="102" t="s">
        <v>61</v>
      </c>
      <c r="D30" s="114"/>
      <c r="E30" s="113"/>
      <c r="F30" s="115" t="s">
        <v>646</v>
      </c>
      <c r="G30" s="116"/>
      <c r="H30" s="116"/>
      <c r="I30" s="117">
        <v>30</v>
      </c>
      <c r="J30" s="118"/>
      <c r="K30" s="98">
        <v>2</v>
      </c>
      <c r="L30" s="98">
        <v>1</v>
      </c>
      <c r="M30" s="98">
        <v>0</v>
      </c>
      <c r="N30" s="98">
        <v>1</v>
      </c>
      <c r="O30" s="98">
        <v>0</v>
      </c>
      <c r="P30" s="99">
        <v>0</v>
      </c>
      <c r="Q30" s="99">
        <v>0</v>
      </c>
      <c r="R30" s="98">
        <v>1</v>
      </c>
      <c r="S30" s="98">
        <v>0</v>
      </c>
      <c r="T30" s="98">
        <v>2</v>
      </c>
      <c r="U30" s="98">
        <v>1</v>
      </c>
      <c r="V30" s="98">
        <v>1</v>
      </c>
      <c r="W30" s="99">
        <v>0.5</v>
      </c>
      <c r="X30" s="99">
        <v>0.5</v>
      </c>
    </row>
    <row r="31" spans="1:24" ht="15">
      <c r="A31" s="106" t="s">
        <v>647</v>
      </c>
      <c r="B31" s="102" t="s">
        <v>661</v>
      </c>
      <c r="C31" s="102" t="s">
        <v>61</v>
      </c>
      <c r="D31" s="114"/>
      <c r="E31" s="113"/>
      <c r="F31" s="115" t="s">
        <v>647</v>
      </c>
      <c r="G31" s="116"/>
      <c r="H31" s="116"/>
      <c r="I31" s="117">
        <v>31</v>
      </c>
      <c r="J31" s="118"/>
      <c r="K31" s="98">
        <v>2</v>
      </c>
      <c r="L31" s="98">
        <v>1</v>
      </c>
      <c r="M31" s="98">
        <v>0</v>
      </c>
      <c r="N31" s="98">
        <v>1</v>
      </c>
      <c r="O31" s="98">
        <v>0</v>
      </c>
      <c r="P31" s="99">
        <v>0</v>
      </c>
      <c r="Q31" s="99">
        <v>0</v>
      </c>
      <c r="R31" s="98">
        <v>1</v>
      </c>
      <c r="S31" s="98">
        <v>0</v>
      </c>
      <c r="T31" s="98">
        <v>2</v>
      </c>
      <c r="U31" s="98">
        <v>1</v>
      </c>
      <c r="V31" s="98">
        <v>1</v>
      </c>
      <c r="W31" s="99">
        <v>0.5</v>
      </c>
      <c r="X31" s="99">
        <v>0.5</v>
      </c>
    </row>
    <row r="32" spans="1:24" ht="15">
      <c r="A32" s="106" t="s">
        <v>648</v>
      </c>
      <c r="B32" s="102" t="s">
        <v>662</v>
      </c>
      <c r="C32" s="102" t="s">
        <v>61</v>
      </c>
      <c r="D32" s="114"/>
      <c r="E32" s="113"/>
      <c r="F32" s="115" t="s">
        <v>648</v>
      </c>
      <c r="G32" s="116"/>
      <c r="H32" s="116"/>
      <c r="I32" s="117">
        <v>32</v>
      </c>
      <c r="J32" s="118"/>
      <c r="K32" s="98">
        <v>2</v>
      </c>
      <c r="L32" s="98">
        <v>1</v>
      </c>
      <c r="M32" s="98">
        <v>0</v>
      </c>
      <c r="N32" s="98">
        <v>1</v>
      </c>
      <c r="O32" s="98">
        <v>0</v>
      </c>
      <c r="P32" s="99">
        <v>0</v>
      </c>
      <c r="Q32" s="99">
        <v>0</v>
      </c>
      <c r="R32" s="98">
        <v>1</v>
      </c>
      <c r="S32" s="98">
        <v>0</v>
      </c>
      <c r="T32" s="98">
        <v>2</v>
      </c>
      <c r="U32" s="98">
        <v>1</v>
      </c>
      <c r="V32" s="98">
        <v>1</v>
      </c>
      <c r="W32" s="99">
        <v>0.5</v>
      </c>
      <c r="X32" s="99">
        <v>0.5</v>
      </c>
    </row>
    <row r="33" spans="1:24" ht="15">
      <c r="A33" s="106" t="s">
        <v>649</v>
      </c>
      <c r="B33" s="102" t="s">
        <v>663</v>
      </c>
      <c r="C33" s="102" t="s">
        <v>61</v>
      </c>
      <c r="D33" s="114"/>
      <c r="E33" s="113"/>
      <c r="F33" s="115" t="s">
        <v>649</v>
      </c>
      <c r="G33" s="116"/>
      <c r="H33" s="116"/>
      <c r="I33" s="117">
        <v>33</v>
      </c>
      <c r="J33" s="118"/>
      <c r="K33" s="98">
        <v>2</v>
      </c>
      <c r="L33" s="98">
        <v>1</v>
      </c>
      <c r="M33" s="98">
        <v>0</v>
      </c>
      <c r="N33" s="98">
        <v>1</v>
      </c>
      <c r="O33" s="98">
        <v>0</v>
      </c>
      <c r="P33" s="99">
        <v>0</v>
      </c>
      <c r="Q33" s="99">
        <v>0</v>
      </c>
      <c r="R33" s="98">
        <v>1</v>
      </c>
      <c r="S33" s="98">
        <v>0</v>
      </c>
      <c r="T33" s="98">
        <v>2</v>
      </c>
      <c r="U33" s="98">
        <v>1</v>
      </c>
      <c r="V33" s="98">
        <v>1</v>
      </c>
      <c r="W33" s="99">
        <v>0.5</v>
      </c>
      <c r="X33" s="99">
        <v>0.5</v>
      </c>
    </row>
    <row r="34" spans="1:24" ht="15">
      <c r="A34" s="106" t="s">
        <v>650</v>
      </c>
      <c r="B34" s="102" t="s">
        <v>664</v>
      </c>
      <c r="C34" s="102" t="s">
        <v>61</v>
      </c>
      <c r="D34" s="114"/>
      <c r="E34" s="113"/>
      <c r="F34" s="115" t="s">
        <v>650</v>
      </c>
      <c r="G34" s="116"/>
      <c r="H34" s="116"/>
      <c r="I34" s="117">
        <v>34</v>
      </c>
      <c r="J34" s="118"/>
      <c r="K34" s="98">
        <v>2</v>
      </c>
      <c r="L34" s="98">
        <v>1</v>
      </c>
      <c r="M34" s="98">
        <v>0</v>
      </c>
      <c r="N34" s="98">
        <v>1</v>
      </c>
      <c r="O34" s="98">
        <v>0</v>
      </c>
      <c r="P34" s="99">
        <v>0</v>
      </c>
      <c r="Q34" s="99">
        <v>0</v>
      </c>
      <c r="R34" s="98">
        <v>1</v>
      </c>
      <c r="S34" s="98">
        <v>0</v>
      </c>
      <c r="T34" s="98">
        <v>2</v>
      </c>
      <c r="U34" s="98">
        <v>1</v>
      </c>
      <c r="V34" s="98">
        <v>1</v>
      </c>
      <c r="W34" s="99">
        <v>0.5</v>
      </c>
      <c r="X34" s="99">
        <v>0.5</v>
      </c>
    </row>
    <row r="35" spans="1:24" ht="15">
      <c r="A35" s="106" t="s">
        <v>651</v>
      </c>
      <c r="B35" s="102" t="s">
        <v>665</v>
      </c>
      <c r="C35" s="102" t="s">
        <v>61</v>
      </c>
      <c r="D35" s="114"/>
      <c r="E35" s="113"/>
      <c r="F35" s="115" t="s">
        <v>651</v>
      </c>
      <c r="G35" s="116"/>
      <c r="H35" s="116"/>
      <c r="I35" s="117">
        <v>35</v>
      </c>
      <c r="J35" s="118"/>
      <c r="K35" s="98">
        <v>2</v>
      </c>
      <c r="L35" s="98">
        <v>1</v>
      </c>
      <c r="M35" s="98">
        <v>0</v>
      </c>
      <c r="N35" s="98">
        <v>1</v>
      </c>
      <c r="O35" s="98">
        <v>0</v>
      </c>
      <c r="P35" s="99">
        <v>0</v>
      </c>
      <c r="Q35" s="99">
        <v>0</v>
      </c>
      <c r="R35" s="98">
        <v>1</v>
      </c>
      <c r="S35" s="98">
        <v>0</v>
      </c>
      <c r="T35" s="98">
        <v>2</v>
      </c>
      <c r="U35" s="98">
        <v>1</v>
      </c>
      <c r="V35" s="98">
        <v>1</v>
      </c>
      <c r="W35" s="99">
        <v>0.5</v>
      </c>
      <c r="X35" s="99">
        <v>0.5</v>
      </c>
    </row>
    <row r="36" spans="1:24" ht="15">
      <c r="A36" s="106" t="s">
        <v>652</v>
      </c>
      <c r="B36" s="102" t="s">
        <v>666</v>
      </c>
      <c r="C36" s="102" t="s">
        <v>61</v>
      </c>
      <c r="D36" s="114"/>
      <c r="E36" s="113"/>
      <c r="F36" s="115" t="s">
        <v>652</v>
      </c>
      <c r="G36" s="116"/>
      <c r="H36" s="116"/>
      <c r="I36" s="117">
        <v>36</v>
      </c>
      <c r="J36" s="118"/>
      <c r="K36" s="98">
        <v>2</v>
      </c>
      <c r="L36" s="98">
        <v>1</v>
      </c>
      <c r="M36" s="98">
        <v>0</v>
      </c>
      <c r="N36" s="98">
        <v>1</v>
      </c>
      <c r="O36" s="98">
        <v>0</v>
      </c>
      <c r="P36" s="99">
        <v>0</v>
      </c>
      <c r="Q36" s="99">
        <v>0</v>
      </c>
      <c r="R36" s="98">
        <v>1</v>
      </c>
      <c r="S36" s="98">
        <v>0</v>
      </c>
      <c r="T36" s="98">
        <v>2</v>
      </c>
      <c r="U36" s="98">
        <v>1</v>
      </c>
      <c r="V36" s="98">
        <v>1</v>
      </c>
      <c r="W36" s="99">
        <v>0.5</v>
      </c>
      <c r="X36" s="99">
        <v>0.5</v>
      </c>
    </row>
    <row r="37" spans="1:24" ht="15">
      <c r="A37" s="106" t="s">
        <v>653</v>
      </c>
      <c r="B37" s="102" t="s">
        <v>667</v>
      </c>
      <c r="C37" s="102" t="s">
        <v>61</v>
      </c>
      <c r="D37" s="114"/>
      <c r="E37" s="113"/>
      <c r="F37" s="115" t="s">
        <v>653</v>
      </c>
      <c r="G37" s="116"/>
      <c r="H37" s="116"/>
      <c r="I37" s="117">
        <v>37</v>
      </c>
      <c r="J37" s="118"/>
      <c r="K37" s="98">
        <v>2</v>
      </c>
      <c r="L37" s="98">
        <v>1</v>
      </c>
      <c r="M37" s="98">
        <v>0</v>
      </c>
      <c r="N37" s="98">
        <v>1</v>
      </c>
      <c r="O37" s="98">
        <v>0</v>
      </c>
      <c r="P37" s="99">
        <v>0</v>
      </c>
      <c r="Q37" s="99">
        <v>0</v>
      </c>
      <c r="R37" s="98">
        <v>1</v>
      </c>
      <c r="S37" s="98">
        <v>0</v>
      </c>
      <c r="T37" s="98">
        <v>2</v>
      </c>
      <c r="U37" s="98">
        <v>1</v>
      </c>
      <c r="V37" s="98">
        <v>1</v>
      </c>
      <c r="W37" s="99">
        <v>0.5</v>
      </c>
      <c r="X37" s="99">
        <v>0.5</v>
      </c>
    </row>
    <row r="38" spans="1:24" ht="15">
      <c r="A38" s="106" t="s">
        <v>654</v>
      </c>
      <c r="B38" s="102" t="s">
        <v>668</v>
      </c>
      <c r="C38" s="102" t="s">
        <v>61</v>
      </c>
      <c r="D38" s="114"/>
      <c r="E38" s="113"/>
      <c r="F38" s="115" t="s">
        <v>654</v>
      </c>
      <c r="G38" s="116"/>
      <c r="H38" s="116"/>
      <c r="I38" s="117">
        <v>38</v>
      </c>
      <c r="J38" s="118"/>
      <c r="K38" s="98">
        <v>2</v>
      </c>
      <c r="L38" s="98">
        <v>1</v>
      </c>
      <c r="M38" s="98">
        <v>0</v>
      </c>
      <c r="N38" s="98">
        <v>1</v>
      </c>
      <c r="O38" s="98">
        <v>0</v>
      </c>
      <c r="P38" s="99">
        <v>0</v>
      </c>
      <c r="Q38" s="99">
        <v>0</v>
      </c>
      <c r="R38" s="98">
        <v>1</v>
      </c>
      <c r="S38" s="98">
        <v>0</v>
      </c>
      <c r="T38" s="98">
        <v>2</v>
      </c>
      <c r="U38" s="98">
        <v>1</v>
      </c>
      <c r="V38" s="98">
        <v>1</v>
      </c>
      <c r="W38" s="99">
        <v>0.5</v>
      </c>
      <c r="X38" s="99">
        <v>0.5</v>
      </c>
    </row>
    <row r="39" spans="1:24" ht="15">
      <c r="A39" s="106" t="s">
        <v>655</v>
      </c>
      <c r="B39" s="102" t="s">
        <v>657</v>
      </c>
      <c r="C39" s="102" t="s">
        <v>63</v>
      </c>
      <c r="D39" s="114"/>
      <c r="E39" s="113"/>
      <c r="F39" s="115" t="s">
        <v>655</v>
      </c>
      <c r="G39" s="116"/>
      <c r="H39" s="116"/>
      <c r="I39" s="117">
        <v>39</v>
      </c>
      <c r="J39" s="118"/>
      <c r="K39" s="98">
        <v>2</v>
      </c>
      <c r="L39" s="98">
        <v>1</v>
      </c>
      <c r="M39" s="98">
        <v>0</v>
      </c>
      <c r="N39" s="98">
        <v>1</v>
      </c>
      <c r="O39" s="98">
        <v>0</v>
      </c>
      <c r="P39" s="99">
        <v>0</v>
      </c>
      <c r="Q39" s="99">
        <v>0</v>
      </c>
      <c r="R39" s="98">
        <v>1</v>
      </c>
      <c r="S39" s="98">
        <v>0</v>
      </c>
      <c r="T39" s="98">
        <v>2</v>
      </c>
      <c r="U39" s="98">
        <v>1</v>
      </c>
      <c r="V39" s="98">
        <v>1</v>
      </c>
      <c r="W39" s="99">
        <v>0.5</v>
      </c>
      <c r="X39" s="99">
        <v>0.5</v>
      </c>
    </row>
    <row r="40" spans="1:24" ht="15">
      <c r="A40" s="106" t="s">
        <v>656</v>
      </c>
      <c r="B40" s="102" t="s">
        <v>658</v>
      </c>
      <c r="C40" s="102" t="s">
        <v>63</v>
      </c>
      <c r="D40" s="114"/>
      <c r="E40" s="113"/>
      <c r="F40" s="115" t="s">
        <v>656</v>
      </c>
      <c r="G40" s="116"/>
      <c r="H40" s="116"/>
      <c r="I40" s="117">
        <v>40</v>
      </c>
      <c r="J40" s="118"/>
      <c r="K40" s="98">
        <v>2</v>
      </c>
      <c r="L40" s="98">
        <v>1</v>
      </c>
      <c r="M40" s="98">
        <v>0</v>
      </c>
      <c r="N40" s="98">
        <v>1</v>
      </c>
      <c r="O40" s="98">
        <v>0</v>
      </c>
      <c r="P40" s="99">
        <v>0</v>
      </c>
      <c r="Q40" s="99">
        <v>0</v>
      </c>
      <c r="R40" s="98">
        <v>1</v>
      </c>
      <c r="S40" s="98">
        <v>0</v>
      </c>
      <c r="T40" s="98">
        <v>2</v>
      </c>
      <c r="U40" s="98">
        <v>1</v>
      </c>
      <c r="V40" s="98">
        <v>1</v>
      </c>
      <c r="W40" s="99">
        <v>0.5</v>
      </c>
      <c r="X40" s="99">
        <v>0.5</v>
      </c>
    </row>
  </sheetData>
  <dataValidations count="8">
    <dataValidation allowBlank="1" showInputMessage="1" promptTitle="Group Vertex Color" prompt="To select a color to use for all vertices in the group, right-click and select Select Color on the right-click menu." sqref="B3:B4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0">
      <formula1>ValidGroupShapes</formula1>
    </dataValidation>
    <dataValidation allowBlank="1" showInputMessage="1" showErrorMessage="1" promptTitle="Group Name" prompt="Enter the name of the group." sqref="A3:A4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0">
      <formula1>ValidBooleansDefaultFalse</formula1>
    </dataValidation>
    <dataValidation allowBlank="1" sqref="K3:K40"/>
    <dataValidation allowBlank="1" showInputMessage="1" showErrorMessage="1" promptTitle="Group Label" prompt="Enter an optional group label." errorTitle="Invalid Group Collapsed" error="You have entered an unrecognized &quot;group collapsed.&quot;  Try selecting from the drop-down list instead." sqref="F3:F4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93" t="s">
        <v>144</v>
      </c>
      <c r="B1" s="93" t="s">
        <v>5</v>
      </c>
      <c r="C1" s="93" t="s">
        <v>147</v>
      </c>
    </row>
    <row r="2" spans="1:3" ht="15">
      <c r="A2" s="103" t="s">
        <v>619</v>
      </c>
      <c r="B2" s="104" t="s">
        <v>614</v>
      </c>
      <c r="C2" s="103">
        <f>VLOOKUP(GroupVertices[[#This Row],[Vertex]],Vertices[],MATCH("ID",Vertices[[#Headers],[Vertex]:[Vertex Group]],0),FALSE)</f>
        <v>414</v>
      </c>
    </row>
    <row r="3" spans="1:3" ht="15">
      <c r="A3" s="103" t="s">
        <v>619</v>
      </c>
      <c r="B3" s="104" t="s">
        <v>203</v>
      </c>
      <c r="C3" s="103">
        <f>VLOOKUP(GroupVertices[[#This Row],[Vertex]],Vertices[],MATCH("ID",Vertices[[#Headers],[Vertex]:[Vertex Group]],0),FALSE)</f>
        <v>3</v>
      </c>
    </row>
    <row r="4" spans="1:3" ht="15">
      <c r="A4" s="103" t="s">
        <v>619</v>
      </c>
      <c r="B4" s="104" t="s">
        <v>613</v>
      </c>
      <c r="C4" s="103">
        <f>VLOOKUP(GroupVertices[[#This Row],[Vertex]],Vertices[],MATCH("ID",Vertices[[#Headers],[Vertex]:[Vertex Group]],0),FALSE)</f>
        <v>413</v>
      </c>
    </row>
    <row r="5" spans="1:3" ht="15">
      <c r="A5" s="103" t="s">
        <v>619</v>
      </c>
      <c r="B5" s="104" t="s">
        <v>611</v>
      </c>
      <c r="C5" s="103">
        <f>VLOOKUP(GroupVertices[[#This Row],[Vertex]],Vertices[],MATCH("ID",Vertices[[#Headers],[Vertex]:[Vertex Group]],0),FALSE)</f>
        <v>411</v>
      </c>
    </row>
    <row r="6" spans="1:3" ht="15">
      <c r="A6" s="103" t="s">
        <v>619</v>
      </c>
      <c r="B6" s="104" t="s">
        <v>607</v>
      </c>
      <c r="C6" s="103">
        <f>VLOOKUP(GroupVertices[[#This Row],[Vertex]],Vertices[],MATCH("ID",Vertices[[#Headers],[Vertex]:[Vertex Group]],0),FALSE)</f>
        <v>407</v>
      </c>
    </row>
    <row r="7" spans="1:3" ht="15">
      <c r="A7" s="103" t="s">
        <v>619</v>
      </c>
      <c r="B7" s="104" t="s">
        <v>262</v>
      </c>
      <c r="C7" s="103">
        <f>VLOOKUP(GroupVertices[[#This Row],[Vertex]],Vertices[],MATCH("ID",Vertices[[#Headers],[Vertex]:[Vertex Group]],0),FALSE)</f>
        <v>62</v>
      </c>
    </row>
    <row r="8" spans="1:3" ht="15">
      <c r="A8" s="103" t="s">
        <v>619</v>
      </c>
      <c r="B8" s="104" t="s">
        <v>605</v>
      </c>
      <c r="C8" s="103">
        <f>VLOOKUP(GroupVertices[[#This Row],[Vertex]],Vertices[],MATCH("ID",Vertices[[#Headers],[Vertex]:[Vertex Group]],0),FALSE)</f>
        <v>405</v>
      </c>
    </row>
    <row r="9" spans="1:3" ht="15">
      <c r="A9" s="103" t="s">
        <v>619</v>
      </c>
      <c r="B9" s="104" t="s">
        <v>606</v>
      </c>
      <c r="C9" s="103">
        <f>VLOOKUP(GroupVertices[[#This Row],[Vertex]],Vertices[],MATCH("ID",Vertices[[#Headers],[Vertex]:[Vertex Group]],0),FALSE)</f>
        <v>406</v>
      </c>
    </row>
    <row r="10" spans="1:3" ht="15">
      <c r="A10" s="103" t="s">
        <v>619</v>
      </c>
      <c r="B10" s="104" t="s">
        <v>604</v>
      </c>
      <c r="C10" s="103">
        <f>VLOOKUP(GroupVertices[[#This Row],[Vertex]],Vertices[],MATCH("ID",Vertices[[#Headers],[Vertex]:[Vertex Group]],0),FALSE)</f>
        <v>404</v>
      </c>
    </row>
    <row r="11" spans="1:3" ht="15">
      <c r="A11" s="103" t="s">
        <v>619</v>
      </c>
      <c r="B11" s="104" t="s">
        <v>603</v>
      </c>
      <c r="C11" s="103">
        <f>VLOOKUP(GroupVertices[[#This Row],[Vertex]],Vertices[],MATCH("ID",Vertices[[#Headers],[Vertex]:[Vertex Group]],0),FALSE)</f>
        <v>403</v>
      </c>
    </row>
    <row r="12" spans="1:3" ht="15">
      <c r="A12" s="103" t="s">
        <v>619</v>
      </c>
      <c r="B12" s="104" t="s">
        <v>228</v>
      </c>
      <c r="C12" s="103">
        <f>VLOOKUP(GroupVertices[[#This Row],[Vertex]],Vertices[],MATCH("ID",Vertices[[#Headers],[Vertex]:[Vertex Group]],0),FALSE)</f>
        <v>28</v>
      </c>
    </row>
    <row r="13" spans="1:3" ht="15">
      <c r="A13" s="103" t="s">
        <v>619</v>
      </c>
      <c r="B13" s="104" t="s">
        <v>602</v>
      </c>
      <c r="C13" s="103">
        <f>VLOOKUP(GroupVertices[[#This Row],[Vertex]],Vertices[],MATCH("ID",Vertices[[#Headers],[Vertex]:[Vertex Group]],0),FALSE)</f>
        <v>402</v>
      </c>
    </row>
    <row r="14" spans="1:3" ht="15">
      <c r="A14" s="103" t="s">
        <v>619</v>
      </c>
      <c r="B14" s="104" t="s">
        <v>595</v>
      </c>
      <c r="C14" s="103">
        <f>VLOOKUP(GroupVertices[[#This Row],[Vertex]],Vertices[],MATCH("ID",Vertices[[#Headers],[Vertex]:[Vertex Group]],0),FALSE)</f>
        <v>395</v>
      </c>
    </row>
    <row r="15" spans="1:3" ht="15">
      <c r="A15" s="103" t="s">
        <v>619</v>
      </c>
      <c r="B15" s="104" t="s">
        <v>594</v>
      </c>
      <c r="C15" s="103">
        <f>VLOOKUP(GroupVertices[[#This Row],[Vertex]],Vertices[],MATCH("ID",Vertices[[#Headers],[Vertex]:[Vertex Group]],0),FALSE)</f>
        <v>394</v>
      </c>
    </row>
    <row r="16" spans="1:3" ht="15">
      <c r="A16" s="103" t="s">
        <v>619</v>
      </c>
      <c r="B16" s="104" t="s">
        <v>591</v>
      </c>
      <c r="C16" s="103">
        <f>VLOOKUP(GroupVertices[[#This Row],[Vertex]],Vertices[],MATCH("ID",Vertices[[#Headers],[Vertex]:[Vertex Group]],0),FALSE)</f>
        <v>391</v>
      </c>
    </row>
    <row r="17" spans="1:3" ht="15">
      <c r="A17" s="103" t="s">
        <v>619</v>
      </c>
      <c r="B17" s="104" t="s">
        <v>592</v>
      </c>
      <c r="C17" s="103">
        <f>VLOOKUP(GroupVertices[[#This Row],[Vertex]],Vertices[],MATCH("ID",Vertices[[#Headers],[Vertex]:[Vertex Group]],0),FALSE)</f>
        <v>392</v>
      </c>
    </row>
    <row r="18" spans="1:3" ht="15">
      <c r="A18" s="103" t="s">
        <v>619</v>
      </c>
      <c r="B18" s="104" t="s">
        <v>584</v>
      </c>
      <c r="C18" s="103">
        <f>VLOOKUP(GroupVertices[[#This Row],[Vertex]],Vertices[],MATCH("ID",Vertices[[#Headers],[Vertex]:[Vertex Group]],0),FALSE)</f>
        <v>384</v>
      </c>
    </row>
    <row r="19" spans="1:3" ht="15">
      <c r="A19" s="103" t="s">
        <v>619</v>
      </c>
      <c r="B19" s="104" t="s">
        <v>580</v>
      </c>
      <c r="C19" s="103">
        <f>VLOOKUP(GroupVertices[[#This Row],[Vertex]],Vertices[],MATCH("ID",Vertices[[#Headers],[Vertex]:[Vertex Group]],0),FALSE)</f>
        <v>380</v>
      </c>
    </row>
    <row r="20" spans="1:3" ht="15">
      <c r="A20" s="103" t="s">
        <v>619</v>
      </c>
      <c r="B20" s="104" t="s">
        <v>571</v>
      </c>
      <c r="C20" s="103">
        <f>VLOOKUP(GroupVertices[[#This Row],[Vertex]],Vertices[],MATCH("ID",Vertices[[#Headers],[Vertex]:[Vertex Group]],0),FALSE)</f>
        <v>371</v>
      </c>
    </row>
    <row r="21" spans="1:3" ht="15">
      <c r="A21" s="103" t="s">
        <v>619</v>
      </c>
      <c r="B21" s="104" t="s">
        <v>572</v>
      </c>
      <c r="C21" s="103">
        <f>VLOOKUP(GroupVertices[[#This Row],[Vertex]],Vertices[],MATCH("ID",Vertices[[#Headers],[Vertex]:[Vertex Group]],0),FALSE)</f>
        <v>372</v>
      </c>
    </row>
    <row r="22" spans="1:3" ht="15">
      <c r="A22" s="103" t="s">
        <v>619</v>
      </c>
      <c r="B22" s="104" t="s">
        <v>570</v>
      </c>
      <c r="C22" s="103">
        <f>VLOOKUP(GroupVertices[[#This Row],[Vertex]],Vertices[],MATCH("ID",Vertices[[#Headers],[Vertex]:[Vertex Group]],0),FALSE)</f>
        <v>370</v>
      </c>
    </row>
    <row r="23" spans="1:3" ht="15">
      <c r="A23" s="103" t="s">
        <v>619</v>
      </c>
      <c r="B23" s="104" t="s">
        <v>569</v>
      </c>
      <c r="C23" s="103">
        <f>VLOOKUP(GroupVertices[[#This Row],[Vertex]],Vertices[],MATCH("ID",Vertices[[#Headers],[Vertex]:[Vertex Group]],0),FALSE)</f>
        <v>369</v>
      </c>
    </row>
    <row r="24" spans="1:3" ht="15">
      <c r="A24" s="103" t="s">
        <v>619</v>
      </c>
      <c r="B24" s="104" t="s">
        <v>564</v>
      </c>
      <c r="C24" s="103">
        <f>VLOOKUP(GroupVertices[[#This Row],[Vertex]],Vertices[],MATCH("ID",Vertices[[#Headers],[Vertex]:[Vertex Group]],0),FALSE)</f>
        <v>364</v>
      </c>
    </row>
    <row r="25" spans="1:3" ht="15">
      <c r="A25" s="103" t="s">
        <v>619</v>
      </c>
      <c r="B25" s="104" t="s">
        <v>556</v>
      </c>
      <c r="C25" s="103">
        <f>VLOOKUP(GroupVertices[[#This Row],[Vertex]],Vertices[],MATCH("ID",Vertices[[#Headers],[Vertex]:[Vertex Group]],0),FALSE)</f>
        <v>356</v>
      </c>
    </row>
    <row r="26" spans="1:3" ht="15">
      <c r="A26" s="103" t="s">
        <v>619</v>
      </c>
      <c r="B26" s="104" t="s">
        <v>549</v>
      </c>
      <c r="C26" s="103">
        <f>VLOOKUP(GroupVertices[[#This Row],[Vertex]],Vertices[],MATCH("ID",Vertices[[#Headers],[Vertex]:[Vertex Group]],0),FALSE)</f>
        <v>349</v>
      </c>
    </row>
    <row r="27" spans="1:3" ht="15">
      <c r="A27" s="103" t="s">
        <v>619</v>
      </c>
      <c r="B27" s="104" t="s">
        <v>551</v>
      </c>
      <c r="C27" s="103">
        <f>VLOOKUP(GroupVertices[[#This Row],[Vertex]],Vertices[],MATCH("ID",Vertices[[#Headers],[Vertex]:[Vertex Group]],0),FALSE)</f>
        <v>351</v>
      </c>
    </row>
    <row r="28" spans="1:3" ht="15">
      <c r="A28" s="103" t="s">
        <v>619</v>
      </c>
      <c r="B28" s="104" t="s">
        <v>552</v>
      </c>
      <c r="C28" s="103">
        <f>VLOOKUP(GroupVertices[[#This Row],[Vertex]],Vertices[],MATCH("ID",Vertices[[#Headers],[Vertex]:[Vertex Group]],0),FALSE)</f>
        <v>352</v>
      </c>
    </row>
    <row r="29" spans="1:3" ht="15">
      <c r="A29" s="103" t="s">
        <v>619</v>
      </c>
      <c r="B29" s="104" t="s">
        <v>494</v>
      </c>
      <c r="C29" s="103">
        <f>VLOOKUP(GroupVertices[[#This Row],[Vertex]],Vertices[],MATCH("ID",Vertices[[#Headers],[Vertex]:[Vertex Group]],0),FALSE)</f>
        <v>294</v>
      </c>
    </row>
    <row r="30" spans="1:3" ht="15">
      <c r="A30" s="103" t="s">
        <v>619</v>
      </c>
      <c r="B30" s="104" t="s">
        <v>542</v>
      </c>
      <c r="C30" s="103">
        <f>VLOOKUP(GroupVertices[[#This Row],[Vertex]],Vertices[],MATCH("ID",Vertices[[#Headers],[Vertex]:[Vertex Group]],0),FALSE)</f>
        <v>342</v>
      </c>
    </row>
    <row r="31" spans="1:3" ht="15">
      <c r="A31" s="103" t="s">
        <v>619</v>
      </c>
      <c r="B31" s="104" t="s">
        <v>540</v>
      </c>
      <c r="C31" s="103">
        <f>VLOOKUP(GroupVertices[[#This Row],[Vertex]],Vertices[],MATCH("ID",Vertices[[#Headers],[Vertex]:[Vertex Group]],0),FALSE)</f>
        <v>340</v>
      </c>
    </row>
    <row r="32" spans="1:3" ht="15">
      <c r="A32" s="103" t="s">
        <v>619</v>
      </c>
      <c r="B32" s="104" t="s">
        <v>539</v>
      </c>
      <c r="C32" s="103">
        <f>VLOOKUP(GroupVertices[[#This Row],[Vertex]],Vertices[],MATCH("ID",Vertices[[#Headers],[Vertex]:[Vertex Group]],0),FALSE)</f>
        <v>339</v>
      </c>
    </row>
    <row r="33" spans="1:3" ht="15">
      <c r="A33" s="103" t="s">
        <v>619</v>
      </c>
      <c r="B33" s="104" t="s">
        <v>538</v>
      </c>
      <c r="C33" s="103">
        <f>VLOOKUP(GroupVertices[[#This Row],[Vertex]],Vertices[],MATCH("ID",Vertices[[#Headers],[Vertex]:[Vertex Group]],0),FALSE)</f>
        <v>338</v>
      </c>
    </row>
    <row r="34" spans="1:3" ht="15">
      <c r="A34" s="103" t="s">
        <v>619</v>
      </c>
      <c r="B34" s="104" t="s">
        <v>537</v>
      </c>
      <c r="C34" s="103">
        <f>VLOOKUP(GroupVertices[[#This Row],[Vertex]],Vertices[],MATCH("ID",Vertices[[#Headers],[Vertex]:[Vertex Group]],0),FALSE)</f>
        <v>337</v>
      </c>
    </row>
    <row r="35" spans="1:3" ht="15">
      <c r="A35" s="103" t="s">
        <v>619</v>
      </c>
      <c r="B35" s="104" t="s">
        <v>536</v>
      </c>
      <c r="C35" s="103">
        <f>VLOOKUP(GroupVertices[[#This Row],[Vertex]],Vertices[],MATCH("ID",Vertices[[#Headers],[Vertex]:[Vertex Group]],0),FALSE)</f>
        <v>336</v>
      </c>
    </row>
    <row r="36" spans="1:3" ht="15">
      <c r="A36" s="103" t="s">
        <v>619</v>
      </c>
      <c r="B36" s="104" t="s">
        <v>534</v>
      </c>
      <c r="C36" s="103">
        <f>VLOOKUP(GroupVertices[[#This Row],[Vertex]],Vertices[],MATCH("ID",Vertices[[#Headers],[Vertex]:[Vertex Group]],0),FALSE)</f>
        <v>334</v>
      </c>
    </row>
    <row r="37" spans="1:3" ht="15">
      <c r="A37" s="103" t="s">
        <v>619</v>
      </c>
      <c r="B37" s="104" t="s">
        <v>533</v>
      </c>
      <c r="C37" s="103">
        <f>VLOOKUP(GroupVertices[[#This Row],[Vertex]],Vertices[],MATCH("ID",Vertices[[#Headers],[Vertex]:[Vertex Group]],0),FALSE)</f>
        <v>333</v>
      </c>
    </row>
    <row r="38" spans="1:3" ht="15">
      <c r="A38" s="103" t="s">
        <v>619</v>
      </c>
      <c r="B38" s="104" t="s">
        <v>346</v>
      </c>
      <c r="C38" s="103">
        <f>VLOOKUP(GroupVertices[[#This Row],[Vertex]],Vertices[],MATCH("ID",Vertices[[#Headers],[Vertex]:[Vertex Group]],0),FALSE)</f>
        <v>146</v>
      </c>
    </row>
    <row r="39" spans="1:3" ht="15">
      <c r="A39" s="103" t="s">
        <v>619</v>
      </c>
      <c r="B39" s="104" t="s">
        <v>520</v>
      </c>
      <c r="C39" s="103">
        <f>VLOOKUP(GroupVertices[[#This Row],[Vertex]],Vertices[],MATCH("ID",Vertices[[#Headers],[Vertex]:[Vertex Group]],0),FALSE)</f>
        <v>320</v>
      </c>
    </row>
    <row r="40" spans="1:3" ht="15">
      <c r="A40" s="103" t="s">
        <v>619</v>
      </c>
      <c r="B40" s="104" t="s">
        <v>513</v>
      </c>
      <c r="C40" s="103">
        <f>VLOOKUP(GroupVertices[[#This Row],[Vertex]],Vertices[],MATCH("ID",Vertices[[#Headers],[Vertex]:[Vertex Group]],0),FALSE)</f>
        <v>313</v>
      </c>
    </row>
    <row r="41" spans="1:3" ht="15">
      <c r="A41" s="103" t="s">
        <v>619</v>
      </c>
      <c r="B41" s="104" t="s">
        <v>508</v>
      </c>
      <c r="C41" s="103">
        <f>VLOOKUP(GroupVertices[[#This Row],[Vertex]],Vertices[],MATCH("ID",Vertices[[#Headers],[Vertex]:[Vertex Group]],0),FALSE)</f>
        <v>308</v>
      </c>
    </row>
    <row r="42" spans="1:3" ht="15">
      <c r="A42" s="103" t="s">
        <v>619</v>
      </c>
      <c r="B42" s="104" t="s">
        <v>254</v>
      </c>
      <c r="C42" s="103">
        <f>VLOOKUP(GroupVertices[[#This Row],[Vertex]],Vertices[],MATCH("ID",Vertices[[#Headers],[Vertex]:[Vertex Group]],0),FALSE)</f>
        <v>54</v>
      </c>
    </row>
    <row r="43" spans="1:3" ht="15">
      <c r="A43" s="103" t="s">
        <v>619</v>
      </c>
      <c r="B43" s="104" t="s">
        <v>504</v>
      </c>
      <c r="C43" s="103">
        <f>VLOOKUP(GroupVertices[[#This Row],[Vertex]],Vertices[],MATCH("ID",Vertices[[#Headers],[Vertex]:[Vertex Group]],0),FALSE)</f>
        <v>304</v>
      </c>
    </row>
    <row r="44" spans="1:3" ht="15">
      <c r="A44" s="103" t="s">
        <v>619</v>
      </c>
      <c r="B44" s="104" t="s">
        <v>503</v>
      </c>
      <c r="C44" s="103">
        <f>VLOOKUP(GroupVertices[[#This Row],[Vertex]],Vertices[],MATCH("ID",Vertices[[#Headers],[Vertex]:[Vertex Group]],0),FALSE)</f>
        <v>303</v>
      </c>
    </row>
    <row r="45" spans="1:3" ht="15">
      <c r="A45" s="103" t="s">
        <v>619</v>
      </c>
      <c r="B45" s="104" t="s">
        <v>497</v>
      </c>
      <c r="C45" s="103">
        <f>VLOOKUP(GroupVertices[[#This Row],[Vertex]],Vertices[],MATCH("ID",Vertices[[#Headers],[Vertex]:[Vertex Group]],0),FALSE)</f>
        <v>297</v>
      </c>
    </row>
    <row r="46" spans="1:3" ht="15">
      <c r="A46" s="103" t="s">
        <v>619</v>
      </c>
      <c r="B46" s="104" t="s">
        <v>496</v>
      </c>
      <c r="C46" s="103">
        <f>VLOOKUP(GroupVertices[[#This Row],[Vertex]],Vertices[],MATCH("ID",Vertices[[#Headers],[Vertex]:[Vertex Group]],0),FALSE)</f>
        <v>296</v>
      </c>
    </row>
    <row r="47" spans="1:3" ht="15">
      <c r="A47" s="103" t="s">
        <v>619</v>
      </c>
      <c r="B47" s="104" t="s">
        <v>332</v>
      </c>
      <c r="C47" s="103">
        <f>VLOOKUP(GroupVertices[[#This Row],[Vertex]],Vertices[],MATCH("ID",Vertices[[#Headers],[Vertex]:[Vertex Group]],0),FALSE)</f>
        <v>132</v>
      </c>
    </row>
    <row r="48" spans="1:3" ht="15">
      <c r="A48" s="103" t="s">
        <v>619</v>
      </c>
      <c r="B48" s="104" t="s">
        <v>495</v>
      </c>
      <c r="C48" s="103">
        <f>VLOOKUP(GroupVertices[[#This Row],[Vertex]],Vertices[],MATCH("ID",Vertices[[#Headers],[Vertex]:[Vertex Group]],0),FALSE)</f>
        <v>295</v>
      </c>
    </row>
    <row r="49" spans="1:3" ht="15">
      <c r="A49" s="103" t="s">
        <v>619</v>
      </c>
      <c r="B49" s="104" t="s">
        <v>493</v>
      </c>
      <c r="C49" s="103">
        <f>VLOOKUP(GroupVertices[[#This Row],[Vertex]],Vertices[],MATCH("ID",Vertices[[#Headers],[Vertex]:[Vertex Group]],0),FALSE)</f>
        <v>293</v>
      </c>
    </row>
    <row r="50" spans="1:3" ht="15">
      <c r="A50" s="103" t="s">
        <v>619</v>
      </c>
      <c r="B50" s="104" t="s">
        <v>491</v>
      </c>
      <c r="C50" s="103">
        <f>VLOOKUP(GroupVertices[[#This Row],[Vertex]],Vertices[],MATCH("ID",Vertices[[#Headers],[Vertex]:[Vertex Group]],0),FALSE)</f>
        <v>291</v>
      </c>
    </row>
    <row r="51" spans="1:3" ht="15">
      <c r="A51" s="103" t="s">
        <v>619</v>
      </c>
      <c r="B51" s="104" t="s">
        <v>487</v>
      </c>
      <c r="C51" s="103">
        <f>VLOOKUP(GroupVertices[[#This Row],[Vertex]],Vertices[],MATCH("ID",Vertices[[#Headers],[Vertex]:[Vertex Group]],0),FALSE)</f>
        <v>287</v>
      </c>
    </row>
    <row r="52" spans="1:3" ht="15">
      <c r="A52" s="103" t="s">
        <v>619</v>
      </c>
      <c r="B52" s="104" t="s">
        <v>485</v>
      </c>
      <c r="C52" s="103">
        <f>VLOOKUP(GroupVertices[[#This Row],[Vertex]],Vertices[],MATCH("ID",Vertices[[#Headers],[Vertex]:[Vertex Group]],0),FALSE)</f>
        <v>285</v>
      </c>
    </row>
    <row r="53" spans="1:3" ht="15">
      <c r="A53" s="103" t="s">
        <v>619</v>
      </c>
      <c r="B53" s="104" t="s">
        <v>480</v>
      </c>
      <c r="C53" s="103">
        <f>VLOOKUP(GroupVertices[[#This Row],[Vertex]],Vertices[],MATCH("ID",Vertices[[#Headers],[Vertex]:[Vertex Group]],0),FALSE)</f>
        <v>280</v>
      </c>
    </row>
    <row r="54" spans="1:3" ht="15">
      <c r="A54" s="103" t="s">
        <v>619</v>
      </c>
      <c r="B54" s="104" t="s">
        <v>479</v>
      </c>
      <c r="C54" s="103">
        <f>VLOOKUP(GroupVertices[[#This Row],[Vertex]],Vertices[],MATCH("ID",Vertices[[#Headers],[Vertex]:[Vertex Group]],0),FALSE)</f>
        <v>279</v>
      </c>
    </row>
    <row r="55" spans="1:3" ht="15">
      <c r="A55" s="103" t="s">
        <v>619</v>
      </c>
      <c r="B55" s="104" t="s">
        <v>478</v>
      </c>
      <c r="C55" s="103">
        <f>VLOOKUP(GroupVertices[[#This Row],[Vertex]],Vertices[],MATCH("ID",Vertices[[#Headers],[Vertex]:[Vertex Group]],0),FALSE)</f>
        <v>278</v>
      </c>
    </row>
    <row r="56" spans="1:3" ht="15">
      <c r="A56" s="103" t="s">
        <v>619</v>
      </c>
      <c r="B56" s="104" t="s">
        <v>477</v>
      </c>
      <c r="C56" s="103">
        <f>VLOOKUP(GroupVertices[[#This Row],[Vertex]],Vertices[],MATCH("ID",Vertices[[#Headers],[Vertex]:[Vertex Group]],0),FALSE)</f>
        <v>277</v>
      </c>
    </row>
    <row r="57" spans="1:3" ht="15">
      <c r="A57" s="103" t="s">
        <v>619</v>
      </c>
      <c r="B57" s="104" t="s">
        <v>469</v>
      </c>
      <c r="C57" s="103">
        <f>VLOOKUP(GroupVertices[[#This Row],[Vertex]],Vertices[],MATCH("ID",Vertices[[#Headers],[Vertex]:[Vertex Group]],0),FALSE)</f>
        <v>269</v>
      </c>
    </row>
    <row r="58" spans="1:3" ht="15">
      <c r="A58" s="103" t="s">
        <v>619</v>
      </c>
      <c r="B58" s="104" t="s">
        <v>465</v>
      </c>
      <c r="C58" s="103">
        <f>VLOOKUP(GroupVertices[[#This Row],[Vertex]],Vertices[],MATCH("ID",Vertices[[#Headers],[Vertex]:[Vertex Group]],0),FALSE)</f>
        <v>265</v>
      </c>
    </row>
    <row r="59" spans="1:3" ht="15">
      <c r="A59" s="103" t="s">
        <v>619</v>
      </c>
      <c r="B59" s="104" t="s">
        <v>459</v>
      </c>
      <c r="C59" s="103">
        <f>VLOOKUP(GroupVertices[[#This Row],[Vertex]],Vertices[],MATCH("ID",Vertices[[#Headers],[Vertex]:[Vertex Group]],0),FALSE)</f>
        <v>259</v>
      </c>
    </row>
    <row r="60" spans="1:3" ht="15">
      <c r="A60" s="103" t="s">
        <v>619</v>
      </c>
      <c r="B60" s="104" t="s">
        <v>457</v>
      </c>
      <c r="C60" s="103">
        <f>VLOOKUP(GroupVertices[[#This Row],[Vertex]],Vertices[],MATCH("ID",Vertices[[#Headers],[Vertex]:[Vertex Group]],0),FALSE)</f>
        <v>257</v>
      </c>
    </row>
    <row r="61" spans="1:3" ht="15">
      <c r="A61" s="103" t="s">
        <v>619</v>
      </c>
      <c r="B61" s="104" t="s">
        <v>455</v>
      </c>
      <c r="C61" s="103">
        <f>VLOOKUP(GroupVertices[[#This Row],[Vertex]],Vertices[],MATCH("ID",Vertices[[#Headers],[Vertex]:[Vertex Group]],0),FALSE)</f>
        <v>255</v>
      </c>
    </row>
    <row r="62" spans="1:3" ht="15">
      <c r="A62" s="103" t="s">
        <v>619</v>
      </c>
      <c r="B62" s="104" t="s">
        <v>456</v>
      </c>
      <c r="C62" s="103">
        <f>VLOOKUP(GroupVertices[[#This Row],[Vertex]],Vertices[],MATCH("ID",Vertices[[#Headers],[Vertex]:[Vertex Group]],0),FALSE)</f>
        <v>256</v>
      </c>
    </row>
    <row r="63" spans="1:3" ht="15">
      <c r="A63" s="103" t="s">
        <v>619</v>
      </c>
      <c r="B63" s="104" t="s">
        <v>454</v>
      </c>
      <c r="C63" s="103">
        <f>VLOOKUP(GroupVertices[[#This Row],[Vertex]],Vertices[],MATCH("ID",Vertices[[#Headers],[Vertex]:[Vertex Group]],0),FALSE)</f>
        <v>254</v>
      </c>
    </row>
    <row r="64" spans="1:3" ht="15">
      <c r="A64" s="103" t="s">
        <v>619</v>
      </c>
      <c r="B64" s="104" t="s">
        <v>234</v>
      </c>
      <c r="C64" s="103">
        <f>VLOOKUP(GroupVertices[[#This Row],[Vertex]],Vertices[],MATCH("ID",Vertices[[#Headers],[Vertex]:[Vertex Group]],0),FALSE)</f>
        <v>34</v>
      </c>
    </row>
    <row r="65" spans="1:3" ht="15">
      <c r="A65" s="103" t="s">
        <v>619</v>
      </c>
      <c r="B65" s="104" t="s">
        <v>371</v>
      </c>
      <c r="C65" s="103">
        <f>VLOOKUP(GroupVertices[[#This Row],[Vertex]],Vertices[],MATCH("ID",Vertices[[#Headers],[Vertex]:[Vertex Group]],0),FALSE)</f>
        <v>171</v>
      </c>
    </row>
    <row r="66" spans="1:3" ht="15">
      <c r="A66" s="103" t="s">
        <v>619</v>
      </c>
      <c r="B66" s="104" t="s">
        <v>452</v>
      </c>
      <c r="C66" s="103">
        <f>VLOOKUP(GroupVertices[[#This Row],[Vertex]],Vertices[],MATCH("ID",Vertices[[#Headers],[Vertex]:[Vertex Group]],0),FALSE)</f>
        <v>252</v>
      </c>
    </row>
    <row r="67" spans="1:3" ht="15">
      <c r="A67" s="103" t="s">
        <v>619</v>
      </c>
      <c r="B67" s="104" t="s">
        <v>453</v>
      </c>
      <c r="C67" s="103">
        <f>VLOOKUP(GroupVertices[[#This Row],[Vertex]],Vertices[],MATCH("ID",Vertices[[#Headers],[Vertex]:[Vertex Group]],0),FALSE)</f>
        <v>253</v>
      </c>
    </row>
    <row r="68" spans="1:3" ht="15">
      <c r="A68" s="103" t="s">
        <v>619</v>
      </c>
      <c r="B68" s="104" t="s">
        <v>450</v>
      </c>
      <c r="C68" s="103">
        <f>VLOOKUP(GroupVertices[[#This Row],[Vertex]],Vertices[],MATCH("ID",Vertices[[#Headers],[Vertex]:[Vertex Group]],0),FALSE)</f>
        <v>250</v>
      </c>
    </row>
    <row r="69" spans="1:3" ht="15">
      <c r="A69" s="103" t="s">
        <v>619</v>
      </c>
      <c r="B69" s="104" t="s">
        <v>451</v>
      </c>
      <c r="C69" s="103">
        <f>VLOOKUP(GroupVertices[[#This Row],[Vertex]],Vertices[],MATCH("ID",Vertices[[#Headers],[Vertex]:[Vertex Group]],0),FALSE)</f>
        <v>251</v>
      </c>
    </row>
    <row r="70" spans="1:3" ht="15">
      <c r="A70" s="103" t="s">
        <v>619</v>
      </c>
      <c r="B70" s="104" t="s">
        <v>449</v>
      </c>
      <c r="C70" s="103">
        <f>VLOOKUP(GroupVertices[[#This Row],[Vertex]],Vertices[],MATCH("ID",Vertices[[#Headers],[Vertex]:[Vertex Group]],0),FALSE)</f>
        <v>249</v>
      </c>
    </row>
    <row r="71" spans="1:3" ht="15">
      <c r="A71" s="103" t="s">
        <v>619</v>
      </c>
      <c r="B71" s="104" t="s">
        <v>448</v>
      </c>
      <c r="C71" s="103">
        <f>VLOOKUP(GroupVertices[[#This Row],[Vertex]],Vertices[],MATCH("ID",Vertices[[#Headers],[Vertex]:[Vertex Group]],0),FALSE)</f>
        <v>248</v>
      </c>
    </row>
    <row r="72" spans="1:3" ht="15">
      <c r="A72" s="103" t="s">
        <v>619</v>
      </c>
      <c r="B72" s="104" t="s">
        <v>447</v>
      </c>
      <c r="C72" s="103">
        <f>VLOOKUP(GroupVertices[[#This Row],[Vertex]],Vertices[],MATCH("ID",Vertices[[#Headers],[Vertex]:[Vertex Group]],0),FALSE)</f>
        <v>247</v>
      </c>
    </row>
    <row r="73" spans="1:3" ht="15">
      <c r="A73" s="103" t="s">
        <v>619</v>
      </c>
      <c r="B73" s="104" t="s">
        <v>443</v>
      </c>
      <c r="C73" s="103">
        <f>VLOOKUP(GroupVertices[[#This Row],[Vertex]],Vertices[],MATCH("ID",Vertices[[#Headers],[Vertex]:[Vertex Group]],0),FALSE)</f>
        <v>243</v>
      </c>
    </row>
    <row r="74" spans="1:3" ht="15">
      <c r="A74" s="103" t="s">
        <v>619</v>
      </c>
      <c r="B74" s="104" t="s">
        <v>441</v>
      </c>
      <c r="C74" s="103">
        <f>VLOOKUP(GroupVertices[[#This Row],[Vertex]],Vertices[],MATCH("ID",Vertices[[#Headers],[Vertex]:[Vertex Group]],0),FALSE)</f>
        <v>241</v>
      </c>
    </row>
    <row r="75" spans="1:3" ht="15">
      <c r="A75" s="103" t="s">
        <v>619</v>
      </c>
      <c r="B75" s="104" t="s">
        <v>442</v>
      </c>
      <c r="C75" s="103">
        <f>VLOOKUP(GroupVertices[[#This Row],[Vertex]],Vertices[],MATCH("ID",Vertices[[#Headers],[Vertex]:[Vertex Group]],0),FALSE)</f>
        <v>242</v>
      </c>
    </row>
    <row r="76" spans="1:3" ht="15">
      <c r="A76" s="103" t="s">
        <v>619</v>
      </c>
      <c r="B76" s="104" t="s">
        <v>440</v>
      </c>
      <c r="C76" s="103">
        <f>VLOOKUP(GroupVertices[[#This Row],[Vertex]],Vertices[],MATCH("ID",Vertices[[#Headers],[Vertex]:[Vertex Group]],0),FALSE)</f>
        <v>240</v>
      </c>
    </row>
    <row r="77" spans="1:3" ht="15">
      <c r="A77" s="103" t="s">
        <v>619</v>
      </c>
      <c r="B77" s="104" t="s">
        <v>439</v>
      </c>
      <c r="C77" s="103">
        <f>VLOOKUP(GroupVertices[[#This Row],[Vertex]],Vertices[],MATCH("ID",Vertices[[#Headers],[Vertex]:[Vertex Group]],0),FALSE)</f>
        <v>239</v>
      </c>
    </row>
    <row r="78" spans="1:3" ht="15">
      <c r="A78" s="103" t="s">
        <v>619</v>
      </c>
      <c r="B78" s="104" t="s">
        <v>435</v>
      </c>
      <c r="C78" s="103">
        <f>VLOOKUP(GroupVertices[[#This Row],[Vertex]],Vertices[],MATCH("ID",Vertices[[#Headers],[Vertex]:[Vertex Group]],0),FALSE)</f>
        <v>235</v>
      </c>
    </row>
    <row r="79" spans="1:3" ht="15">
      <c r="A79" s="103" t="s">
        <v>619</v>
      </c>
      <c r="B79" s="104" t="s">
        <v>434</v>
      </c>
      <c r="C79" s="103">
        <f>VLOOKUP(GroupVertices[[#This Row],[Vertex]],Vertices[],MATCH("ID",Vertices[[#Headers],[Vertex]:[Vertex Group]],0),FALSE)</f>
        <v>234</v>
      </c>
    </row>
    <row r="80" spans="1:3" ht="15">
      <c r="A80" s="103" t="s">
        <v>619</v>
      </c>
      <c r="B80" s="104" t="s">
        <v>420</v>
      </c>
      <c r="C80" s="103">
        <f>VLOOKUP(GroupVertices[[#This Row],[Vertex]],Vertices[],MATCH("ID",Vertices[[#Headers],[Vertex]:[Vertex Group]],0),FALSE)</f>
        <v>220</v>
      </c>
    </row>
    <row r="81" spans="1:3" ht="15">
      <c r="A81" s="103" t="s">
        <v>619</v>
      </c>
      <c r="B81" s="104" t="s">
        <v>419</v>
      </c>
      <c r="C81" s="103">
        <f>VLOOKUP(GroupVertices[[#This Row],[Vertex]],Vertices[],MATCH("ID",Vertices[[#Headers],[Vertex]:[Vertex Group]],0),FALSE)</f>
        <v>219</v>
      </c>
    </row>
    <row r="82" spans="1:3" ht="15">
      <c r="A82" s="103" t="s">
        <v>619</v>
      </c>
      <c r="B82" s="104" t="s">
        <v>418</v>
      </c>
      <c r="C82" s="103">
        <f>VLOOKUP(GroupVertices[[#This Row],[Vertex]],Vertices[],MATCH("ID",Vertices[[#Headers],[Vertex]:[Vertex Group]],0),FALSE)</f>
        <v>218</v>
      </c>
    </row>
    <row r="83" spans="1:3" ht="15">
      <c r="A83" s="103" t="s">
        <v>619</v>
      </c>
      <c r="B83" s="104" t="s">
        <v>406</v>
      </c>
      <c r="C83" s="103">
        <f>VLOOKUP(GroupVertices[[#This Row],[Vertex]],Vertices[],MATCH("ID",Vertices[[#Headers],[Vertex]:[Vertex Group]],0),FALSE)</f>
        <v>206</v>
      </c>
    </row>
    <row r="84" spans="1:3" ht="15">
      <c r="A84" s="103" t="s">
        <v>619</v>
      </c>
      <c r="B84" s="104" t="s">
        <v>392</v>
      </c>
      <c r="C84" s="103">
        <f>VLOOKUP(GroupVertices[[#This Row],[Vertex]],Vertices[],MATCH("ID",Vertices[[#Headers],[Vertex]:[Vertex Group]],0),FALSE)</f>
        <v>192</v>
      </c>
    </row>
    <row r="85" spans="1:3" ht="15">
      <c r="A85" s="103" t="s">
        <v>619</v>
      </c>
      <c r="B85" s="104" t="s">
        <v>391</v>
      </c>
      <c r="C85" s="103">
        <f>VLOOKUP(GroupVertices[[#This Row],[Vertex]],Vertices[],MATCH("ID",Vertices[[#Headers],[Vertex]:[Vertex Group]],0),FALSE)</f>
        <v>191</v>
      </c>
    </row>
    <row r="86" spans="1:3" ht="15">
      <c r="A86" s="103" t="s">
        <v>619</v>
      </c>
      <c r="B86" s="104" t="s">
        <v>390</v>
      </c>
      <c r="C86" s="103">
        <f>VLOOKUP(GroupVertices[[#This Row],[Vertex]],Vertices[],MATCH("ID",Vertices[[#Headers],[Vertex]:[Vertex Group]],0),FALSE)</f>
        <v>190</v>
      </c>
    </row>
    <row r="87" spans="1:3" ht="15">
      <c r="A87" s="103" t="s">
        <v>619</v>
      </c>
      <c r="B87" s="104" t="s">
        <v>389</v>
      </c>
      <c r="C87" s="103">
        <f>VLOOKUP(GroupVertices[[#This Row],[Vertex]],Vertices[],MATCH("ID",Vertices[[#Headers],[Vertex]:[Vertex Group]],0),FALSE)</f>
        <v>189</v>
      </c>
    </row>
    <row r="88" spans="1:3" ht="15">
      <c r="A88" s="103" t="s">
        <v>619</v>
      </c>
      <c r="B88" s="104" t="s">
        <v>385</v>
      </c>
      <c r="C88" s="103">
        <f>VLOOKUP(GroupVertices[[#This Row],[Vertex]],Vertices[],MATCH("ID",Vertices[[#Headers],[Vertex]:[Vertex Group]],0),FALSE)</f>
        <v>185</v>
      </c>
    </row>
    <row r="89" spans="1:3" ht="15">
      <c r="A89" s="103" t="s">
        <v>619</v>
      </c>
      <c r="B89" s="104" t="s">
        <v>374</v>
      </c>
      <c r="C89" s="103">
        <f>VLOOKUP(GroupVertices[[#This Row],[Vertex]],Vertices[],MATCH("ID",Vertices[[#Headers],[Vertex]:[Vertex Group]],0),FALSE)</f>
        <v>174</v>
      </c>
    </row>
    <row r="90" spans="1:3" ht="15">
      <c r="A90" s="103" t="s">
        <v>619</v>
      </c>
      <c r="B90" s="104" t="s">
        <v>375</v>
      </c>
      <c r="C90" s="103">
        <f>VLOOKUP(GroupVertices[[#This Row],[Vertex]],Vertices[],MATCH("ID",Vertices[[#Headers],[Vertex]:[Vertex Group]],0),FALSE)</f>
        <v>175</v>
      </c>
    </row>
    <row r="91" spans="1:3" ht="15">
      <c r="A91" s="103" t="s">
        <v>619</v>
      </c>
      <c r="B91" s="104" t="s">
        <v>373</v>
      </c>
      <c r="C91" s="103">
        <f>VLOOKUP(GroupVertices[[#This Row],[Vertex]],Vertices[],MATCH("ID",Vertices[[#Headers],[Vertex]:[Vertex Group]],0),FALSE)</f>
        <v>173</v>
      </c>
    </row>
    <row r="92" spans="1:3" ht="15">
      <c r="A92" s="103" t="s">
        <v>619</v>
      </c>
      <c r="B92" s="104" t="s">
        <v>370</v>
      </c>
      <c r="C92" s="103">
        <f>VLOOKUP(GroupVertices[[#This Row],[Vertex]],Vertices[],MATCH("ID",Vertices[[#Headers],[Vertex]:[Vertex Group]],0),FALSE)</f>
        <v>170</v>
      </c>
    </row>
    <row r="93" spans="1:3" ht="15">
      <c r="A93" s="103" t="s">
        <v>619</v>
      </c>
      <c r="B93" s="104" t="s">
        <v>362</v>
      </c>
      <c r="C93" s="103">
        <f>VLOOKUP(GroupVertices[[#This Row],[Vertex]],Vertices[],MATCH("ID",Vertices[[#Headers],[Vertex]:[Vertex Group]],0),FALSE)</f>
        <v>162</v>
      </c>
    </row>
    <row r="94" spans="1:3" ht="15">
      <c r="A94" s="103" t="s">
        <v>619</v>
      </c>
      <c r="B94" s="104" t="s">
        <v>358</v>
      </c>
      <c r="C94" s="103">
        <f>VLOOKUP(GroupVertices[[#This Row],[Vertex]],Vertices[],MATCH("ID",Vertices[[#Headers],[Vertex]:[Vertex Group]],0),FALSE)</f>
        <v>158</v>
      </c>
    </row>
    <row r="95" spans="1:3" ht="15">
      <c r="A95" s="103" t="s">
        <v>619</v>
      </c>
      <c r="B95" s="104" t="s">
        <v>359</v>
      </c>
      <c r="C95" s="103">
        <f>VLOOKUP(GroupVertices[[#This Row],[Vertex]],Vertices[],MATCH("ID",Vertices[[#Headers],[Vertex]:[Vertex Group]],0),FALSE)</f>
        <v>159</v>
      </c>
    </row>
    <row r="96" spans="1:3" ht="15">
      <c r="A96" s="103" t="s">
        <v>619</v>
      </c>
      <c r="B96" s="104" t="s">
        <v>354</v>
      </c>
      <c r="C96" s="103">
        <f>VLOOKUP(GroupVertices[[#This Row],[Vertex]],Vertices[],MATCH("ID",Vertices[[#Headers],[Vertex]:[Vertex Group]],0),FALSE)</f>
        <v>154</v>
      </c>
    </row>
    <row r="97" spans="1:3" ht="15">
      <c r="A97" s="103" t="s">
        <v>619</v>
      </c>
      <c r="B97" s="104" t="s">
        <v>350</v>
      </c>
      <c r="C97" s="103">
        <f>VLOOKUP(GroupVertices[[#This Row],[Vertex]],Vertices[],MATCH("ID",Vertices[[#Headers],[Vertex]:[Vertex Group]],0),FALSE)</f>
        <v>150</v>
      </c>
    </row>
    <row r="98" spans="1:3" ht="15">
      <c r="A98" s="103" t="s">
        <v>619</v>
      </c>
      <c r="B98" s="104" t="s">
        <v>344</v>
      </c>
      <c r="C98" s="103">
        <f>VLOOKUP(GroupVertices[[#This Row],[Vertex]],Vertices[],MATCH("ID",Vertices[[#Headers],[Vertex]:[Vertex Group]],0),FALSE)</f>
        <v>144</v>
      </c>
    </row>
    <row r="99" spans="1:3" ht="15">
      <c r="A99" s="103" t="s">
        <v>619</v>
      </c>
      <c r="B99" s="104" t="s">
        <v>343</v>
      </c>
      <c r="C99" s="103">
        <f>VLOOKUP(GroupVertices[[#This Row],[Vertex]],Vertices[],MATCH("ID",Vertices[[#Headers],[Vertex]:[Vertex Group]],0),FALSE)</f>
        <v>143</v>
      </c>
    </row>
    <row r="100" spans="1:3" ht="15">
      <c r="A100" s="103" t="s">
        <v>619</v>
      </c>
      <c r="B100" s="104" t="s">
        <v>204</v>
      </c>
      <c r="C100" s="103">
        <f>VLOOKUP(GroupVertices[[#This Row],[Vertex]],Vertices[],MATCH("ID",Vertices[[#Headers],[Vertex]:[Vertex Group]],0),FALSE)</f>
        <v>4</v>
      </c>
    </row>
    <row r="101" spans="1:3" ht="15">
      <c r="A101" s="103" t="s">
        <v>619</v>
      </c>
      <c r="B101" s="104" t="s">
        <v>326</v>
      </c>
      <c r="C101" s="103">
        <f>VLOOKUP(GroupVertices[[#This Row],[Vertex]],Vertices[],MATCH("ID",Vertices[[#Headers],[Vertex]:[Vertex Group]],0),FALSE)</f>
        <v>126</v>
      </c>
    </row>
    <row r="102" spans="1:3" ht="15">
      <c r="A102" s="103" t="s">
        <v>619</v>
      </c>
      <c r="B102" s="104" t="s">
        <v>325</v>
      </c>
      <c r="C102" s="103">
        <f>VLOOKUP(GroupVertices[[#This Row],[Vertex]],Vertices[],MATCH("ID",Vertices[[#Headers],[Vertex]:[Vertex Group]],0),FALSE)</f>
        <v>125</v>
      </c>
    </row>
    <row r="103" spans="1:3" ht="15">
      <c r="A103" s="103" t="s">
        <v>619</v>
      </c>
      <c r="B103" s="104" t="s">
        <v>264</v>
      </c>
      <c r="C103" s="103">
        <f>VLOOKUP(GroupVertices[[#This Row],[Vertex]],Vertices[],MATCH("ID",Vertices[[#Headers],[Vertex]:[Vertex Group]],0),FALSE)</f>
        <v>64</v>
      </c>
    </row>
    <row r="104" spans="1:3" ht="15">
      <c r="A104" s="103" t="s">
        <v>619</v>
      </c>
      <c r="B104" s="104" t="s">
        <v>316</v>
      </c>
      <c r="C104" s="103">
        <f>VLOOKUP(GroupVertices[[#This Row],[Vertex]],Vertices[],MATCH("ID",Vertices[[#Headers],[Vertex]:[Vertex Group]],0),FALSE)</f>
        <v>116</v>
      </c>
    </row>
    <row r="105" spans="1:3" ht="15">
      <c r="A105" s="103" t="s">
        <v>619</v>
      </c>
      <c r="B105" s="104" t="s">
        <v>311</v>
      </c>
      <c r="C105" s="103">
        <f>VLOOKUP(GroupVertices[[#This Row],[Vertex]],Vertices[],MATCH("ID",Vertices[[#Headers],[Vertex]:[Vertex Group]],0),FALSE)</f>
        <v>111</v>
      </c>
    </row>
    <row r="106" spans="1:3" ht="15">
      <c r="A106" s="103" t="s">
        <v>619</v>
      </c>
      <c r="B106" s="104" t="s">
        <v>312</v>
      </c>
      <c r="C106" s="103">
        <f>VLOOKUP(GroupVertices[[#This Row],[Vertex]],Vertices[],MATCH("ID",Vertices[[#Headers],[Vertex]:[Vertex Group]],0),FALSE)</f>
        <v>112</v>
      </c>
    </row>
    <row r="107" spans="1:3" ht="15">
      <c r="A107" s="103" t="s">
        <v>619</v>
      </c>
      <c r="B107" s="104" t="s">
        <v>244</v>
      </c>
      <c r="C107" s="103">
        <f>VLOOKUP(GroupVertices[[#This Row],[Vertex]],Vertices[],MATCH("ID",Vertices[[#Headers],[Vertex]:[Vertex Group]],0),FALSE)</f>
        <v>44</v>
      </c>
    </row>
    <row r="108" spans="1:3" ht="15">
      <c r="A108" s="103" t="s">
        <v>619</v>
      </c>
      <c r="B108" s="104" t="s">
        <v>288</v>
      </c>
      <c r="C108" s="103">
        <f>VLOOKUP(GroupVertices[[#This Row],[Vertex]],Vertices[],MATCH("ID",Vertices[[#Headers],[Vertex]:[Vertex Group]],0),FALSE)</f>
        <v>88</v>
      </c>
    </row>
    <row r="109" spans="1:3" ht="15">
      <c r="A109" s="103" t="s">
        <v>619</v>
      </c>
      <c r="B109" s="104" t="s">
        <v>287</v>
      </c>
      <c r="C109" s="103">
        <f>VLOOKUP(GroupVertices[[#This Row],[Vertex]],Vertices[],MATCH("ID",Vertices[[#Headers],[Vertex]:[Vertex Group]],0),FALSE)</f>
        <v>87</v>
      </c>
    </row>
    <row r="110" spans="1:3" ht="15">
      <c r="A110" s="103" t="s">
        <v>619</v>
      </c>
      <c r="B110" s="104" t="s">
        <v>286</v>
      </c>
      <c r="C110" s="103">
        <f>VLOOKUP(GroupVertices[[#This Row],[Vertex]],Vertices[],MATCH("ID",Vertices[[#Headers],[Vertex]:[Vertex Group]],0),FALSE)</f>
        <v>86</v>
      </c>
    </row>
    <row r="111" spans="1:3" ht="15">
      <c r="A111" s="103" t="s">
        <v>619</v>
      </c>
      <c r="B111" s="104" t="s">
        <v>281</v>
      </c>
      <c r="C111" s="103">
        <f>VLOOKUP(GroupVertices[[#This Row],[Vertex]],Vertices[],MATCH("ID",Vertices[[#Headers],[Vertex]:[Vertex Group]],0),FALSE)</f>
        <v>81</v>
      </c>
    </row>
    <row r="112" spans="1:3" ht="15">
      <c r="A112" s="103" t="s">
        <v>619</v>
      </c>
      <c r="B112" s="104" t="s">
        <v>279</v>
      </c>
      <c r="C112" s="103">
        <f>VLOOKUP(GroupVertices[[#This Row],[Vertex]],Vertices[],MATCH("ID",Vertices[[#Headers],[Vertex]:[Vertex Group]],0),FALSE)</f>
        <v>79</v>
      </c>
    </row>
    <row r="113" spans="1:3" ht="15">
      <c r="A113" s="103" t="s">
        <v>619</v>
      </c>
      <c r="B113" s="104" t="s">
        <v>276</v>
      </c>
      <c r="C113" s="103">
        <f>VLOOKUP(GroupVertices[[#This Row],[Vertex]],Vertices[],MATCH("ID",Vertices[[#Headers],[Vertex]:[Vertex Group]],0),FALSE)</f>
        <v>76</v>
      </c>
    </row>
    <row r="114" spans="1:3" ht="15">
      <c r="A114" s="103" t="s">
        <v>619</v>
      </c>
      <c r="B114" s="104" t="s">
        <v>275</v>
      </c>
      <c r="C114" s="103">
        <f>VLOOKUP(GroupVertices[[#This Row],[Vertex]],Vertices[],MATCH("ID",Vertices[[#Headers],[Vertex]:[Vertex Group]],0),FALSE)</f>
        <v>75</v>
      </c>
    </row>
    <row r="115" spans="1:3" ht="15">
      <c r="A115" s="103" t="s">
        <v>619</v>
      </c>
      <c r="B115" s="104" t="s">
        <v>274</v>
      </c>
      <c r="C115" s="103">
        <f>VLOOKUP(GroupVertices[[#This Row],[Vertex]],Vertices[],MATCH("ID",Vertices[[#Headers],[Vertex]:[Vertex Group]],0),FALSE)</f>
        <v>74</v>
      </c>
    </row>
    <row r="116" spans="1:3" ht="15">
      <c r="A116" s="103" t="s">
        <v>619</v>
      </c>
      <c r="B116" s="104" t="s">
        <v>269</v>
      </c>
      <c r="C116" s="103">
        <f>VLOOKUP(GroupVertices[[#This Row],[Vertex]],Vertices[],MATCH("ID",Vertices[[#Headers],[Vertex]:[Vertex Group]],0),FALSE)</f>
        <v>69</v>
      </c>
    </row>
    <row r="117" spans="1:3" ht="15">
      <c r="A117" s="103" t="s">
        <v>619</v>
      </c>
      <c r="B117" s="104" t="s">
        <v>268</v>
      </c>
      <c r="C117" s="103">
        <f>VLOOKUP(GroupVertices[[#This Row],[Vertex]],Vertices[],MATCH("ID",Vertices[[#Headers],[Vertex]:[Vertex Group]],0),FALSE)</f>
        <v>68</v>
      </c>
    </row>
    <row r="118" spans="1:3" ht="15">
      <c r="A118" s="103" t="s">
        <v>619</v>
      </c>
      <c r="B118" s="104" t="s">
        <v>263</v>
      </c>
      <c r="C118" s="103">
        <f>VLOOKUP(GroupVertices[[#This Row],[Vertex]],Vertices[],MATCH("ID",Vertices[[#Headers],[Vertex]:[Vertex Group]],0),FALSE)</f>
        <v>63</v>
      </c>
    </row>
    <row r="119" spans="1:3" ht="15">
      <c r="A119" s="103" t="s">
        <v>619</v>
      </c>
      <c r="B119" s="104" t="s">
        <v>253</v>
      </c>
      <c r="C119" s="103">
        <f>VLOOKUP(GroupVertices[[#This Row],[Vertex]],Vertices[],MATCH("ID",Vertices[[#Headers],[Vertex]:[Vertex Group]],0),FALSE)</f>
        <v>53</v>
      </c>
    </row>
    <row r="120" spans="1:3" ht="15">
      <c r="A120" s="103" t="s">
        <v>619</v>
      </c>
      <c r="B120" s="104" t="s">
        <v>247</v>
      </c>
      <c r="C120" s="103">
        <f>VLOOKUP(GroupVertices[[#This Row],[Vertex]],Vertices[],MATCH("ID",Vertices[[#Headers],[Vertex]:[Vertex Group]],0),FALSE)</f>
        <v>47</v>
      </c>
    </row>
    <row r="121" spans="1:3" ht="15">
      <c r="A121" s="103" t="s">
        <v>619</v>
      </c>
      <c r="B121" s="104" t="s">
        <v>245</v>
      </c>
      <c r="C121" s="103">
        <f>VLOOKUP(GroupVertices[[#This Row],[Vertex]],Vertices[],MATCH("ID",Vertices[[#Headers],[Vertex]:[Vertex Group]],0),FALSE)</f>
        <v>45</v>
      </c>
    </row>
    <row r="122" spans="1:3" ht="15">
      <c r="A122" s="103" t="s">
        <v>619</v>
      </c>
      <c r="B122" s="104" t="s">
        <v>241</v>
      </c>
      <c r="C122" s="103">
        <f>VLOOKUP(GroupVertices[[#This Row],[Vertex]],Vertices[],MATCH("ID",Vertices[[#Headers],[Vertex]:[Vertex Group]],0),FALSE)</f>
        <v>41</v>
      </c>
    </row>
    <row r="123" spans="1:3" ht="15">
      <c r="A123" s="103" t="s">
        <v>619</v>
      </c>
      <c r="B123" s="104" t="s">
        <v>227</v>
      </c>
      <c r="C123" s="103">
        <f>VLOOKUP(GroupVertices[[#This Row],[Vertex]],Vertices[],MATCH("ID",Vertices[[#Headers],[Vertex]:[Vertex Group]],0),FALSE)</f>
        <v>27</v>
      </c>
    </row>
    <row r="124" spans="1:3" ht="15">
      <c r="A124" s="103" t="s">
        <v>620</v>
      </c>
      <c r="B124" s="104" t="s">
        <v>596</v>
      </c>
      <c r="C124" s="103">
        <f>VLOOKUP(GroupVertices[[#This Row],[Vertex]],Vertices[],MATCH("ID",Vertices[[#Headers],[Vertex]:[Vertex Group]],0),FALSE)</f>
        <v>396</v>
      </c>
    </row>
    <row r="125" spans="1:3" ht="15">
      <c r="A125" s="103" t="s">
        <v>620</v>
      </c>
      <c r="B125" s="104" t="s">
        <v>222</v>
      </c>
      <c r="C125" s="103">
        <f>VLOOKUP(GroupVertices[[#This Row],[Vertex]],Vertices[],MATCH("ID",Vertices[[#Headers],[Vertex]:[Vertex Group]],0),FALSE)</f>
        <v>22</v>
      </c>
    </row>
    <row r="126" spans="1:3" ht="15">
      <c r="A126" s="103" t="s">
        <v>620</v>
      </c>
      <c r="B126" s="104" t="s">
        <v>252</v>
      </c>
      <c r="C126" s="103">
        <f>VLOOKUP(GroupVertices[[#This Row],[Vertex]],Vertices[],MATCH("ID",Vertices[[#Headers],[Vertex]:[Vertex Group]],0),FALSE)</f>
        <v>52</v>
      </c>
    </row>
    <row r="127" spans="1:3" ht="15">
      <c r="A127" s="103" t="s">
        <v>620</v>
      </c>
      <c r="B127" s="104" t="s">
        <v>593</v>
      </c>
      <c r="C127" s="103">
        <f>VLOOKUP(GroupVertices[[#This Row],[Vertex]],Vertices[],MATCH("ID",Vertices[[#Headers],[Vertex]:[Vertex Group]],0),FALSE)</f>
        <v>393</v>
      </c>
    </row>
    <row r="128" spans="1:3" ht="15">
      <c r="A128" s="103" t="s">
        <v>620</v>
      </c>
      <c r="B128" s="104" t="s">
        <v>212</v>
      </c>
      <c r="C128" s="103">
        <f>VLOOKUP(GroupVertices[[#This Row],[Vertex]],Vertices[],MATCH("ID",Vertices[[#Headers],[Vertex]:[Vertex Group]],0),FALSE)</f>
        <v>12</v>
      </c>
    </row>
    <row r="129" spans="1:3" ht="15">
      <c r="A129" s="103" t="s">
        <v>620</v>
      </c>
      <c r="B129" s="104" t="s">
        <v>579</v>
      </c>
      <c r="C129" s="103">
        <f>VLOOKUP(GroupVertices[[#This Row],[Vertex]],Vertices[],MATCH("ID",Vertices[[#Headers],[Vertex]:[Vertex Group]],0),FALSE)</f>
        <v>379</v>
      </c>
    </row>
    <row r="130" spans="1:3" ht="15">
      <c r="A130" s="103" t="s">
        <v>620</v>
      </c>
      <c r="B130" s="104" t="s">
        <v>216</v>
      </c>
      <c r="C130" s="103">
        <f>VLOOKUP(GroupVertices[[#This Row],[Vertex]],Vertices[],MATCH("ID",Vertices[[#Headers],[Vertex]:[Vertex Group]],0),FALSE)</f>
        <v>16</v>
      </c>
    </row>
    <row r="131" spans="1:3" ht="15">
      <c r="A131" s="103" t="s">
        <v>620</v>
      </c>
      <c r="B131" s="104" t="s">
        <v>211</v>
      </c>
      <c r="C131" s="103">
        <f>VLOOKUP(GroupVertices[[#This Row],[Vertex]],Vertices[],MATCH("ID",Vertices[[#Headers],[Vertex]:[Vertex Group]],0),FALSE)</f>
        <v>11</v>
      </c>
    </row>
    <row r="132" spans="1:3" ht="15">
      <c r="A132" s="103" t="s">
        <v>620</v>
      </c>
      <c r="B132" s="104" t="s">
        <v>210</v>
      </c>
      <c r="C132" s="103">
        <f>VLOOKUP(GroupVertices[[#This Row],[Vertex]],Vertices[],MATCH("ID",Vertices[[#Headers],[Vertex]:[Vertex Group]],0),FALSE)</f>
        <v>10</v>
      </c>
    </row>
    <row r="133" spans="1:3" ht="15">
      <c r="A133" s="103" t="s">
        <v>620</v>
      </c>
      <c r="B133" s="104" t="s">
        <v>578</v>
      </c>
      <c r="C133" s="103">
        <f>VLOOKUP(GroupVertices[[#This Row],[Vertex]],Vertices[],MATCH("ID",Vertices[[#Headers],[Vertex]:[Vertex Group]],0),FALSE)</f>
        <v>378</v>
      </c>
    </row>
    <row r="134" spans="1:3" ht="15">
      <c r="A134" s="103" t="s">
        <v>620</v>
      </c>
      <c r="B134" s="104" t="s">
        <v>285</v>
      </c>
      <c r="C134" s="103">
        <f>VLOOKUP(GroupVertices[[#This Row],[Vertex]],Vertices[],MATCH("ID",Vertices[[#Headers],[Vertex]:[Vertex Group]],0),FALSE)</f>
        <v>85</v>
      </c>
    </row>
    <row r="135" spans="1:3" ht="15">
      <c r="A135" s="103" t="s">
        <v>620</v>
      </c>
      <c r="B135" s="104" t="s">
        <v>519</v>
      </c>
      <c r="C135" s="103">
        <f>VLOOKUP(GroupVertices[[#This Row],[Vertex]],Vertices[],MATCH("ID",Vertices[[#Headers],[Vertex]:[Vertex Group]],0),FALSE)</f>
        <v>319</v>
      </c>
    </row>
    <row r="136" spans="1:3" ht="15">
      <c r="A136" s="103" t="s">
        <v>620</v>
      </c>
      <c r="B136" s="104" t="s">
        <v>393</v>
      </c>
      <c r="C136" s="103">
        <f>VLOOKUP(GroupVertices[[#This Row],[Vertex]],Vertices[],MATCH("ID",Vertices[[#Headers],[Vertex]:[Vertex Group]],0),FALSE)</f>
        <v>193</v>
      </c>
    </row>
    <row r="137" spans="1:3" ht="15">
      <c r="A137" s="103" t="s">
        <v>620</v>
      </c>
      <c r="B137" s="104" t="s">
        <v>462</v>
      </c>
      <c r="C137" s="103">
        <f>VLOOKUP(GroupVertices[[#This Row],[Vertex]],Vertices[],MATCH("ID",Vertices[[#Headers],[Vertex]:[Vertex Group]],0),FALSE)</f>
        <v>262</v>
      </c>
    </row>
    <row r="138" spans="1:3" ht="15">
      <c r="A138" s="103" t="s">
        <v>620</v>
      </c>
      <c r="B138" s="104" t="s">
        <v>461</v>
      </c>
      <c r="C138" s="103">
        <f>VLOOKUP(GroupVertices[[#This Row],[Vertex]],Vertices[],MATCH("ID",Vertices[[#Headers],[Vertex]:[Vertex Group]],0),FALSE)</f>
        <v>261</v>
      </c>
    </row>
    <row r="139" spans="1:3" ht="15">
      <c r="A139" s="103" t="s">
        <v>620</v>
      </c>
      <c r="B139" s="104" t="s">
        <v>444</v>
      </c>
      <c r="C139" s="103">
        <f>VLOOKUP(GroupVertices[[#This Row],[Vertex]],Vertices[],MATCH("ID",Vertices[[#Headers],[Vertex]:[Vertex Group]],0),FALSE)</f>
        <v>244</v>
      </c>
    </row>
    <row r="140" spans="1:3" ht="15">
      <c r="A140" s="103" t="s">
        <v>620</v>
      </c>
      <c r="B140" s="104" t="s">
        <v>427</v>
      </c>
      <c r="C140" s="103">
        <f>VLOOKUP(GroupVertices[[#This Row],[Vertex]],Vertices[],MATCH("ID",Vertices[[#Headers],[Vertex]:[Vertex Group]],0),FALSE)</f>
        <v>227</v>
      </c>
    </row>
    <row r="141" spans="1:3" ht="15">
      <c r="A141" s="103" t="s">
        <v>620</v>
      </c>
      <c r="B141" s="104" t="s">
        <v>309</v>
      </c>
      <c r="C141" s="103">
        <f>VLOOKUP(GroupVertices[[#This Row],[Vertex]],Vertices[],MATCH("ID",Vertices[[#Headers],[Vertex]:[Vertex Group]],0),FALSE)</f>
        <v>109</v>
      </c>
    </row>
    <row r="142" spans="1:3" ht="15">
      <c r="A142" s="103" t="s">
        <v>620</v>
      </c>
      <c r="B142" s="104" t="s">
        <v>240</v>
      </c>
      <c r="C142" s="103">
        <f>VLOOKUP(GroupVertices[[#This Row],[Vertex]],Vertices[],MATCH("ID",Vertices[[#Headers],[Vertex]:[Vertex Group]],0),FALSE)</f>
        <v>40</v>
      </c>
    </row>
    <row r="143" spans="1:3" ht="15">
      <c r="A143" s="103" t="s">
        <v>620</v>
      </c>
      <c r="B143" s="104" t="s">
        <v>220</v>
      </c>
      <c r="C143" s="103">
        <f>VLOOKUP(GroupVertices[[#This Row],[Vertex]],Vertices[],MATCH("ID",Vertices[[#Headers],[Vertex]:[Vertex Group]],0),FALSE)</f>
        <v>20</v>
      </c>
    </row>
    <row r="144" spans="1:3" ht="15">
      <c r="A144" s="103" t="s">
        <v>620</v>
      </c>
      <c r="B144" s="104" t="s">
        <v>395</v>
      </c>
      <c r="C144" s="103">
        <f>VLOOKUP(GroupVertices[[#This Row],[Vertex]],Vertices[],MATCH("ID",Vertices[[#Headers],[Vertex]:[Vertex Group]],0),FALSE)</f>
        <v>195</v>
      </c>
    </row>
    <row r="145" spans="1:3" ht="15">
      <c r="A145" s="103" t="s">
        <v>620</v>
      </c>
      <c r="B145" s="104" t="s">
        <v>250</v>
      </c>
      <c r="C145" s="103">
        <f>VLOOKUP(GroupVertices[[#This Row],[Vertex]],Vertices[],MATCH("ID",Vertices[[#Headers],[Vertex]:[Vertex Group]],0),FALSE)</f>
        <v>50</v>
      </c>
    </row>
    <row r="146" spans="1:3" ht="15">
      <c r="A146" s="103" t="s">
        <v>620</v>
      </c>
      <c r="B146" s="104" t="s">
        <v>384</v>
      </c>
      <c r="C146" s="103">
        <f>VLOOKUP(GroupVertices[[#This Row],[Vertex]],Vertices[],MATCH("ID",Vertices[[#Headers],[Vertex]:[Vertex Group]],0),FALSE)</f>
        <v>184</v>
      </c>
    </row>
    <row r="147" spans="1:3" ht="15">
      <c r="A147" s="103" t="s">
        <v>620</v>
      </c>
      <c r="B147" s="104" t="s">
        <v>249</v>
      </c>
      <c r="C147" s="103">
        <f>VLOOKUP(GroupVertices[[#This Row],[Vertex]],Vertices[],MATCH("ID",Vertices[[#Headers],[Vertex]:[Vertex Group]],0),FALSE)</f>
        <v>49</v>
      </c>
    </row>
    <row r="148" spans="1:3" ht="15">
      <c r="A148" s="103" t="s">
        <v>620</v>
      </c>
      <c r="B148" s="104" t="s">
        <v>381</v>
      </c>
      <c r="C148" s="103">
        <f>VLOOKUP(GroupVertices[[#This Row],[Vertex]],Vertices[],MATCH("ID",Vertices[[#Headers],[Vertex]:[Vertex Group]],0),FALSE)</f>
        <v>181</v>
      </c>
    </row>
    <row r="149" spans="1:3" ht="15">
      <c r="A149" s="103" t="s">
        <v>620</v>
      </c>
      <c r="B149" s="104" t="s">
        <v>334</v>
      </c>
      <c r="C149" s="103">
        <f>VLOOKUP(GroupVertices[[#This Row],[Vertex]],Vertices[],MATCH("ID",Vertices[[#Headers],[Vertex]:[Vertex Group]],0),FALSE)</f>
        <v>134</v>
      </c>
    </row>
    <row r="150" spans="1:3" ht="15">
      <c r="A150" s="103" t="s">
        <v>620</v>
      </c>
      <c r="B150" s="104" t="s">
        <v>277</v>
      </c>
      <c r="C150" s="103">
        <f>VLOOKUP(GroupVertices[[#This Row],[Vertex]],Vertices[],MATCH("ID",Vertices[[#Headers],[Vertex]:[Vertex Group]],0),FALSE)</f>
        <v>77</v>
      </c>
    </row>
    <row r="151" spans="1:3" ht="15">
      <c r="A151" s="103" t="s">
        <v>620</v>
      </c>
      <c r="B151" s="104" t="s">
        <v>380</v>
      </c>
      <c r="C151" s="103">
        <f>VLOOKUP(GroupVertices[[#This Row],[Vertex]],Vertices[],MATCH("ID",Vertices[[#Headers],[Vertex]:[Vertex Group]],0),FALSE)</f>
        <v>180</v>
      </c>
    </row>
    <row r="152" spans="1:3" ht="15">
      <c r="A152" s="103" t="s">
        <v>620</v>
      </c>
      <c r="B152" s="104" t="s">
        <v>376</v>
      </c>
      <c r="C152" s="103">
        <f>VLOOKUP(GroupVertices[[#This Row],[Vertex]],Vertices[],MATCH("ID",Vertices[[#Headers],[Vertex]:[Vertex Group]],0),FALSE)</f>
        <v>176</v>
      </c>
    </row>
    <row r="153" spans="1:3" ht="15">
      <c r="A153" s="103" t="s">
        <v>620</v>
      </c>
      <c r="B153" s="104" t="s">
        <v>218</v>
      </c>
      <c r="C153" s="103">
        <f>VLOOKUP(GroupVertices[[#This Row],[Vertex]],Vertices[],MATCH("ID",Vertices[[#Headers],[Vertex]:[Vertex Group]],0),FALSE)</f>
        <v>18</v>
      </c>
    </row>
    <row r="154" spans="1:3" ht="15">
      <c r="A154" s="103" t="s">
        <v>620</v>
      </c>
      <c r="B154" s="104" t="s">
        <v>379</v>
      </c>
      <c r="C154" s="103">
        <f>VLOOKUP(GroupVertices[[#This Row],[Vertex]],Vertices[],MATCH("ID",Vertices[[#Headers],[Vertex]:[Vertex Group]],0),FALSE)</f>
        <v>179</v>
      </c>
    </row>
    <row r="155" spans="1:3" ht="15">
      <c r="A155" s="103" t="s">
        <v>620</v>
      </c>
      <c r="B155" s="104" t="s">
        <v>365</v>
      </c>
      <c r="C155" s="103">
        <f>VLOOKUP(GroupVertices[[#This Row],[Vertex]],Vertices[],MATCH("ID",Vertices[[#Headers],[Vertex]:[Vertex Group]],0),FALSE)</f>
        <v>165</v>
      </c>
    </row>
    <row r="156" spans="1:3" ht="15">
      <c r="A156" s="103" t="s">
        <v>620</v>
      </c>
      <c r="B156" s="104" t="s">
        <v>364</v>
      </c>
      <c r="C156" s="103">
        <f>VLOOKUP(GroupVertices[[#This Row],[Vertex]],Vertices[],MATCH("ID",Vertices[[#Headers],[Vertex]:[Vertex Group]],0),FALSE)</f>
        <v>164</v>
      </c>
    </row>
    <row r="157" spans="1:3" ht="15">
      <c r="A157" s="103" t="s">
        <v>620</v>
      </c>
      <c r="B157" s="104" t="s">
        <v>363</v>
      </c>
      <c r="C157" s="103">
        <f>VLOOKUP(GroupVertices[[#This Row],[Vertex]],Vertices[],MATCH("ID",Vertices[[#Headers],[Vertex]:[Vertex Group]],0),FALSE)</f>
        <v>163</v>
      </c>
    </row>
    <row r="158" spans="1:3" ht="15">
      <c r="A158" s="103" t="s">
        <v>620</v>
      </c>
      <c r="B158" s="104" t="s">
        <v>353</v>
      </c>
      <c r="C158" s="103">
        <f>VLOOKUP(GroupVertices[[#This Row],[Vertex]],Vertices[],MATCH("ID",Vertices[[#Headers],[Vertex]:[Vertex Group]],0),FALSE)</f>
        <v>153</v>
      </c>
    </row>
    <row r="159" spans="1:3" ht="15">
      <c r="A159" s="103" t="s">
        <v>620</v>
      </c>
      <c r="B159" s="104" t="s">
        <v>229</v>
      </c>
      <c r="C159" s="103">
        <f>VLOOKUP(GroupVertices[[#This Row],[Vertex]],Vertices[],MATCH("ID",Vertices[[#Headers],[Vertex]:[Vertex Group]],0),FALSE)</f>
        <v>29</v>
      </c>
    </row>
    <row r="160" spans="1:3" ht="15">
      <c r="A160" s="103" t="s">
        <v>620</v>
      </c>
      <c r="B160" s="104" t="s">
        <v>333</v>
      </c>
      <c r="C160" s="103">
        <f>VLOOKUP(GroupVertices[[#This Row],[Vertex]],Vertices[],MATCH("ID",Vertices[[#Headers],[Vertex]:[Vertex Group]],0),FALSE)</f>
        <v>133</v>
      </c>
    </row>
    <row r="161" spans="1:3" ht="15">
      <c r="A161" s="103" t="s">
        <v>620</v>
      </c>
      <c r="B161" s="104" t="s">
        <v>323</v>
      </c>
      <c r="C161" s="103">
        <f>VLOOKUP(GroupVertices[[#This Row],[Vertex]],Vertices[],MATCH("ID",Vertices[[#Headers],[Vertex]:[Vertex Group]],0),FALSE)</f>
        <v>123</v>
      </c>
    </row>
    <row r="162" spans="1:3" ht="15">
      <c r="A162" s="103" t="s">
        <v>620</v>
      </c>
      <c r="B162" s="104" t="s">
        <v>322</v>
      </c>
      <c r="C162" s="103">
        <f>VLOOKUP(GroupVertices[[#This Row],[Vertex]],Vertices[],MATCH("ID",Vertices[[#Headers],[Vertex]:[Vertex Group]],0),FALSE)</f>
        <v>122</v>
      </c>
    </row>
    <row r="163" spans="1:3" ht="15">
      <c r="A163" s="103" t="s">
        <v>620</v>
      </c>
      <c r="B163" s="104" t="s">
        <v>321</v>
      </c>
      <c r="C163" s="103">
        <f>VLOOKUP(GroupVertices[[#This Row],[Vertex]],Vertices[],MATCH("ID",Vertices[[#Headers],[Vertex]:[Vertex Group]],0),FALSE)</f>
        <v>121</v>
      </c>
    </row>
    <row r="164" spans="1:3" ht="15">
      <c r="A164" s="103" t="s">
        <v>620</v>
      </c>
      <c r="B164" s="104" t="s">
        <v>310</v>
      </c>
      <c r="C164" s="103">
        <f>VLOOKUP(GroupVertices[[#This Row],[Vertex]],Vertices[],MATCH("ID",Vertices[[#Headers],[Vertex]:[Vertex Group]],0),FALSE)</f>
        <v>110</v>
      </c>
    </row>
    <row r="165" spans="1:3" ht="15">
      <c r="A165" s="103" t="s">
        <v>620</v>
      </c>
      <c r="B165" s="104" t="s">
        <v>292</v>
      </c>
      <c r="C165" s="103">
        <f>VLOOKUP(GroupVertices[[#This Row],[Vertex]],Vertices[],MATCH("ID",Vertices[[#Headers],[Vertex]:[Vertex Group]],0),FALSE)</f>
        <v>92</v>
      </c>
    </row>
    <row r="166" spans="1:3" ht="15">
      <c r="A166" s="103" t="s">
        <v>620</v>
      </c>
      <c r="B166" s="104" t="s">
        <v>291</v>
      </c>
      <c r="C166" s="103">
        <f>VLOOKUP(GroupVertices[[#This Row],[Vertex]],Vertices[],MATCH("ID",Vertices[[#Headers],[Vertex]:[Vertex Group]],0),FALSE)</f>
        <v>91</v>
      </c>
    </row>
    <row r="167" spans="1:3" ht="15">
      <c r="A167" s="103" t="s">
        <v>620</v>
      </c>
      <c r="B167" s="104" t="s">
        <v>258</v>
      </c>
      <c r="C167" s="103">
        <f>VLOOKUP(GroupVertices[[#This Row],[Vertex]],Vertices[],MATCH("ID",Vertices[[#Headers],[Vertex]:[Vertex Group]],0),FALSE)</f>
        <v>58</v>
      </c>
    </row>
    <row r="168" spans="1:3" ht="15">
      <c r="A168" s="103" t="s">
        <v>620</v>
      </c>
      <c r="B168" s="104" t="s">
        <v>248</v>
      </c>
      <c r="C168" s="103">
        <f>VLOOKUP(GroupVertices[[#This Row],[Vertex]],Vertices[],MATCH("ID",Vertices[[#Headers],[Vertex]:[Vertex Group]],0),FALSE)</f>
        <v>48</v>
      </c>
    </row>
    <row r="169" spans="1:3" ht="15">
      <c r="A169" s="103" t="s">
        <v>620</v>
      </c>
      <c r="B169" s="104" t="s">
        <v>235</v>
      </c>
      <c r="C169" s="103">
        <f>VLOOKUP(GroupVertices[[#This Row],[Vertex]],Vertices[],MATCH("ID",Vertices[[#Headers],[Vertex]:[Vertex Group]],0),FALSE)</f>
        <v>35</v>
      </c>
    </row>
    <row r="170" spans="1:3" ht="15">
      <c r="A170" s="103" t="s">
        <v>620</v>
      </c>
      <c r="B170" s="104" t="s">
        <v>213</v>
      </c>
      <c r="C170" s="103">
        <f>VLOOKUP(GroupVertices[[#This Row],[Vertex]],Vertices[],MATCH("ID",Vertices[[#Headers],[Vertex]:[Vertex Group]],0),FALSE)</f>
        <v>13</v>
      </c>
    </row>
    <row r="171" spans="1:3" ht="15">
      <c r="A171" s="103" t="s">
        <v>620</v>
      </c>
      <c r="B171" s="104" t="s">
        <v>214</v>
      </c>
      <c r="C171" s="103">
        <f>VLOOKUP(GroupVertices[[#This Row],[Vertex]],Vertices[],MATCH("ID",Vertices[[#Headers],[Vertex]:[Vertex Group]],0),FALSE)</f>
        <v>14</v>
      </c>
    </row>
    <row r="172" spans="1:3" ht="15">
      <c r="A172" s="103" t="s">
        <v>620</v>
      </c>
      <c r="B172" s="104" t="s">
        <v>215</v>
      </c>
      <c r="C172" s="103">
        <f>VLOOKUP(GroupVertices[[#This Row],[Vertex]],Vertices[],MATCH("ID",Vertices[[#Headers],[Vertex]:[Vertex Group]],0),FALSE)</f>
        <v>15</v>
      </c>
    </row>
    <row r="173" spans="1:3" ht="15">
      <c r="A173" s="103" t="s">
        <v>621</v>
      </c>
      <c r="B173" s="104" t="s">
        <v>226</v>
      </c>
      <c r="C173" s="103">
        <f>VLOOKUP(GroupVertices[[#This Row],[Vertex]],Vertices[],MATCH("ID",Vertices[[#Headers],[Vertex]:[Vertex Group]],0),FALSE)</f>
        <v>26</v>
      </c>
    </row>
    <row r="174" spans="1:3" ht="15">
      <c r="A174" s="103" t="s">
        <v>621</v>
      </c>
      <c r="B174" s="104" t="s">
        <v>583</v>
      </c>
      <c r="C174" s="103">
        <f>VLOOKUP(GroupVertices[[#This Row],[Vertex]],Vertices[],MATCH("ID",Vertices[[#Headers],[Vertex]:[Vertex Group]],0),FALSE)</f>
        <v>383</v>
      </c>
    </row>
    <row r="175" spans="1:3" ht="15">
      <c r="A175" s="103" t="s">
        <v>621</v>
      </c>
      <c r="B175" s="104" t="s">
        <v>582</v>
      </c>
      <c r="C175" s="103">
        <f>VLOOKUP(GroupVertices[[#This Row],[Vertex]],Vertices[],MATCH("ID",Vertices[[#Headers],[Vertex]:[Vertex Group]],0),FALSE)</f>
        <v>382</v>
      </c>
    </row>
    <row r="176" spans="1:3" ht="15">
      <c r="A176" s="103" t="s">
        <v>621</v>
      </c>
      <c r="B176" s="104" t="s">
        <v>545</v>
      </c>
      <c r="C176" s="103">
        <f>VLOOKUP(GroupVertices[[#This Row],[Vertex]],Vertices[],MATCH("ID",Vertices[[#Headers],[Vertex]:[Vertex Group]],0),FALSE)</f>
        <v>345</v>
      </c>
    </row>
    <row r="177" spans="1:3" ht="15">
      <c r="A177" s="103" t="s">
        <v>621</v>
      </c>
      <c r="B177" s="104" t="s">
        <v>546</v>
      </c>
      <c r="C177" s="103">
        <f>VLOOKUP(GroupVertices[[#This Row],[Vertex]],Vertices[],MATCH("ID",Vertices[[#Headers],[Vertex]:[Vertex Group]],0),FALSE)</f>
        <v>346</v>
      </c>
    </row>
    <row r="178" spans="1:3" ht="15">
      <c r="A178" s="103" t="s">
        <v>621</v>
      </c>
      <c r="B178" s="104" t="s">
        <v>278</v>
      </c>
      <c r="C178" s="103">
        <f>VLOOKUP(GroupVertices[[#This Row],[Vertex]],Vertices[],MATCH("ID",Vertices[[#Headers],[Vertex]:[Vertex Group]],0),FALSE)</f>
        <v>78</v>
      </c>
    </row>
    <row r="179" spans="1:3" ht="15">
      <c r="A179" s="103" t="s">
        <v>621</v>
      </c>
      <c r="B179" s="104" t="s">
        <v>265</v>
      </c>
      <c r="C179" s="103">
        <f>VLOOKUP(GroupVertices[[#This Row],[Vertex]],Vertices[],MATCH("ID",Vertices[[#Headers],[Vertex]:[Vertex Group]],0),FALSE)</f>
        <v>65</v>
      </c>
    </row>
    <row r="180" spans="1:3" ht="15">
      <c r="A180" s="103" t="s">
        <v>621</v>
      </c>
      <c r="B180" s="104" t="s">
        <v>468</v>
      </c>
      <c r="C180" s="103">
        <f>VLOOKUP(GroupVertices[[#This Row],[Vertex]],Vertices[],MATCH("ID",Vertices[[#Headers],[Vertex]:[Vertex Group]],0),FALSE)</f>
        <v>268</v>
      </c>
    </row>
    <row r="181" spans="1:3" ht="15">
      <c r="A181" s="103" t="s">
        <v>621</v>
      </c>
      <c r="B181" s="104" t="s">
        <v>467</v>
      </c>
      <c r="C181" s="103">
        <f>VLOOKUP(GroupVertices[[#This Row],[Vertex]],Vertices[],MATCH("ID",Vertices[[#Headers],[Vertex]:[Vertex Group]],0),FALSE)</f>
        <v>267</v>
      </c>
    </row>
    <row r="182" spans="1:3" ht="15">
      <c r="A182" s="103" t="s">
        <v>621</v>
      </c>
      <c r="B182" s="104" t="s">
        <v>466</v>
      </c>
      <c r="C182" s="103">
        <f>VLOOKUP(GroupVertices[[#This Row],[Vertex]],Vertices[],MATCH("ID",Vertices[[#Headers],[Vertex]:[Vertex Group]],0),FALSE)</f>
        <v>266</v>
      </c>
    </row>
    <row r="183" spans="1:3" ht="15">
      <c r="A183" s="103" t="s">
        <v>621</v>
      </c>
      <c r="B183" s="104" t="s">
        <v>463</v>
      </c>
      <c r="C183" s="103">
        <f>VLOOKUP(GroupVertices[[#This Row],[Vertex]],Vertices[],MATCH("ID",Vertices[[#Headers],[Vertex]:[Vertex Group]],0),FALSE)</f>
        <v>263</v>
      </c>
    </row>
    <row r="184" spans="1:3" ht="15">
      <c r="A184" s="103" t="s">
        <v>621</v>
      </c>
      <c r="B184" s="104" t="s">
        <v>458</v>
      </c>
      <c r="C184" s="103">
        <f>VLOOKUP(GroupVertices[[#This Row],[Vertex]],Vertices[],MATCH("ID",Vertices[[#Headers],[Vertex]:[Vertex Group]],0),FALSE)</f>
        <v>258</v>
      </c>
    </row>
    <row r="185" spans="1:3" ht="15">
      <c r="A185" s="103" t="s">
        <v>621</v>
      </c>
      <c r="B185" s="104" t="s">
        <v>225</v>
      </c>
      <c r="C185" s="103">
        <f>VLOOKUP(GroupVertices[[#This Row],[Vertex]],Vertices[],MATCH("ID",Vertices[[#Headers],[Vertex]:[Vertex Group]],0),FALSE)</f>
        <v>25</v>
      </c>
    </row>
    <row r="186" spans="1:3" ht="15">
      <c r="A186" s="103" t="s">
        <v>621</v>
      </c>
      <c r="B186" s="104" t="s">
        <v>414</v>
      </c>
      <c r="C186" s="103">
        <f>VLOOKUP(GroupVertices[[#This Row],[Vertex]],Vertices[],MATCH("ID",Vertices[[#Headers],[Vertex]:[Vertex Group]],0),FALSE)</f>
        <v>214</v>
      </c>
    </row>
    <row r="187" spans="1:3" ht="15">
      <c r="A187" s="103" t="s">
        <v>621</v>
      </c>
      <c r="B187" s="104" t="s">
        <v>412</v>
      </c>
      <c r="C187" s="103">
        <f>VLOOKUP(GroupVertices[[#This Row],[Vertex]],Vertices[],MATCH("ID",Vertices[[#Headers],[Vertex]:[Vertex Group]],0),FALSE)</f>
        <v>212</v>
      </c>
    </row>
    <row r="188" spans="1:3" ht="15">
      <c r="A188" s="103" t="s">
        <v>621</v>
      </c>
      <c r="B188" s="104" t="s">
        <v>413</v>
      </c>
      <c r="C188" s="103">
        <f>VLOOKUP(GroupVertices[[#This Row],[Vertex]],Vertices[],MATCH("ID",Vertices[[#Headers],[Vertex]:[Vertex Group]],0),FALSE)</f>
        <v>213</v>
      </c>
    </row>
    <row r="189" spans="1:3" ht="15">
      <c r="A189" s="103" t="s">
        <v>621</v>
      </c>
      <c r="B189" s="104" t="s">
        <v>410</v>
      </c>
      <c r="C189" s="103">
        <f>VLOOKUP(GroupVertices[[#This Row],[Vertex]],Vertices[],MATCH("ID",Vertices[[#Headers],[Vertex]:[Vertex Group]],0),FALSE)</f>
        <v>210</v>
      </c>
    </row>
    <row r="190" spans="1:3" ht="15">
      <c r="A190" s="103" t="s">
        <v>621</v>
      </c>
      <c r="B190" s="104" t="s">
        <v>411</v>
      </c>
      <c r="C190" s="103">
        <f>VLOOKUP(GroupVertices[[#This Row],[Vertex]],Vertices[],MATCH("ID",Vertices[[#Headers],[Vertex]:[Vertex Group]],0),FALSE)</f>
        <v>211</v>
      </c>
    </row>
    <row r="191" spans="1:3" ht="15">
      <c r="A191" s="103" t="s">
        <v>621</v>
      </c>
      <c r="B191" s="104" t="s">
        <v>409</v>
      </c>
      <c r="C191" s="103">
        <f>VLOOKUP(GroupVertices[[#This Row],[Vertex]],Vertices[],MATCH("ID",Vertices[[#Headers],[Vertex]:[Vertex Group]],0),FALSE)</f>
        <v>209</v>
      </c>
    </row>
    <row r="192" spans="1:3" ht="15">
      <c r="A192" s="103" t="s">
        <v>621</v>
      </c>
      <c r="B192" s="104" t="s">
        <v>408</v>
      </c>
      <c r="C192" s="103">
        <f>VLOOKUP(GroupVertices[[#This Row],[Vertex]],Vertices[],MATCH("ID",Vertices[[#Headers],[Vertex]:[Vertex Group]],0),FALSE)</f>
        <v>208</v>
      </c>
    </row>
    <row r="193" spans="1:3" ht="15">
      <c r="A193" s="103" t="s">
        <v>621</v>
      </c>
      <c r="B193" s="104" t="s">
        <v>407</v>
      </c>
      <c r="C193" s="103">
        <f>VLOOKUP(GroupVertices[[#This Row],[Vertex]],Vertices[],MATCH("ID",Vertices[[#Headers],[Vertex]:[Vertex Group]],0),FALSE)</f>
        <v>207</v>
      </c>
    </row>
    <row r="194" spans="1:3" ht="15">
      <c r="A194" s="103" t="s">
        <v>621</v>
      </c>
      <c r="B194" s="104" t="s">
        <v>405</v>
      </c>
      <c r="C194" s="103">
        <f>VLOOKUP(GroupVertices[[#This Row],[Vertex]],Vertices[],MATCH("ID",Vertices[[#Headers],[Vertex]:[Vertex Group]],0),FALSE)</f>
        <v>205</v>
      </c>
    </row>
    <row r="195" spans="1:3" ht="15">
      <c r="A195" s="103" t="s">
        <v>621</v>
      </c>
      <c r="B195" s="104" t="s">
        <v>404</v>
      </c>
      <c r="C195" s="103">
        <f>VLOOKUP(GroupVertices[[#This Row],[Vertex]],Vertices[],MATCH("ID",Vertices[[#Headers],[Vertex]:[Vertex Group]],0),FALSE)</f>
        <v>204</v>
      </c>
    </row>
    <row r="196" spans="1:3" ht="15">
      <c r="A196" s="103" t="s">
        <v>621</v>
      </c>
      <c r="B196" s="104" t="s">
        <v>355</v>
      </c>
      <c r="C196" s="103">
        <f>VLOOKUP(GroupVertices[[#This Row],[Vertex]],Vertices[],MATCH("ID",Vertices[[#Headers],[Vertex]:[Vertex Group]],0),FALSE)</f>
        <v>155</v>
      </c>
    </row>
    <row r="197" spans="1:3" ht="15">
      <c r="A197" s="103" t="s">
        <v>621</v>
      </c>
      <c r="B197" s="104" t="s">
        <v>348</v>
      </c>
      <c r="C197" s="103">
        <f>VLOOKUP(GroupVertices[[#This Row],[Vertex]],Vertices[],MATCH("ID",Vertices[[#Headers],[Vertex]:[Vertex Group]],0),FALSE)</f>
        <v>148</v>
      </c>
    </row>
    <row r="198" spans="1:3" ht="15">
      <c r="A198" s="103" t="s">
        <v>621</v>
      </c>
      <c r="B198" s="104" t="s">
        <v>349</v>
      </c>
      <c r="C198" s="103">
        <f>VLOOKUP(GroupVertices[[#This Row],[Vertex]],Vertices[],MATCH("ID",Vertices[[#Headers],[Vertex]:[Vertex Group]],0),FALSE)</f>
        <v>149</v>
      </c>
    </row>
    <row r="199" spans="1:3" ht="15">
      <c r="A199" s="103" t="s">
        <v>621</v>
      </c>
      <c r="B199" s="104" t="s">
        <v>347</v>
      </c>
      <c r="C199" s="103">
        <f>VLOOKUP(GroupVertices[[#This Row],[Vertex]],Vertices[],MATCH("ID",Vertices[[#Headers],[Vertex]:[Vertex Group]],0),FALSE)</f>
        <v>147</v>
      </c>
    </row>
    <row r="200" spans="1:3" ht="15">
      <c r="A200" s="103" t="s">
        <v>621</v>
      </c>
      <c r="B200" s="104" t="s">
        <v>340</v>
      </c>
      <c r="C200" s="103">
        <f>VLOOKUP(GroupVertices[[#This Row],[Vertex]],Vertices[],MATCH("ID",Vertices[[#Headers],[Vertex]:[Vertex Group]],0),FALSE)</f>
        <v>140</v>
      </c>
    </row>
    <row r="201" spans="1:3" ht="15">
      <c r="A201" s="103" t="s">
        <v>622</v>
      </c>
      <c r="B201" s="104" t="s">
        <v>284</v>
      </c>
      <c r="C201" s="103">
        <f>VLOOKUP(GroupVertices[[#This Row],[Vertex]],Vertices[],MATCH("ID",Vertices[[#Headers],[Vertex]:[Vertex Group]],0),FALSE)</f>
        <v>84</v>
      </c>
    </row>
    <row r="202" spans="1:3" ht="15">
      <c r="A202" s="103" t="s">
        <v>622</v>
      </c>
      <c r="B202" s="104" t="s">
        <v>601</v>
      </c>
      <c r="C202" s="103">
        <f>VLOOKUP(GroupVertices[[#This Row],[Vertex]],Vertices[],MATCH("ID",Vertices[[#Headers],[Vertex]:[Vertex Group]],0),FALSE)</f>
        <v>401</v>
      </c>
    </row>
    <row r="203" spans="1:3" ht="15">
      <c r="A203" s="103" t="s">
        <v>622</v>
      </c>
      <c r="B203" s="104" t="s">
        <v>206</v>
      </c>
      <c r="C203" s="103">
        <f>VLOOKUP(GroupVertices[[#This Row],[Vertex]],Vertices[],MATCH("ID",Vertices[[#Headers],[Vertex]:[Vertex Group]],0),FALSE)</f>
        <v>6</v>
      </c>
    </row>
    <row r="204" spans="1:3" ht="15">
      <c r="A204" s="103" t="s">
        <v>622</v>
      </c>
      <c r="B204" s="104" t="s">
        <v>588</v>
      </c>
      <c r="C204" s="103">
        <f>VLOOKUP(GroupVertices[[#This Row],[Vertex]],Vertices[],MATCH("ID",Vertices[[#Headers],[Vertex]:[Vertex Group]],0),FALSE)</f>
        <v>388</v>
      </c>
    </row>
    <row r="205" spans="1:3" ht="15">
      <c r="A205" s="103" t="s">
        <v>622</v>
      </c>
      <c r="B205" s="104" t="s">
        <v>585</v>
      </c>
      <c r="C205" s="103">
        <f>VLOOKUP(GroupVertices[[#This Row],[Vertex]],Vertices[],MATCH("ID",Vertices[[#Headers],[Vertex]:[Vertex Group]],0),FALSE)</f>
        <v>385</v>
      </c>
    </row>
    <row r="206" spans="1:3" ht="15">
      <c r="A206" s="103" t="s">
        <v>622</v>
      </c>
      <c r="B206" s="104" t="s">
        <v>339</v>
      </c>
      <c r="C206" s="103">
        <f>VLOOKUP(GroupVertices[[#This Row],[Vertex]],Vertices[],MATCH("ID",Vertices[[#Headers],[Vertex]:[Vertex Group]],0),FALSE)</f>
        <v>139</v>
      </c>
    </row>
    <row r="207" spans="1:3" ht="15">
      <c r="A207" s="103" t="s">
        <v>622</v>
      </c>
      <c r="B207" s="104" t="s">
        <v>581</v>
      </c>
      <c r="C207" s="103">
        <f>VLOOKUP(GroupVertices[[#This Row],[Vertex]],Vertices[],MATCH("ID",Vertices[[#Headers],[Vertex]:[Vertex Group]],0),FALSE)</f>
        <v>381</v>
      </c>
    </row>
    <row r="208" spans="1:3" ht="15">
      <c r="A208" s="103" t="s">
        <v>622</v>
      </c>
      <c r="B208" s="104" t="s">
        <v>416</v>
      </c>
      <c r="C208" s="103">
        <f>VLOOKUP(GroupVertices[[#This Row],[Vertex]],Vertices[],MATCH("ID",Vertices[[#Headers],[Vertex]:[Vertex Group]],0),FALSE)</f>
        <v>216</v>
      </c>
    </row>
    <row r="209" spans="1:3" ht="15">
      <c r="A209" s="103" t="s">
        <v>622</v>
      </c>
      <c r="B209" s="104" t="s">
        <v>512</v>
      </c>
      <c r="C209" s="103">
        <f>VLOOKUP(GroupVertices[[#This Row],[Vertex]],Vertices[],MATCH("ID",Vertices[[#Headers],[Vertex]:[Vertex Group]],0),FALSE)</f>
        <v>312</v>
      </c>
    </row>
    <row r="210" spans="1:3" ht="15">
      <c r="A210" s="103" t="s">
        <v>622</v>
      </c>
      <c r="B210" s="104" t="s">
        <v>507</v>
      </c>
      <c r="C210" s="103">
        <f>VLOOKUP(GroupVertices[[#This Row],[Vertex]],Vertices[],MATCH("ID",Vertices[[#Headers],[Vertex]:[Vertex Group]],0),FALSE)</f>
        <v>307</v>
      </c>
    </row>
    <row r="211" spans="1:3" ht="15">
      <c r="A211" s="103" t="s">
        <v>622</v>
      </c>
      <c r="B211" s="104" t="s">
        <v>506</v>
      </c>
      <c r="C211" s="103">
        <f>VLOOKUP(GroupVertices[[#This Row],[Vertex]],Vertices[],MATCH("ID",Vertices[[#Headers],[Vertex]:[Vertex Group]],0),FALSE)</f>
        <v>306</v>
      </c>
    </row>
    <row r="212" spans="1:3" ht="15">
      <c r="A212" s="103" t="s">
        <v>622</v>
      </c>
      <c r="B212" s="104" t="s">
        <v>505</v>
      </c>
      <c r="C212" s="103">
        <f>VLOOKUP(GroupVertices[[#This Row],[Vertex]],Vertices[],MATCH("ID",Vertices[[#Headers],[Vertex]:[Vertex Group]],0),FALSE)</f>
        <v>305</v>
      </c>
    </row>
    <row r="213" spans="1:3" ht="15">
      <c r="A213" s="103" t="s">
        <v>622</v>
      </c>
      <c r="B213" s="104" t="s">
        <v>426</v>
      </c>
      <c r="C213" s="103">
        <f>VLOOKUP(GroupVertices[[#This Row],[Vertex]],Vertices[],MATCH("ID",Vertices[[#Headers],[Vertex]:[Vertex Group]],0),FALSE)</f>
        <v>226</v>
      </c>
    </row>
    <row r="214" spans="1:3" ht="15">
      <c r="A214" s="103" t="s">
        <v>622</v>
      </c>
      <c r="B214" s="104" t="s">
        <v>425</v>
      </c>
      <c r="C214" s="103">
        <f>VLOOKUP(GroupVertices[[#This Row],[Vertex]],Vertices[],MATCH("ID",Vertices[[#Headers],[Vertex]:[Vertex Group]],0),FALSE)</f>
        <v>225</v>
      </c>
    </row>
    <row r="215" spans="1:3" ht="15">
      <c r="A215" s="103" t="s">
        <v>622</v>
      </c>
      <c r="B215" s="104" t="s">
        <v>424</v>
      </c>
      <c r="C215" s="103">
        <f>VLOOKUP(GroupVertices[[#This Row],[Vertex]],Vertices[],MATCH("ID",Vertices[[#Headers],[Vertex]:[Vertex Group]],0),FALSE)</f>
        <v>224</v>
      </c>
    </row>
    <row r="216" spans="1:3" ht="15">
      <c r="A216" s="103" t="s">
        <v>622</v>
      </c>
      <c r="B216" s="104" t="s">
        <v>417</v>
      </c>
      <c r="C216" s="103">
        <f>VLOOKUP(GroupVertices[[#This Row],[Vertex]],Vertices[],MATCH("ID",Vertices[[#Headers],[Vertex]:[Vertex Group]],0),FALSE)</f>
        <v>217</v>
      </c>
    </row>
    <row r="217" spans="1:3" ht="15">
      <c r="A217" s="103" t="s">
        <v>622</v>
      </c>
      <c r="B217" s="104" t="s">
        <v>372</v>
      </c>
      <c r="C217" s="103">
        <f>VLOOKUP(GroupVertices[[#This Row],[Vertex]],Vertices[],MATCH("ID",Vertices[[#Headers],[Vertex]:[Vertex Group]],0),FALSE)</f>
        <v>172</v>
      </c>
    </row>
    <row r="218" spans="1:3" ht="15">
      <c r="A218" s="103" t="s">
        <v>622</v>
      </c>
      <c r="B218" s="104" t="s">
        <v>221</v>
      </c>
      <c r="C218" s="103">
        <f>VLOOKUP(GroupVertices[[#This Row],[Vertex]],Vertices[],MATCH("ID",Vertices[[#Headers],[Vertex]:[Vertex Group]],0),FALSE)</f>
        <v>21</v>
      </c>
    </row>
    <row r="219" spans="1:3" ht="15">
      <c r="A219" s="103" t="s">
        <v>622</v>
      </c>
      <c r="B219" s="104" t="s">
        <v>368</v>
      </c>
      <c r="C219" s="103">
        <f>VLOOKUP(GroupVertices[[#This Row],[Vertex]],Vertices[],MATCH("ID",Vertices[[#Headers],[Vertex]:[Vertex Group]],0),FALSE)</f>
        <v>168</v>
      </c>
    </row>
    <row r="220" spans="1:3" ht="15">
      <c r="A220" s="103" t="s">
        <v>622</v>
      </c>
      <c r="B220" s="104" t="s">
        <v>369</v>
      </c>
      <c r="C220" s="103">
        <f>VLOOKUP(GroupVertices[[#This Row],[Vertex]],Vertices[],MATCH("ID",Vertices[[#Headers],[Vertex]:[Vertex Group]],0),FALSE)</f>
        <v>169</v>
      </c>
    </row>
    <row r="221" spans="1:3" ht="15">
      <c r="A221" s="103" t="s">
        <v>622</v>
      </c>
      <c r="B221" s="104" t="s">
        <v>367</v>
      </c>
      <c r="C221" s="103">
        <f>VLOOKUP(GroupVertices[[#This Row],[Vertex]],Vertices[],MATCH("ID",Vertices[[#Headers],[Vertex]:[Vertex Group]],0),FALSE)</f>
        <v>167</v>
      </c>
    </row>
    <row r="222" spans="1:3" ht="15">
      <c r="A222" s="103" t="s">
        <v>622</v>
      </c>
      <c r="B222" s="104" t="s">
        <v>366</v>
      </c>
      <c r="C222" s="103">
        <f>VLOOKUP(GroupVertices[[#This Row],[Vertex]],Vertices[],MATCH("ID",Vertices[[#Headers],[Vertex]:[Vertex Group]],0),FALSE)</f>
        <v>166</v>
      </c>
    </row>
    <row r="223" spans="1:3" ht="15">
      <c r="A223" s="103" t="s">
        <v>622</v>
      </c>
      <c r="B223" s="104" t="s">
        <v>345</v>
      </c>
      <c r="C223" s="103">
        <f>VLOOKUP(GroupVertices[[#This Row],[Vertex]],Vertices[],MATCH("ID",Vertices[[#Headers],[Vertex]:[Vertex Group]],0),FALSE)</f>
        <v>145</v>
      </c>
    </row>
    <row r="224" spans="1:3" ht="15">
      <c r="A224" s="103" t="s">
        <v>622</v>
      </c>
      <c r="B224" s="104" t="s">
        <v>273</v>
      </c>
      <c r="C224" s="103">
        <f>VLOOKUP(GroupVertices[[#This Row],[Vertex]],Vertices[],MATCH("ID",Vertices[[#Headers],[Vertex]:[Vertex Group]],0),FALSE)</f>
        <v>73</v>
      </c>
    </row>
    <row r="225" spans="1:3" ht="15">
      <c r="A225" s="103" t="s">
        <v>622</v>
      </c>
      <c r="B225" s="104" t="s">
        <v>338</v>
      </c>
      <c r="C225" s="103">
        <f>VLOOKUP(GroupVertices[[#This Row],[Vertex]],Vertices[],MATCH("ID",Vertices[[#Headers],[Vertex]:[Vertex Group]],0),FALSE)</f>
        <v>138</v>
      </c>
    </row>
    <row r="226" spans="1:3" ht="15">
      <c r="A226" s="103" t="s">
        <v>622</v>
      </c>
      <c r="B226" s="104" t="s">
        <v>272</v>
      </c>
      <c r="C226" s="103">
        <f>VLOOKUP(GroupVertices[[#This Row],[Vertex]],Vertices[],MATCH("ID",Vertices[[#Headers],[Vertex]:[Vertex Group]],0),FALSE)</f>
        <v>72</v>
      </c>
    </row>
    <row r="227" spans="1:3" ht="15">
      <c r="A227" s="103" t="s">
        <v>623</v>
      </c>
      <c r="B227" s="104" t="s">
        <v>589</v>
      </c>
      <c r="C227" s="103">
        <f>VLOOKUP(GroupVertices[[#This Row],[Vertex]],Vertices[],MATCH("ID",Vertices[[#Headers],[Vertex]:[Vertex Group]],0),FALSE)</f>
        <v>389</v>
      </c>
    </row>
    <row r="228" spans="1:3" ht="15">
      <c r="A228" s="103" t="s">
        <v>623</v>
      </c>
      <c r="B228" s="104" t="s">
        <v>590</v>
      </c>
      <c r="C228" s="103">
        <f>VLOOKUP(GroupVertices[[#This Row],[Vertex]],Vertices[],MATCH("ID",Vertices[[#Headers],[Vertex]:[Vertex Group]],0),FALSE)</f>
        <v>390</v>
      </c>
    </row>
    <row r="229" spans="1:3" ht="15">
      <c r="A229" s="103" t="s">
        <v>623</v>
      </c>
      <c r="B229" s="104" t="s">
        <v>208</v>
      </c>
      <c r="C229" s="103">
        <f>VLOOKUP(GroupVertices[[#This Row],[Vertex]],Vertices[],MATCH("ID",Vertices[[#Headers],[Vertex]:[Vertex Group]],0),FALSE)</f>
        <v>8</v>
      </c>
    </row>
    <row r="230" spans="1:3" ht="15">
      <c r="A230" s="103" t="s">
        <v>623</v>
      </c>
      <c r="B230" s="104" t="s">
        <v>378</v>
      </c>
      <c r="C230" s="103">
        <f>VLOOKUP(GroupVertices[[#This Row],[Vertex]],Vertices[],MATCH("ID",Vertices[[#Headers],[Vertex]:[Vertex Group]],0),FALSE)</f>
        <v>178</v>
      </c>
    </row>
    <row r="231" spans="1:3" ht="15">
      <c r="A231" s="103" t="s">
        <v>623</v>
      </c>
      <c r="B231" s="104" t="s">
        <v>550</v>
      </c>
      <c r="C231" s="103">
        <f>VLOOKUP(GroupVertices[[#This Row],[Vertex]],Vertices[],MATCH("ID",Vertices[[#Headers],[Vertex]:[Vertex Group]],0),FALSE)</f>
        <v>350</v>
      </c>
    </row>
    <row r="232" spans="1:3" ht="15">
      <c r="A232" s="103" t="s">
        <v>623</v>
      </c>
      <c r="B232" s="104" t="s">
        <v>266</v>
      </c>
      <c r="C232" s="103">
        <f>VLOOKUP(GroupVertices[[#This Row],[Vertex]],Vertices[],MATCH("ID",Vertices[[#Headers],[Vertex]:[Vertex Group]],0),FALSE)</f>
        <v>66</v>
      </c>
    </row>
    <row r="233" spans="1:3" ht="15">
      <c r="A233" s="103" t="s">
        <v>623</v>
      </c>
      <c r="B233" s="104" t="s">
        <v>547</v>
      </c>
      <c r="C233" s="103">
        <f>VLOOKUP(GroupVertices[[#This Row],[Vertex]],Vertices[],MATCH("ID",Vertices[[#Headers],[Vertex]:[Vertex Group]],0),FALSE)</f>
        <v>347</v>
      </c>
    </row>
    <row r="234" spans="1:3" ht="15">
      <c r="A234" s="103" t="s">
        <v>623</v>
      </c>
      <c r="B234" s="104" t="s">
        <v>283</v>
      </c>
      <c r="C234" s="103">
        <f>VLOOKUP(GroupVertices[[#This Row],[Vertex]],Vertices[],MATCH("ID",Vertices[[#Headers],[Vertex]:[Vertex Group]],0),FALSE)</f>
        <v>83</v>
      </c>
    </row>
    <row r="235" spans="1:3" ht="15">
      <c r="A235" s="103" t="s">
        <v>623</v>
      </c>
      <c r="B235" s="104" t="s">
        <v>527</v>
      </c>
      <c r="C235" s="103">
        <f>VLOOKUP(GroupVertices[[#This Row],[Vertex]],Vertices[],MATCH("ID",Vertices[[#Headers],[Vertex]:[Vertex Group]],0),FALSE)</f>
        <v>327</v>
      </c>
    </row>
    <row r="236" spans="1:3" ht="15">
      <c r="A236" s="103" t="s">
        <v>623</v>
      </c>
      <c r="B236" s="104" t="s">
        <v>306</v>
      </c>
      <c r="C236" s="103">
        <f>VLOOKUP(GroupVertices[[#This Row],[Vertex]],Vertices[],MATCH("ID",Vertices[[#Headers],[Vertex]:[Vertex Group]],0),FALSE)</f>
        <v>106</v>
      </c>
    </row>
    <row r="237" spans="1:3" ht="15">
      <c r="A237" s="103" t="s">
        <v>623</v>
      </c>
      <c r="B237" s="104" t="s">
        <v>526</v>
      </c>
      <c r="C237" s="103">
        <f>VLOOKUP(GroupVertices[[#This Row],[Vertex]],Vertices[],MATCH("ID",Vertices[[#Headers],[Vertex]:[Vertex Group]],0),FALSE)</f>
        <v>326</v>
      </c>
    </row>
    <row r="238" spans="1:3" ht="15">
      <c r="A238" s="103" t="s">
        <v>623</v>
      </c>
      <c r="B238" s="104" t="s">
        <v>502</v>
      </c>
      <c r="C238" s="103">
        <f>VLOOKUP(GroupVertices[[#This Row],[Vertex]],Vertices[],MATCH("ID",Vertices[[#Headers],[Vertex]:[Vertex Group]],0),FALSE)</f>
        <v>302</v>
      </c>
    </row>
    <row r="239" spans="1:3" ht="15">
      <c r="A239" s="103" t="s">
        <v>623</v>
      </c>
      <c r="B239" s="104" t="s">
        <v>501</v>
      </c>
      <c r="C239" s="103">
        <f>VLOOKUP(GroupVertices[[#This Row],[Vertex]],Vertices[],MATCH("ID",Vertices[[#Headers],[Vertex]:[Vertex Group]],0),FALSE)</f>
        <v>301</v>
      </c>
    </row>
    <row r="240" spans="1:3" ht="15">
      <c r="A240" s="103" t="s">
        <v>623</v>
      </c>
      <c r="B240" s="104" t="s">
        <v>481</v>
      </c>
      <c r="C240" s="103">
        <f>VLOOKUP(GroupVertices[[#This Row],[Vertex]],Vertices[],MATCH("ID",Vertices[[#Headers],[Vertex]:[Vertex Group]],0),FALSE)</f>
        <v>281</v>
      </c>
    </row>
    <row r="241" spans="1:3" ht="15">
      <c r="A241" s="103" t="s">
        <v>623</v>
      </c>
      <c r="B241" s="104" t="s">
        <v>423</v>
      </c>
      <c r="C241" s="103">
        <f>VLOOKUP(GroupVertices[[#This Row],[Vertex]],Vertices[],MATCH("ID",Vertices[[#Headers],[Vertex]:[Vertex Group]],0),FALSE)</f>
        <v>223</v>
      </c>
    </row>
    <row r="242" spans="1:3" ht="15">
      <c r="A242" s="103" t="s">
        <v>623</v>
      </c>
      <c r="B242" s="104" t="s">
        <v>422</v>
      </c>
      <c r="C242" s="103">
        <f>VLOOKUP(GroupVertices[[#This Row],[Vertex]],Vertices[],MATCH("ID",Vertices[[#Headers],[Vertex]:[Vertex Group]],0),FALSE)</f>
        <v>222</v>
      </c>
    </row>
    <row r="243" spans="1:3" ht="15">
      <c r="A243" s="103" t="s">
        <v>623</v>
      </c>
      <c r="B243" s="104" t="s">
        <v>421</v>
      </c>
      <c r="C243" s="103">
        <f>VLOOKUP(GroupVertices[[#This Row],[Vertex]],Vertices[],MATCH("ID",Vertices[[#Headers],[Vertex]:[Vertex Group]],0),FALSE)</f>
        <v>221</v>
      </c>
    </row>
    <row r="244" spans="1:3" ht="15">
      <c r="A244" s="103" t="s">
        <v>623</v>
      </c>
      <c r="B244" s="104" t="s">
        <v>396</v>
      </c>
      <c r="C244" s="103">
        <f>VLOOKUP(GroupVertices[[#This Row],[Vertex]],Vertices[],MATCH("ID",Vertices[[#Headers],[Vertex]:[Vertex Group]],0),FALSE)</f>
        <v>196</v>
      </c>
    </row>
    <row r="245" spans="1:3" ht="15">
      <c r="A245" s="103" t="s">
        <v>623</v>
      </c>
      <c r="B245" s="104" t="s">
        <v>236</v>
      </c>
      <c r="C245" s="103">
        <f>VLOOKUP(GroupVertices[[#This Row],[Vertex]],Vertices[],MATCH("ID",Vertices[[#Headers],[Vertex]:[Vertex Group]],0),FALSE)</f>
        <v>36</v>
      </c>
    </row>
    <row r="246" spans="1:3" ht="15">
      <c r="A246" s="103" t="s">
        <v>623</v>
      </c>
      <c r="B246" s="104" t="s">
        <v>377</v>
      </c>
      <c r="C246" s="103">
        <f>VLOOKUP(GroupVertices[[#This Row],[Vertex]],Vertices[],MATCH("ID",Vertices[[#Headers],[Vertex]:[Vertex Group]],0),FALSE)</f>
        <v>177</v>
      </c>
    </row>
    <row r="247" spans="1:3" ht="15">
      <c r="A247" s="103" t="s">
        <v>623</v>
      </c>
      <c r="B247" s="104" t="s">
        <v>305</v>
      </c>
      <c r="C247" s="103">
        <f>VLOOKUP(GroupVertices[[#This Row],[Vertex]],Vertices[],MATCH("ID",Vertices[[#Headers],[Vertex]:[Vertex Group]],0),FALSE)</f>
        <v>105</v>
      </c>
    </row>
    <row r="248" spans="1:3" ht="15">
      <c r="A248" s="103" t="s">
        <v>623</v>
      </c>
      <c r="B248" s="104" t="s">
        <v>299</v>
      </c>
      <c r="C248" s="103">
        <f>VLOOKUP(GroupVertices[[#This Row],[Vertex]],Vertices[],MATCH("ID",Vertices[[#Headers],[Vertex]:[Vertex Group]],0),FALSE)</f>
        <v>99</v>
      </c>
    </row>
    <row r="249" spans="1:3" ht="15">
      <c r="A249" s="103" t="s">
        <v>623</v>
      </c>
      <c r="B249" s="104" t="s">
        <v>238</v>
      </c>
      <c r="C249" s="103">
        <f>VLOOKUP(GroupVertices[[#This Row],[Vertex]],Vertices[],MATCH("ID",Vertices[[#Headers],[Vertex]:[Vertex Group]],0),FALSE)</f>
        <v>38</v>
      </c>
    </row>
    <row r="250" spans="1:3" ht="15">
      <c r="A250" s="103" t="s">
        <v>623</v>
      </c>
      <c r="B250" s="104" t="s">
        <v>237</v>
      </c>
      <c r="C250" s="103">
        <f>VLOOKUP(GroupVertices[[#This Row],[Vertex]],Vertices[],MATCH("ID",Vertices[[#Headers],[Vertex]:[Vertex Group]],0),FALSE)</f>
        <v>37</v>
      </c>
    </row>
    <row r="251" spans="1:3" ht="15">
      <c r="A251" s="103" t="s">
        <v>624</v>
      </c>
      <c r="B251" s="104" t="s">
        <v>259</v>
      </c>
      <c r="C251" s="103">
        <f>VLOOKUP(GroupVertices[[#This Row],[Vertex]],Vertices[],MATCH("ID",Vertices[[#Headers],[Vertex]:[Vertex Group]],0),FALSE)</f>
        <v>59</v>
      </c>
    </row>
    <row r="252" spans="1:3" ht="15">
      <c r="A252" s="103" t="s">
        <v>624</v>
      </c>
      <c r="B252" s="104" t="s">
        <v>541</v>
      </c>
      <c r="C252" s="103">
        <f>VLOOKUP(GroupVertices[[#This Row],[Vertex]],Vertices[],MATCH("ID",Vertices[[#Headers],[Vertex]:[Vertex Group]],0),FALSE)</f>
        <v>341</v>
      </c>
    </row>
    <row r="253" spans="1:3" ht="15">
      <c r="A253" s="103" t="s">
        <v>624</v>
      </c>
      <c r="B253" s="104" t="s">
        <v>239</v>
      </c>
      <c r="C253" s="103">
        <f>VLOOKUP(GroupVertices[[#This Row],[Vertex]],Vertices[],MATCH("ID",Vertices[[#Headers],[Vertex]:[Vertex Group]],0),FALSE)</f>
        <v>39</v>
      </c>
    </row>
    <row r="254" spans="1:3" ht="15">
      <c r="A254" s="103" t="s">
        <v>624</v>
      </c>
      <c r="B254" s="104" t="s">
        <v>535</v>
      </c>
      <c r="C254" s="103">
        <f>VLOOKUP(GroupVertices[[#This Row],[Vertex]],Vertices[],MATCH("ID",Vertices[[#Headers],[Vertex]:[Vertex Group]],0),FALSE)</f>
        <v>335</v>
      </c>
    </row>
    <row r="255" spans="1:3" ht="15">
      <c r="A255" s="103" t="s">
        <v>624</v>
      </c>
      <c r="B255" s="104" t="s">
        <v>230</v>
      </c>
      <c r="C255" s="103">
        <f>VLOOKUP(GroupVertices[[#This Row],[Vertex]],Vertices[],MATCH("ID",Vertices[[#Headers],[Vertex]:[Vertex Group]],0),FALSE)</f>
        <v>30</v>
      </c>
    </row>
    <row r="256" spans="1:3" ht="15">
      <c r="A256" s="103" t="s">
        <v>624</v>
      </c>
      <c r="B256" s="104" t="s">
        <v>523</v>
      </c>
      <c r="C256" s="103">
        <f>VLOOKUP(GroupVertices[[#This Row],[Vertex]],Vertices[],MATCH("ID",Vertices[[#Headers],[Vertex]:[Vertex Group]],0),FALSE)</f>
        <v>323</v>
      </c>
    </row>
    <row r="257" spans="1:3" ht="15">
      <c r="A257" s="103" t="s">
        <v>624</v>
      </c>
      <c r="B257" s="104" t="s">
        <v>524</v>
      </c>
      <c r="C257" s="103">
        <f>VLOOKUP(GroupVertices[[#This Row],[Vertex]],Vertices[],MATCH("ID",Vertices[[#Headers],[Vertex]:[Vertex Group]],0),FALSE)</f>
        <v>324</v>
      </c>
    </row>
    <row r="258" spans="1:3" ht="15">
      <c r="A258" s="103" t="s">
        <v>624</v>
      </c>
      <c r="B258" s="104" t="s">
        <v>522</v>
      </c>
      <c r="C258" s="103">
        <f>VLOOKUP(GroupVertices[[#This Row],[Vertex]],Vertices[],MATCH("ID",Vertices[[#Headers],[Vertex]:[Vertex Group]],0),FALSE)</f>
        <v>322</v>
      </c>
    </row>
    <row r="259" spans="1:3" ht="15">
      <c r="A259" s="103" t="s">
        <v>624</v>
      </c>
      <c r="B259" s="104" t="s">
        <v>521</v>
      </c>
      <c r="C259" s="103">
        <f>VLOOKUP(GroupVertices[[#This Row],[Vertex]],Vertices[],MATCH("ID",Vertices[[#Headers],[Vertex]:[Vertex Group]],0),FALSE)</f>
        <v>321</v>
      </c>
    </row>
    <row r="260" spans="1:3" ht="15">
      <c r="A260" s="103" t="s">
        <v>624</v>
      </c>
      <c r="B260" s="104" t="s">
        <v>476</v>
      </c>
      <c r="C260" s="103">
        <f>VLOOKUP(GroupVertices[[#This Row],[Vertex]],Vertices[],MATCH("ID",Vertices[[#Headers],[Vertex]:[Vertex Group]],0),FALSE)</f>
        <v>276</v>
      </c>
    </row>
    <row r="261" spans="1:3" ht="15">
      <c r="A261" s="103" t="s">
        <v>624</v>
      </c>
      <c r="B261" s="104" t="s">
        <v>473</v>
      </c>
      <c r="C261" s="103">
        <f>VLOOKUP(GroupVertices[[#This Row],[Vertex]],Vertices[],MATCH("ID",Vertices[[#Headers],[Vertex]:[Vertex Group]],0),FALSE)</f>
        <v>273</v>
      </c>
    </row>
    <row r="262" spans="1:3" ht="15">
      <c r="A262" s="103" t="s">
        <v>624</v>
      </c>
      <c r="B262" s="104" t="s">
        <v>431</v>
      </c>
      <c r="C262" s="103">
        <f>VLOOKUP(GroupVertices[[#This Row],[Vertex]],Vertices[],MATCH("ID",Vertices[[#Headers],[Vertex]:[Vertex Group]],0),FALSE)</f>
        <v>231</v>
      </c>
    </row>
    <row r="263" spans="1:3" ht="15">
      <c r="A263" s="103" t="s">
        <v>624</v>
      </c>
      <c r="B263" s="104" t="s">
        <v>430</v>
      </c>
      <c r="C263" s="103">
        <f>VLOOKUP(GroupVertices[[#This Row],[Vertex]],Vertices[],MATCH("ID",Vertices[[#Headers],[Vertex]:[Vertex Group]],0),FALSE)</f>
        <v>230</v>
      </c>
    </row>
    <row r="264" spans="1:3" ht="15">
      <c r="A264" s="103" t="s">
        <v>624</v>
      </c>
      <c r="B264" s="104" t="s">
        <v>429</v>
      </c>
      <c r="C264" s="103">
        <f>VLOOKUP(GroupVertices[[#This Row],[Vertex]],Vertices[],MATCH("ID",Vertices[[#Headers],[Vertex]:[Vertex Group]],0),FALSE)</f>
        <v>229</v>
      </c>
    </row>
    <row r="265" spans="1:3" ht="15">
      <c r="A265" s="103" t="s">
        <v>624</v>
      </c>
      <c r="B265" s="104" t="s">
        <v>428</v>
      </c>
      <c r="C265" s="103">
        <f>VLOOKUP(GroupVertices[[#This Row],[Vertex]],Vertices[],MATCH("ID",Vertices[[#Headers],[Vertex]:[Vertex Group]],0),FALSE)</f>
        <v>228</v>
      </c>
    </row>
    <row r="266" spans="1:3" ht="15">
      <c r="A266" s="103" t="s">
        <v>624</v>
      </c>
      <c r="B266" s="104" t="s">
        <v>357</v>
      </c>
      <c r="C266" s="103">
        <f>VLOOKUP(GroupVertices[[#This Row],[Vertex]],Vertices[],MATCH("ID",Vertices[[#Headers],[Vertex]:[Vertex Group]],0),FALSE)</f>
        <v>157</v>
      </c>
    </row>
    <row r="267" spans="1:3" ht="15">
      <c r="A267" s="103" t="s">
        <v>624</v>
      </c>
      <c r="B267" s="104" t="s">
        <v>356</v>
      </c>
      <c r="C267" s="103">
        <f>VLOOKUP(GroupVertices[[#This Row],[Vertex]],Vertices[],MATCH("ID",Vertices[[#Headers],[Vertex]:[Vertex Group]],0),FALSE)</f>
        <v>156</v>
      </c>
    </row>
    <row r="268" spans="1:3" ht="15">
      <c r="A268" s="103" t="s">
        <v>624</v>
      </c>
      <c r="B268" s="104" t="s">
        <v>342</v>
      </c>
      <c r="C268" s="103">
        <f>VLOOKUP(GroupVertices[[#This Row],[Vertex]],Vertices[],MATCH("ID",Vertices[[#Headers],[Vertex]:[Vertex Group]],0),FALSE)</f>
        <v>142</v>
      </c>
    </row>
    <row r="269" spans="1:3" ht="15">
      <c r="A269" s="103" t="s">
        <v>624</v>
      </c>
      <c r="B269" s="104" t="s">
        <v>341</v>
      </c>
      <c r="C269" s="103">
        <f>VLOOKUP(GroupVertices[[#This Row],[Vertex]],Vertices[],MATCH("ID",Vertices[[#Headers],[Vertex]:[Vertex Group]],0),FALSE)</f>
        <v>141</v>
      </c>
    </row>
    <row r="270" spans="1:3" ht="15">
      <c r="A270" s="103" t="s">
        <v>624</v>
      </c>
      <c r="B270" s="104" t="s">
        <v>324</v>
      </c>
      <c r="C270" s="103">
        <f>VLOOKUP(GroupVertices[[#This Row],[Vertex]],Vertices[],MATCH("ID",Vertices[[#Headers],[Vertex]:[Vertex Group]],0),FALSE)</f>
        <v>124</v>
      </c>
    </row>
    <row r="271" spans="1:3" ht="15">
      <c r="A271" s="103" t="s">
        <v>624</v>
      </c>
      <c r="B271" s="104" t="s">
        <v>282</v>
      </c>
      <c r="C271" s="103">
        <f>VLOOKUP(GroupVertices[[#This Row],[Vertex]],Vertices[],MATCH("ID",Vertices[[#Headers],[Vertex]:[Vertex Group]],0),FALSE)</f>
        <v>82</v>
      </c>
    </row>
    <row r="272" spans="1:3" ht="15">
      <c r="A272" s="103" t="s">
        <v>624</v>
      </c>
      <c r="B272" s="104" t="s">
        <v>246</v>
      </c>
      <c r="C272" s="103">
        <f>VLOOKUP(GroupVertices[[#This Row],[Vertex]],Vertices[],MATCH("ID",Vertices[[#Headers],[Vertex]:[Vertex Group]],0),FALSE)</f>
        <v>46</v>
      </c>
    </row>
    <row r="273" spans="1:3" ht="15">
      <c r="A273" s="103" t="s">
        <v>624</v>
      </c>
      <c r="B273" s="104" t="s">
        <v>231</v>
      </c>
      <c r="C273" s="103">
        <f>VLOOKUP(GroupVertices[[#This Row],[Vertex]],Vertices[],MATCH("ID",Vertices[[#Headers],[Vertex]:[Vertex Group]],0),FALSE)</f>
        <v>31</v>
      </c>
    </row>
    <row r="274" spans="1:3" ht="15">
      <c r="A274" s="103" t="s">
        <v>624</v>
      </c>
      <c r="B274" s="104" t="s">
        <v>217</v>
      </c>
      <c r="C274" s="103">
        <f>VLOOKUP(GroupVertices[[#This Row],[Vertex]],Vertices[],MATCH("ID",Vertices[[#Headers],[Vertex]:[Vertex Group]],0),FALSE)</f>
        <v>17</v>
      </c>
    </row>
    <row r="275" spans="1:3" ht="15">
      <c r="A275" s="103" t="s">
        <v>625</v>
      </c>
      <c r="B275" s="104" t="s">
        <v>600</v>
      </c>
      <c r="C275" s="103">
        <f>VLOOKUP(GroupVertices[[#This Row],[Vertex]],Vertices[],MATCH("ID",Vertices[[#Headers],[Vertex]:[Vertex Group]],0),FALSE)</f>
        <v>400</v>
      </c>
    </row>
    <row r="276" spans="1:3" ht="15">
      <c r="A276" s="103" t="s">
        <v>625</v>
      </c>
      <c r="B276" s="104" t="s">
        <v>205</v>
      </c>
      <c r="C276" s="103">
        <f>VLOOKUP(GroupVertices[[#This Row],[Vertex]],Vertices[],MATCH("ID",Vertices[[#Headers],[Vertex]:[Vertex Group]],0),FALSE)</f>
        <v>5</v>
      </c>
    </row>
    <row r="277" spans="1:3" ht="15">
      <c r="A277" s="103" t="s">
        <v>625</v>
      </c>
      <c r="B277" s="104" t="s">
        <v>598</v>
      </c>
      <c r="C277" s="103">
        <f>VLOOKUP(GroupVertices[[#This Row],[Vertex]],Vertices[],MATCH("ID",Vertices[[#Headers],[Vertex]:[Vertex Group]],0),FALSE)</f>
        <v>398</v>
      </c>
    </row>
    <row r="278" spans="1:3" ht="15">
      <c r="A278" s="103" t="s">
        <v>625</v>
      </c>
      <c r="B278" s="104" t="s">
        <v>597</v>
      </c>
      <c r="C278" s="103">
        <f>VLOOKUP(GroupVertices[[#This Row],[Vertex]],Vertices[],MATCH("ID",Vertices[[#Headers],[Vertex]:[Vertex Group]],0),FALSE)</f>
        <v>397</v>
      </c>
    </row>
    <row r="279" spans="1:3" ht="15">
      <c r="A279" s="103" t="s">
        <v>625</v>
      </c>
      <c r="B279" s="104" t="s">
        <v>575</v>
      </c>
      <c r="C279" s="103">
        <f>VLOOKUP(GroupVertices[[#This Row],[Vertex]],Vertices[],MATCH("ID",Vertices[[#Headers],[Vertex]:[Vertex Group]],0),FALSE)</f>
        <v>375</v>
      </c>
    </row>
    <row r="280" spans="1:3" ht="15">
      <c r="A280" s="103" t="s">
        <v>625</v>
      </c>
      <c r="B280" s="104" t="s">
        <v>255</v>
      </c>
      <c r="C280" s="103">
        <f>VLOOKUP(GroupVertices[[#This Row],[Vertex]],Vertices[],MATCH("ID",Vertices[[#Headers],[Vertex]:[Vertex Group]],0),FALSE)</f>
        <v>55</v>
      </c>
    </row>
    <row r="281" spans="1:3" ht="15">
      <c r="A281" s="103" t="s">
        <v>625</v>
      </c>
      <c r="B281" s="104" t="s">
        <v>574</v>
      </c>
      <c r="C281" s="103">
        <f>VLOOKUP(GroupVertices[[#This Row],[Vertex]],Vertices[],MATCH("ID",Vertices[[#Headers],[Vertex]:[Vertex Group]],0),FALSE)</f>
        <v>374</v>
      </c>
    </row>
    <row r="282" spans="1:3" ht="15">
      <c r="A282" s="103" t="s">
        <v>625</v>
      </c>
      <c r="B282" s="104" t="s">
        <v>242</v>
      </c>
      <c r="C282" s="103">
        <f>VLOOKUP(GroupVertices[[#This Row],[Vertex]],Vertices[],MATCH("ID",Vertices[[#Headers],[Vertex]:[Vertex Group]],0),FALSE)</f>
        <v>42</v>
      </c>
    </row>
    <row r="283" spans="1:3" ht="15">
      <c r="A283" s="103" t="s">
        <v>625</v>
      </c>
      <c r="B283" s="104" t="s">
        <v>573</v>
      </c>
      <c r="C283" s="103">
        <f>VLOOKUP(GroupVertices[[#This Row],[Vertex]],Vertices[],MATCH("ID",Vertices[[#Headers],[Vertex]:[Vertex Group]],0),FALSE)</f>
        <v>373</v>
      </c>
    </row>
    <row r="284" spans="1:3" ht="15">
      <c r="A284" s="103" t="s">
        <v>625</v>
      </c>
      <c r="B284" s="104" t="s">
        <v>224</v>
      </c>
      <c r="C284" s="103">
        <f>VLOOKUP(GroupVertices[[#This Row],[Vertex]],Vertices[],MATCH("ID",Vertices[[#Headers],[Vertex]:[Vertex Group]],0),FALSE)</f>
        <v>24</v>
      </c>
    </row>
    <row r="285" spans="1:3" ht="15">
      <c r="A285" s="103" t="s">
        <v>625</v>
      </c>
      <c r="B285" s="104" t="s">
        <v>498</v>
      </c>
      <c r="C285" s="103">
        <f>VLOOKUP(GroupVertices[[#This Row],[Vertex]],Vertices[],MATCH("ID",Vertices[[#Headers],[Vertex]:[Vertex Group]],0),FALSE)</f>
        <v>298</v>
      </c>
    </row>
    <row r="286" spans="1:3" ht="15">
      <c r="A286" s="103" t="s">
        <v>625</v>
      </c>
      <c r="B286" s="104" t="s">
        <v>483</v>
      </c>
      <c r="C286" s="103">
        <f>VLOOKUP(GroupVertices[[#This Row],[Vertex]],Vertices[],MATCH("ID",Vertices[[#Headers],[Vertex]:[Vertex Group]],0),FALSE)</f>
        <v>283</v>
      </c>
    </row>
    <row r="287" spans="1:3" ht="15">
      <c r="A287" s="103" t="s">
        <v>625</v>
      </c>
      <c r="B287" s="104" t="s">
        <v>484</v>
      </c>
      <c r="C287" s="103">
        <f>VLOOKUP(GroupVertices[[#This Row],[Vertex]],Vertices[],MATCH("ID",Vertices[[#Headers],[Vertex]:[Vertex Group]],0),FALSE)</f>
        <v>284</v>
      </c>
    </row>
    <row r="288" spans="1:3" ht="15">
      <c r="A288" s="103" t="s">
        <v>625</v>
      </c>
      <c r="B288" s="104" t="s">
        <v>482</v>
      </c>
      <c r="C288" s="103">
        <f>VLOOKUP(GroupVertices[[#This Row],[Vertex]],Vertices[],MATCH("ID",Vertices[[#Headers],[Vertex]:[Vertex Group]],0),FALSE)</f>
        <v>282</v>
      </c>
    </row>
    <row r="289" spans="1:3" ht="15">
      <c r="A289" s="103" t="s">
        <v>625</v>
      </c>
      <c r="B289" s="104" t="s">
        <v>436</v>
      </c>
      <c r="C289" s="103">
        <f>VLOOKUP(GroupVertices[[#This Row],[Vertex]],Vertices[],MATCH("ID",Vertices[[#Headers],[Vertex]:[Vertex Group]],0),FALSE)</f>
        <v>236</v>
      </c>
    </row>
    <row r="290" spans="1:3" ht="15">
      <c r="A290" s="103" t="s">
        <v>625</v>
      </c>
      <c r="B290" s="104" t="s">
        <v>415</v>
      </c>
      <c r="C290" s="103">
        <f>VLOOKUP(GroupVertices[[#This Row],[Vertex]],Vertices[],MATCH("ID",Vertices[[#Headers],[Vertex]:[Vertex Group]],0),FALSE)</f>
        <v>215</v>
      </c>
    </row>
    <row r="291" spans="1:3" ht="15">
      <c r="A291" s="103" t="s">
        <v>625</v>
      </c>
      <c r="B291" s="104" t="s">
        <v>397</v>
      </c>
      <c r="C291" s="103">
        <f>VLOOKUP(GroupVertices[[#This Row],[Vertex]],Vertices[],MATCH("ID",Vertices[[#Headers],[Vertex]:[Vertex Group]],0),FALSE)</f>
        <v>197</v>
      </c>
    </row>
    <row r="292" spans="1:3" ht="15">
      <c r="A292" s="103" t="s">
        <v>625</v>
      </c>
      <c r="B292" s="104" t="s">
        <v>331</v>
      </c>
      <c r="C292" s="103">
        <f>VLOOKUP(GroupVertices[[#This Row],[Vertex]],Vertices[],MATCH("ID",Vertices[[#Headers],[Vertex]:[Vertex Group]],0),FALSE)</f>
        <v>131</v>
      </c>
    </row>
    <row r="293" spans="1:3" ht="15">
      <c r="A293" s="103" t="s">
        <v>625</v>
      </c>
      <c r="B293" s="104" t="s">
        <v>295</v>
      </c>
      <c r="C293" s="103">
        <f>VLOOKUP(GroupVertices[[#This Row],[Vertex]],Vertices[],MATCH("ID",Vertices[[#Headers],[Vertex]:[Vertex Group]],0),FALSE)</f>
        <v>95</v>
      </c>
    </row>
    <row r="294" spans="1:3" ht="15">
      <c r="A294" s="103" t="s">
        <v>625</v>
      </c>
      <c r="B294" s="104" t="s">
        <v>296</v>
      </c>
      <c r="C294" s="103">
        <f>VLOOKUP(GroupVertices[[#This Row],[Vertex]],Vertices[],MATCH("ID",Vertices[[#Headers],[Vertex]:[Vertex Group]],0),FALSE)</f>
        <v>96</v>
      </c>
    </row>
    <row r="295" spans="1:3" ht="15">
      <c r="A295" s="103" t="s">
        <v>625</v>
      </c>
      <c r="B295" s="104" t="s">
        <v>243</v>
      </c>
      <c r="C295" s="103">
        <f>VLOOKUP(GroupVertices[[#This Row],[Vertex]],Vertices[],MATCH("ID",Vertices[[#Headers],[Vertex]:[Vertex Group]],0),FALSE)</f>
        <v>43</v>
      </c>
    </row>
    <row r="296" spans="1:3" ht="15">
      <c r="A296" s="103" t="s">
        <v>625</v>
      </c>
      <c r="B296" s="104" t="s">
        <v>219</v>
      </c>
      <c r="C296" s="103">
        <f>VLOOKUP(GroupVertices[[#This Row],[Vertex]],Vertices[],MATCH("ID",Vertices[[#Headers],[Vertex]:[Vertex Group]],0),FALSE)</f>
        <v>19</v>
      </c>
    </row>
    <row r="297" spans="1:3" ht="15">
      <c r="A297" s="103" t="s">
        <v>626</v>
      </c>
      <c r="B297" s="104" t="s">
        <v>500</v>
      </c>
      <c r="C297" s="103">
        <f>VLOOKUP(GroupVertices[[#This Row],[Vertex]],Vertices[],MATCH("ID",Vertices[[#Headers],[Vertex]:[Vertex Group]],0),FALSE)</f>
        <v>300</v>
      </c>
    </row>
    <row r="298" spans="1:3" ht="15">
      <c r="A298" s="103" t="s">
        <v>626</v>
      </c>
      <c r="B298" s="104" t="s">
        <v>207</v>
      </c>
      <c r="C298" s="103">
        <f>VLOOKUP(GroupVertices[[#This Row],[Vertex]],Vertices[],MATCH("ID",Vertices[[#Headers],[Vertex]:[Vertex Group]],0),FALSE)</f>
        <v>7</v>
      </c>
    </row>
    <row r="299" spans="1:3" ht="15">
      <c r="A299" s="103" t="s">
        <v>626</v>
      </c>
      <c r="B299" s="104" t="s">
        <v>499</v>
      </c>
      <c r="C299" s="103">
        <f>VLOOKUP(GroupVertices[[#This Row],[Vertex]],Vertices[],MATCH("ID",Vertices[[#Headers],[Vertex]:[Vertex Group]],0),FALSE)</f>
        <v>299</v>
      </c>
    </row>
    <row r="300" spans="1:3" ht="15">
      <c r="A300" s="103" t="s">
        <v>626</v>
      </c>
      <c r="B300" s="104" t="s">
        <v>464</v>
      </c>
      <c r="C300" s="103">
        <f>VLOOKUP(GroupVertices[[#This Row],[Vertex]],Vertices[],MATCH("ID",Vertices[[#Headers],[Vertex]:[Vertex Group]],0),FALSE)</f>
        <v>264</v>
      </c>
    </row>
    <row r="301" spans="1:3" ht="15">
      <c r="A301" s="103" t="s">
        <v>626</v>
      </c>
      <c r="B301" s="104" t="s">
        <v>460</v>
      </c>
      <c r="C301" s="103">
        <f>VLOOKUP(GroupVertices[[#This Row],[Vertex]],Vertices[],MATCH("ID",Vertices[[#Headers],[Vertex]:[Vertex Group]],0),FALSE)</f>
        <v>260</v>
      </c>
    </row>
    <row r="302" spans="1:3" ht="15">
      <c r="A302" s="103" t="s">
        <v>626</v>
      </c>
      <c r="B302" s="104" t="s">
        <v>260</v>
      </c>
      <c r="C302" s="103">
        <f>VLOOKUP(GroupVertices[[#This Row],[Vertex]],Vertices[],MATCH("ID",Vertices[[#Headers],[Vertex]:[Vertex Group]],0),FALSE)</f>
        <v>60</v>
      </c>
    </row>
    <row r="303" spans="1:3" ht="15">
      <c r="A303" s="103" t="s">
        <v>626</v>
      </c>
      <c r="B303" s="104" t="s">
        <v>403</v>
      </c>
      <c r="C303" s="103">
        <f>VLOOKUP(GroupVertices[[#This Row],[Vertex]],Vertices[],MATCH("ID",Vertices[[#Headers],[Vertex]:[Vertex Group]],0),FALSE)</f>
        <v>203</v>
      </c>
    </row>
    <row r="304" spans="1:3" ht="15">
      <c r="A304" s="103" t="s">
        <v>626</v>
      </c>
      <c r="B304" s="104" t="s">
        <v>402</v>
      </c>
      <c r="C304" s="103">
        <f>VLOOKUP(GroupVertices[[#This Row],[Vertex]],Vertices[],MATCH("ID",Vertices[[#Headers],[Vertex]:[Vertex Group]],0),FALSE)</f>
        <v>202</v>
      </c>
    </row>
    <row r="305" spans="1:3" ht="15">
      <c r="A305" s="103" t="s">
        <v>626</v>
      </c>
      <c r="B305" s="104" t="s">
        <v>270</v>
      </c>
      <c r="C305" s="103">
        <f>VLOOKUP(GroupVertices[[#This Row],[Vertex]],Vertices[],MATCH("ID",Vertices[[#Headers],[Vertex]:[Vertex Group]],0),FALSE)</f>
        <v>70</v>
      </c>
    </row>
    <row r="306" spans="1:3" ht="15">
      <c r="A306" s="103" t="s">
        <v>626</v>
      </c>
      <c r="B306" s="104" t="s">
        <v>330</v>
      </c>
      <c r="C306" s="103">
        <f>VLOOKUP(GroupVertices[[#This Row],[Vertex]],Vertices[],MATCH("ID",Vertices[[#Headers],[Vertex]:[Vertex Group]],0),FALSE)</f>
        <v>130</v>
      </c>
    </row>
    <row r="307" spans="1:3" ht="15">
      <c r="A307" s="103" t="s">
        <v>626</v>
      </c>
      <c r="B307" s="104" t="s">
        <v>271</v>
      </c>
      <c r="C307" s="103">
        <f>VLOOKUP(GroupVertices[[#This Row],[Vertex]],Vertices[],MATCH("ID",Vertices[[#Headers],[Vertex]:[Vertex Group]],0),FALSE)</f>
        <v>71</v>
      </c>
    </row>
    <row r="308" spans="1:3" ht="15">
      <c r="A308" s="103" t="s">
        <v>627</v>
      </c>
      <c r="B308" s="104" t="s">
        <v>438</v>
      </c>
      <c r="C308" s="103">
        <f>VLOOKUP(GroupVertices[[#This Row],[Vertex]],Vertices[],MATCH("ID",Vertices[[#Headers],[Vertex]:[Vertex Group]],0),FALSE)</f>
        <v>238</v>
      </c>
    </row>
    <row r="309" spans="1:3" ht="15">
      <c r="A309" s="103" t="s">
        <v>627</v>
      </c>
      <c r="B309" s="104" t="s">
        <v>437</v>
      </c>
      <c r="C309" s="103">
        <f>VLOOKUP(GroupVertices[[#This Row],[Vertex]],Vertices[],MATCH("ID",Vertices[[#Headers],[Vertex]:[Vertex Group]],0),FALSE)</f>
        <v>237</v>
      </c>
    </row>
    <row r="310" spans="1:3" ht="15">
      <c r="A310" s="103" t="s">
        <v>627</v>
      </c>
      <c r="B310" s="104" t="s">
        <v>223</v>
      </c>
      <c r="C310" s="103">
        <f>VLOOKUP(GroupVertices[[#This Row],[Vertex]],Vertices[],MATCH("ID",Vertices[[#Headers],[Vertex]:[Vertex Group]],0),FALSE)</f>
        <v>23</v>
      </c>
    </row>
    <row r="311" spans="1:3" ht="15">
      <c r="A311" s="103" t="s">
        <v>627</v>
      </c>
      <c r="B311" s="104" t="s">
        <v>432</v>
      </c>
      <c r="C311" s="103">
        <f>VLOOKUP(GroupVertices[[#This Row],[Vertex]],Vertices[],MATCH("ID",Vertices[[#Headers],[Vertex]:[Vertex Group]],0),FALSE)</f>
        <v>232</v>
      </c>
    </row>
    <row r="312" spans="1:3" ht="15">
      <c r="A312" s="103" t="s">
        <v>627</v>
      </c>
      <c r="B312" s="104" t="s">
        <v>433</v>
      </c>
      <c r="C312" s="103">
        <f>VLOOKUP(GroupVertices[[#This Row],[Vertex]],Vertices[],MATCH("ID",Vertices[[#Headers],[Vertex]:[Vertex Group]],0),FALSE)</f>
        <v>233</v>
      </c>
    </row>
    <row r="313" spans="1:3" ht="15">
      <c r="A313" s="103" t="s">
        <v>627</v>
      </c>
      <c r="B313" s="104" t="s">
        <v>383</v>
      </c>
      <c r="C313" s="103">
        <f>VLOOKUP(GroupVertices[[#This Row],[Vertex]],Vertices[],MATCH("ID",Vertices[[#Headers],[Vertex]:[Vertex Group]],0),FALSE)</f>
        <v>183</v>
      </c>
    </row>
    <row r="314" spans="1:3" ht="15">
      <c r="A314" s="103" t="s">
        <v>627</v>
      </c>
      <c r="B314" s="104" t="s">
        <v>382</v>
      </c>
      <c r="C314" s="103">
        <f>VLOOKUP(GroupVertices[[#This Row],[Vertex]],Vertices[],MATCH("ID",Vertices[[#Headers],[Vertex]:[Vertex Group]],0),FALSE)</f>
        <v>182</v>
      </c>
    </row>
    <row r="315" spans="1:3" ht="15">
      <c r="A315" s="103" t="s">
        <v>627</v>
      </c>
      <c r="B315" s="104" t="s">
        <v>261</v>
      </c>
      <c r="C315" s="103">
        <f>VLOOKUP(GroupVertices[[#This Row],[Vertex]],Vertices[],MATCH("ID",Vertices[[#Headers],[Vertex]:[Vertex Group]],0),FALSE)</f>
        <v>61</v>
      </c>
    </row>
    <row r="316" spans="1:3" ht="15">
      <c r="A316" s="103" t="s">
        <v>627</v>
      </c>
      <c r="B316" s="104" t="s">
        <v>251</v>
      </c>
      <c r="C316" s="103">
        <f>VLOOKUP(GroupVertices[[#This Row],[Vertex]],Vertices[],MATCH("ID",Vertices[[#Headers],[Vertex]:[Vertex Group]],0),FALSE)</f>
        <v>51</v>
      </c>
    </row>
    <row r="317" spans="1:3" ht="15">
      <c r="A317" s="103" t="s">
        <v>628</v>
      </c>
      <c r="B317" s="104" t="s">
        <v>548</v>
      </c>
      <c r="C317" s="103">
        <f>VLOOKUP(GroupVertices[[#This Row],[Vertex]],Vertices[],MATCH("ID",Vertices[[#Headers],[Vertex]:[Vertex Group]],0),FALSE)</f>
        <v>348</v>
      </c>
    </row>
    <row r="318" spans="1:3" ht="15">
      <c r="A318" s="103" t="s">
        <v>628</v>
      </c>
      <c r="B318" s="104" t="s">
        <v>528</v>
      </c>
      <c r="C318" s="103">
        <f>VLOOKUP(GroupVertices[[#This Row],[Vertex]],Vertices[],MATCH("ID",Vertices[[#Headers],[Vertex]:[Vertex Group]],0),FALSE)</f>
        <v>328</v>
      </c>
    </row>
    <row r="319" spans="1:3" ht="15">
      <c r="A319" s="103" t="s">
        <v>628</v>
      </c>
      <c r="B319" s="104" t="s">
        <v>209</v>
      </c>
      <c r="C319" s="103">
        <f>VLOOKUP(GroupVertices[[#This Row],[Vertex]],Vertices[],MATCH("ID",Vertices[[#Headers],[Vertex]:[Vertex Group]],0),FALSE)</f>
        <v>9</v>
      </c>
    </row>
    <row r="320" spans="1:3" ht="15">
      <c r="A320" s="103" t="s">
        <v>628</v>
      </c>
      <c r="B320" s="104" t="s">
        <v>525</v>
      </c>
      <c r="C320" s="103">
        <f>VLOOKUP(GroupVertices[[#This Row],[Vertex]],Vertices[],MATCH("ID",Vertices[[#Headers],[Vertex]:[Vertex Group]],0),FALSE)</f>
        <v>325</v>
      </c>
    </row>
    <row r="321" spans="1:3" ht="15">
      <c r="A321" s="103" t="s">
        <v>628</v>
      </c>
      <c r="B321" s="104" t="s">
        <v>294</v>
      </c>
      <c r="C321" s="103">
        <f>VLOOKUP(GroupVertices[[#This Row],[Vertex]],Vertices[],MATCH("ID",Vertices[[#Headers],[Vertex]:[Vertex Group]],0),FALSE)</f>
        <v>94</v>
      </c>
    </row>
    <row r="322" spans="1:3" ht="15">
      <c r="A322" s="103" t="s">
        <v>628</v>
      </c>
      <c r="B322" s="104" t="s">
        <v>337</v>
      </c>
      <c r="C322" s="103">
        <f>VLOOKUP(GroupVertices[[#This Row],[Vertex]],Vertices[],MATCH("ID",Vertices[[#Headers],[Vertex]:[Vertex Group]],0),FALSE)</f>
        <v>137</v>
      </c>
    </row>
    <row r="323" spans="1:3" ht="15">
      <c r="A323" s="103" t="s">
        <v>628</v>
      </c>
      <c r="B323" s="104" t="s">
        <v>293</v>
      </c>
      <c r="C323" s="103">
        <f>VLOOKUP(GroupVertices[[#This Row],[Vertex]],Vertices[],MATCH("ID",Vertices[[#Headers],[Vertex]:[Vertex Group]],0),FALSE)</f>
        <v>93</v>
      </c>
    </row>
    <row r="324" spans="1:3" ht="15">
      <c r="A324" s="103" t="s">
        <v>628</v>
      </c>
      <c r="B324" s="104" t="s">
        <v>280</v>
      </c>
      <c r="C324" s="103">
        <f>VLOOKUP(GroupVertices[[#This Row],[Vertex]],Vertices[],MATCH("ID",Vertices[[#Headers],[Vertex]:[Vertex Group]],0),FALSE)</f>
        <v>80</v>
      </c>
    </row>
    <row r="325" spans="1:3" ht="15">
      <c r="A325" s="103" t="s">
        <v>629</v>
      </c>
      <c r="B325" s="104" t="s">
        <v>387</v>
      </c>
      <c r="C325" s="103">
        <f>VLOOKUP(GroupVertices[[#This Row],[Vertex]],Vertices[],MATCH("ID",Vertices[[#Headers],[Vertex]:[Vertex Group]],0),FALSE)</f>
        <v>187</v>
      </c>
    </row>
    <row r="326" spans="1:3" ht="15">
      <c r="A326" s="103" t="s">
        <v>629</v>
      </c>
      <c r="B326" s="104" t="s">
        <v>488</v>
      </c>
      <c r="C326" s="103">
        <f>VLOOKUP(GroupVertices[[#This Row],[Vertex]],Vertices[],MATCH("ID",Vertices[[#Headers],[Vertex]:[Vertex Group]],0),FALSE)</f>
        <v>288</v>
      </c>
    </row>
    <row r="327" spans="1:3" ht="15">
      <c r="A327" s="103" t="s">
        <v>629</v>
      </c>
      <c r="B327" s="104" t="s">
        <v>394</v>
      </c>
      <c r="C327" s="103">
        <f>VLOOKUP(GroupVertices[[#This Row],[Vertex]],Vertices[],MATCH("ID",Vertices[[#Headers],[Vertex]:[Vertex Group]],0),FALSE)</f>
        <v>194</v>
      </c>
    </row>
    <row r="328" spans="1:3" ht="15">
      <c r="A328" s="103" t="s">
        <v>629</v>
      </c>
      <c r="B328" s="104" t="s">
        <v>298</v>
      </c>
      <c r="C328" s="103">
        <f>VLOOKUP(GroupVertices[[#This Row],[Vertex]],Vertices[],MATCH("ID",Vertices[[#Headers],[Vertex]:[Vertex Group]],0),FALSE)</f>
        <v>98</v>
      </c>
    </row>
    <row r="329" spans="1:3" ht="15">
      <c r="A329" s="103" t="s">
        <v>629</v>
      </c>
      <c r="B329" s="104" t="s">
        <v>388</v>
      </c>
      <c r="C329" s="103">
        <f>VLOOKUP(GroupVertices[[#This Row],[Vertex]],Vertices[],MATCH("ID",Vertices[[#Headers],[Vertex]:[Vertex Group]],0),FALSE)</f>
        <v>188</v>
      </c>
    </row>
    <row r="330" spans="1:3" ht="15">
      <c r="A330" s="103" t="s">
        <v>629</v>
      </c>
      <c r="B330" s="104" t="s">
        <v>317</v>
      </c>
      <c r="C330" s="103">
        <f>VLOOKUP(GroupVertices[[#This Row],[Vertex]],Vertices[],MATCH("ID",Vertices[[#Headers],[Vertex]:[Vertex Group]],0),FALSE)</f>
        <v>117</v>
      </c>
    </row>
    <row r="331" spans="1:3" ht="15">
      <c r="A331" s="103" t="s">
        <v>629</v>
      </c>
      <c r="B331" s="104" t="s">
        <v>386</v>
      </c>
      <c r="C331" s="103">
        <f>VLOOKUP(GroupVertices[[#This Row],[Vertex]],Vertices[],MATCH("ID",Vertices[[#Headers],[Vertex]:[Vertex Group]],0),FALSE)</f>
        <v>186</v>
      </c>
    </row>
    <row r="332" spans="1:3" ht="15">
      <c r="A332" s="103" t="s">
        <v>629</v>
      </c>
      <c r="B332" s="104" t="s">
        <v>297</v>
      </c>
      <c r="C332" s="103">
        <f>VLOOKUP(GroupVertices[[#This Row],[Vertex]],Vertices[],MATCH("ID",Vertices[[#Headers],[Vertex]:[Vertex Group]],0),FALSE)</f>
        <v>97</v>
      </c>
    </row>
    <row r="333" spans="1:3" ht="15">
      <c r="A333" s="103" t="s">
        <v>630</v>
      </c>
      <c r="B333" s="104" t="s">
        <v>532</v>
      </c>
      <c r="C333" s="103">
        <f>VLOOKUP(GroupVertices[[#This Row],[Vertex]],Vertices[],MATCH("ID",Vertices[[#Headers],[Vertex]:[Vertex Group]],0),FALSE)</f>
        <v>332</v>
      </c>
    </row>
    <row r="334" spans="1:3" ht="15">
      <c r="A334" s="103" t="s">
        <v>630</v>
      </c>
      <c r="B334" s="104" t="s">
        <v>232</v>
      </c>
      <c r="C334" s="103">
        <f>VLOOKUP(GroupVertices[[#This Row],[Vertex]],Vertices[],MATCH("ID",Vertices[[#Headers],[Vertex]:[Vertex Group]],0),FALSE)</f>
        <v>32</v>
      </c>
    </row>
    <row r="335" spans="1:3" ht="15">
      <c r="A335" s="103" t="s">
        <v>630</v>
      </c>
      <c r="B335" s="104" t="s">
        <v>531</v>
      </c>
      <c r="C335" s="103">
        <f>VLOOKUP(GroupVertices[[#This Row],[Vertex]],Vertices[],MATCH("ID",Vertices[[#Headers],[Vertex]:[Vertex Group]],0),FALSE)</f>
        <v>331</v>
      </c>
    </row>
    <row r="336" spans="1:3" ht="15">
      <c r="A336" s="103" t="s">
        <v>630</v>
      </c>
      <c r="B336" s="104" t="s">
        <v>530</v>
      </c>
      <c r="C336" s="103">
        <f>VLOOKUP(GroupVertices[[#This Row],[Vertex]],Vertices[],MATCH("ID",Vertices[[#Headers],[Vertex]:[Vertex Group]],0),FALSE)</f>
        <v>330</v>
      </c>
    </row>
    <row r="337" spans="1:3" ht="15">
      <c r="A337" s="103" t="s">
        <v>630</v>
      </c>
      <c r="B337" s="104" t="s">
        <v>529</v>
      </c>
      <c r="C337" s="103">
        <f>VLOOKUP(GroupVertices[[#This Row],[Vertex]],Vertices[],MATCH("ID",Vertices[[#Headers],[Vertex]:[Vertex Group]],0),FALSE)</f>
        <v>329</v>
      </c>
    </row>
    <row r="338" spans="1:3" ht="15">
      <c r="A338" s="103" t="s">
        <v>630</v>
      </c>
      <c r="B338" s="104" t="s">
        <v>470</v>
      </c>
      <c r="C338" s="103">
        <f>VLOOKUP(GroupVertices[[#This Row],[Vertex]],Vertices[],MATCH("ID",Vertices[[#Headers],[Vertex]:[Vertex Group]],0),FALSE)</f>
        <v>270</v>
      </c>
    </row>
    <row r="339" spans="1:3" ht="15">
      <c r="A339" s="103" t="s">
        <v>630</v>
      </c>
      <c r="B339" s="104" t="s">
        <v>233</v>
      </c>
      <c r="C339" s="103">
        <f>VLOOKUP(GroupVertices[[#This Row],[Vertex]],Vertices[],MATCH("ID",Vertices[[#Headers],[Vertex]:[Vertex Group]],0),FALSE)</f>
        <v>33</v>
      </c>
    </row>
    <row r="340" spans="1:3" ht="15">
      <c r="A340" s="103" t="s">
        <v>631</v>
      </c>
      <c r="B340" s="104" t="s">
        <v>514</v>
      </c>
      <c r="C340" s="103">
        <f>VLOOKUP(GroupVertices[[#This Row],[Vertex]],Vertices[],MATCH("ID",Vertices[[#Headers],[Vertex]:[Vertex Group]],0),FALSE)</f>
        <v>314</v>
      </c>
    </row>
    <row r="341" spans="1:3" ht="15">
      <c r="A341" s="103" t="s">
        <v>631</v>
      </c>
      <c r="B341" s="104" t="s">
        <v>486</v>
      </c>
      <c r="C341" s="103">
        <f>VLOOKUP(GroupVertices[[#This Row],[Vertex]],Vertices[],MATCH("ID",Vertices[[#Headers],[Vertex]:[Vertex Group]],0),FALSE)</f>
        <v>286</v>
      </c>
    </row>
    <row r="342" spans="1:3" ht="15">
      <c r="A342" s="103" t="s">
        <v>631</v>
      </c>
      <c r="B342" s="104" t="s">
        <v>474</v>
      </c>
      <c r="C342" s="103">
        <f>VLOOKUP(GroupVertices[[#This Row],[Vertex]],Vertices[],MATCH("ID",Vertices[[#Headers],[Vertex]:[Vertex Group]],0),FALSE)</f>
        <v>274</v>
      </c>
    </row>
    <row r="343" spans="1:3" ht="15">
      <c r="A343" s="103" t="s">
        <v>631</v>
      </c>
      <c r="B343" s="104" t="s">
        <v>257</v>
      </c>
      <c r="C343" s="103">
        <f>VLOOKUP(GroupVertices[[#This Row],[Vertex]],Vertices[],MATCH("ID",Vertices[[#Headers],[Vertex]:[Vertex Group]],0),FALSE)</f>
        <v>57</v>
      </c>
    </row>
    <row r="344" spans="1:3" ht="15">
      <c r="A344" s="103" t="s">
        <v>631</v>
      </c>
      <c r="B344" s="104" t="s">
        <v>256</v>
      </c>
      <c r="C344" s="103">
        <f>VLOOKUP(GroupVertices[[#This Row],[Vertex]],Vertices[],MATCH("ID",Vertices[[#Headers],[Vertex]:[Vertex Group]],0),FALSE)</f>
        <v>56</v>
      </c>
    </row>
    <row r="345" spans="1:3" ht="15">
      <c r="A345" s="103" t="s">
        <v>631</v>
      </c>
      <c r="B345" s="104" t="s">
        <v>475</v>
      </c>
      <c r="C345" s="103">
        <f>VLOOKUP(GroupVertices[[#This Row],[Vertex]],Vertices[],MATCH("ID",Vertices[[#Headers],[Vertex]:[Vertex Group]],0),FALSE)</f>
        <v>275</v>
      </c>
    </row>
    <row r="346" spans="1:3" ht="15">
      <c r="A346" s="103" t="s">
        <v>632</v>
      </c>
      <c r="B346" s="104" t="s">
        <v>612</v>
      </c>
      <c r="C346" s="103">
        <f>VLOOKUP(GroupVertices[[#This Row],[Vertex]],Vertices[],MATCH("ID",Vertices[[#Headers],[Vertex]:[Vertex Group]],0),FALSE)</f>
        <v>412</v>
      </c>
    </row>
    <row r="347" spans="1:3" ht="15">
      <c r="A347" s="103" t="s">
        <v>632</v>
      </c>
      <c r="B347" s="104" t="s">
        <v>492</v>
      </c>
      <c r="C347" s="103">
        <f>VLOOKUP(GroupVertices[[#This Row],[Vertex]],Vertices[],MATCH("ID",Vertices[[#Headers],[Vertex]:[Vertex Group]],0),FALSE)</f>
        <v>292</v>
      </c>
    </row>
    <row r="348" spans="1:3" ht="15">
      <c r="A348" s="103" t="s">
        <v>632</v>
      </c>
      <c r="B348" s="104" t="s">
        <v>327</v>
      </c>
      <c r="C348" s="103">
        <f>VLOOKUP(GroupVertices[[#This Row],[Vertex]],Vertices[],MATCH("ID",Vertices[[#Headers],[Vertex]:[Vertex Group]],0),FALSE)</f>
        <v>127</v>
      </c>
    </row>
    <row r="349" spans="1:3" ht="15">
      <c r="A349" s="103" t="s">
        <v>632</v>
      </c>
      <c r="B349" s="104" t="s">
        <v>328</v>
      </c>
      <c r="C349" s="103">
        <f>VLOOKUP(GroupVertices[[#This Row],[Vertex]],Vertices[],MATCH("ID",Vertices[[#Headers],[Vertex]:[Vertex Group]],0),FALSE)</f>
        <v>128</v>
      </c>
    </row>
    <row r="350" spans="1:3" ht="15">
      <c r="A350" s="103" t="s">
        <v>632</v>
      </c>
      <c r="B350" s="104" t="s">
        <v>329</v>
      </c>
      <c r="C350" s="103">
        <f>VLOOKUP(GroupVertices[[#This Row],[Vertex]],Vertices[],MATCH("ID",Vertices[[#Headers],[Vertex]:[Vertex Group]],0),FALSE)</f>
        <v>129</v>
      </c>
    </row>
    <row r="351" spans="1:3" ht="15">
      <c r="A351" s="103" t="s">
        <v>633</v>
      </c>
      <c r="B351" s="104" t="s">
        <v>599</v>
      </c>
      <c r="C351" s="103">
        <f>VLOOKUP(GroupVertices[[#This Row],[Vertex]],Vertices[],MATCH("ID",Vertices[[#Headers],[Vertex]:[Vertex Group]],0),FALSE)</f>
        <v>399</v>
      </c>
    </row>
    <row r="352" spans="1:3" ht="15">
      <c r="A352" s="103" t="s">
        <v>633</v>
      </c>
      <c r="B352" s="104" t="s">
        <v>267</v>
      </c>
      <c r="C352" s="103">
        <f>VLOOKUP(GroupVertices[[#This Row],[Vertex]],Vertices[],MATCH("ID",Vertices[[#Headers],[Vertex]:[Vertex Group]],0),FALSE)</f>
        <v>67</v>
      </c>
    </row>
    <row r="353" spans="1:3" ht="15">
      <c r="A353" s="103" t="s">
        <v>633</v>
      </c>
      <c r="B353" s="104" t="s">
        <v>471</v>
      </c>
      <c r="C353" s="103">
        <f>VLOOKUP(GroupVertices[[#This Row],[Vertex]],Vertices[],MATCH("ID",Vertices[[#Headers],[Vertex]:[Vertex Group]],0),FALSE)</f>
        <v>271</v>
      </c>
    </row>
    <row r="354" spans="1:3" ht="15">
      <c r="A354" s="103" t="s">
        <v>633</v>
      </c>
      <c r="B354" s="104" t="s">
        <v>472</v>
      </c>
      <c r="C354" s="103">
        <f>VLOOKUP(GroupVertices[[#This Row],[Vertex]],Vertices[],MATCH("ID",Vertices[[#Headers],[Vertex]:[Vertex Group]],0),FALSE)</f>
        <v>272</v>
      </c>
    </row>
    <row r="355" spans="1:3" ht="15">
      <c r="A355" s="103" t="s">
        <v>634</v>
      </c>
      <c r="B355" s="104" t="s">
        <v>563</v>
      </c>
      <c r="C355" s="103">
        <f>VLOOKUP(GroupVertices[[#This Row],[Vertex]],Vertices[],MATCH("ID",Vertices[[#Headers],[Vertex]:[Vertex Group]],0),FALSE)</f>
        <v>363</v>
      </c>
    </row>
    <row r="356" spans="1:3" ht="15">
      <c r="A356" s="103" t="s">
        <v>634</v>
      </c>
      <c r="B356" s="104" t="s">
        <v>562</v>
      </c>
      <c r="C356" s="103">
        <f>VLOOKUP(GroupVertices[[#This Row],[Vertex]],Vertices[],MATCH("ID",Vertices[[#Headers],[Vertex]:[Vertex Group]],0),FALSE)</f>
        <v>362</v>
      </c>
    </row>
    <row r="357" spans="1:3" ht="15">
      <c r="A357" s="103" t="s">
        <v>634</v>
      </c>
      <c r="B357" s="104" t="s">
        <v>561</v>
      </c>
      <c r="C357" s="103">
        <f>VLOOKUP(GroupVertices[[#This Row],[Vertex]],Vertices[],MATCH("ID",Vertices[[#Headers],[Vertex]:[Vertex Group]],0),FALSE)</f>
        <v>361</v>
      </c>
    </row>
    <row r="358" spans="1:3" ht="15">
      <c r="A358" s="103" t="s">
        <v>634</v>
      </c>
      <c r="B358" s="104" t="s">
        <v>560</v>
      </c>
      <c r="C358" s="103">
        <f>VLOOKUP(GroupVertices[[#This Row],[Vertex]],Vertices[],MATCH("ID",Vertices[[#Headers],[Vertex]:[Vertex Group]],0),FALSE)</f>
        <v>360</v>
      </c>
    </row>
    <row r="359" spans="1:3" ht="15">
      <c r="A359" s="103" t="s">
        <v>635</v>
      </c>
      <c r="B359" s="104" t="s">
        <v>518</v>
      </c>
      <c r="C359" s="103">
        <f>VLOOKUP(GroupVertices[[#This Row],[Vertex]],Vertices[],MATCH("ID",Vertices[[#Headers],[Vertex]:[Vertex Group]],0),FALSE)</f>
        <v>318</v>
      </c>
    </row>
    <row r="360" spans="1:3" ht="15">
      <c r="A360" s="103" t="s">
        <v>635</v>
      </c>
      <c r="B360" s="104" t="s">
        <v>517</v>
      </c>
      <c r="C360" s="103">
        <f>VLOOKUP(GroupVertices[[#This Row],[Vertex]],Vertices[],MATCH("ID",Vertices[[#Headers],[Vertex]:[Vertex Group]],0),FALSE)</f>
        <v>317</v>
      </c>
    </row>
    <row r="361" spans="1:3" ht="15">
      <c r="A361" s="103" t="s">
        <v>635</v>
      </c>
      <c r="B361" s="104" t="s">
        <v>516</v>
      </c>
      <c r="C361" s="103">
        <f>VLOOKUP(GroupVertices[[#This Row],[Vertex]],Vertices[],MATCH("ID",Vertices[[#Headers],[Vertex]:[Vertex Group]],0),FALSE)</f>
        <v>316</v>
      </c>
    </row>
    <row r="362" spans="1:3" ht="15">
      <c r="A362" s="103" t="s">
        <v>635</v>
      </c>
      <c r="B362" s="104" t="s">
        <v>515</v>
      </c>
      <c r="C362" s="103">
        <f>VLOOKUP(GroupVertices[[#This Row],[Vertex]],Vertices[],MATCH("ID",Vertices[[#Headers],[Vertex]:[Vertex Group]],0),FALSE)</f>
        <v>315</v>
      </c>
    </row>
    <row r="363" spans="1:3" ht="15">
      <c r="A363" s="103" t="s">
        <v>636</v>
      </c>
      <c r="B363" s="104" t="s">
        <v>446</v>
      </c>
      <c r="C363" s="103">
        <f>VLOOKUP(GroupVertices[[#This Row],[Vertex]],Vertices[],MATCH("ID",Vertices[[#Headers],[Vertex]:[Vertex Group]],0),FALSE)</f>
        <v>246</v>
      </c>
    </row>
    <row r="364" spans="1:3" ht="15">
      <c r="A364" s="103" t="s">
        <v>636</v>
      </c>
      <c r="B364" s="104" t="s">
        <v>445</v>
      </c>
      <c r="C364" s="103">
        <f>VLOOKUP(GroupVertices[[#This Row],[Vertex]],Vertices[],MATCH("ID",Vertices[[#Headers],[Vertex]:[Vertex Group]],0),FALSE)</f>
        <v>245</v>
      </c>
    </row>
    <row r="365" spans="1:3" ht="15">
      <c r="A365" s="103" t="s">
        <v>636</v>
      </c>
      <c r="B365" s="104" t="s">
        <v>401</v>
      </c>
      <c r="C365" s="103">
        <f>VLOOKUP(GroupVertices[[#This Row],[Vertex]],Vertices[],MATCH("ID",Vertices[[#Headers],[Vertex]:[Vertex Group]],0),FALSE)</f>
        <v>201</v>
      </c>
    </row>
    <row r="366" spans="1:3" ht="15">
      <c r="A366" s="103" t="s">
        <v>636</v>
      </c>
      <c r="B366" s="104" t="s">
        <v>400</v>
      </c>
      <c r="C366" s="103">
        <f>VLOOKUP(GroupVertices[[#This Row],[Vertex]],Vertices[],MATCH("ID",Vertices[[#Headers],[Vertex]:[Vertex Group]],0),FALSE)</f>
        <v>200</v>
      </c>
    </row>
    <row r="367" spans="1:3" ht="15">
      <c r="A367" s="103" t="s">
        <v>637</v>
      </c>
      <c r="B367" s="104" t="s">
        <v>609</v>
      </c>
      <c r="C367" s="103">
        <f>VLOOKUP(GroupVertices[[#This Row],[Vertex]],Vertices[],MATCH("ID",Vertices[[#Headers],[Vertex]:[Vertex Group]],0),FALSE)</f>
        <v>409</v>
      </c>
    </row>
    <row r="368" spans="1:3" ht="15">
      <c r="A368" s="103" t="s">
        <v>637</v>
      </c>
      <c r="B368" s="104" t="s">
        <v>610</v>
      </c>
      <c r="C368" s="103">
        <f>VLOOKUP(GroupVertices[[#This Row],[Vertex]],Vertices[],MATCH("ID",Vertices[[#Headers],[Vertex]:[Vertex Group]],0),FALSE)</f>
        <v>410</v>
      </c>
    </row>
    <row r="369" spans="1:3" ht="15">
      <c r="A369" s="103" t="s">
        <v>637</v>
      </c>
      <c r="B369" s="104" t="s">
        <v>608</v>
      </c>
      <c r="C369" s="103">
        <f>VLOOKUP(GroupVertices[[#This Row],[Vertex]],Vertices[],MATCH("ID",Vertices[[#Headers],[Vertex]:[Vertex Group]],0),FALSE)</f>
        <v>408</v>
      </c>
    </row>
    <row r="370" spans="1:3" ht="15">
      <c r="A370" s="103" t="s">
        <v>638</v>
      </c>
      <c r="B370" s="104" t="s">
        <v>558</v>
      </c>
      <c r="C370" s="103">
        <f>VLOOKUP(GroupVertices[[#This Row],[Vertex]],Vertices[],MATCH("ID",Vertices[[#Headers],[Vertex]:[Vertex Group]],0),FALSE)</f>
        <v>358</v>
      </c>
    </row>
    <row r="371" spans="1:3" ht="15">
      <c r="A371" s="103" t="s">
        <v>638</v>
      </c>
      <c r="B371" s="104" t="s">
        <v>559</v>
      </c>
      <c r="C371" s="103">
        <f>VLOOKUP(GroupVertices[[#This Row],[Vertex]],Vertices[],MATCH("ID",Vertices[[#Headers],[Vertex]:[Vertex Group]],0),FALSE)</f>
        <v>359</v>
      </c>
    </row>
    <row r="372" spans="1:3" ht="15">
      <c r="A372" s="103" t="s">
        <v>638</v>
      </c>
      <c r="B372" s="104" t="s">
        <v>557</v>
      </c>
      <c r="C372" s="103">
        <f>VLOOKUP(GroupVertices[[#This Row],[Vertex]],Vertices[],MATCH("ID",Vertices[[#Headers],[Vertex]:[Vertex Group]],0),FALSE)</f>
        <v>357</v>
      </c>
    </row>
    <row r="373" spans="1:3" ht="15">
      <c r="A373" s="103" t="s">
        <v>639</v>
      </c>
      <c r="B373" s="104" t="s">
        <v>554</v>
      </c>
      <c r="C373" s="103">
        <f>VLOOKUP(GroupVertices[[#This Row],[Vertex]],Vertices[],MATCH("ID",Vertices[[#Headers],[Vertex]:[Vertex Group]],0),FALSE)</f>
        <v>354</v>
      </c>
    </row>
    <row r="374" spans="1:3" ht="15">
      <c r="A374" s="103" t="s">
        <v>639</v>
      </c>
      <c r="B374" s="104" t="s">
        <v>555</v>
      </c>
      <c r="C374" s="103">
        <f>VLOOKUP(GroupVertices[[#This Row],[Vertex]],Vertices[],MATCH("ID",Vertices[[#Headers],[Vertex]:[Vertex Group]],0),FALSE)</f>
        <v>355</v>
      </c>
    </row>
    <row r="375" spans="1:3" ht="15">
      <c r="A375" s="103" t="s">
        <v>639</v>
      </c>
      <c r="B375" s="104" t="s">
        <v>553</v>
      </c>
      <c r="C375" s="103">
        <f>VLOOKUP(GroupVertices[[#This Row],[Vertex]],Vertices[],MATCH("ID",Vertices[[#Headers],[Vertex]:[Vertex Group]],0),FALSE)</f>
        <v>353</v>
      </c>
    </row>
    <row r="376" spans="1:3" ht="15">
      <c r="A376" s="103" t="s">
        <v>640</v>
      </c>
      <c r="B376" s="104" t="s">
        <v>510</v>
      </c>
      <c r="C376" s="103">
        <f>VLOOKUP(GroupVertices[[#This Row],[Vertex]],Vertices[],MATCH("ID",Vertices[[#Headers],[Vertex]:[Vertex Group]],0),FALSE)</f>
        <v>310</v>
      </c>
    </row>
    <row r="377" spans="1:3" ht="15">
      <c r="A377" s="103" t="s">
        <v>640</v>
      </c>
      <c r="B377" s="104" t="s">
        <v>511</v>
      </c>
      <c r="C377" s="103">
        <f>VLOOKUP(GroupVertices[[#This Row],[Vertex]],Vertices[],MATCH("ID",Vertices[[#Headers],[Vertex]:[Vertex Group]],0),FALSE)</f>
        <v>311</v>
      </c>
    </row>
    <row r="378" spans="1:3" ht="15">
      <c r="A378" s="103" t="s">
        <v>640</v>
      </c>
      <c r="B378" s="104" t="s">
        <v>509</v>
      </c>
      <c r="C378" s="103">
        <f>VLOOKUP(GroupVertices[[#This Row],[Vertex]],Vertices[],MATCH("ID",Vertices[[#Headers],[Vertex]:[Vertex Group]],0),FALSE)</f>
        <v>309</v>
      </c>
    </row>
    <row r="379" spans="1:3" ht="15">
      <c r="A379" s="103" t="s">
        <v>641</v>
      </c>
      <c r="B379" s="104" t="s">
        <v>320</v>
      </c>
      <c r="C379" s="103">
        <f>VLOOKUP(GroupVertices[[#This Row],[Vertex]],Vertices[],MATCH("ID",Vertices[[#Headers],[Vertex]:[Vertex Group]],0),FALSE)</f>
        <v>120</v>
      </c>
    </row>
    <row r="380" spans="1:3" ht="15">
      <c r="A380" s="103" t="s">
        <v>641</v>
      </c>
      <c r="B380" s="104" t="s">
        <v>319</v>
      </c>
      <c r="C380" s="103">
        <f>VLOOKUP(GroupVertices[[#This Row],[Vertex]],Vertices[],MATCH("ID",Vertices[[#Headers],[Vertex]:[Vertex Group]],0),FALSE)</f>
        <v>119</v>
      </c>
    </row>
    <row r="381" spans="1:3" ht="15">
      <c r="A381" s="103" t="s">
        <v>641</v>
      </c>
      <c r="B381" s="104" t="s">
        <v>318</v>
      </c>
      <c r="C381" s="103">
        <f>VLOOKUP(GroupVertices[[#This Row],[Vertex]],Vertices[],MATCH("ID",Vertices[[#Headers],[Vertex]:[Vertex Group]],0),FALSE)</f>
        <v>118</v>
      </c>
    </row>
    <row r="382" spans="1:3" ht="15">
      <c r="A382" s="103" t="s">
        <v>642</v>
      </c>
      <c r="B382" s="104" t="s">
        <v>315</v>
      </c>
      <c r="C382" s="103">
        <f>VLOOKUP(GroupVertices[[#This Row],[Vertex]],Vertices[],MATCH("ID",Vertices[[#Headers],[Vertex]:[Vertex Group]],0),FALSE)</f>
        <v>115</v>
      </c>
    </row>
    <row r="383" spans="1:3" ht="15">
      <c r="A383" s="103" t="s">
        <v>642</v>
      </c>
      <c r="B383" s="104" t="s">
        <v>314</v>
      </c>
      <c r="C383" s="103">
        <f>VLOOKUP(GroupVertices[[#This Row],[Vertex]],Vertices[],MATCH("ID",Vertices[[#Headers],[Vertex]:[Vertex Group]],0),FALSE)</f>
        <v>114</v>
      </c>
    </row>
    <row r="384" spans="1:3" ht="15">
      <c r="A384" s="103" t="s">
        <v>642</v>
      </c>
      <c r="B384" s="104" t="s">
        <v>313</v>
      </c>
      <c r="C384" s="103">
        <f>VLOOKUP(GroupVertices[[#This Row],[Vertex]],Vertices[],MATCH("ID",Vertices[[#Headers],[Vertex]:[Vertex Group]],0),FALSE)</f>
        <v>113</v>
      </c>
    </row>
    <row r="385" spans="1:3" ht="15">
      <c r="A385" s="103" t="s">
        <v>643</v>
      </c>
      <c r="B385" s="104" t="s">
        <v>301</v>
      </c>
      <c r="C385" s="103">
        <f>VLOOKUP(GroupVertices[[#This Row],[Vertex]],Vertices[],MATCH("ID",Vertices[[#Headers],[Vertex]:[Vertex Group]],0),FALSE)</f>
        <v>101</v>
      </c>
    </row>
    <row r="386" spans="1:3" ht="15">
      <c r="A386" s="103" t="s">
        <v>643</v>
      </c>
      <c r="B386" s="104" t="s">
        <v>302</v>
      </c>
      <c r="C386" s="103">
        <f>VLOOKUP(GroupVertices[[#This Row],[Vertex]],Vertices[],MATCH("ID",Vertices[[#Headers],[Vertex]:[Vertex Group]],0),FALSE)</f>
        <v>102</v>
      </c>
    </row>
    <row r="387" spans="1:3" ht="15">
      <c r="A387" s="103" t="s">
        <v>643</v>
      </c>
      <c r="B387" s="104" t="s">
        <v>300</v>
      </c>
      <c r="C387" s="103">
        <f>VLOOKUP(GroupVertices[[#This Row],[Vertex]],Vertices[],MATCH("ID",Vertices[[#Headers],[Vertex]:[Vertex Group]],0),FALSE)</f>
        <v>100</v>
      </c>
    </row>
    <row r="388" spans="1:3" ht="15">
      <c r="A388" s="103" t="s">
        <v>644</v>
      </c>
      <c r="B388" s="104" t="s">
        <v>586</v>
      </c>
      <c r="C388" s="103">
        <f>VLOOKUP(GroupVertices[[#This Row],[Vertex]],Vertices[],MATCH("ID",Vertices[[#Headers],[Vertex]:[Vertex Group]],0),FALSE)</f>
        <v>386</v>
      </c>
    </row>
    <row r="389" spans="1:3" ht="15">
      <c r="A389" s="103" t="s">
        <v>644</v>
      </c>
      <c r="B389" s="104" t="s">
        <v>587</v>
      </c>
      <c r="C389" s="103">
        <f>VLOOKUP(GroupVertices[[#This Row],[Vertex]],Vertices[],MATCH("ID",Vertices[[#Headers],[Vertex]:[Vertex Group]],0),FALSE)</f>
        <v>387</v>
      </c>
    </row>
    <row r="390" spans="1:3" ht="15">
      <c r="A390" s="103" t="s">
        <v>645</v>
      </c>
      <c r="B390" s="104" t="s">
        <v>576</v>
      </c>
      <c r="C390" s="103">
        <f>VLOOKUP(GroupVertices[[#This Row],[Vertex]],Vertices[],MATCH("ID",Vertices[[#Headers],[Vertex]:[Vertex Group]],0),FALSE)</f>
        <v>376</v>
      </c>
    </row>
    <row r="391" spans="1:3" ht="15">
      <c r="A391" s="103" t="s">
        <v>645</v>
      </c>
      <c r="B391" s="104" t="s">
        <v>577</v>
      </c>
      <c r="C391" s="103">
        <f>VLOOKUP(GroupVertices[[#This Row],[Vertex]],Vertices[],MATCH("ID",Vertices[[#Headers],[Vertex]:[Vertex Group]],0),FALSE)</f>
        <v>377</v>
      </c>
    </row>
    <row r="392" spans="1:3" ht="15">
      <c r="A392" s="103" t="s">
        <v>646</v>
      </c>
      <c r="B392" s="104" t="s">
        <v>567</v>
      </c>
      <c r="C392" s="103">
        <f>VLOOKUP(GroupVertices[[#This Row],[Vertex]],Vertices[],MATCH("ID",Vertices[[#Headers],[Vertex]:[Vertex Group]],0),FALSE)</f>
        <v>367</v>
      </c>
    </row>
    <row r="393" spans="1:3" ht="15">
      <c r="A393" s="103" t="s">
        <v>646</v>
      </c>
      <c r="B393" s="104" t="s">
        <v>568</v>
      </c>
      <c r="C393" s="103">
        <f>VLOOKUP(GroupVertices[[#This Row],[Vertex]],Vertices[],MATCH("ID",Vertices[[#Headers],[Vertex]:[Vertex Group]],0),FALSE)</f>
        <v>368</v>
      </c>
    </row>
    <row r="394" spans="1:3" ht="15">
      <c r="A394" s="103" t="s">
        <v>647</v>
      </c>
      <c r="B394" s="104" t="s">
        <v>565</v>
      </c>
      <c r="C394" s="103">
        <f>VLOOKUP(GroupVertices[[#This Row],[Vertex]],Vertices[],MATCH("ID",Vertices[[#Headers],[Vertex]:[Vertex Group]],0),FALSE)</f>
        <v>365</v>
      </c>
    </row>
    <row r="395" spans="1:3" ht="15">
      <c r="A395" s="103" t="s">
        <v>647</v>
      </c>
      <c r="B395" s="104" t="s">
        <v>566</v>
      </c>
      <c r="C395" s="103">
        <f>VLOOKUP(GroupVertices[[#This Row],[Vertex]],Vertices[],MATCH("ID",Vertices[[#Headers],[Vertex]:[Vertex Group]],0),FALSE)</f>
        <v>366</v>
      </c>
    </row>
    <row r="396" spans="1:3" ht="15">
      <c r="A396" s="103" t="s">
        <v>648</v>
      </c>
      <c r="B396" s="104" t="s">
        <v>543</v>
      </c>
      <c r="C396" s="103">
        <f>VLOOKUP(GroupVertices[[#This Row],[Vertex]],Vertices[],MATCH("ID",Vertices[[#Headers],[Vertex]:[Vertex Group]],0),FALSE)</f>
        <v>343</v>
      </c>
    </row>
    <row r="397" spans="1:3" ht="15">
      <c r="A397" s="103" t="s">
        <v>648</v>
      </c>
      <c r="B397" s="104" t="s">
        <v>544</v>
      </c>
      <c r="C397" s="103">
        <f>VLOOKUP(GroupVertices[[#This Row],[Vertex]],Vertices[],MATCH("ID",Vertices[[#Headers],[Vertex]:[Vertex Group]],0),FALSE)</f>
        <v>344</v>
      </c>
    </row>
    <row r="398" spans="1:3" ht="15">
      <c r="A398" s="103" t="s">
        <v>649</v>
      </c>
      <c r="B398" s="104" t="s">
        <v>489</v>
      </c>
      <c r="C398" s="103">
        <f>VLOOKUP(GroupVertices[[#This Row],[Vertex]],Vertices[],MATCH("ID",Vertices[[#Headers],[Vertex]:[Vertex Group]],0),FALSE)</f>
        <v>289</v>
      </c>
    </row>
    <row r="399" spans="1:3" ht="15">
      <c r="A399" s="103" t="s">
        <v>649</v>
      </c>
      <c r="B399" s="104" t="s">
        <v>490</v>
      </c>
      <c r="C399" s="103">
        <f>VLOOKUP(GroupVertices[[#This Row],[Vertex]],Vertices[],MATCH("ID",Vertices[[#Headers],[Vertex]:[Vertex Group]],0),FALSE)</f>
        <v>290</v>
      </c>
    </row>
    <row r="400" spans="1:3" ht="15">
      <c r="A400" s="103" t="s">
        <v>650</v>
      </c>
      <c r="B400" s="104" t="s">
        <v>398</v>
      </c>
      <c r="C400" s="103">
        <f>VLOOKUP(GroupVertices[[#This Row],[Vertex]],Vertices[],MATCH("ID",Vertices[[#Headers],[Vertex]:[Vertex Group]],0),FALSE)</f>
        <v>198</v>
      </c>
    </row>
    <row r="401" spans="1:3" ht="15">
      <c r="A401" s="103" t="s">
        <v>650</v>
      </c>
      <c r="B401" s="104" t="s">
        <v>399</v>
      </c>
      <c r="C401" s="103">
        <f>VLOOKUP(GroupVertices[[#This Row],[Vertex]],Vertices[],MATCH("ID",Vertices[[#Headers],[Vertex]:[Vertex Group]],0),FALSE)</f>
        <v>199</v>
      </c>
    </row>
    <row r="402" spans="1:3" ht="15">
      <c r="A402" s="103" t="s">
        <v>651</v>
      </c>
      <c r="B402" s="104" t="s">
        <v>360</v>
      </c>
      <c r="C402" s="103">
        <f>VLOOKUP(GroupVertices[[#This Row],[Vertex]],Vertices[],MATCH("ID",Vertices[[#Headers],[Vertex]:[Vertex Group]],0),FALSE)</f>
        <v>160</v>
      </c>
    </row>
    <row r="403" spans="1:3" ht="15">
      <c r="A403" s="103" t="s">
        <v>651</v>
      </c>
      <c r="B403" s="104" t="s">
        <v>361</v>
      </c>
      <c r="C403" s="103">
        <f>VLOOKUP(GroupVertices[[#This Row],[Vertex]],Vertices[],MATCH("ID",Vertices[[#Headers],[Vertex]:[Vertex Group]],0),FALSE)</f>
        <v>161</v>
      </c>
    </row>
    <row r="404" spans="1:3" ht="15">
      <c r="A404" s="103" t="s">
        <v>652</v>
      </c>
      <c r="B404" s="104" t="s">
        <v>351</v>
      </c>
      <c r="C404" s="103">
        <f>VLOOKUP(GroupVertices[[#This Row],[Vertex]],Vertices[],MATCH("ID",Vertices[[#Headers],[Vertex]:[Vertex Group]],0),FALSE)</f>
        <v>151</v>
      </c>
    </row>
    <row r="405" spans="1:3" ht="15">
      <c r="A405" s="103" t="s">
        <v>652</v>
      </c>
      <c r="B405" s="104" t="s">
        <v>352</v>
      </c>
      <c r="C405" s="103">
        <f>VLOOKUP(GroupVertices[[#This Row],[Vertex]],Vertices[],MATCH("ID",Vertices[[#Headers],[Vertex]:[Vertex Group]],0),FALSE)</f>
        <v>152</v>
      </c>
    </row>
    <row r="406" spans="1:3" ht="15">
      <c r="A406" s="103" t="s">
        <v>653</v>
      </c>
      <c r="B406" s="104" t="s">
        <v>335</v>
      </c>
      <c r="C406" s="103">
        <f>VLOOKUP(GroupVertices[[#This Row],[Vertex]],Vertices[],MATCH("ID",Vertices[[#Headers],[Vertex]:[Vertex Group]],0),FALSE)</f>
        <v>135</v>
      </c>
    </row>
    <row r="407" spans="1:3" ht="15">
      <c r="A407" s="103" t="s">
        <v>653</v>
      </c>
      <c r="B407" s="104" t="s">
        <v>336</v>
      </c>
      <c r="C407" s="103">
        <f>VLOOKUP(GroupVertices[[#This Row],[Vertex]],Vertices[],MATCH("ID",Vertices[[#Headers],[Vertex]:[Vertex Group]],0),FALSE)</f>
        <v>136</v>
      </c>
    </row>
    <row r="408" spans="1:3" ht="15">
      <c r="A408" s="103" t="s">
        <v>654</v>
      </c>
      <c r="B408" s="104" t="s">
        <v>307</v>
      </c>
      <c r="C408" s="103">
        <f>VLOOKUP(GroupVertices[[#This Row],[Vertex]],Vertices[],MATCH("ID",Vertices[[#Headers],[Vertex]:[Vertex Group]],0),FALSE)</f>
        <v>107</v>
      </c>
    </row>
    <row r="409" spans="1:3" ht="15">
      <c r="A409" s="103" t="s">
        <v>654</v>
      </c>
      <c r="B409" s="104" t="s">
        <v>308</v>
      </c>
      <c r="C409" s="103">
        <f>VLOOKUP(GroupVertices[[#This Row],[Vertex]],Vertices[],MATCH("ID",Vertices[[#Headers],[Vertex]:[Vertex Group]],0),FALSE)</f>
        <v>108</v>
      </c>
    </row>
    <row r="410" spans="1:3" ht="15">
      <c r="A410" s="103" t="s">
        <v>655</v>
      </c>
      <c r="B410" s="104" t="s">
        <v>303</v>
      </c>
      <c r="C410" s="103">
        <f>VLOOKUP(GroupVertices[[#This Row],[Vertex]],Vertices[],MATCH("ID",Vertices[[#Headers],[Vertex]:[Vertex Group]],0),FALSE)</f>
        <v>103</v>
      </c>
    </row>
    <row r="411" spans="1:3" ht="15">
      <c r="A411" s="103" t="s">
        <v>655</v>
      </c>
      <c r="B411" s="104" t="s">
        <v>304</v>
      </c>
      <c r="C411" s="103">
        <f>VLOOKUP(GroupVertices[[#This Row],[Vertex]],Vertices[],MATCH("ID",Vertices[[#Headers],[Vertex]:[Vertex Group]],0),FALSE)</f>
        <v>104</v>
      </c>
    </row>
    <row r="412" spans="1:3" ht="15">
      <c r="A412" s="103" t="s">
        <v>656</v>
      </c>
      <c r="B412" s="104" t="s">
        <v>289</v>
      </c>
      <c r="C412" s="103">
        <f>VLOOKUP(GroupVertices[[#This Row],[Vertex]],Vertices[],MATCH("ID",Vertices[[#Headers],[Vertex]:[Vertex Group]],0),FALSE)</f>
        <v>89</v>
      </c>
    </row>
    <row r="413" spans="1:3" ht="15">
      <c r="A413" s="103" t="s">
        <v>656</v>
      </c>
      <c r="B413" s="104" t="s">
        <v>290</v>
      </c>
      <c r="C413" s="103">
        <f>VLOOKUP(GroupVertices[[#This Row],[Vertex]],Vertices[],MATCH("ID",Vertices[[#Headers],[Vertex]:[Vertex Group]],0),FALSE)</f>
        <v>90</v>
      </c>
    </row>
  </sheetData>
  <dataValidations count="3" xWindow="58" yWindow="226">
    <dataValidation allowBlank="1" showInputMessage="1" showErrorMessage="1" promptTitle="Group Name" prompt="Enter the name of the group.  The group name must also be entered on the Groups worksheet." sqref="A2:A413"/>
    <dataValidation allowBlank="1" showInputMessage="1" showErrorMessage="1" promptTitle="Vertex Name" prompt="Enter the name of a vertex to include in the group." sqref="B2:B413"/>
    <dataValidation allowBlank="1" showInputMessage="1" promptTitle="Vertex ID" prompt="This is the value of the hidden ID cell in the Vertices worksheet.  It gets filled in by the items on the NodeXL, Analysis, Groups menu." sqref="C2:C4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tabSelected="1"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94" t="s">
        <v>162</v>
      </c>
      <c r="B1" s="94"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97" t="s">
        <v>676</v>
      </c>
      <c r="B2" s="97" t="s">
        <v>191</v>
      </c>
      <c r="D2" s="33">
        <f>MIN(Vertices[Degree])</f>
        <v>0</v>
      </c>
      <c r="E2" s="3">
        <f>COUNTIF(Vertices[Degree],"&gt;= "&amp;D2)-COUNTIF(Vertices[Degree],"&gt;="&amp;D3)</f>
        <v>0</v>
      </c>
      <c r="F2" s="38">
        <f>MIN(Vertices[In-Degree])</f>
        <v>0</v>
      </c>
      <c r="G2" s="39">
        <f>COUNTIF(Vertices[In-Degree],"&gt;= "&amp;F2)-COUNTIF(Vertices[In-Degree],"&gt;="&amp;F3)</f>
        <v>328</v>
      </c>
      <c r="H2" s="38">
        <f>MIN(Vertices[Out-Degree])</f>
        <v>0</v>
      </c>
      <c r="I2" s="39">
        <f>COUNTIF(Vertices[Out-Degree],"&gt;= "&amp;H2)-COUNTIF(Vertices[Out-Degree],"&gt;="&amp;H3)</f>
        <v>329</v>
      </c>
      <c r="J2" s="38">
        <f>MIN(Vertices[Betweenness Centrality])</f>
        <v>0</v>
      </c>
      <c r="K2" s="39">
        <f>COUNTIF(Vertices[Betweenness Centrality],"&gt;= "&amp;J2)-COUNTIF(Vertices[Betweenness Centrality],"&gt;="&amp;J3)</f>
        <v>396</v>
      </c>
      <c r="L2" s="38">
        <f>MIN(Vertices[Closeness Centrality])</f>
        <v>0.000347</v>
      </c>
      <c r="M2" s="39">
        <f>COUNTIF(Vertices[Closeness Centrality],"&gt;= "&amp;L2)-COUNTIF(Vertices[Closeness Centrality],"&gt;="&amp;L3)</f>
        <v>380</v>
      </c>
      <c r="N2" s="38">
        <f>MIN(Vertices[Eigenvector Centrality])</f>
        <v>0</v>
      </c>
      <c r="O2" s="39">
        <f>COUNTIF(Vertices[Eigenvector Centrality],"&gt;= "&amp;N2)-COUNTIF(Vertices[Eigenvector Centrality],"&gt;="&amp;N3)</f>
        <v>220</v>
      </c>
      <c r="P2" s="38">
        <f>MIN(Vertices[PageRank])</f>
        <v>0.377229</v>
      </c>
      <c r="Q2" s="39">
        <f>COUNTIF(Vertices[PageRank],"&gt;= "&amp;P2)-COUNTIF(Vertices[PageRank],"&gt;="&amp;P3)</f>
        <v>379</v>
      </c>
      <c r="R2" s="38">
        <f>MIN(Vertices[Clustering Coefficient])</f>
        <v>0</v>
      </c>
      <c r="S2" s="44">
        <f>COUNTIF(Vertices[Clustering Coefficient],"&gt;= "&amp;R2)-COUNTIF(Vertices[Clustering Coefficient],"&gt;="&amp;R3)</f>
        <v>313</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21"/>
      <c r="B3" s="121"/>
      <c r="D3" s="34">
        <f aca="true" t="shared" si="1" ref="D3:D26">D2+($D$57-$D$2)/BinDivisor</f>
        <v>0</v>
      </c>
      <c r="E3" s="3">
        <f>COUNTIF(Vertices[Degree],"&gt;= "&amp;D3)-COUNTIF(Vertices[Degree],"&gt;="&amp;D4)</f>
        <v>0</v>
      </c>
      <c r="F3" s="40">
        <f aca="true" t="shared" si="2" ref="F3:F26">F2+($F$57-$F$2)/BinDivisor</f>
        <v>1.9090909090909092</v>
      </c>
      <c r="G3" s="41">
        <f>COUNTIF(Vertices[In-Degree],"&gt;= "&amp;F3)-COUNTIF(Vertices[In-Degree],"&gt;="&amp;F4)</f>
        <v>65</v>
      </c>
      <c r="H3" s="40">
        <f aca="true" t="shared" si="3" ref="H3:H26">H2+($H$57-$H$2)/BinDivisor</f>
        <v>1.9636363636363636</v>
      </c>
      <c r="I3" s="41">
        <f>COUNTIF(Vertices[Out-Degree],"&gt;= "&amp;H3)-COUNTIF(Vertices[Out-Degree],"&gt;="&amp;H4)</f>
        <v>63</v>
      </c>
      <c r="J3" s="40">
        <f aca="true" t="shared" si="4" ref="J3:J26">J2+($J$57-$J$2)/BinDivisor</f>
        <v>2388.5725999454544</v>
      </c>
      <c r="K3" s="41">
        <f>COUNTIF(Vertices[Betweenness Centrality],"&gt;= "&amp;J3)-COUNTIF(Vertices[Betweenness Centrality],"&gt;="&amp;J4)</f>
        <v>10</v>
      </c>
      <c r="L3" s="40">
        <f aca="true" t="shared" si="5" ref="L3:L26">L2+($L$57-$L$2)/BinDivisor</f>
        <v>0.018522509090909092</v>
      </c>
      <c r="M3" s="41">
        <f>COUNTIF(Vertices[Closeness Centrality],"&gt;= "&amp;L3)-COUNTIF(Vertices[Closeness Centrality],"&gt;="&amp;L4)</f>
        <v>0</v>
      </c>
      <c r="N3" s="40">
        <f aca="true" t="shared" si="6" ref="N3:N26">N2+($N$57-$N$2)/BinDivisor</f>
        <v>0.0010899818181818182</v>
      </c>
      <c r="O3" s="41">
        <f>COUNTIF(Vertices[Eigenvector Centrality],"&gt;= "&amp;N3)-COUNTIF(Vertices[Eigenvector Centrality],"&gt;="&amp;N4)</f>
        <v>3</v>
      </c>
      <c r="P3" s="40">
        <f aca="true" t="shared" si="7" ref="P3:P26">P2+($P$57-$P$2)/BinDivisor</f>
        <v>1.4447639272727273</v>
      </c>
      <c r="Q3" s="41">
        <f>COUNTIF(Vertices[PageRank],"&gt;= "&amp;P3)-COUNTIF(Vertices[PageRank],"&gt;="&amp;P4)</f>
        <v>20</v>
      </c>
      <c r="R3" s="40">
        <f aca="true" t="shared" si="8" ref="R3:R26">R2+($R$57-$R$2)/BinDivisor</f>
        <v>0.01818181818181818</v>
      </c>
      <c r="S3" s="45">
        <f>COUNTIF(Vertices[Clustering Coefficient],"&gt;= "&amp;R3)-COUNTIF(Vertices[Clustering Coefficient],"&gt;="&amp;R4)</f>
        <v>3</v>
      </c>
      <c r="T3" s="40" t="e">
        <f aca="true" t="shared" si="9" ref="T3:T26">T2+($T$57-$T$2)/BinDivisor</f>
        <v>#REF!</v>
      </c>
      <c r="U3" s="41" t="e">
        <f ca="1" t="shared" si="0"/>
        <v>#REF!</v>
      </c>
      <c r="W3" t="s">
        <v>125</v>
      </c>
      <c r="X3" t="s">
        <v>85</v>
      </c>
    </row>
    <row r="4" spans="1:24" ht="15">
      <c r="A4" s="97" t="s">
        <v>146</v>
      </c>
      <c r="B4" s="97">
        <v>412</v>
      </c>
      <c r="D4" s="34">
        <f t="shared" si="1"/>
        <v>0</v>
      </c>
      <c r="E4" s="3">
        <f>COUNTIF(Vertices[Degree],"&gt;= "&amp;D4)-COUNTIF(Vertices[Degree],"&gt;="&amp;D5)</f>
        <v>0</v>
      </c>
      <c r="F4" s="38">
        <f t="shared" si="2"/>
        <v>3.8181818181818183</v>
      </c>
      <c r="G4" s="39">
        <f>COUNTIF(Vertices[In-Degree],"&gt;= "&amp;F4)-COUNTIF(Vertices[In-Degree],"&gt;="&amp;F5)</f>
        <v>9</v>
      </c>
      <c r="H4" s="38">
        <f t="shared" si="3"/>
        <v>3.9272727272727272</v>
      </c>
      <c r="I4" s="39">
        <f>COUNTIF(Vertices[Out-Degree],"&gt;= "&amp;H4)-COUNTIF(Vertices[Out-Degree],"&gt;="&amp;H5)</f>
        <v>6</v>
      </c>
      <c r="J4" s="38">
        <f t="shared" si="4"/>
        <v>4777.145199890909</v>
      </c>
      <c r="K4" s="39">
        <f>COUNTIF(Vertices[Betweenness Centrality],"&gt;= "&amp;J4)-COUNTIF(Vertices[Betweenness Centrality],"&gt;="&amp;J5)</f>
        <v>2</v>
      </c>
      <c r="L4" s="38">
        <f t="shared" si="5"/>
        <v>0.036698018181818184</v>
      </c>
      <c r="M4" s="39">
        <f>COUNTIF(Vertices[Closeness Centrality],"&gt;= "&amp;L4)-COUNTIF(Vertices[Closeness Centrality],"&gt;="&amp;L5)</f>
        <v>0</v>
      </c>
      <c r="N4" s="38">
        <f t="shared" si="6"/>
        <v>0.0021799636363636363</v>
      </c>
      <c r="O4" s="39">
        <f>COUNTIF(Vertices[Eigenvector Centrality],"&gt;= "&amp;N4)-COUNTIF(Vertices[Eigenvector Centrality],"&gt;="&amp;N5)</f>
        <v>1</v>
      </c>
      <c r="P4" s="38">
        <f t="shared" si="7"/>
        <v>2.5122988545454543</v>
      </c>
      <c r="Q4" s="39">
        <f>COUNTIF(Vertices[PageRank],"&gt;= "&amp;P4)-COUNTIF(Vertices[PageRank],"&gt;="&amp;P5)</f>
        <v>7</v>
      </c>
      <c r="R4" s="38">
        <f t="shared" si="8"/>
        <v>0.03636363636363636</v>
      </c>
      <c r="S4" s="44">
        <f>COUNTIF(Vertices[Clustering Coefficient],"&gt;= "&amp;R4)-COUNTIF(Vertices[Clustering Coefficient],"&gt;="&amp;R5)</f>
        <v>3</v>
      </c>
      <c r="T4" s="38" t="e">
        <f ca="1" t="shared" si="9"/>
        <v>#REF!</v>
      </c>
      <c r="U4" s="39" t="e">
        <f ca="1" t="shared" si="0"/>
        <v>#REF!</v>
      </c>
      <c r="W4" s="12" t="s">
        <v>126</v>
      </c>
      <c r="X4" s="12" t="s">
        <v>128</v>
      </c>
    </row>
    <row r="5" spans="1:21" ht="15">
      <c r="A5" s="121"/>
      <c r="B5" s="121"/>
      <c r="D5" s="34">
        <f t="shared" si="1"/>
        <v>0</v>
      </c>
      <c r="E5" s="3">
        <f>COUNTIF(Vertices[Degree],"&gt;= "&amp;D5)-COUNTIF(Vertices[Degree],"&gt;="&amp;D6)</f>
        <v>0</v>
      </c>
      <c r="F5" s="40">
        <f t="shared" si="2"/>
        <v>5.7272727272727275</v>
      </c>
      <c r="G5" s="41">
        <f>COUNTIF(Vertices[In-Degree],"&gt;= "&amp;F5)-COUNTIF(Vertices[In-Degree],"&gt;="&amp;F6)</f>
        <v>3</v>
      </c>
      <c r="H5" s="40">
        <f t="shared" si="3"/>
        <v>5.890909090909091</v>
      </c>
      <c r="I5" s="41">
        <f>COUNTIF(Vertices[Out-Degree],"&gt;= "&amp;H5)-COUNTIF(Vertices[Out-Degree],"&gt;="&amp;H6)</f>
        <v>9</v>
      </c>
      <c r="J5" s="40">
        <f t="shared" si="4"/>
        <v>7165.717799836363</v>
      </c>
      <c r="K5" s="41">
        <f>COUNTIF(Vertices[Betweenness Centrality],"&gt;= "&amp;J5)-COUNTIF(Vertices[Betweenness Centrality],"&gt;="&amp;J6)</f>
        <v>1</v>
      </c>
      <c r="L5" s="40">
        <f t="shared" si="5"/>
        <v>0.05487352727272728</v>
      </c>
      <c r="M5" s="41">
        <f>COUNTIF(Vertices[Closeness Centrality],"&gt;= "&amp;L5)-COUNTIF(Vertices[Closeness Centrality],"&gt;="&amp;L6)</f>
        <v>0</v>
      </c>
      <c r="N5" s="40">
        <f t="shared" si="6"/>
        <v>0.0032699454545454545</v>
      </c>
      <c r="O5" s="41">
        <f>COUNTIF(Vertices[Eigenvector Centrality],"&gt;= "&amp;N5)-COUNTIF(Vertices[Eigenvector Centrality],"&gt;="&amp;N6)</f>
        <v>105</v>
      </c>
      <c r="P5" s="40">
        <f t="shared" si="7"/>
        <v>3.5798337818181816</v>
      </c>
      <c r="Q5" s="41">
        <f>COUNTIF(Vertices[PageRank],"&gt;= "&amp;P5)-COUNTIF(Vertices[PageRank],"&gt;="&amp;P6)</f>
        <v>2</v>
      </c>
      <c r="R5" s="40">
        <f t="shared" si="8"/>
        <v>0.05454545454545454</v>
      </c>
      <c r="S5" s="45">
        <f>COUNTIF(Vertices[Clustering Coefficient],"&gt;= "&amp;R5)-COUNTIF(Vertices[Clustering Coefficient],"&gt;="&amp;R6)</f>
        <v>3</v>
      </c>
      <c r="T5" s="40" t="e">
        <f ca="1" t="shared" si="9"/>
        <v>#REF!</v>
      </c>
      <c r="U5" s="41" t="e">
        <f ca="1" t="shared" si="0"/>
        <v>#REF!</v>
      </c>
    </row>
    <row r="6" spans="1:21" ht="15">
      <c r="A6" s="97" t="s">
        <v>148</v>
      </c>
      <c r="B6" s="97">
        <v>599</v>
      </c>
      <c r="D6" s="34">
        <f t="shared" si="1"/>
        <v>0</v>
      </c>
      <c r="E6" s="3">
        <f>COUNTIF(Vertices[Degree],"&gt;= "&amp;D6)-COUNTIF(Vertices[Degree],"&gt;="&amp;D7)</f>
        <v>0</v>
      </c>
      <c r="F6" s="38">
        <f t="shared" si="2"/>
        <v>7.636363636363637</v>
      </c>
      <c r="G6" s="39">
        <f>COUNTIF(Vertices[In-Degree],"&gt;= "&amp;F6)-COUNTIF(Vertices[In-Degree],"&gt;="&amp;F7)</f>
        <v>3</v>
      </c>
      <c r="H6" s="38">
        <f t="shared" si="3"/>
        <v>7.8545454545454545</v>
      </c>
      <c r="I6" s="39">
        <f>COUNTIF(Vertices[Out-Degree],"&gt;= "&amp;H6)-COUNTIF(Vertices[Out-Degree],"&gt;="&amp;H7)</f>
        <v>0</v>
      </c>
      <c r="J6" s="38">
        <f t="shared" si="4"/>
        <v>9554.290399781818</v>
      </c>
      <c r="K6" s="39">
        <f>COUNTIF(Vertices[Betweenness Centrality],"&gt;= "&amp;J6)-COUNTIF(Vertices[Betweenness Centrality],"&gt;="&amp;J7)</f>
        <v>0</v>
      </c>
      <c r="L6" s="38">
        <f t="shared" si="5"/>
        <v>0.07304903636363637</v>
      </c>
      <c r="M6" s="39">
        <f>COUNTIF(Vertices[Closeness Centrality],"&gt;= "&amp;L6)-COUNTIF(Vertices[Closeness Centrality],"&gt;="&amp;L7)</f>
        <v>0</v>
      </c>
      <c r="N6" s="38">
        <f t="shared" si="6"/>
        <v>0.004359927272727273</v>
      </c>
      <c r="O6" s="39">
        <f>COUNTIF(Vertices[Eigenvector Centrality],"&gt;= "&amp;N6)-COUNTIF(Vertices[Eigenvector Centrality],"&gt;="&amp;N7)</f>
        <v>59</v>
      </c>
      <c r="P6" s="38">
        <f t="shared" si="7"/>
        <v>4.647368709090909</v>
      </c>
      <c r="Q6" s="39">
        <f>COUNTIF(Vertices[PageRank],"&gt;= "&amp;P6)-COUNTIF(Vertices[PageRank],"&gt;="&amp;P7)</f>
        <v>1</v>
      </c>
      <c r="R6" s="38">
        <f t="shared" si="8"/>
        <v>0.07272727272727272</v>
      </c>
      <c r="S6" s="44">
        <f>COUNTIF(Vertices[Clustering Coefficient],"&gt;= "&amp;R6)-COUNTIF(Vertices[Clustering Coefficient],"&gt;="&amp;R7)</f>
        <v>5</v>
      </c>
      <c r="T6" s="38" t="e">
        <f ca="1" t="shared" si="9"/>
        <v>#REF!</v>
      </c>
      <c r="U6" s="39" t="e">
        <f ca="1" t="shared" si="0"/>
        <v>#REF!</v>
      </c>
    </row>
    <row r="7" spans="1:21" ht="15">
      <c r="A7" s="97" t="s">
        <v>149</v>
      </c>
      <c r="B7" s="97">
        <v>0</v>
      </c>
      <c r="D7" s="34">
        <f t="shared" si="1"/>
        <v>0</v>
      </c>
      <c r="E7" s="3">
        <f>COUNTIF(Vertices[Degree],"&gt;= "&amp;D7)-COUNTIF(Vertices[Degree],"&gt;="&amp;D8)</f>
        <v>0</v>
      </c>
      <c r="F7" s="40">
        <f t="shared" si="2"/>
        <v>9.545454545454547</v>
      </c>
      <c r="G7" s="41">
        <f>COUNTIF(Vertices[In-Degree],"&gt;= "&amp;F7)-COUNTIF(Vertices[In-Degree],"&gt;="&amp;F8)</f>
        <v>2</v>
      </c>
      <c r="H7" s="40">
        <f t="shared" si="3"/>
        <v>9.818181818181818</v>
      </c>
      <c r="I7" s="41">
        <f>COUNTIF(Vertices[Out-Degree],"&gt;= "&amp;H7)-COUNTIF(Vertices[Out-Degree],"&gt;="&amp;H8)</f>
        <v>3</v>
      </c>
      <c r="J7" s="40">
        <f t="shared" si="4"/>
        <v>11942.862999727273</v>
      </c>
      <c r="K7" s="41">
        <f>COUNTIF(Vertices[Betweenness Centrality],"&gt;= "&amp;J7)-COUNTIF(Vertices[Betweenness Centrality],"&gt;="&amp;J8)</f>
        <v>0</v>
      </c>
      <c r="L7" s="40">
        <f t="shared" si="5"/>
        <v>0.09122454545454546</v>
      </c>
      <c r="M7" s="41">
        <f>COUNTIF(Vertices[Closeness Centrality],"&gt;= "&amp;L7)-COUNTIF(Vertices[Closeness Centrality],"&gt;="&amp;L8)</f>
        <v>0</v>
      </c>
      <c r="N7" s="40">
        <f t="shared" si="6"/>
        <v>0.00544990909090909</v>
      </c>
      <c r="O7" s="41">
        <f>COUNTIF(Vertices[Eigenvector Centrality],"&gt;= "&amp;N7)-COUNTIF(Vertices[Eigenvector Centrality],"&gt;="&amp;N8)</f>
        <v>16</v>
      </c>
      <c r="P7" s="40">
        <f t="shared" si="7"/>
        <v>5.714903636363636</v>
      </c>
      <c r="Q7" s="41">
        <f>COUNTIF(Vertices[PageRank],"&gt;= "&amp;P7)-COUNTIF(Vertices[PageRank],"&gt;="&amp;P8)</f>
        <v>1</v>
      </c>
      <c r="R7" s="40">
        <f t="shared" si="8"/>
        <v>0.09090909090909091</v>
      </c>
      <c r="S7" s="45">
        <f>COUNTIF(Vertices[Clustering Coefficient],"&gt;= "&amp;R7)-COUNTIF(Vertices[Clustering Coefficient],"&gt;="&amp;R8)</f>
        <v>5</v>
      </c>
      <c r="T7" s="40" t="e">
        <f ca="1" t="shared" si="9"/>
        <v>#REF!</v>
      </c>
      <c r="U7" s="41" t="e">
        <f ca="1" t="shared" si="0"/>
        <v>#REF!</v>
      </c>
    </row>
    <row r="8" spans="1:21" ht="15">
      <c r="A8" s="97" t="s">
        <v>150</v>
      </c>
      <c r="B8" s="97">
        <v>599</v>
      </c>
      <c r="D8" s="34">
        <f t="shared" si="1"/>
        <v>0</v>
      </c>
      <c r="E8" s="3">
        <f>COUNTIF(Vertices[Degree],"&gt;= "&amp;D8)-COUNTIF(Vertices[Degree],"&gt;="&amp;D9)</f>
        <v>0</v>
      </c>
      <c r="F8" s="38">
        <f t="shared" si="2"/>
        <v>11.454545454545457</v>
      </c>
      <c r="G8" s="39">
        <f>COUNTIF(Vertices[In-Degree],"&gt;= "&amp;F8)-COUNTIF(Vertices[In-Degree],"&gt;="&amp;F9)</f>
        <v>0</v>
      </c>
      <c r="H8" s="38">
        <f t="shared" si="3"/>
        <v>11.781818181818181</v>
      </c>
      <c r="I8" s="39">
        <f>COUNTIF(Vertices[Out-Degree],"&gt;= "&amp;H8)-COUNTIF(Vertices[Out-Degree],"&gt;="&amp;H9)</f>
        <v>1</v>
      </c>
      <c r="J8" s="38">
        <f t="shared" si="4"/>
        <v>14331.435599672728</v>
      </c>
      <c r="K8" s="39">
        <f>COUNTIF(Vertices[Betweenness Centrality],"&gt;= "&amp;J8)-COUNTIF(Vertices[Betweenness Centrality],"&gt;="&amp;J9)</f>
        <v>2</v>
      </c>
      <c r="L8" s="38">
        <f t="shared" si="5"/>
        <v>0.10940005454545455</v>
      </c>
      <c r="M8" s="39">
        <f>COUNTIF(Vertices[Closeness Centrality],"&gt;= "&amp;L8)-COUNTIF(Vertices[Closeness Centrality],"&gt;="&amp;L9)</f>
        <v>0</v>
      </c>
      <c r="N8" s="38">
        <f t="shared" si="6"/>
        <v>0.006539890909090908</v>
      </c>
      <c r="O8" s="39">
        <f>COUNTIF(Vertices[Eigenvector Centrality],"&gt;= "&amp;N8)-COUNTIF(Vertices[Eigenvector Centrality],"&gt;="&amp;N9)</f>
        <v>3</v>
      </c>
      <c r="P8" s="38">
        <f t="shared" si="7"/>
        <v>6.782438563636363</v>
      </c>
      <c r="Q8" s="39">
        <f>COUNTIF(Vertices[PageRank],"&gt;= "&amp;P8)-COUNTIF(Vertices[PageRank],"&gt;="&amp;P9)</f>
        <v>1</v>
      </c>
      <c r="R8" s="38">
        <f t="shared" si="8"/>
        <v>0.1090909090909091</v>
      </c>
      <c r="S8" s="44">
        <f>COUNTIF(Vertices[Clustering Coefficient],"&gt;= "&amp;R8)-COUNTIF(Vertices[Clustering Coefficient],"&gt;="&amp;R9)</f>
        <v>1</v>
      </c>
      <c r="T8" s="38" t="e">
        <f ca="1" t="shared" si="9"/>
        <v>#REF!</v>
      </c>
      <c r="U8" s="39" t="e">
        <f ca="1" t="shared" si="0"/>
        <v>#REF!</v>
      </c>
    </row>
    <row r="9" spans="1:21" ht="15">
      <c r="A9" s="121"/>
      <c r="B9" s="121"/>
      <c r="D9" s="34">
        <f t="shared" si="1"/>
        <v>0</v>
      </c>
      <c r="E9" s="3">
        <f>COUNTIF(Vertices[Degree],"&gt;= "&amp;D9)-COUNTIF(Vertices[Degree],"&gt;="&amp;D10)</f>
        <v>0</v>
      </c>
      <c r="F9" s="40">
        <f t="shared" si="2"/>
        <v>13.363636363636367</v>
      </c>
      <c r="G9" s="41">
        <f>COUNTIF(Vertices[In-Degree],"&gt;= "&amp;F9)-COUNTIF(Vertices[In-Degree],"&gt;="&amp;F10)</f>
        <v>1</v>
      </c>
      <c r="H9" s="40">
        <f t="shared" si="3"/>
        <v>13.745454545454544</v>
      </c>
      <c r="I9" s="41">
        <f>COUNTIF(Vertices[Out-Degree],"&gt;= "&amp;H9)-COUNTIF(Vertices[Out-Degree],"&gt;="&amp;H10)</f>
        <v>0</v>
      </c>
      <c r="J9" s="40">
        <f t="shared" si="4"/>
        <v>16720.008199618183</v>
      </c>
      <c r="K9" s="41">
        <f>COUNTIF(Vertices[Betweenness Centrality],"&gt;= "&amp;J9)-COUNTIF(Vertices[Betweenness Centrality],"&gt;="&amp;J10)</f>
        <v>0</v>
      </c>
      <c r="L9" s="40">
        <f t="shared" si="5"/>
        <v>0.12757556363636363</v>
      </c>
      <c r="M9" s="41">
        <f>COUNTIF(Vertices[Closeness Centrality],"&gt;= "&amp;L9)-COUNTIF(Vertices[Closeness Centrality],"&gt;="&amp;L10)</f>
        <v>0</v>
      </c>
      <c r="N9" s="40">
        <f t="shared" si="6"/>
        <v>0.007629872727272726</v>
      </c>
      <c r="O9" s="41">
        <f>COUNTIF(Vertices[Eigenvector Centrality],"&gt;= "&amp;N9)-COUNTIF(Vertices[Eigenvector Centrality],"&gt;="&amp;N10)</f>
        <v>4</v>
      </c>
      <c r="P9" s="40">
        <f t="shared" si="7"/>
        <v>7.849973490909091</v>
      </c>
      <c r="Q9" s="41">
        <f>COUNTIF(Vertices[PageRank],"&gt;= "&amp;P9)-COUNTIF(Vertices[PageRank],"&gt;="&amp;P10)</f>
        <v>0</v>
      </c>
      <c r="R9" s="40">
        <f t="shared" si="8"/>
        <v>0.1272727272727273</v>
      </c>
      <c r="S9" s="45">
        <f>COUNTIF(Vertices[Clustering Coefficient],"&gt;= "&amp;R9)-COUNTIF(Vertices[Clustering Coefficient],"&gt;="&amp;R10)</f>
        <v>3</v>
      </c>
      <c r="T9" s="40" t="e">
        <f ca="1" t="shared" si="9"/>
        <v>#REF!</v>
      </c>
      <c r="U9" s="41" t="e">
        <f ca="1" t="shared" si="0"/>
        <v>#REF!</v>
      </c>
    </row>
    <row r="10" spans="1:21" ht="15">
      <c r="A10" s="97" t="s">
        <v>151</v>
      </c>
      <c r="B10" s="97">
        <v>2</v>
      </c>
      <c r="D10" s="34">
        <f t="shared" si="1"/>
        <v>0</v>
      </c>
      <c r="E10" s="3">
        <f>COUNTIF(Vertices[Degree],"&gt;= "&amp;D10)-COUNTIF(Vertices[Degree],"&gt;="&amp;D11)</f>
        <v>0</v>
      </c>
      <c r="F10" s="38">
        <f t="shared" si="2"/>
        <v>15.272727272727277</v>
      </c>
      <c r="G10" s="39">
        <f>COUNTIF(Vertices[In-Degree],"&gt;= "&amp;F10)-COUNTIF(Vertices[In-Degree],"&gt;="&amp;F11)</f>
        <v>0</v>
      </c>
      <c r="H10" s="38">
        <f t="shared" si="3"/>
        <v>15.709090909090907</v>
      </c>
      <c r="I10" s="39">
        <f>COUNTIF(Vertices[Out-Degree],"&gt;= "&amp;H10)-COUNTIF(Vertices[Out-Degree],"&gt;="&amp;H11)</f>
        <v>0</v>
      </c>
      <c r="J10" s="38">
        <f t="shared" si="4"/>
        <v>19108.58079956364</v>
      </c>
      <c r="K10" s="39">
        <f>COUNTIF(Vertices[Betweenness Centrality],"&gt;= "&amp;J10)-COUNTIF(Vertices[Betweenness Centrality],"&gt;="&amp;J11)</f>
        <v>0</v>
      </c>
      <c r="L10" s="38">
        <f t="shared" si="5"/>
        <v>0.14575107272727272</v>
      </c>
      <c r="M10" s="39">
        <f>COUNTIF(Vertices[Closeness Centrality],"&gt;= "&amp;L10)-COUNTIF(Vertices[Closeness Centrality],"&gt;="&amp;L11)</f>
        <v>0</v>
      </c>
      <c r="N10" s="38">
        <f t="shared" si="6"/>
        <v>0.008719854545454543</v>
      </c>
      <c r="O10" s="39">
        <f>COUNTIF(Vertices[Eigenvector Centrality],"&gt;= "&amp;N10)-COUNTIF(Vertices[Eigenvector Centrality],"&gt;="&amp;N11)</f>
        <v>0</v>
      </c>
      <c r="P10" s="38">
        <f t="shared" si="7"/>
        <v>8.917508418181818</v>
      </c>
      <c r="Q10" s="39">
        <f>COUNTIF(Vertices[PageRank],"&gt;= "&amp;P10)-COUNTIF(Vertices[PageRank],"&gt;="&amp;P11)</f>
        <v>0</v>
      </c>
      <c r="R10" s="38">
        <f t="shared" si="8"/>
        <v>0.14545454545454548</v>
      </c>
      <c r="S10" s="44">
        <f>COUNTIF(Vertices[Clustering Coefficient],"&gt;= "&amp;R10)-COUNTIF(Vertices[Clustering Coefficient],"&gt;="&amp;R11)</f>
        <v>3</v>
      </c>
      <c r="T10" s="38" t="e">
        <f ca="1" t="shared" si="9"/>
        <v>#REF!</v>
      </c>
      <c r="U10" s="39" t="e">
        <f ca="1" t="shared" si="0"/>
        <v>#REF!</v>
      </c>
    </row>
    <row r="11" spans="1:21" ht="15">
      <c r="A11" s="121"/>
      <c r="B11" s="121"/>
      <c r="D11" s="34">
        <f t="shared" si="1"/>
        <v>0</v>
      </c>
      <c r="E11" s="3">
        <f>COUNTIF(Vertices[Degree],"&gt;= "&amp;D11)-COUNTIF(Vertices[Degree],"&gt;="&amp;D12)</f>
        <v>0</v>
      </c>
      <c r="F11" s="40">
        <f t="shared" si="2"/>
        <v>17.181818181818187</v>
      </c>
      <c r="G11" s="41">
        <f>COUNTIF(Vertices[In-Degree],"&gt;= "&amp;F11)-COUNTIF(Vertices[In-Degree],"&gt;="&amp;F12)</f>
        <v>0</v>
      </c>
      <c r="H11" s="40">
        <f t="shared" si="3"/>
        <v>17.672727272727272</v>
      </c>
      <c r="I11" s="41">
        <f>COUNTIF(Vertices[Out-Degree],"&gt;= "&amp;H11)-COUNTIF(Vertices[Out-Degree],"&gt;="&amp;H12)</f>
        <v>0</v>
      </c>
      <c r="J11" s="40">
        <f t="shared" si="4"/>
        <v>21497.153399509094</v>
      </c>
      <c r="K11" s="41">
        <f>COUNTIF(Vertices[Betweenness Centrality],"&gt;= "&amp;J11)-COUNTIF(Vertices[Betweenness Centrality],"&gt;="&amp;J12)</f>
        <v>0</v>
      </c>
      <c r="L11" s="40">
        <f t="shared" si="5"/>
        <v>0.16392658181818182</v>
      </c>
      <c r="M11" s="41">
        <f>COUNTIF(Vertices[Closeness Centrality],"&gt;= "&amp;L11)-COUNTIF(Vertices[Closeness Centrality],"&gt;="&amp;L12)</f>
        <v>0</v>
      </c>
      <c r="N11" s="40">
        <f t="shared" si="6"/>
        <v>0.009809836363636361</v>
      </c>
      <c r="O11" s="41">
        <f>COUNTIF(Vertices[Eigenvector Centrality],"&gt;= "&amp;N11)-COUNTIF(Vertices[Eigenvector Centrality],"&gt;="&amp;N12)</f>
        <v>0</v>
      </c>
      <c r="P11" s="40">
        <f t="shared" si="7"/>
        <v>9.985043345454546</v>
      </c>
      <c r="Q11" s="41">
        <f>COUNTIF(Vertices[PageRank],"&gt;= "&amp;P11)-COUNTIF(Vertices[PageRank],"&gt;="&amp;P12)</f>
        <v>0</v>
      </c>
      <c r="R11" s="40">
        <f t="shared" si="8"/>
        <v>0.16363636363636366</v>
      </c>
      <c r="S11" s="45">
        <f>COUNTIF(Vertices[Clustering Coefficient],"&gt;= "&amp;R11)-COUNTIF(Vertices[Clustering Coefficient],"&gt;="&amp;R12)</f>
        <v>12</v>
      </c>
      <c r="T11" s="40" t="e">
        <f ca="1" t="shared" si="9"/>
        <v>#REF!</v>
      </c>
      <c r="U11" s="41" t="e">
        <f ca="1" t="shared" si="0"/>
        <v>#REF!</v>
      </c>
    </row>
    <row r="12" spans="1:21" ht="15">
      <c r="A12" s="97" t="s">
        <v>170</v>
      </c>
      <c r="B12" s="97">
        <v>0.0776173285198556</v>
      </c>
      <c r="D12" s="34">
        <f t="shared" si="1"/>
        <v>0</v>
      </c>
      <c r="E12" s="3">
        <f>COUNTIF(Vertices[Degree],"&gt;= "&amp;D12)-COUNTIF(Vertices[Degree],"&gt;="&amp;D13)</f>
        <v>0</v>
      </c>
      <c r="F12" s="38">
        <f t="shared" si="2"/>
        <v>19.090909090909097</v>
      </c>
      <c r="G12" s="39">
        <f>COUNTIF(Vertices[In-Degree],"&gt;= "&amp;F12)-COUNTIF(Vertices[In-Degree],"&gt;="&amp;F13)</f>
        <v>0</v>
      </c>
      <c r="H12" s="38">
        <f t="shared" si="3"/>
        <v>19.636363636363637</v>
      </c>
      <c r="I12" s="39">
        <f>COUNTIF(Vertices[Out-Degree],"&gt;= "&amp;H12)-COUNTIF(Vertices[Out-Degree],"&gt;="&amp;H13)</f>
        <v>0</v>
      </c>
      <c r="J12" s="38">
        <f t="shared" si="4"/>
        <v>23885.72599945455</v>
      </c>
      <c r="K12" s="39">
        <f>COUNTIF(Vertices[Betweenness Centrality],"&gt;= "&amp;J12)-COUNTIF(Vertices[Betweenness Centrality],"&gt;="&amp;J13)</f>
        <v>0</v>
      </c>
      <c r="L12" s="38">
        <f t="shared" si="5"/>
        <v>0.1821020909090909</v>
      </c>
      <c r="M12" s="39">
        <f>COUNTIF(Vertices[Closeness Centrality],"&gt;= "&amp;L12)-COUNTIF(Vertices[Closeness Centrality],"&gt;="&amp;L13)</f>
        <v>0</v>
      </c>
      <c r="N12" s="38">
        <f t="shared" si="6"/>
        <v>0.010899818181818179</v>
      </c>
      <c r="O12" s="39">
        <f>COUNTIF(Vertices[Eigenvector Centrality],"&gt;= "&amp;N12)-COUNTIF(Vertices[Eigenvector Centrality],"&gt;="&amp;N13)</f>
        <v>0</v>
      </c>
      <c r="P12" s="38">
        <f t="shared" si="7"/>
        <v>11.052578272727274</v>
      </c>
      <c r="Q12" s="39">
        <f>COUNTIF(Vertices[PageRank],"&gt;= "&amp;P12)-COUNTIF(Vertices[PageRank],"&gt;="&amp;P13)</f>
        <v>0</v>
      </c>
      <c r="R12" s="38">
        <f t="shared" si="8"/>
        <v>0.18181818181818185</v>
      </c>
      <c r="S12" s="44">
        <f>COUNTIF(Vertices[Clustering Coefficient],"&gt;= "&amp;R12)-COUNTIF(Vertices[Clustering Coefficient],"&gt;="&amp;R13)</f>
        <v>0</v>
      </c>
      <c r="T12" s="38" t="e">
        <f ca="1" t="shared" si="9"/>
        <v>#REF!</v>
      </c>
      <c r="U12" s="39" t="e">
        <f ca="1" t="shared" si="0"/>
        <v>#REF!</v>
      </c>
    </row>
    <row r="13" spans="1:21" ht="15">
      <c r="A13" s="97" t="s">
        <v>171</v>
      </c>
      <c r="B13" s="97">
        <v>0.1440536013400335</v>
      </c>
      <c r="D13" s="34">
        <f t="shared" si="1"/>
        <v>0</v>
      </c>
      <c r="E13" s="3">
        <f>COUNTIF(Vertices[Degree],"&gt;= "&amp;D13)-COUNTIF(Vertices[Degree],"&gt;="&amp;D14)</f>
        <v>0</v>
      </c>
      <c r="F13" s="40">
        <f t="shared" si="2"/>
        <v>21.000000000000007</v>
      </c>
      <c r="G13" s="41">
        <f>COUNTIF(Vertices[In-Degree],"&gt;= "&amp;F13)-COUNTIF(Vertices[In-Degree],"&gt;="&amp;F14)</f>
        <v>0</v>
      </c>
      <c r="H13" s="40">
        <f t="shared" si="3"/>
        <v>21.6</v>
      </c>
      <c r="I13" s="41">
        <f>COUNTIF(Vertices[Out-Degree],"&gt;= "&amp;H13)-COUNTIF(Vertices[Out-Degree],"&gt;="&amp;H14)</f>
        <v>0</v>
      </c>
      <c r="J13" s="40">
        <f t="shared" si="4"/>
        <v>26274.298599400005</v>
      </c>
      <c r="K13" s="41">
        <f>COUNTIF(Vertices[Betweenness Centrality],"&gt;= "&amp;J13)-COUNTIF(Vertices[Betweenness Centrality],"&gt;="&amp;J14)</f>
        <v>0</v>
      </c>
      <c r="L13" s="40">
        <f t="shared" si="5"/>
        <v>0.2002776</v>
      </c>
      <c r="M13" s="41">
        <f>COUNTIF(Vertices[Closeness Centrality],"&gt;= "&amp;L13)-COUNTIF(Vertices[Closeness Centrality],"&gt;="&amp;L14)</f>
        <v>0</v>
      </c>
      <c r="N13" s="40">
        <f t="shared" si="6"/>
        <v>0.011989799999999997</v>
      </c>
      <c r="O13" s="41">
        <f>COUNTIF(Vertices[Eigenvector Centrality],"&gt;= "&amp;N13)-COUNTIF(Vertices[Eigenvector Centrality],"&gt;="&amp;N14)</f>
        <v>0</v>
      </c>
      <c r="P13" s="40">
        <f t="shared" si="7"/>
        <v>12.120113200000002</v>
      </c>
      <c r="Q13" s="41">
        <f>COUNTIF(Vertices[PageRank],"&gt;= "&amp;P13)-COUNTIF(Vertices[PageRank],"&gt;="&amp;P14)</f>
        <v>0</v>
      </c>
      <c r="R13" s="40">
        <f t="shared" si="8"/>
        <v>0.20000000000000004</v>
      </c>
      <c r="S13" s="45">
        <f>COUNTIF(Vertices[Clustering Coefficient],"&gt;= "&amp;R13)-COUNTIF(Vertices[Clustering Coefficient],"&gt;="&amp;R14)</f>
        <v>4</v>
      </c>
      <c r="T13" s="40" t="e">
        <f ca="1" t="shared" si="9"/>
        <v>#REF!</v>
      </c>
      <c r="U13" s="41" t="e">
        <f ca="1" t="shared" si="0"/>
        <v>#REF!</v>
      </c>
    </row>
    <row r="14" spans="1:21" ht="15">
      <c r="A14" s="121"/>
      <c r="B14" s="121"/>
      <c r="D14" s="34">
        <f t="shared" si="1"/>
        <v>0</v>
      </c>
      <c r="E14" s="3">
        <f>COUNTIF(Vertices[Degree],"&gt;= "&amp;D14)-COUNTIF(Vertices[Degree],"&gt;="&amp;D15)</f>
        <v>0</v>
      </c>
      <c r="F14" s="38">
        <f t="shared" si="2"/>
        <v>22.909090909090917</v>
      </c>
      <c r="G14" s="39">
        <f>COUNTIF(Vertices[In-Degree],"&gt;= "&amp;F14)-COUNTIF(Vertices[In-Degree],"&gt;="&amp;F15)</f>
        <v>0</v>
      </c>
      <c r="H14" s="38">
        <f t="shared" si="3"/>
        <v>23.563636363636366</v>
      </c>
      <c r="I14" s="39">
        <f>COUNTIF(Vertices[Out-Degree],"&gt;= "&amp;H14)-COUNTIF(Vertices[Out-Degree],"&gt;="&amp;H15)</f>
        <v>0</v>
      </c>
      <c r="J14" s="38">
        <f t="shared" si="4"/>
        <v>28662.87119934546</v>
      </c>
      <c r="K14" s="39">
        <f>COUNTIF(Vertices[Betweenness Centrality],"&gt;= "&amp;J14)-COUNTIF(Vertices[Betweenness Centrality],"&gt;="&amp;J15)</f>
        <v>0</v>
      </c>
      <c r="L14" s="38">
        <f t="shared" si="5"/>
        <v>0.2184531090909091</v>
      </c>
      <c r="M14" s="39">
        <f>COUNTIF(Vertices[Closeness Centrality],"&gt;= "&amp;L14)-COUNTIF(Vertices[Closeness Centrality],"&gt;="&amp;L15)</f>
        <v>0</v>
      </c>
      <c r="N14" s="38">
        <f t="shared" si="6"/>
        <v>0.013079781818181814</v>
      </c>
      <c r="O14" s="39">
        <f>COUNTIF(Vertices[Eigenvector Centrality],"&gt;= "&amp;N14)-COUNTIF(Vertices[Eigenvector Centrality],"&gt;="&amp;N15)</f>
        <v>0</v>
      </c>
      <c r="P14" s="38">
        <f t="shared" si="7"/>
        <v>13.18764812727273</v>
      </c>
      <c r="Q14" s="39">
        <f>COUNTIF(Vertices[PageRank],"&gt;= "&amp;P14)-COUNTIF(Vertices[PageRank],"&gt;="&amp;P15)</f>
        <v>0</v>
      </c>
      <c r="R14" s="38">
        <f t="shared" si="8"/>
        <v>0.21818181818181823</v>
      </c>
      <c r="S14" s="44">
        <f>COUNTIF(Vertices[Clustering Coefficient],"&gt;= "&amp;R14)-COUNTIF(Vertices[Clustering Coefficient],"&gt;="&amp;R15)</f>
        <v>0</v>
      </c>
      <c r="T14" s="38" t="e">
        <f ca="1" t="shared" si="9"/>
        <v>#REF!</v>
      </c>
      <c r="U14" s="39" t="e">
        <f ca="1" t="shared" si="0"/>
        <v>#REF!</v>
      </c>
    </row>
    <row r="15" spans="1:21" ht="15">
      <c r="A15" s="97" t="s">
        <v>152</v>
      </c>
      <c r="B15" s="97">
        <v>16</v>
      </c>
      <c r="D15" s="34">
        <f t="shared" si="1"/>
        <v>0</v>
      </c>
      <c r="E15" s="3">
        <f>COUNTIF(Vertices[Degree],"&gt;= "&amp;D15)-COUNTIF(Vertices[Degree],"&gt;="&amp;D16)</f>
        <v>0</v>
      </c>
      <c r="F15" s="40">
        <f t="shared" si="2"/>
        <v>24.818181818181827</v>
      </c>
      <c r="G15" s="41">
        <f>COUNTIF(Vertices[In-Degree],"&gt;= "&amp;F15)-COUNTIF(Vertices[In-Degree],"&gt;="&amp;F16)</f>
        <v>0</v>
      </c>
      <c r="H15" s="40">
        <f t="shared" si="3"/>
        <v>25.52727272727273</v>
      </c>
      <c r="I15" s="41">
        <f>COUNTIF(Vertices[Out-Degree],"&gt;= "&amp;H15)-COUNTIF(Vertices[Out-Degree],"&gt;="&amp;H16)</f>
        <v>0</v>
      </c>
      <c r="J15" s="40">
        <f t="shared" si="4"/>
        <v>31051.443799290915</v>
      </c>
      <c r="K15" s="41">
        <f>COUNTIF(Vertices[Betweenness Centrality],"&gt;= "&amp;J15)-COUNTIF(Vertices[Betweenness Centrality],"&gt;="&amp;J16)</f>
        <v>0</v>
      </c>
      <c r="L15" s="40">
        <f t="shared" si="5"/>
        <v>0.23662861818181818</v>
      </c>
      <c r="M15" s="41">
        <f>COUNTIF(Vertices[Closeness Centrality],"&gt;= "&amp;L15)-COUNTIF(Vertices[Closeness Centrality],"&gt;="&amp;L16)</f>
        <v>0</v>
      </c>
      <c r="N15" s="40">
        <f t="shared" si="6"/>
        <v>0.014169763636363632</v>
      </c>
      <c r="O15" s="41">
        <f>COUNTIF(Vertices[Eigenvector Centrality],"&gt;= "&amp;N15)-COUNTIF(Vertices[Eigenvector Centrality],"&gt;="&amp;N16)</f>
        <v>0</v>
      </c>
      <c r="P15" s="40">
        <f t="shared" si="7"/>
        <v>14.255183054545459</v>
      </c>
      <c r="Q15" s="41">
        <f>COUNTIF(Vertices[PageRank],"&gt;= "&amp;P15)-COUNTIF(Vertices[PageRank],"&gt;="&amp;P16)</f>
        <v>0</v>
      </c>
      <c r="R15" s="40">
        <f t="shared" si="8"/>
        <v>0.23636363636363641</v>
      </c>
      <c r="S15" s="45">
        <f>COUNTIF(Vertices[Clustering Coefficient],"&gt;= "&amp;R15)-COUNTIF(Vertices[Clustering Coefficient],"&gt;="&amp;R16)</f>
        <v>3</v>
      </c>
      <c r="T15" s="40" t="e">
        <f ca="1" t="shared" si="9"/>
        <v>#REF!</v>
      </c>
      <c r="U15" s="41" t="e">
        <f ca="1" t="shared" si="0"/>
        <v>#REF!</v>
      </c>
    </row>
    <row r="16" spans="1:21" ht="15">
      <c r="A16" s="97" t="s">
        <v>153</v>
      </c>
      <c r="B16" s="97">
        <v>0</v>
      </c>
      <c r="D16" s="34">
        <f t="shared" si="1"/>
        <v>0</v>
      </c>
      <c r="E16" s="3">
        <f>COUNTIF(Vertices[Degree],"&gt;= "&amp;D16)-COUNTIF(Vertices[Degree],"&gt;="&amp;D17)</f>
        <v>0</v>
      </c>
      <c r="F16" s="38">
        <f t="shared" si="2"/>
        <v>26.727272727272737</v>
      </c>
      <c r="G16" s="39">
        <f>COUNTIF(Vertices[In-Degree],"&gt;= "&amp;F16)-COUNTIF(Vertices[In-Degree],"&gt;="&amp;F17)</f>
        <v>0</v>
      </c>
      <c r="H16" s="38">
        <f t="shared" si="3"/>
        <v>27.490909090909096</v>
      </c>
      <c r="I16" s="39">
        <f>COUNTIF(Vertices[Out-Degree],"&gt;= "&amp;H16)-COUNTIF(Vertices[Out-Degree],"&gt;="&amp;H17)</f>
        <v>0</v>
      </c>
      <c r="J16" s="38">
        <f t="shared" si="4"/>
        <v>33440.01639923637</v>
      </c>
      <c r="K16" s="39">
        <f>COUNTIF(Vertices[Betweenness Centrality],"&gt;= "&amp;J16)-COUNTIF(Vertices[Betweenness Centrality],"&gt;="&amp;J17)</f>
        <v>0</v>
      </c>
      <c r="L16" s="38">
        <f t="shared" si="5"/>
        <v>0.2548041272727273</v>
      </c>
      <c r="M16" s="39">
        <f>COUNTIF(Vertices[Closeness Centrality],"&gt;= "&amp;L16)-COUNTIF(Vertices[Closeness Centrality],"&gt;="&amp;L17)</f>
        <v>0</v>
      </c>
      <c r="N16" s="38">
        <f t="shared" si="6"/>
        <v>0.01525974545454545</v>
      </c>
      <c r="O16" s="39">
        <f>COUNTIF(Vertices[Eigenvector Centrality],"&gt;= "&amp;N16)-COUNTIF(Vertices[Eigenvector Centrality],"&gt;="&amp;N17)</f>
        <v>0</v>
      </c>
      <c r="P16" s="38">
        <f t="shared" si="7"/>
        <v>15.322717981818187</v>
      </c>
      <c r="Q16" s="39">
        <f>COUNTIF(Vertices[PageRank],"&gt;= "&amp;P16)-COUNTIF(Vertices[PageRank],"&gt;="&amp;P17)</f>
        <v>0</v>
      </c>
      <c r="R16" s="38">
        <f t="shared" si="8"/>
        <v>0.2545454545454546</v>
      </c>
      <c r="S16" s="44">
        <f>COUNTIF(Vertices[Clustering Coefficient],"&gt;= "&amp;R16)-COUNTIF(Vertices[Clustering Coefficient],"&gt;="&amp;R17)</f>
        <v>0</v>
      </c>
      <c r="T16" s="38" t="e">
        <f ca="1" t="shared" si="9"/>
        <v>#REF!</v>
      </c>
      <c r="U16" s="39" t="e">
        <f ca="1" t="shared" si="0"/>
        <v>#REF!</v>
      </c>
    </row>
    <row r="17" spans="1:21" ht="15">
      <c r="A17" s="97" t="s">
        <v>154</v>
      </c>
      <c r="B17" s="97">
        <v>380</v>
      </c>
      <c r="D17" s="34">
        <f t="shared" si="1"/>
        <v>0</v>
      </c>
      <c r="E17" s="3">
        <f>COUNTIF(Vertices[Degree],"&gt;= "&amp;D17)-COUNTIF(Vertices[Degree],"&gt;="&amp;D18)</f>
        <v>0</v>
      </c>
      <c r="F17" s="40">
        <f t="shared" si="2"/>
        <v>28.636363636363647</v>
      </c>
      <c r="G17" s="41">
        <f>COUNTIF(Vertices[In-Degree],"&gt;= "&amp;F17)-COUNTIF(Vertices[In-Degree],"&gt;="&amp;F18)</f>
        <v>0</v>
      </c>
      <c r="H17" s="40">
        <f t="shared" si="3"/>
        <v>29.45454545454546</v>
      </c>
      <c r="I17" s="41">
        <f>COUNTIF(Vertices[Out-Degree],"&gt;= "&amp;H17)-COUNTIF(Vertices[Out-Degree],"&gt;="&amp;H18)</f>
        <v>0</v>
      </c>
      <c r="J17" s="40">
        <f t="shared" si="4"/>
        <v>35828.58899918182</v>
      </c>
      <c r="K17" s="41">
        <f>COUNTIF(Vertices[Betweenness Centrality],"&gt;= "&amp;J17)-COUNTIF(Vertices[Betweenness Centrality],"&gt;="&amp;J18)</f>
        <v>0</v>
      </c>
      <c r="L17" s="40">
        <f t="shared" si="5"/>
        <v>0.27297963636363637</v>
      </c>
      <c r="M17" s="41">
        <f>COUNTIF(Vertices[Closeness Centrality],"&gt;= "&amp;L17)-COUNTIF(Vertices[Closeness Centrality],"&gt;="&amp;L18)</f>
        <v>0</v>
      </c>
      <c r="N17" s="40">
        <f t="shared" si="6"/>
        <v>0.01634972727272727</v>
      </c>
      <c r="O17" s="41">
        <f>COUNTIF(Vertices[Eigenvector Centrality],"&gt;= "&amp;N17)-COUNTIF(Vertices[Eigenvector Centrality],"&gt;="&amp;N18)</f>
        <v>0</v>
      </c>
      <c r="P17" s="40">
        <f t="shared" si="7"/>
        <v>16.390252909090915</v>
      </c>
      <c r="Q17" s="41">
        <f>COUNTIF(Vertices[PageRank],"&gt;= "&amp;P17)-COUNTIF(Vertices[PageRank],"&gt;="&amp;P18)</f>
        <v>0</v>
      </c>
      <c r="R17" s="40">
        <f t="shared" si="8"/>
        <v>0.27272727272727276</v>
      </c>
      <c r="S17" s="45">
        <f>COUNTIF(Vertices[Clustering Coefficient],"&gt;= "&amp;R17)-COUNTIF(Vertices[Clustering Coefficient],"&gt;="&amp;R18)</f>
        <v>0</v>
      </c>
      <c r="T17" s="40" t="e">
        <f ca="1" t="shared" si="9"/>
        <v>#REF!</v>
      </c>
      <c r="U17" s="41" t="e">
        <f ca="1" t="shared" si="0"/>
        <v>#REF!</v>
      </c>
    </row>
    <row r="18" spans="1:21" ht="15">
      <c r="A18" s="97" t="s">
        <v>155</v>
      </c>
      <c r="B18" s="97">
        <v>582</v>
      </c>
      <c r="D18" s="34">
        <f t="shared" si="1"/>
        <v>0</v>
      </c>
      <c r="E18" s="3">
        <f>COUNTIF(Vertices[Degree],"&gt;= "&amp;D18)-COUNTIF(Vertices[Degree],"&gt;="&amp;D19)</f>
        <v>0</v>
      </c>
      <c r="F18" s="38">
        <f t="shared" si="2"/>
        <v>30.545454545454557</v>
      </c>
      <c r="G18" s="39">
        <f>COUNTIF(Vertices[In-Degree],"&gt;= "&amp;F18)-COUNTIF(Vertices[In-Degree],"&gt;="&amp;F19)</f>
        <v>0</v>
      </c>
      <c r="H18" s="38">
        <f t="shared" si="3"/>
        <v>31.418181818181825</v>
      </c>
      <c r="I18" s="39">
        <f>COUNTIF(Vertices[Out-Degree],"&gt;= "&amp;H18)-COUNTIF(Vertices[Out-Degree],"&gt;="&amp;H19)</f>
        <v>0</v>
      </c>
      <c r="J18" s="38">
        <f t="shared" si="4"/>
        <v>38217.16159912727</v>
      </c>
      <c r="K18" s="39">
        <f>COUNTIF(Vertices[Betweenness Centrality],"&gt;= "&amp;J18)-COUNTIF(Vertices[Betweenness Centrality],"&gt;="&amp;J19)</f>
        <v>0</v>
      </c>
      <c r="L18" s="38">
        <f t="shared" si="5"/>
        <v>0.29115514545454546</v>
      </c>
      <c r="M18" s="39">
        <f>COUNTIF(Vertices[Closeness Centrality],"&gt;= "&amp;L18)-COUNTIF(Vertices[Closeness Centrality],"&gt;="&amp;L19)</f>
        <v>0</v>
      </c>
      <c r="N18" s="38">
        <f t="shared" si="6"/>
        <v>0.017439709090909087</v>
      </c>
      <c r="O18" s="39">
        <f>COUNTIF(Vertices[Eigenvector Centrality],"&gt;= "&amp;N18)-COUNTIF(Vertices[Eigenvector Centrality],"&gt;="&amp;N19)</f>
        <v>0</v>
      </c>
      <c r="P18" s="38">
        <f t="shared" si="7"/>
        <v>17.457787836363643</v>
      </c>
      <c r="Q18" s="39">
        <f>COUNTIF(Vertices[PageRank],"&gt;= "&amp;P18)-COUNTIF(Vertices[PageRank],"&gt;="&amp;P19)</f>
        <v>0</v>
      </c>
      <c r="R18" s="38">
        <f t="shared" si="8"/>
        <v>0.29090909090909095</v>
      </c>
      <c r="S18" s="44">
        <f>COUNTIF(Vertices[Clustering Coefficient],"&gt;= "&amp;R18)-COUNTIF(Vertices[Clustering Coefficient],"&gt;="&amp;R19)</f>
        <v>0</v>
      </c>
      <c r="T18" s="38" t="e">
        <f ca="1" t="shared" si="9"/>
        <v>#REF!</v>
      </c>
      <c r="U18" s="39" t="e">
        <f ca="1" t="shared" si="0"/>
        <v>#REF!</v>
      </c>
    </row>
    <row r="19" spans="1:21" ht="15">
      <c r="A19" s="121"/>
      <c r="B19" s="121"/>
      <c r="D19" s="34">
        <f t="shared" si="1"/>
        <v>0</v>
      </c>
      <c r="E19" s="3">
        <f>COUNTIF(Vertices[Degree],"&gt;= "&amp;D19)-COUNTIF(Vertices[Degree],"&gt;="&amp;D20)</f>
        <v>0</v>
      </c>
      <c r="F19" s="40">
        <f t="shared" si="2"/>
        <v>32.45454545454547</v>
      </c>
      <c r="G19" s="41">
        <f>COUNTIF(Vertices[In-Degree],"&gt;= "&amp;F19)-COUNTIF(Vertices[In-Degree],"&gt;="&amp;F20)</f>
        <v>0</v>
      </c>
      <c r="H19" s="40">
        <f t="shared" si="3"/>
        <v>33.38181818181819</v>
      </c>
      <c r="I19" s="41">
        <f>COUNTIF(Vertices[Out-Degree],"&gt;= "&amp;H19)-COUNTIF(Vertices[Out-Degree],"&gt;="&amp;H20)</f>
        <v>0</v>
      </c>
      <c r="J19" s="40">
        <f t="shared" si="4"/>
        <v>40605.73419907272</v>
      </c>
      <c r="K19" s="41">
        <f>COUNTIF(Vertices[Betweenness Centrality],"&gt;= "&amp;J19)-COUNTIF(Vertices[Betweenness Centrality],"&gt;="&amp;J20)</f>
        <v>0</v>
      </c>
      <c r="L19" s="40">
        <f t="shared" si="5"/>
        <v>0.30933065454545455</v>
      </c>
      <c r="M19" s="41">
        <f>COUNTIF(Vertices[Closeness Centrality],"&gt;= "&amp;L19)-COUNTIF(Vertices[Closeness Centrality],"&gt;="&amp;L20)</f>
        <v>0</v>
      </c>
      <c r="N19" s="40">
        <f t="shared" si="6"/>
        <v>0.018529690909090905</v>
      </c>
      <c r="O19" s="41">
        <f>COUNTIF(Vertices[Eigenvector Centrality],"&gt;= "&amp;N19)-COUNTIF(Vertices[Eigenvector Centrality],"&gt;="&amp;N20)</f>
        <v>0</v>
      </c>
      <c r="P19" s="40">
        <f t="shared" si="7"/>
        <v>18.52532276363637</v>
      </c>
      <c r="Q19" s="41">
        <f>COUNTIF(Vertices[PageRank],"&gt;= "&amp;P19)-COUNTIF(Vertices[PageRank],"&gt;="&amp;P20)</f>
        <v>0</v>
      </c>
      <c r="R19" s="40">
        <f t="shared" si="8"/>
        <v>0.30909090909090914</v>
      </c>
      <c r="S19" s="45">
        <f>COUNTIF(Vertices[Clustering Coefficient],"&gt;= "&amp;R19)-COUNTIF(Vertices[Clustering Coefficient],"&gt;="&amp;R20)</f>
        <v>0</v>
      </c>
      <c r="T19" s="40" t="e">
        <f ca="1" t="shared" si="9"/>
        <v>#REF!</v>
      </c>
      <c r="U19" s="41" t="e">
        <f ca="1" t="shared" si="0"/>
        <v>#REF!</v>
      </c>
    </row>
    <row r="20" spans="1:21" ht="15">
      <c r="A20" s="97" t="s">
        <v>156</v>
      </c>
      <c r="B20" s="97">
        <v>11</v>
      </c>
      <c r="D20" s="34">
        <f t="shared" si="1"/>
        <v>0</v>
      </c>
      <c r="E20" s="3">
        <f>COUNTIF(Vertices[Degree],"&gt;= "&amp;D20)-COUNTIF(Vertices[Degree],"&gt;="&amp;D21)</f>
        <v>0</v>
      </c>
      <c r="F20" s="38">
        <f t="shared" si="2"/>
        <v>34.363636363636374</v>
      </c>
      <c r="G20" s="39">
        <f>COUNTIF(Vertices[In-Degree],"&gt;= "&amp;F20)-COUNTIF(Vertices[In-Degree],"&gt;="&amp;F21)</f>
        <v>0</v>
      </c>
      <c r="H20" s="38">
        <f t="shared" si="3"/>
        <v>35.34545454545455</v>
      </c>
      <c r="I20" s="39">
        <f>COUNTIF(Vertices[Out-Degree],"&gt;= "&amp;H20)-COUNTIF(Vertices[Out-Degree],"&gt;="&amp;H21)</f>
        <v>0</v>
      </c>
      <c r="J20" s="38">
        <f t="shared" si="4"/>
        <v>42994.30679901817</v>
      </c>
      <c r="K20" s="39">
        <f>COUNTIF(Vertices[Betweenness Centrality],"&gt;= "&amp;J20)-COUNTIF(Vertices[Betweenness Centrality],"&gt;="&amp;J21)</f>
        <v>0</v>
      </c>
      <c r="L20" s="38">
        <f t="shared" si="5"/>
        <v>0.32750616363636365</v>
      </c>
      <c r="M20" s="39">
        <f>COUNTIF(Vertices[Closeness Centrality],"&gt;= "&amp;L20)-COUNTIF(Vertices[Closeness Centrality],"&gt;="&amp;L21)</f>
        <v>4</v>
      </c>
      <c r="N20" s="38">
        <f t="shared" si="6"/>
        <v>0.019619672727272722</v>
      </c>
      <c r="O20" s="39">
        <f>COUNTIF(Vertices[Eigenvector Centrality],"&gt;= "&amp;N20)-COUNTIF(Vertices[Eigenvector Centrality],"&gt;="&amp;N21)</f>
        <v>0</v>
      </c>
      <c r="P20" s="38">
        <f t="shared" si="7"/>
        <v>19.5928576909091</v>
      </c>
      <c r="Q20" s="39">
        <f>COUNTIF(Vertices[PageRank],"&gt;= "&amp;P20)-COUNTIF(Vertices[PageRank],"&gt;="&amp;P21)</f>
        <v>0</v>
      </c>
      <c r="R20" s="38">
        <f t="shared" si="8"/>
        <v>0.3272727272727273</v>
      </c>
      <c r="S20" s="44">
        <f>COUNTIF(Vertices[Clustering Coefficient],"&gt;= "&amp;R20)-COUNTIF(Vertices[Clustering Coefficient],"&gt;="&amp;R21)</f>
        <v>17</v>
      </c>
      <c r="T20" s="38" t="e">
        <f ca="1" t="shared" si="9"/>
        <v>#REF!</v>
      </c>
      <c r="U20" s="39" t="e">
        <f ca="1" t="shared" si="0"/>
        <v>#REF!</v>
      </c>
    </row>
    <row r="21" spans="1:21" ht="15">
      <c r="A21" s="97" t="s">
        <v>157</v>
      </c>
      <c r="B21" s="97">
        <v>3.300298</v>
      </c>
      <c r="D21" s="34">
        <f t="shared" si="1"/>
        <v>0</v>
      </c>
      <c r="E21" s="3">
        <f>COUNTIF(Vertices[Degree],"&gt;= "&amp;D21)-COUNTIF(Vertices[Degree],"&gt;="&amp;D22)</f>
        <v>0</v>
      </c>
      <c r="F21" s="40">
        <f t="shared" si="2"/>
        <v>36.27272727272728</v>
      </c>
      <c r="G21" s="41">
        <f>COUNTIF(Vertices[In-Degree],"&gt;= "&amp;F21)-COUNTIF(Vertices[In-Degree],"&gt;="&amp;F22)</f>
        <v>0</v>
      </c>
      <c r="H21" s="40">
        <f t="shared" si="3"/>
        <v>37.30909090909091</v>
      </c>
      <c r="I21" s="41">
        <f>COUNTIF(Vertices[Out-Degree],"&gt;= "&amp;H21)-COUNTIF(Vertices[Out-Degree],"&gt;="&amp;H22)</f>
        <v>0</v>
      </c>
      <c r="J21" s="40">
        <f t="shared" si="4"/>
        <v>45382.879398963625</v>
      </c>
      <c r="K21" s="41">
        <f>COUNTIF(Vertices[Betweenness Centrality],"&gt;= "&amp;J21)-COUNTIF(Vertices[Betweenness Centrality],"&gt;="&amp;J22)</f>
        <v>0</v>
      </c>
      <c r="L21" s="40">
        <f t="shared" si="5"/>
        <v>0.34568167272727274</v>
      </c>
      <c r="M21" s="41">
        <f>COUNTIF(Vertices[Closeness Centrality],"&gt;= "&amp;L21)-COUNTIF(Vertices[Closeness Centrality],"&gt;="&amp;L22)</f>
        <v>0</v>
      </c>
      <c r="N21" s="40">
        <f t="shared" si="6"/>
        <v>0.02070965454545454</v>
      </c>
      <c r="O21" s="41">
        <f>COUNTIF(Vertices[Eigenvector Centrality],"&gt;= "&amp;N21)-COUNTIF(Vertices[Eigenvector Centrality],"&gt;="&amp;N22)</f>
        <v>0</v>
      </c>
      <c r="P21" s="40">
        <f t="shared" si="7"/>
        <v>20.660392618181827</v>
      </c>
      <c r="Q21" s="41">
        <f>COUNTIF(Vertices[PageRank],"&gt;= "&amp;P21)-COUNTIF(Vertices[PageRank],"&gt;="&amp;P22)</f>
        <v>0</v>
      </c>
      <c r="R21" s="40">
        <f t="shared" si="8"/>
        <v>0.3454545454545455</v>
      </c>
      <c r="S21" s="45">
        <f>COUNTIF(Vertices[Clustering Coefficient],"&gt;= "&amp;R21)-COUNTIF(Vertices[Clustering Coefficient],"&gt;="&amp;R22)</f>
        <v>0</v>
      </c>
      <c r="T21" s="40" t="e">
        <f ca="1" t="shared" si="9"/>
        <v>#REF!</v>
      </c>
      <c r="U21" s="41" t="e">
        <f ca="1" t="shared" si="0"/>
        <v>#REF!</v>
      </c>
    </row>
    <row r="22" spans="1:21" ht="15">
      <c r="A22" s="121"/>
      <c r="B22" s="121"/>
      <c r="D22" s="34">
        <f t="shared" si="1"/>
        <v>0</v>
      </c>
      <c r="E22" s="3">
        <f>COUNTIF(Vertices[Degree],"&gt;= "&amp;D22)-COUNTIF(Vertices[Degree],"&gt;="&amp;D23)</f>
        <v>0</v>
      </c>
      <c r="F22" s="38">
        <f t="shared" si="2"/>
        <v>38.18181818181819</v>
      </c>
      <c r="G22" s="39">
        <f>COUNTIF(Vertices[In-Degree],"&gt;= "&amp;F22)-COUNTIF(Vertices[In-Degree],"&gt;="&amp;F23)</f>
        <v>0</v>
      </c>
      <c r="H22" s="38">
        <f t="shared" si="3"/>
        <v>39.27272727272727</v>
      </c>
      <c r="I22" s="39">
        <f>COUNTIF(Vertices[Out-Degree],"&gt;= "&amp;H22)-COUNTIF(Vertices[Out-Degree],"&gt;="&amp;H23)</f>
        <v>0</v>
      </c>
      <c r="J22" s="38">
        <f t="shared" si="4"/>
        <v>47771.45199890908</v>
      </c>
      <c r="K22" s="39">
        <f>COUNTIF(Vertices[Betweenness Centrality],"&gt;= "&amp;J22)-COUNTIF(Vertices[Betweenness Centrality],"&gt;="&amp;J23)</f>
        <v>0</v>
      </c>
      <c r="L22" s="38">
        <f t="shared" si="5"/>
        <v>0.36385718181818183</v>
      </c>
      <c r="M22" s="39">
        <f>COUNTIF(Vertices[Closeness Centrality],"&gt;= "&amp;L22)-COUNTIF(Vertices[Closeness Centrality],"&gt;="&amp;L23)</f>
        <v>0</v>
      </c>
      <c r="N22" s="38">
        <f t="shared" si="6"/>
        <v>0.021799636363636358</v>
      </c>
      <c r="O22" s="39">
        <f>COUNTIF(Vertices[Eigenvector Centrality],"&gt;= "&amp;N22)-COUNTIF(Vertices[Eigenvector Centrality],"&gt;="&amp;N23)</f>
        <v>0</v>
      </c>
      <c r="P22" s="38">
        <f t="shared" si="7"/>
        <v>21.727927545454556</v>
      </c>
      <c r="Q22" s="39">
        <f>COUNTIF(Vertices[PageRank],"&gt;= "&amp;P22)-COUNTIF(Vertices[PageRank],"&gt;="&amp;P23)</f>
        <v>0</v>
      </c>
      <c r="R22" s="38">
        <f t="shared" si="8"/>
        <v>0.3636363636363637</v>
      </c>
      <c r="S22" s="44">
        <f>COUNTIF(Vertices[Clustering Coefficient],"&gt;= "&amp;R22)-COUNTIF(Vertices[Clustering Coefficient],"&gt;="&amp;R23)</f>
        <v>0</v>
      </c>
      <c r="T22" s="38" t="e">
        <f ca="1" t="shared" si="9"/>
        <v>#REF!</v>
      </c>
      <c r="U22" s="39" t="e">
        <f ca="1" t="shared" si="0"/>
        <v>#REF!</v>
      </c>
    </row>
    <row r="23" spans="1:21" ht="15">
      <c r="A23" s="97" t="s">
        <v>158</v>
      </c>
      <c r="B23" s="97">
        <v>0.0035256183119552124</v>
      </c>
      <c r="D23" s="34">
        <f t="shared" si="1"/>
        <v>0</v>
      </c>
      <c r="E23" s="3">
        <f>COUNTIF(Vertices[Degree],"&gt;= "&amp;D23)-COUNTIF(Vertices[Degree],"&gt;="&amp;D24)</f>
        <v>0</v>
      </c>
      <c r="F23" s="40">
        <f t="shared" si="2"/>
        <v>40.09090909090909</v>
      </c>
      <c r="G23" s="41">
        <f>COUNTIF(Vertices[In-Degree],"&gt;= "&amp;F23)-COUNTIF(Vertices[In-Degree],"&gt;="&amp;F24)</f>
        <v>0</v>
      </c>
      <c r="H23" s="40">
        <f t="shared" si="3"/>
        <v>41.236363636363635</v>
      </c>
      <c r="I23" s="41">
        <f>COUNTIF(Vertices[Out-Degree],"&gt;= "&amp;H23)-COUNTIF(Vertices[Out-Degree],"&gt;="&amp;H24)</f>
        <v>0</v>
      </c>
      <c r="J23" s="40">
        <f t="shared" si="4"/>
        <v>50160.02459885453</v>
      </c>
      <c r="K23" s="41">
        <f>COUNTIF(Vertices[Betweenness Centrality],"&gt;= "&amp;J23)-COUNTIF(Vertices[Betweenness Centrality],"&gt;="&amp;J24)</f>
        <v>0</v>
      </c>
      <c r="L23" s="40">
        <f t="shared" si="5"/>
        <v>0.3820326909090909</v>
      </c>
      <c r="M23" s="41">
        <f>COUNTIF(Vertices[Closeness Centrality],"&gt;= "&amp;L23)-COUNTIF(Vertices[Closeness Centrality],"&gt;="&amp;L24)</f>
        <v>0</v>
      </c>
      <c r="N23" s="40">
        <f t="shared" si="6"/>
        <v>0.022889618181818176</v>
      </c>
      <c r="O23" s="41">
        <f>COUNTIF(Vertices[Eigenvector Centrality],"&gt;= "&amp;N23)-COUNTIF(Vertices[Eigenvector Centrality],"&gt;="&amp;N24)</f>
        <v>0</v>
      </c>
      <c r="P23" s="40">
        <f t="shared" si="7"/>
        <v>22.795462472727284</v>
      </c>
      <c r="Q23" s="41">
        <f>COUNTIF(Vertices[PageRank],"&gt;= "&amp;P23)-COUNTIF(Vertices[PageRank],"&gt;="&amp;P24)</f>
        <v>0</v>
      </c>
      <c r="R23" s="40">
        <f t="shared" si="8"/>
        <v>0.3818181818181819</v>
      </c>
      <c r="S23" s="45">
        <f>COUNTIF(Vertices[Clustering Coefficient],"&gt;= "&amp;R23)-COUNTIF(Vertices[Clustering Coefficient],"&gt;="&amp;R24)</f>
        <v>0</v>
      </c>
      <c r="T23" s="40" t="e">
        <f ca="1" t="shared" si="9"/>
        <v>#REF!</v>
      </c>
      <c r="U23" s="41" t="e">
        <f ca="1" t="shared" si="0"/>
        <v>#REF!</v>
      </c>
    </row>
    <row r="24" spans="1:21" ht="15">
      <c r="A24" s="97" t="s">
        <v>677</v>
      </c>
      <c r="B24" s="97">
        <v>0.572636</v>
      </c>
      <c r="D24" s="34">
        <f t="shared" si="1"/>
        <v>0</v>
      </c>
      <c r="E24" s="3">
        <f>COUNTIF(Vertices[Degree],"&gt;= "&amp;D24)-COUNTIF(Vertices[Degree],"&gt;="&amp;D25)</f>
        <v>0</v>
      </c>
      <c r="F24" s="38">
        <f t="shared" si="2"/>
        <v>42</v>
      </c>
      <c r="G24" s="39">
        <f>COUNTIF(Vertices[In-Degree],"&gt;= "&amp;F24)-COUNTIF(Vertices[In-Degree],"&gt;="&amp;F25)</f>
        <v>0</v>
      </c>
      <c r="H24" s="38">
        <f t="shared" si="3"/>
        <v>43.199999999999996</v>
      </c>
      <c r="I24" s="39">
        <f>COUNTIF(Vertices[Out-Degree],"&gt;= "&amp;H24)-COUNTIF(Vertices[Out-Degree],"&gt;="&amp;H25)</f>
        <v>0</v>
      </c>
      <c r="J24" s="38">
        <f t="shared" si="4"/>
        <v>52548.59719879998</v>
      </c>
      <c r="K24" s="39">
        <f>COUNTIF(Vertices[Betweenness Centrality],"&gt;= "&amp;J24)-COUNTIF(Vertices[Betweenness Centrality],"&gt;="&amp;J25)</f>
        <v>0</v>
      </c>
      <c r="L24" s="38">
        <f t="shared" si="5"/>
        <v>0.4002082</v>
      </c>
      <c r="M24" s="39">
        <f>COUNTIF(Vertices[Closeness Centrality],"&gt;= "&amp;L24)-COUNTIF(Vertices[Closeness Centrality],"&gt;="&amp;L25)</f>
        <v>0</v>
      </c>
      <c r="N24" s="38">
        <f t="shared" si="6"/>
        <v>0.023979599999999993</v>
      </c>
      <c r="O24" s="39">
        <f>COUNTIF(Vertices[Eigenvector Centrality],"&gt;= "&amp;N24)-COUNTIF(Vertices[Eigenvector Centrality],"&gt;="&amp;N25)</f>
        <v>0</v>
      </c>
      <c r="P24" s="38">
        <f t="shared" si="7"/>
        <v>23.862997400000012</v>
      </c>
      <c r="Q24" s="39">
        <f>COUNTIF(Vertices[PageRank],"&gt;= "&amp;P24)-COUNTIF(Vertices[PageRank],"&gt;="&amp;P25)</f>
        <v>0</v>
      </c>
      <c r="R24" s="38">
        <f t="shared" si="8"/>
        <v>0.4000000000000001</v>
      </c>
      <c r="S24" s="44">
        <f>COUNTIF(Vertices[Clustering Coefficient],"&gt;= "&amp;R24)-COUNTIF(Vertices[Clustering Coefficient],"&gt;="&amp;R25)</f>
        <v>6</v>
      </c>
      <c r="T24" s="38" t="e">
        <f ca="1" t="shared" si="9"/>
        <v>#REF!</v>
      </c>
      <c r="U24" s="39" t="e">
        <f ca="1" t="shared" si="0"/>
        <v>#REF!</v>
      </c>
    </row>
    <row r="25" spans="1:21" ht="15">
      <c r="A25" s="121"/>
      <c r="B25" s="121"/>
      <c r="D25" s="34">
        <f t="shared" si="1"/>
        <v>0</v>
      </c>
      <c r="E25" s="3">
        <f>COUNTIF(Vertices[Degree],"&gt;= "&amp;D25)-COUNTIF(Vertices[Degree],"&gt;="&amp;D26)</f>
        <v>0</v>
      </c>
      <c r="F25" s="40">
        <f t="shared" si="2"/>
        <v>43.90909090909091</v>
      </c>
      <c r="G25" s="41">
        <f>COUNTIF(Vertices[In-Degree],"&gt;= "&amp;F25)-COUNTIF(Vertices[In-Degree],"&gt;="&amp;F26)</f>
        <v>0</v>
      </c>
      <c r="H25" s="40">
        <f t="shared" si="3"/>
        <v>45.16363636363636</v>
      </c>
      <c r="I25" s="41">
        <f>COUNTIF(Vertices[Out-Degree],"&gt;= "&amp;H25)-COUNTIF(Vertices[Out-Degree],"&gt;="&amp;H26)</f>
        <v>0</v>
      </c>
      <c r="J25" s="40">
        <f t="shared" si="4"/>
        <v>54937.16979874543</v>
      </c>
      <c r="K25" s="41">
        <f>COUNTIF(Vertices[Betweenness Centrality],"&gt;= "&amp;J25)-COUNTIF(Vertices[Betweenness Centrality],"&gt;="&amp;J26)</f>
        <v>0</v>
      </c>
      <c r="L25" s="40">
        <f t="shared" si="5"/>
        <v>0.4183837090909091</v>
      </c>
      <c r="M25" s="41">
        <f>COUNTIF(Vertices[Closeness Centrality],"&gt;= "&amp;L25)-COUNTIF(Vertices[Closeness Centrality],"&gt;="&amp;L26)</f>
        <v>0</v>
      </c>
      <c r="N25" s="40">
        <f t="shared" si="6"/>
        <v>0.02506958181818181</v>
      </c>
      <c r="O25" s="41">
        <f>COUNTIF(Vertices[Eigenvector Centrality],"&gt;= "&amp;N25)-COUNTIF(Vertices[Eigenvector Centrality],"&gt;="&amp;N26)</f>
        <v>0</v>
      </c>
      <c r="P25" s="40">
        <f t="shared" si="7"/>
        <v>24.93053232727274</v>
      </c>
      <c r="Q25" s="41">
        <f>COUNTIF(Vertices[PageRank],"&gt;= "&amp;P25)-COUNTIF(Vertices[PageRank],"&gt;="&amp;P26)</f>
        <v>0</v>
      </c>
      <c r="R25" s="40">
        <f t="shared" si="8"/>
        <v>0.41818181818181827</v>
      </c>
      <c r="S25" s="45">
        <f>COUNTIF(Vertices[Clustering Coefficient],"&gt;= "&amp;R25)-COUNTIF(Vertices[Clustering Coefficient],"&gt;="&amp;R26)</f>
        <v>0</v>
      </c>
      <c r="T25" s="40" t="e">
        <f ca="1" t="shared" si="9"/>
        <v>#REF!</v>
      </c>
      <c r="U25" s="41" t="e">
        <f ca="1" t="shared" si="0"/>
        <v>#REF!</v>
      </c>
    </row>
    <row r="26" spans="1:21" ht="15">
      <c r="A26" s="97" t="s">
        <v>678</v>
      </c>
      <c r="B26" s="97" t="s">
        <v>679</v>
      </c>
      <c r="D26" s="34">
        <f t="shared" si="1"/>
        <v>0</v>
      </c>
      <c r="E26" s="3">
        <f>COUNTIF(Vertices[Degree],"&gt;= "&amp;D26)-COUNTIF(Vertices[Degree],"&gt;="&amp;D28)</f>
        <v>0</v>
      </c>
      <c r="F26" s="38">
        <f t="shared" si="2"/>
        <v>45.81818181818181</v>
      </c>
      <c r="G26" s="39">
        <f>COUNTIF(Vertices[In-Degree],"&gt;= "&amp;F26)-COUNTIF(Vertices[In-Degree],"&gt;="&amp;F28)</f>
        <v>0</v>
      </c>
      <c r="H26" s="38">
        <f t="shared" si="3"/>
        <v>47.12727272727272</v>
      </c>
      <c r="I26" s="39">
        <f>COUNTIF(Vertices[Out-Degree],"&gt;= "&amp;H26)-COUNTIF(Vertices[Out-Degree],"&gt;="&amp;H28)</f>
        <v>0</v>
      </c>
      <c r="J26" s="38">
        <f t="shared" si="4"/>
        <v>57325.74239869088</v>
      </c>
      <c r="K26" s="39">
        <f>COUNTIF(Vertices[Betweenness Centrality],"&gt;= "&amp;J26)-COUNTIF(Vertices[Betweenness Centrality],"&gt;="&amp;J28)</f>
        <v>0</v>
      </c>
      <c r="L26" s="38">
        <f t="shared" si="5"/>
        <v>0.4365592181818182</v>
      </c>
      <c r="M26" s="39">
        <f>COUNTIF(Vertices[Closeness Centrality],"&gt;= "&amp;L26)-COUNTIF(Vertices[Closeness Centrality],"&gt;="&amp;L28)</f>
        <v>0</v>
      </c>
      <c r="N26" s="38">
        <f t="shared" si="6"/>
        <v>0.02615956363636363</v>
      </c>
      <c r="O26" s="39">
        <f>COUNTIF(Vertices[Eigenvector Centrality],"&gt;= "&amp;N26)-COUNTIF(Vertices[Eigenvector Centrality],"&gt;="&amp;N28)</f>
        <v>0</v>
      </c>
      <c r="P26" s="38">
        <f t="shared" si="7"/>
        <v>25.998067254545468</v>
      </c>
      <c r="Q26" s="39">
        <f>COUNTIF(Vertices[PageRank],"&gt;= "&amp;P26)-COUNTIF(Vertices[PageRank],"&gt;="&amp;P28)</f>
        <v>0</v>
      </c>
      <c r="R26" s="38">
        <f t="shared" si="8"/>
        <v>0.43636363636363645</v>
      </c>
      <c r="S26" s="44">
        <f>COUNTIF(Vertices[Clustering Coefficient],"&gt;= "&amp;R26)-COUNTIF(Vertices[Clustering Coefficient],"&gt;="&amp;R28)</f>
        <v>1</v>
      </c>
      <c r="T26" s="38" t="e">
        <f ca="1" t="shared" si="9"/>
        <v>#REF!</v>
      </c>
      <c r="U26" s="39" t="e">
        <f ca="1">COUNTIF(INDIRECT(DynamicFilterSourceColumnRange),"&gt;= "&amp;T26)-COUNTIF(INDIRECT(DynamicFilterSourceColumnRange),"&gt;="&amp;T28)</f>
        <v>#REF!</v>
      </c>
    </row>
    <row r="27" spans="4:21" ht="15">
      <c r="D27" s="34"/>
      <c r="E27" s="3">
        <f>COUNTIF(Vertices[Degree],"&gt;= "&amp;D27)-COUNTIF(Vertices[Degree],"&gt;="&amp;D28)</f>
        <v>0</v>
      </c>
      <c r="F27" s="77"/>
      <c r="G27" s="78">
        <f>COUNTIF(Vertices[In-Degree],"&gt;= "&amp;F27)-COUNTIF(Vertices[In-Degree],"&gt;="&amp;F28)</f>
        <v>-1</v>
      </c>
      <c r="H27" s="77"/>
      <c r="I27" s="78">
        <f>COUNTIF(Vertices[Out-Degree],"&gt;= "&amp;H27)-COUNTIF(Vertices[Out-Degree],"&gt;="&amp;H28)</f>
        <v>-1</v>
      </c>
      <c r="J27" s="77"/>
      <c r="K27" s="78">
        <f>COUNTIF(Vertices[Betweenness Centrality],"&gt;= "&amp;J27)-COUNTIF(Vertices[Betweenness Centrality],"&gt;="&amp;J28)</f>
        <v>-1</v>
      </c>
      <c r="L27" s="77"/>
      <c r="M27" s="78">
        <f>COUNTIF(Vertices[Closeness Centrality],"&gt;= "&amp;L27)-COUNTIF(Vertices[Closeness Centrality],"&gt;="&amp;L28)</f>
        <v>-28</v>
      </c>
      <c r="N27" s="77"/>
      <c r="O27" s="78">
        <f>COUNTIF(Vertices[Eigenvector Centrality],"&gt;= "&amp;N27)-COUNTIF(Vertices[Eigenvector Centrality],"&gt;="&amp;N28)</f>
        <v>-1</v>
      </c>
      <c r="P27" s="77"/>
      <c r="Q27" s="78">
        <f>COUNTIF(Vertices[Eigenvector Centrality],"&gt;= "&amp;P27)-COUNTIF(Vertices[Eigenvector Centrality],"&gt;="&amp;P28)</f>
        <v>0</v>
      </c>
      <c r="R27" s="77"/>
      <c r="S27" s="79">
        <f>COUNTIF(Vertices[Clustering Coefficient],"&gt;= "&amp;R27)-COUNTIF(Vertices[Clustering Coefficient],"&gt;="&amp;R28)</f>
        <v>-30</v>
      </c>
      <c r="T27" s="77"/>
      <c r="U27" s="78">
        <f ca="1">COUNTIF(Vertices[Clustering Coefficient],"&gt;= "&amp;T27)-COUNTIF(Vertices[Clustering Coefficient],"&gt;="&amp;T28)</f>
        <v>0</v>
      </c>
    </row>
    <row r="28" spans="4:21" ht="15">
      <c r="D28" s="34">
        <f>D26+($D$57-$D$2)/BinDivisor</f>
        <v>0</v>
      </c>
      <c r="E28" s="3">
        <f>COUNTIF(Vertices[Degree],"&gt;= "&amp;D28)-COUNTIF(Vertices[Degree],"&gt;="&amp;D40)</f>
        <v>0</v>
      </c>
      <c r="F28" s="40">
        <f>F26+($F$57-$F$2)/BinDivisor</f>
        <v>47.72727272727272</v>
      </c>
      <c r="G28" s="41">
        <f>COUNTIF(Vertices[In-Degree],"&gt;= "&amp;F28)-COUNTIF(Vertices[In-Degree],"&gt;="&amp;F40)</f>
        <v>0</v>
      </c>
      <c r="H28" s="40">
        <f>H26+($H$57-$H$2)/BinDivisor</f>
        <v>49.09090909090908</v>
      </c>
      <c r="I28" s="41">
        <f>COUNTIF(Vertices[Out-Degree],"&gt;= "&amp;H28)-COUNTIF(Vertices[Out-Degree],"&gt;="&amp;H40)</f>
        <v>0</v>
      </c>
      <c r="J28" s="40">
        <f>J26+($J$57-$J$2)/BinDivisor</f>
        <v>59714.314998636335</v>
      </c>
      <c r="K28" s="41">
        <f>COUNTIF(Vertices[Betweenness Centrality],"&gt;= "&amp;J28)-COUNTIF(Vertices[Betweenness Centrality],"&gt;="&amp;J40)</f>
        <v>0</v>
      </c>
      <c r="L28" s="40">
        <f>L26+($L$57-$L$2)/BinDivisor</f>
        <v>0.4547347272727273</v>
      </c>
      <c r="M28" s="41">
        <f>COUNTIF(Vertices[Closeness Centrality],"&gt;= "&amp;L28)-COUNTIF(Vertices[Closeness Centrality],"&gt;="&amp;L40)</f>
        <v>0</v>
      </c>
      <c r="N28" s="40">
        <f>N26+($N$57-$N$2)/BinDivisor</f>
        <v>0.027249545454545446</v>
      </c>
      <c r="O28" s="41">
        <f>COUNTIF(Vertices[Eigenvector Centrality],"&gt;= "&amp;N28)-COUNTIF(Vertices[Eigenvector Centrality],"&gt;="&amp;N40)</f>
        <v>0</v>
      </c>
      <c r="P28" s="40">
        <f>P26+($P$57-$P$2)/BinDivisor</f>
        <v>27.065602181818196</v>
      </c>
      <c r="Q28" s="41">
        <f>COUNTIF(Vertices[PageRank],"&gt;= "&amp;P28)-COUNTIF(Vertices[PageRank],"&gt;="&amp;P40)</f>
        <v>0</v>
      </c>
      <c r="R28" s="40">
        <f>R26+($R$57-$R$2)/BinDivisor</f>
        <v>0.45454545454545464</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4"/>
      <c r="E29" s="3">
        <f>COUNTIF(Vertices[Degree],"&gt;= "&amp;D29)-COUNTIF(Vertices[Degree],"&gt;="&amp;D30)</f>
        <v>0</v>
      </c>
      <c r="F29" s="77"/>
      <c r="G29" s="78">
        <f>COUNTIF(Vertices[In-Degree],"&gt;= "&amp;F29)-COUNTIF(Vertices[In-Degree],"&gt;="&amp;F30)</f>
        <v>0</v>
      </c>
      <c r="H29" s="77"/>
      <c r="I29" s="78">
        <f>COUNTIF(Vertices[Out-Degree],"&gt;= "&amp;H29)-COUNTIF(Vertices[Out-Degree],"&gt;="&amp;H30)</f>
        <v>0</v>
      </c>
      <c r="J29" s="77"/>
      <c r="K29" s="78">
        <f>COUNTIF(Vertices[Betweenness Centrality],"&gt;= "&amp;J29)-COUNTIF(Vertices[Betweenness Centrality],"&gt;="&amp;J30)</f>
        <v>0</v>
      </c>
      <c r="L29" s="77"/>
      <c r="M29" s="78">
        <f>COUNTIF(Vertices[Closeness Centrality],"&gt;= "&amp;L29)-COUNTIF(Vertices[Closeness Centrality],"&gt;="&amp;L30)</f>
        <v>0</v>
      </c>
      <c r="N29" s="77"/>
      <c r="O29" s="78">
        <f>COUNTIF(Vertices[Eigenvector Centrality],"&gt;= "&amp;N29)-COUNTIF(Vertices[Eigenvector Centrality],"&gt;="&amp;N30)</f>
        <v>0</v>
      </c>
      <c r="P29" s="77"/>
      <c r="Q29" s="78">
        <f>COUNTIF(Vertices[Eigenvector Centrality],"&gt;= "&amp;P29)-COUNTIF(Vertices[Eigenvector Centrality],"&gt;="&amp;P30)</f>
        <v>0</v>
      </c>
      <c r="R29" s="77"/>
      <c r="S29" s="79">
        <f>COUNTIF(Vertices[Clustering Coefficient],"&gt;= "&amp;R29)-COUNTIF(Vertices[Clustering Coefficient],"&gt;="&amp;R30)</f>
        <v>0</v>
      </c>
      <c r="T29" s="77"/>
      <c r="U29" s="78">
        <f>COUNTIF(Vertices[Clustering Coefficient],"&gt;= "&amp;T29)-COUNTIF(Vertices[Clustering Coefficient],"&gt;="&amp;T30)</f>
        <v>0</v>
      </c>
    </row>
    <row r="30" spans="4:21" ht="15">
      <c r="D30" s="34"/>
      <c r="E30" s="3">
        <f>COUNTIF(Vertices[Degree],"&gt;= "&amp;D30)-COUNTIF(Vertices[Degree],"&gt;="&amp;D31)</f>
        <v>0</v>
      </c>
      <c r="F30" s="77"/>
      <c r="G30" s="78">
        <f>COUNTIF(Vertices[In-Degree],"&gt;= "&amp;F30)-COUNTIF(Vertices[In-Degree],"&gt;="&amp;F31)</f>
        <v>0</v>
      </c>
      <c r="H30" s="77"/>
      <c r="I30" s="78">
        <f>COUNTIF(Vertices[Out-Degree],"&gt;= "&amp;H30)-COUNTIF(Vertices[Out-Degree],"&gt;="&amp;H31)</f>
        <v>0</v>
      </c>
      <c r="J30" s="77"/>
      <c r="K30" s="78">
        <f>COUNTIF(Vertices[Betweenness Centrality],"&gt;= "&amp;J30)-COUNTIF(Vertices[Betweenness Centrality],"&gt;="&amp;J31)</f>
        <v>0</v>
      </c>
      <c r="L30" s="77"/>
      <c r="M30" s="78">
        <f>COUNTIF(Vertices[Closeness Centrality],"&gt;= "&amp;L30)-COUNTIF(Vertices[Closeness Centrality],"&gt;="&amp;L31)</f>
        <v>0</v>
      </c>
      <c r="N30" s="77"/>
      <c r="O30" s="78">
        <f>COUNTIF(Vertices[Eigenvector Centrality],"&gt;= "&amp;N30)-COUNTIF(Vertices[Eigenvector Centrality],"&gt;="&amp;N31)</f>
        <v>0</v>
      </c>
      <c r="P30" s="77"/>
      <c r="Q30" s="78">
        <f>COUNTIF(Vertices[Eigenvector Centrality],"&gt;= "&amp;P30)-COUNTIF(Vertices[Eigenvector Centrality],"&gt;="&amp;P31)</f>
        <v>0</v>
      </c>
      <c r="R30" s="77"/>
      <c r="S30" s="79">
        <f>COUNTIF(Vertices[Clustering Coefficient],"&gt;= "&amp;R30)-COUNTIF(Vertices[Clustering Coefficient],"&gt;="&amp;R31)</f>
        <v>0</v>
      </c>
      <c r="T30" s="77"/>
      <c r="U30" s="78">
        <f>COUNTIF(Vertices[Clustering Coefficient],"&gt;= "&amp;T30)-COUNTIF(Vertices[Clustering Coefficient],"&gt;="&amp;T31)</f>
        <v>0</v>
      </c>
    </row>
    <row r="31" spans="4:21" ht="15">
      <c r="D31" s="34"/>
      <c r="E31" s="3">
        <f>COUNTIF(Vertices[Degree],"&gt;= "&amp;D31)-COUNTIF(Vertices[Degree],"&gt;="&amp;D32)</f>
        <v>0</v>
      </c>
      <c r="F31" s="77"/>
      <c r="G31" s="78">
        <f>COUNTIF(Vertices[In-Degree],"&gt;= "&amp;F31)-COUNTIF(Vertices[In-Degree],"&gt;="&amp;F32)</f>
        <v>0</v>
      </c>
      <c r="H31" s="77"/>
      <c r="I31" s="78">
        <f>COUNTIF(Vertices[Out-Degree],"&gt;= "&amp;H31)-COUNTIF(Vertices[Out-Degree],"&gt;="&amp;H32)</f>
        <v>0</v>
      </c>
      <c r="J31" s="77"/>
      <c r="K31" s="78">
        <f>COUNTIF(Vertices[Betweenness Centrality],"&gt;= "&amp;J31)-COUNTIF(Vertices[Betweenness Centrality],"&gt;="&amp;J32)</f>
        <v>0</v>
      </c>
      <c r="L31" s="77"/>
      <c r="M31" s="78">
        <f>COUNTIF(Vertices[Closeness Centrality],"&gt;= "&amp;L31)-COUNTIF(Vertices[Closeness Centrality],"&gt;="&amp;L32)</f>
        <v>0</v>
      </c>
      <c r="N31" s="77"/>
      <c r="O31" s="78">
        <f>COUNTIF(Vertices[Eigenvector Centrality],"&gt;= "&amp;N31)-COUNTIF(Vertices[Eigenvector Centrality],"&gt;="&amp;N32)</f>
        <v>0</v>
      </c>
      <c r="P31" s="77"/>
      <c r="Q31" s="78">
        <f>COUNTIF(Vertices[Eigenvector Centrality],"&gt;= "&amp;P31)-COUNTIF(Vertices[Eigenvector Centrality],"&gt;="&amp;P32)</f>
        <v>0</v>
      </c>
      <c r="R31" s="77"/>
      <c r="S31" s="79">
        <f>COUNTIF(Vertices[Clustering Coefficient],"&gt;= "&amp;R31)-COUNTIF(Vertices[Clustering Coefficient],"&gt;="&amp;R32)</f>
        <v>0</v>
      </c>
      <c r="T31" s="77"/>
      <c r="U31" s="78">
        <f>COUNTIF(Vertices[Clustering Coefficient],"&gt;= "&amp;T31)-COUNTIF(Vertices[Clustering Coefficient],"&gt;="&amp;T32)</f>
        <v>0</v>
      </c>
    </row>
    <row r="32" spans="4:21" ht="15">
      <c r="D32" s="34"/>
      <c r="E32" s="3">
        <f>COUNTIF(Vertices[Degree],"&gt;= "&amp;D32)-COUNTIF(Vertices[Degree],"&gt;="&amp;D33)</f>
        <v>0</v>
      </c>
      <c r="F32" s="77"/>
      <c r="G32" s="78">
        <f>COUNTIF(Vertices[In-Degree],"&gt;= "&amp;F32)-COUNTIF(Vertices[In-Degree],"&gt;="&amp;F33)</f>
        <v>0</v>
      </c>
      <c r="H32" s="77"/>
      <c r="I32" s="78">
        <f>COUNTIF(Vertices[Out-Degree],"&gt;= "&amp;H32)-COUNTIF(Vertices[Out-Degree],"&gt;="&amp;H33)</f>
        <v>0</v>
      </c>
      <c r="J32" s="77"/>
      <c r="K32" s="78">
        <f>COUNTIF(Vertices[Betweenness Centrality],"&gt;= "&amp;J32)-COUNTIF(Vertices[Betweenness Centrality],"&gt;="&amp;J33)</f>
        <v>0</v>
      </c>
      <c r="L32" s="77"/>
      <c r="M32" s="78">
        <f>COUNTIF(Vertices[Closeness Centrality],"&gt;= "&amp;L32)-COUNTIF(Vertices[Closeness Centrality],"&gt;="&amp;L33)</f>
        <v>0</v>
      </c>
      <c r="N32" s="77"/>
      <c r="O32" s="78">
        <f>COUNTIF(Vertices[Eigenvector Centrality],"&gt;= "&amp;N32)-COUNTIF(Vertices[Eigenvector Centrality],"&gt;="&amp;N33)</f>
        <v>0</v>
      </c>
      <c r="P32" s="77"/>
      <c r="Q32" s="78">
        <f>COUNTIF(Vertices[Eigenvector Centrality],"&gt;= "&amp;P32)-COUNTIF(Vertices[Eigenvector Centrality],"&gt;="&amp;P33)</f>
        <v>0</v>
      </c>
      <c r="R32" s="77"/>
      <c r="S32" s="79">
        <f>COUNTIF(Vertices[Clustering Coefficient],"&gt;= "&amp;R32)-COUNTIF(Vertices[Clustering Coefficient],"&gt;="&amp;R33)</f>
        <v>0</v>
      </c>
      <c r="T32" s="77"/>
      <c r="U32" s="78">
        <f>COUNTIF(Vertices[Clustering Coefficient],"&gt;= "&amp;T32)-COUNTIF(Vertices[Clustering Coefficient],"&gt;="&amp;T33)</f>
        <v>0</v>
      </c>
    </row>
    <row r="33" spans="4:21" ht="15">
      <c r="D33" s="34"/>
      <c r="E33" s="3">
        <f>COUNTIF(Vertices[Degree],"&gt;= "&amp;D33)-COUNTIF(Vertices[Degree],"&gt;="&amp;D38)</f>
        <v>0</v>
      </c>
      <c r="F33" s="77"/>
      <c r="G33" s="78">
        <f>COUNTIF(Vertices[In-Degree],"&gt;= "&amp;F33)-COUNTIF(Vertices[In-Degree],"&gt;="&amp;F38)</f>
        <v>0</v>
      </c>
      <c r="H33" s="77"/>
      <c r="I33" s="78">
        <f>COUNTIF(Vertices[Out-Degree],"&gt;= "&amp;H33)-COUNTIF(Vertices[Out-Degree],"&gt;="&amp;H38)</f>
        <v>0</v>
      </c>
      <c r="J33" s="77"/>
      <c r="K33" s="78">
        <f>COUNTIF(Vertices[Betweenness Centrality],"&gt;= "&amp;J33)-COUNTIF(Vertices[Betweenness Centrality],"&gt;="&amp;J38)</f>
        <v>0</v>
      </c>
      <c r="L33" s="77"/>
      <c r="M33" s="78">
        <f>COUNTIF(Vertices[Closeness Centrality],"&gt;= "&amp;L33)-COUNTIF(Vertices[Closeness Centrality],"&gt;="&amp;L38)</f>
        <v>0</v>
      </c>
      <c r="N33" s="77"/>
      <c r="O33" s="78">
        <f>COUNTIF(Vertices[Eigenvector Centrality],"&gt;= "&amp;N33)-COUNTIF(Vertices[Eigenvector Centrality],"&gt;="&amp;N38)</f>
        <v>0</v>
      </c>
      <c r="P33" s="77"/>
      <c r="Q33" s="78">
        <f>COUNTIF(Vertices[Eigenvector Centrality],"&gt;= "&amp;P33)-COUNTIF(Vertices[Eigenvector Centrality],"&gt;="&amp;P38)</f>
        <v>0</v>
      </c>
      <c r="R33" s="77"/>
      <c r="S33" s="79">
        <f>COUNTIF(Vertices[Clustering Coefficient],"&gt;= "&amp;R33)-COUNTIF(Vertices[Clustering Coefficient],"&gt;="&amp;R38)</f>
        <v>0</v>
      </c>
      <c r="T33" s="77"/>
      <c r="U33" s="78">
        <f>COUNTIF(Vertices[Clustering Coefficient],"&gt;= "&amp;T33)-COUNTIF(Vertices[Clustering Coefficient],"&gt;="&amp;T38)</f>
        <v>0</v>
      </c>
    </row>
    <row r="34" spans="4:21" ht="15">
      <c r="D34" s="34"/>
      <c r="E34" s="3">
        <f>COUNTIF(Vertices[Degree],"&gt;= "&amp;D34)-COUNTIF(Vertices[Degree],"&gt;="&amp;D35)</f>
        <v>0</v>
      </c>
      <c r="F34" s="77"/>
      <c r="G34" s="78">
        <f>COUNTIF(Vertices[In-Degree],"&gt;= "&amp;F34)-COUNTIF(Vertices[In-Degree],"&gt;="&amp;F35)</f>
        <v>0</v>
      </c>
      <c r="H34" s="77"/>
      <c r="I34" s="78">
        <f>COUNTIF(Vertices[Out-Degree],"&gt;= "&amp;H34)-COUNTIF(Vertices[Out-Degree],"&gt;="&amp;H35)</f>
        <v>0</v>
      </c>
      <c r="J34" s="77"/>
      <c r="K34" s="78">
        <f>COUNTIF(Vertices[Betweenness Centrality],"&gt;= "&amp;J34)-COUNTIF(Vertices[Betweenness Centrality],"&gt;="&amp;J35)</f>
        <v>0</v>
      </c>
      <c r="L34" s="77"/>
      <c r="M34" s="78">
        <f>COUNTIF(Vertices[Closeness Centrality],"&gt;= "&amp;L34)-COUNTIF(Vertices[Closeness Centrality],"&gt;="&amp;L35)</f>
        <v>0</v>
      </c>
      <c r="N34" s="77"/>
      <c r="O34" s="78">
        <f>COUNTIF(Vertices[Eigenvector Centrality],"&gt;= "&amp;N34)-COUNTIF(Vertices[Eigenvector Centrality],"&gt;="&amp;N35)</f>
        <v>0</v>
      </c>
      <c r="P34" s="77"/>
      <c r="Q34" s="78">
        <f>COUNTIF(Vertices[Eigenvector Centrality],"&gt;= "&amp;P34)-COUNTIF(Vertices[Eigenvector Centrality],"&gt;="&amp;P35)</f>
        <v>0</v>
      </c>
      <c r="R34" s="77"/>
      <c r="S34" s="79">
        <f>COUNTIF(Vertices[Clustering Coefficient],"&gt;= "&amp;R34)-COUNTIF(Vertices[Clustering Coefficient],"&gt;="&amp;R35)</f>
        <v>0</v>
      </c>
      <c r="T34" s="77"/>
      <c r="U34" s="78">
        <f>COUNTIF(Vertices[Clustering Coefficient],"&gt;= "&amp;T34)-COUNTIF(Vertices[Clustering Coefficient],"&gt;="&amp;T35)</f>
        <v>0</v>
      </c>
    </row>
    <row r="35" spans="4:21" ht="15">
      <c r="D35" s="34"/>
      <c r="E35" s="3">
        <f>COUNTIF(Vertices[Degree],"&gt;= "&amp;D35)-COUNTIF(Vertices[Degree],"&gt;="&amp;D36)</f>
        <v>0</v>
      </c>
      <c r="F35" s="77"/>
      <c r="G35" s="78">
        <f>COUNTIF(Vertices[In-Degree],"&gt;= "&amp;F35)-COUNTIF(Vertices[In-Degree],"&gt;="&amp;F36)</f>
        <v>0</v>
      </c>
      <c r="H35" s="77"/>
      <c r="I35" s="78">
        <f>COUNTIF(Vertices[Out-Degree],"&gt;= "&amp;H35)-COUNTIF(Vertices[Out-Degree],"&gt;="&amp;H36)</f>
        <v>0</v>
      </c>
      <c r="J35" s="77"/>
      <c r="K35" s="78">
        <f>COUNTIF(Vertices[Betweenness Centrality],"&gt;= "&amp;J35)-COUNTIF(Vertices[Betweenness Centrality],"&gt;="&amp;J36)</f>
        <v>0</v>
      </c>
      <c r="L35" s="77"/>
      <c r="M35" s="78">
        <f>COUNTIF(Vertices[Closeness Centrality],"&gt;= "&amp;L35)-COUNTIF(Vertices[Closeness Centrality],"&gt;="&amp;L36)</f>
        <v>0</v>
      </c>
      <c r="N35" s="77"/>
      <c r="O35" s="78">
        <f>COUNTIF(Vertices[Eigenvector Centrality],"&gt;= "&amp;N35)-COUNTIF(Vertices[Eigenvector Centrality],"&gt;="&amp;N36)</f>
        <v>0</v>
      </c>
      <c r="P35" s="77"/>
      <c r="Q35" s="78">
        <f>COUNTIF(Vertices[Eigenvector Centrality],"&gt;= "&amp;P35)-COUNTIF(Vertices[Eigenvector Centrality],"&gt;="&amp;P36)</f>
        <v>0</v>
      </c>
      <c r="R35" s="77"/>
      <c r="S35" s="79">
        <f>COUNTIF(Vertices[Clustering Coefficient],"&gt;= "&amp;R35)-COUNTIF(Vertices[Clustering Coefficient],"&gt;="&amp;R36)</f>
        <v>0</v>
      </c>
      <c r="T35" s="77"/>
      <c r="U35" s="78">
        <f>COUNTIF(Vertices[Clustering Coefficient],"&gt;= "&amp;T35)-COUNTIF(Vertices[Clustering Coefficient],"&gt;="&amp;T36)</f>
        <v>0</v>
      </c>
    </row>
    <row r="36" spans="4:21" ht="15">
      <c r="D36" s="34"/>
      <c r="E36" s="3">
        <f>COUNTIF(Vertices[Degree],"&gt;= "&amp;D36)-COUNTIF(Vertices[Degree],"&gt;="&amp;D37)</f>
        <v>0</v>
      </c>
      <c r="F36" s="77"/>
      <c r="G36" s="78">
        <f>COUNTIF(Vertices[In-Degree],"&gt;= "&amp;F36)-COUNTIF(Vertices[In-Degree],"&gt;="&amp;F37)</f>
        <v>0</v>
      </c>
      <c r="H36" s="77"/>
      <c r="I36" s="78">
        <f>COUNTIF(Vertices[Out-Degree],"&gt;= "&amp;H36)-COUNTIF(Vertices[Out-Degree],"&gt;="&amp;H37)</f>
        <v>0</v>
      </c>
      <c r="J36" s="77"/>
      <c r="K36" s="78">
        <f>COUNTIF(Vertices[Betweenness Centrality],"&gt;= "&amp;J36)-COUNTIF(Vertices[Betweenness Centrality],"&gt;="&amp;J37)</f>
        <v>0</v>
      </c>
      <c r="L36" s="77"/>
      <c r="M36" s="78">
        <f>COUNTIF(Vertices[Closeness Centrality],"&gt;= "&amp;L36)-COUNTIF(Vertices[Closeness Centrality],"&gt;="&amp;L37)</f>
        <v>0</v>
      </c>
      <c r="N36" s="77"/>
      <c r="O36" s="78">
        <f>COUNTIF(Vertices[Eigenvector Centrality],"&gt;= "&amp;N36)-COUNTIF(Vertices[Eigenvector Centrality],"&gt;="&amp;N37)</f>
        <v>0</v>
      </c>
      <c r="P36" s="77"/>
      <c r="Q36" s="78">
        <f>COUNTIF(Vertices[Eigenvector Centrality],"&gt;= "&amp;P36)-COUNTIF(Vertices[Eigenvector Centrality],"&gt;="&amp;P37)</f>
        <v>0</v>
      </c>
      <c r="R36" s="77"/>
      <c r="S36" s="79">
        <f>COUNTIF(Vertices[Clustering Coefficient],"&gt;= "&amp;R36)-COUNTIF(Vertices[Clustering Coefficient],"&gt;="&amp;R37)</f>
        <v>0</v>
      </c>
      <c r="T36" s="77"/>
      <c r="U36" s="78">
        <f>COUNTIF(Vertices[Clustering Coefficient],"&gt;= "&amp;T36)-COUNTIF(Vertices[Clustering Coefficient],"&gt;="&amp;T37)</f>
        <v>0</v>
      </c>
    </row>
    <row r="37" spans="4:21" ht="15">
      <c r="D37" s="34"/>
      <c r="E37" s="3">
        <f>COUNTIF(Vertices[Degree],"&gt;= "&amp;D37)-COUNTIF(Vertices[Degree],"&gt;="&amp;D38)</f>
        <v>0</v>
      </c>
      <c r="F37" s="77"/>
      <c r="G37" s="78">
        <f>COUNTIF(Vertices[In-Degree],"&gt;= "&amp;F37)-COUNTIF(Vertices[In-Degree],"&gt;="&amp;F38)</f>
        <v>0</v>
      </c>
      <c r="H37" s="77"/>
      <c r="I37" s="78">
        <f>COUNTIF(Vertices[Out-Degree],"&gt;= "&amp;H37)-COUNTIF(Vertices[Out-Degree],"&gt;="&amp;H38)</f>
        <v>0</v>
      </c>
      <c r="J37" s="77"/>
      <c r="K37" s="78">
        <f>COUNTIF(Vertices[Betweenness Centrality],"&gt;= "&amp;J37)-COUNTIF(Vertices[Betweenness Centrality],"&gt;="&amp;J38)</f>
        <v>0</v>
      </c>
      <c r="L37" s="77"/>
      <c r="M37" s="78">
        <f>COUNTIF(Vertices[Closeness Centrality],"&gt;= "&amp;L37)-COUNTIF(Vertices[Closeness Centrality],"&gt;="&amp;L38)</f>
        <v>0</v>
      </c>
      <c r="N37" s="77"/>
      <c r="O37" s="78">
        <f>COUNTIF(Vertices[Eigenvector Centrality],"&gt;= "&amp;N37)-COUNTIF(Vertices[Eigenvector Centrality],"&gt;="&amp;N38)</f>
        <v>0</v>
      </c>
      <c r="P37" s="77"/>
      <c r="Q37" s="78">
        <f>COUNTIF(Vertices[Eigenvector Centrality],"&gt;= "&amp;P37)-COUNTIF(Vertices[Eigenvector Centrality],"&gt;="&amp;P38)</f>
        <v>0</v>
      </c>
      <c r="R37" s="77"/>
      <c r="S37" s="79">
        <f>COUNTIF(Vertices[Clustering Coefficient],"&gt;= "&amp;R37)-COUNTIF(Vertices[Clustering Coefficient],"&gt;="&amp;R38)</f>
        <v>0</v>
      </c>
      <c r="T37" s="77"/>
      <c r="U37" s="78">
        <f>COUNTIF(Vertices[Clustering Coefficient],"&gt;= "&amp;T37)-COUNTIF(Vertices[Clustering Coefficient],"&gt;="&amp;T38)</f>
        <v>0</v>
      </c>
    </row>
    <row r="38" spans="4:21" ht="15">
      <c r="D38" s="34"/>
      <c r="E38" s="3">
        <f>COUNTIF(Vertices[Degree],"&gt;= "&amp;D38)-COUNTIF(Vertices[Degree],"&gt;="&amp;D40)</f>
        <v>0</v>
      </c>
      <c r="F38" s="77"/>
      <c r="G38" s="78">
        <f>COUNTIF(Vertices[In-Degree],"&gt;= "&amp;F38)-COUNTIF(Vertices[In-Degree],"&gt;="&amp;F40)</f>
        <v>-1</v>
      </c>
      <c r="H38" s="77"/>
      <c r="I38" s="78">
        <f>COUNTIF(Vertices[Out-Degree],"&gt;= "&amp;H38)-COUNTIF(Vertices[Out-Degree],"&gt;="&amp;H40)</f>
        <v>-1</v>
      </c>
      <c r="J38" s="77"/>
      <c r="K38" s="78">
        <f>COUNTIF(Vertices[Betweenness Centrality],"&gt;= "&amp;J38)-COUNTIF(Vertices[Betweenness Centrality],"&gt;="&amp;J40)</f>
        <v>-1</v>
      </c>
      <c r="L38" s="77"/>
      <c r="M38" s="78">
        <f>COUNTIF(Vertices[Closeness Centrality],"&gt;= "&amp;L38)-COUNTIF(Vertices[Closeness Centrality],"&gt;="&amp;L40)</f>
        <v>-28</v>
      </c>
      <c r="N38" s="77"/>
      <c r="O38" s="78">
        <f>COUNTIF(Vertices[Eigenvector Centrality],"&gt;= "&amp;N38)-COUNTIF(Vertices[Eigenvector Centrality],"&gt;="&amp;N40)</f>
        <v>-1</v>
      </c>
      <c r="P38" s="77"/>
      <c r="Q38" s="78">
        <f>COUNTIF(Vertices[Eigenvector Centrality],"&gt;= "&amp;P38)-COUNTIF(Vertices[Eigenvector Centrality],"&gt;="&amp;P40)</f>
        <v>0</v>
      </c>
      <c r="R38" s="77"/>
      <c r="S38" s="79">
        <f>COUNTIF(Vertices[Clustering Coefficient],"&gt;= "&amp;R38)-COUNTIF(Vertices[Clustering Coefficient],"&gt;="&amp;R40)</f>
        <v>-30</v>
      </c>
      <c r="T38" s="77"/>
      <c r="U38" s="78">
        <f ca="1">COUNTIF(Vertices[Clustering Coefficient],"&gt;= "&amp;T38)-COUNTIF(Vertices[Clustering Coefficient],"&gt;="&amp;T40)</f>
        <v>0</v>
      </c>
    </row>
    <row r="39" spans="4:21" ht="15">
      <c r="D39" s="34"/>
      <c r="E39" s="3">
        <f>COUNTIF(Vertices[Degree],"&gt;= "&amp;D39)-COUNTIF(Vertices[Degree],"&gt;="&amp;D40)</f>
        <v>0</v>
      </c>
      <c r="F39" s="77"/>
      <c r="G39" s="78">
        <f>COUNTIF(Vertices[In-Degree],"&gt;= "&amp;F39)-COUNTIF(Vertices[In-Degree],"&gt;="&amp;F40)</f>
        <v>-1</v>
      </c>
      <c r="H39" s="77"/>
      <c r="I39" s="78">
        <f>COUNTIF(Vertices[Out-Degree],"&gt;= "&amp;H39)-COUNTIF(Vertices[Out-Degree],"&gt;="&amp;H40)</f>
        <v>-1</v>
      </c>
      <c r="J39" s="77"/>
      <c r="K39" s="78">
        <f>COUNTIF(Vertices[Betweenness Centrality],"&gt;= "&amp;J39)-COUNTIF(Vertices[Betweenness Centrality],"&gt;="&amp;J40)</f>
        <v>-1</v>
      </c>
      <c r="L39" s="77"/>
      <c r="M39" s="78">
        <f>COUNTIF(Vertices[Closeness Centrality],"&gt;= "&amp;L39)-COUNTIF(Vertices[Closeness Centrality],"&gt;="&amp;L40)</f>
        <v>-28</v>
      </c>
      <c r="N39" s="77"/>
      <c r="O39" s="78">
        <f>COUNTIF(Vertices[Eigenvector Centrality],"&gt;= "&amp;N39)-COUNTIF(Vertices[Eigenvector Centrality],"&gt;="&amp;N40)</f>
        <v>-1</v>
      </c>
      <c r="P39" s="77"/>
      <c r="Q39" s="78">
        <f>COUNTIF(Vertices[Eigenvector Centrality],"&gt;= "&amp;P39)-COUNTIF(Vertices[Eigenvector Centrality],"&gt;="&amp;P40)</f>
        <v>0</v>
      </c>
      <c r="R39" s="77"/>
      <c r="S39" s="79">
        <f>COUNTIF(Vertices[Clustering Coefficient],"&gt;= "&amp;R39)-COUNTIF(Vertices[Clustering Coefficient],"&gt;="&amp;R40)</f>
        <v>-30</v>
      </c>
      <c r="T39" s="77"/>
      <c r="U39" s="78">
        <f ca="1">COUNTIF(Vertices[Clustering Coefficient],"&gt;= "&amp;T39)-COUNTIF(Vertices[Clustering Coefficient],"&gt;="&amp;T40)</f>
        <v>0</v>
      </c>
    </row>
    <row r="40" spans="4:21" ht="15">
      <c r="D40" s="34">
        <f>D28+($D$57-$D$2)/BinDivisor</f>
        <v>0</v>
      </c>
      <c r="E40" s="3">
        <f>COUNTIF(Vertices[Degree],"&gt;= "&amp;D40)-COUNTIF(Vertices[Degree],"&gt;="&amp;D41)</f>
        <v>0</v>
      </c>
      <c r="F40" s="38">
        <f>F28+($F$57-$F$2)/BinDivisor</f>
        <v>49.636363636363626</v>
      </c>
      <c r="G40" s="39">
        <f>COUNTIF(Vertices[In-Degree],"&gt;= "&amp;F40)-COUNTIF(Vertices[In-Degree],"&gt;="&amp;F41)</f>
        <v>0</v>
      </c>
      <c r="H40" s="38">
        <f>H28+($H$57-$H$2)/BinDivisor</f>
        <v>51.05454545454544</v>
      </c>
      <c r="I40" s="39">
        <f>COUNTIF(Vertices[Out-Degree],"&gt;= "&amp;H40)-COUNTIF(Vertices[Out-Degree],"&gt;="&amp;H41)</f>
        <v>0</v>
      </c>
      <c r="J40" s="38">
        <f>J28+($J$57-$J$2)/BinDivisor</f>
        <v>62102.88759858179</v>
      </c>
      <c r="K40" s="39">
        <f>COUNTIF(Vertices[Betweenness Centrality],"&gt;= "&amp;J40)-COUNTIF(Vertices[Betweenness Centrality],"&gt;="&amp;J41)</f>
        <v>0</v>
      </c>
      <c r="L40" s="38">
        <f>L28+($L$57-$L$2)/BinDivisor</f>
        <v>0.4729102363636364</v>
      </c>
      <c r="M40" s="39">
        <f>COUNTIF(Vertices[Closeness Centrality],"&gt;= "&amp;L40)-COUNTIF(Vertices[Closeness Centrality],"&gt;="&amp;L41)</f>
        <v>0</v>
      </c>
      <c r="N40" s="38">
        <f>N28+($N$57-$N$2)/BinDivisor</f>
        <v>0.028339527272727264</v>
      </c>
      <c r="O40" s="39">
        <f>COUNTIF(Vertices[Eigenvector Centrality],"&gt;= "&amp;N40)-COUNTIF(Vertices[Eigenvector Centrality],"&gt;="&amp;N41)</f>
        <v>0</v>
      </c>
      <c r="P40" s="38">
        <f>P28+($P$57-$P$2)/BinDivisor</f>
        <v>28.133137109090924</v>
      </c>
      <c r="Q40" s="39">
        <f>COUNTIF(Vertices[PageRank],"&gt;= "&amp;P40)-COUNTIF(Vertices[PageRank],"&gt;="&amp;P41)</f>
        <v>0</v>
      </c>
      <c r="R40" s="38">
        <f>R28+($R$57-$R$2)/BinDivisor</f>
        <v>0.47272727272727283</v>
      </c>
      <c r="S40" s="44">
        <f>COUNTIF(Vertices[Clustering Coefficient],"&gt;= "&amp;R40)-COUNTIF(Vertices[Clustering Coefficient],"&gt;="&amp;R41)</f>
        <v>0</v>
      </c>
      <c r="T40" s="38" t="e">
        <f ca="1">T28+($T$57-$T$2)/BinDivisor</f>
        <v>#REF!</v>
      </c>
      <c r="U40" s="39" t="e">
        <f ca="1" t="shared" si="0"/>
        <v>#REF!</v>
      </c>
    </row>
    <row r="41" spans="1:21" ht="15">
      <c r="A41" t="s">
        <v>163</v>
      </c>
      <c r="B41" t="s">
        <v>17</v>
      </c>
      <c r="D41" s="34">
        <f aca="true" t="shared" si="10" ref="D41:D56">D40+($D$57-$D$2)/BinDivisor</f>
        <v>0</v>
      </c>
      <c r="E41" s="3">
        <f>COUNTIF(Vertices[Degree],"&gt;= "&amp;D41)-COUNTIF(Vertices[Degree],"&gt;="&amp;D42)</f>
        <v>0</v>
      </c>
      <c r="F41" s="40">
        <f aca="true" t="shared" si="11" ref="F41:F56">F40+($F$57-$F$2)/BinDivisor</f>
        <v>51.54545454545453</v>
      </c>
      <c r="G41" s="41">
        <f>COUNTIF(Vertices[In-Degree],"&gt;= "&amp;F41)-COUNTIF(Vertices[In-Degree],"&gt;="&amp;F42)</f>
        <v>0</v>
      </c>
      <c r="H41" s="40">
        <f aca="true" t="shared" si="12" ref="H41:H56">H40+($H$57-$H$2)/BinDivisor</f>
        <v>53.0181818181818</v>
      </c>
      <c r="I41" s="41">
        <f>COUNTIF(Vertices[Out-Degree],"&gt;= "&amp;H41)-COUNTIF(Vertices[Out-Degree],"&gt;="&amp;H42)</f>
        <v>0</v>
      </c>
      <c r="J41" s="40">
        <f aca="true" t="shared" si="13" ref="J41:J56">J40+($J$57-$J$2)/BinDivisor</f>
        <v>64491.46019852724</v>
      </c>
      <c r="K41" s="41">
        <f>COUNTIF(Vertices[Betweenness Centrality],"&gt;= "&amp;J41)-COUNTIF(Vertices[Betweenness Centrality],"&gt;="&amp;J42)</f>
        <v>0</v>
      </c>
      <c r="L41" s="40">
        <f aca="true" t="shared" si="14" ref="L41:L56">L40+($L$57-$L$2)/BinDivisor</f>
        <v>0.4910857454545455</v>
      </c>
      <c r="M41" s="41">
        <f>COUNTIF(Vertices[Closeness Centrality],"&gt;= "&amp;L41)-COUNTIF(Vertices[Closeness Centrality],"&gt;="&amp;L42)</f>
        <v>2</v>
      </c>
      <c r="N41" s="40">
        <f aca="true" t="shared" si="15" ref="N41:N56">N40+($N$57-$N$2)/BinDivisor</f>
        <v>0.029429509090909082</v>
      </c>
      <c r="O41" s="41">
        <f>COUNTIF(Vertices[Eigenvector Centrality],"&gt;= "&amp;N41)-COUNTIF(Vertices[Eigenvector Centrality],"&gt;="&amp;N42)</f>
        <v>0</v>
      </c>
      <c r="P41" s="40">
        <f aca="true" t="shared" si="16" ref="P41:P56">P40+($P$57-$P$2)/BinDivisor</f>
        <v>29.200672036363652</v>
      </c>
      <c r="Q41" s="41">
        <f>COUNTIF(Vertices[PageRank],"&gt;= "&amp;P41)-COUNTIF(Vertices[PageRank],"&gt;="&amp;P42)</f>
        <v>0</v>
      </c>
      <c r="R41" s="40">
        <f aca="true" t="shared" si="17" ref="R41:R56">R40+($R$57-$R$2)/BinDivisor</f>
        <v>0.490909090909091</v>
      </c>
      <c r="S41" s="45">
        <f>COUNTIF(Vertices[Clustering Coefficient],"&gt;= "&amp;R41)-COUNTIF(Vertices[Clustering Coefficient],"&gt;="&amp;R42)</f>
        <v>18</v>
      </c>
      <c r="T41" s="40" t="e">
        <f aca="true" t="shared" si="18" ref="T41:T56">T40+($T$57-$T$2)/BinDivisor</f>
        <v>#REF!</v>
      </c>
      <c r="U41" s="41" t="e">
        <f ca="1" t="shared" si="0"/>
        <v>#REF!</v>
      </c>
    </row>
    <row r="42" spans="1:21" ht="15">
      <c r="A42" s="35"/>
      <c r="B42" s="35"/>
      <c r="D42" s="34">
        <f t="shared" si="10"/>
        <v>0</v>
      </c>
      <c r="E42" s="3">
        <f>COUNTIF(Vertices[Degree],"&gt;= "&amp;D42)-COUNTIF(Vertices[Degree],"&gt;="&amp;D43)</f>
        <v>0</v>
      </c>
      <c r="F42" s="38">
        <f t="shared" si="11"/>
        <v>53.45454545454544</v>
      </c>
      <c r="G42" s="39">
        <f>COUNTIF(Vertices[In-Degree],"&gt;= "&amp;F42)-COUNTIF(Vertices[In-Degree],"&gt;="&amp;F43)</f>
        <v>0</v>
      </c>
      <c r="H42" s="38">
        <f t="shared" si="12"/>
        <v>54.98181818181816</v>
      </c>
      <c r="I42" s="39">
        <f>COUNTIF(Vertices[Out-Degree],"&gt;= "&amp;H42)-COUNTIF(Vertices[Out-Degree],"&gt;="&amp;H43)</f>
        <v>0</v>
      </c>
      <c r="J42" s="38">
        <f t="shared" si="13"/>
        <v>66880.03279847269</v>
      </c>
      <c r="K42" s="39">
        <f>COUNTIF(Vertices[Betweenness Centrality],"&gt;= "&amp;J42)-COUNTIF(Vertices[Betweenness Centrality],"&gt;="&amp;J43)</f>
        <v>0</v>
      </c>
      <c r="L42" s="38">
        <f t="shared" si="14"/>
        <v>0.5092612545454546</v>
      </c>
      <c r="M42" s="39">
        <f>COUNTIF(Vertices[Closeness Centrality],"&gt;= "&amp;L42)-COUNTIF(Vertices[Closeness Centrality],"&gt;="&amp;L43)</f>
        <v>0</v>
      </c>
      <c r="N42" s="38">
        <f t="shared" si="15"/>
        <v>0.0305194909090909</v>
      </c>
      <c r="O42" s="39">
        <f>COUNTIF(Vertices[Eigenvector Centrality],"&gt;= "&amp;N42)-COUNTIF(Vertices[Eigenvector Centrality],"&gt;="&amp;N43)</f>
        <v>0</v>
      </c>
      <c r="P42" s="38">
        <f t="shared" si="16"/>
        <v>30.26820696363638</v>
      </c>
      <c r="Q42" s="39">
        <f>COUNTIF(Vertices[PageRank],"&gt;= "&amp;P42)-COUNTIF(Vertices[PageRank],"&gt;="&amp;P43)</f>
        <v>0</v>
      </c>
      <c r="R42" s="38">
        <f t="shared" si="17"/>
        <v>0.5090909090909091</v>
      </c>
      <c r="S42" s="44">
        <f>COUNTIF(Vertices[Clustering Coefficient],"&gt;= "&amp;R42)-COUNTIF(Vertices[Clustering Coefficient],"&gt;="&amp;R43)</f>
        <v>0</v>
      </c>
      <c r="T42" s="38" t="e">
        <f ca="1" t="shared" si="18"/>
        <v>#REF!</v>
      </c>
      <c r="U42" s="39" t="e">
        <f ca="1" t="shared" si="0"/>
        <v>#REF!</v>
      </c>
    </row>
    <row r="43" spans="1:21" ht="15">
      <c r="A43" s="35"/>
      <c r="B43" s="35"/>
      <c r="D43" s="34">
        <f t="shared" si="10"/>
        <v>0</v>
      </c>
      <c r="E43" s="3">
        <f>COUNTIF(Vertices[Degree],"&gt;= "&amp;D43)-COUNTIF(Vertices[Degree],"&gt;="&amp;D44)</f>
        <v>0</v>
      </c>
      <c r="F43" s="40">
        <f t="shared" si="11"/>
        <v>55.363636363636346</v>
      </c>
      <c r="G43" s="41">
        <f>COUNTIF(Vertices[In-Degree],"&gt;= "&amp;F43)-COUNTIF(Vertices[In-Degree],"&gt;="&amp;F44)</f>
        <v>0</v>
      </c>
      <c r="H43" s="40">
        <f t="shared" si="12"/>
        <v>56.945454545454524</v>
      </c>
      <c r="I43" s="41">
        <f>COUNTIF(Vertices[Out-Degree],"&gt;= "&amp;H43)-COUNTIF(Vertices[Out-Degree],"&gt;="&amp;H44)</f>
        <v>0</v>
      </c>
      <c r="J43" s="40">
        <f t="shared" si="13"/>
        <v>69268.60539841815</v>
      </c>
      <c r="K43" s="41">
        <f>COUNTIF(Vertices[Betweenness Centrality],"&gt;= "&amp;J43)-COUNTIF(Vertices[Betweenness Centrality],"&gt;="&amp;J44)</f>
        <v>0</v>
      </c>
      <c r="L43" s="40">
        <f t="shared" si="14"/>
        <v>0.5274367636363637</v>
      </c>
      <c r="M43" s="41">
        <f>COUNTIF(Vertices[Closeness Centrality],"&gt;= "&amp;L43)-COUNTIF(Vertices[Closeness Centrality],"&gt;="&amp;L44)</f>
        <v>0</v>
      </c>
      <c r="N43" s="40">
        <f t="shared" si="15"/>
        <v>0.03160947272727272</v>
      </c>
      <c r="O43" s="41">
        <f>COUNTIF(Vertices[Eigenvector Centrality],"&gt;= "&amp;N43)-COUNTIF(Vertices[Eigenvector Centrality],"&gt;="&amp;N44)</f>
        <v>0</v>
      </c>
      <c r="P43" s="40">
        <f t="shared" si="16"/>
        <v>31.33574189090911</v>
      </c>
      <c r="Q43" s="41">
        <f>COUNTIF(Vertices[PageRank],"&gt;= "&amp;P43)-COUNTIF(Vertices[PageRank],"&gt;="&amp;P44)</f>
        <v>0</v>
      </c>
      <c r="R43" s="40">
        <f t="shared" si="17"/>
        <v>0.5272727272727273</v>
      </c>
      <c r="S43" s="45">
        <f>COUNTIF(Vertices[Clustering Coefficient],"&gt;= "&amp;R43)-COUNTIF(Vertices[Clustering Coefficient],"&gt;="&amp;R44)</f>
        <v>0</v>
      </c>
      <c r="T43" s="40" t="e">
        <f ca="1" t="shared" si="18"/>
        <v>#REF!</v>
      </c>
      <c r="U43" s="41" t="e">
        <f ca="1" t="shared" si="0"/>
        <v>#REF!</v>
      </c>
    </row>
    <row r="44" spans="1:21" ht="15">
      <c r="A44" s="35"/>
      <c r="B44" s="35"/>
      <c r="D44" s="34">
        <f t="shared" si="10"/>
        <v>0</v>
      </c>
      <c r="E44" s="3">
        <f>COUNTIF(Vertices[Degree],"&gt;= "&amp;D44)-COUNTIF(Vertices[Degree],"&gt;="&amp;D45)</f>
        <v>0</v>
      </c>
      <c r="F44" s="38">
        <f t="shared" si="11"/>
        <v>57.27272727272725</v>
      </c>
      <c r="G44" s="39">
        <f>COUNTIF(Vertices[In-Degree],"&gt;= "&amp;F44)-COUNTIF(Vertices[In-Degree],"&gt;="&amp;F45)</f>
        <v>0</v>
      </c>
      <c r="H44" s="38">
        <f t="shared" si="12"/>
        <v>58.909090909090885</v>
      </c>
      <c r="I44" s="39">
        <f>COUNTIF(Vertices[Out-Degree],"&gt;= "&amp;H44)-COUNTIF(Vertices[Out-Degree],"&gt;="&amp;H45)</f>
        <v>0</v>
      </c>
      <c r="J44" s="38">
        <f t="shared" si="13"/>
        <v>71657.17799836361</v>
      </c>
      <c r="K44" s="39">
        <f>COUNTIF(Vertices[Betweenness Centrality],"&gt;= "&amp;J44)-COUNTIF(Vertices[Betweenness Centrality],"&gt;="&amp;J45)</f>
        <v>0</v>
      </c>
      <c r="L44" s="38">
        <f t="shared" si="14"/>
        <v>0.5456122727272728</v>
      </c>
      <c r="M44" s="39">
        <f>COUNTIF(Vertices[Closeness Centrality],"&gt;= "&amp;L44)-COUNTIF(Vertices[Closeness Centrality],"&gt;="&amp;L45)</f>
        <v>0</v>
      </c>
      <c r="N44" s="38">
        <f t="shared" si="15"/>
        <v>0.03269945454545454</v>
      </c>
      <c r="O44" s="39">
        <f>COUNTIF(Vertices[Eigenvector Centrality],"&gt;= "&amp;N44)-COUNTIF(Vertices[Eigenvector Centrality],"&gt;="&amp;N45)</f>
        <v>0</v>
      </c>
      <c r="P44" s="38">
        <f t="shared" si="16"/>
        <v>32.40327681818184</v>
      </c>
      <c r="Q44" s="39">
        <f>COUNTIF(Vertices[PageRank],"&gt;= "&amp;P44)-COUNTIF(Vertices[PageRank],"&gt;="&amp;P45)</f>
        <v>0</v>
      </c>
      <c r="R44" s="38">
        <f t="shared" si="17"/>
        <v>0.5454545454545455</v>
      </c>
      <c r="S44" s="44">
        <f>COUNTIF(Vertices[Clustering Coefficient],"&gt;= "&amp;R44)-COUNTIF(Vertices[Clustering Coefficient],"&gt;="&amp;R45)</f>
        <v>0</v>
      </c>
      <c r="T44" s="38" t="e">
        <f ca="1" t="shared" si="18"/>
        <v>#REF!</v>
      </c>
      <c r="U44" s="39" t="e">
        <f ca="1" t="shared" si="0"/>
        <v>#REF!</v>
      </c>
    </row>
    <row r="45" spans="4:21" ht="15">
      <c r="D45" s="34">
        <f t="shared" si="10"/>
        <v>0</v>
      </c>
      <c r="E45" s="3">
        <f>COUNTIF(Vertices[Degree],"&gt;= "&amp;D45)-COUNTIF(Vertices[Degree],"&gt;="&amp;D46)</f>
        <v>0</v>
      </c>
      <c r="F45" s="40">
        <f t="shared" si="11"/>
        <v>59.18181818181816</v>
      </c>
      <c r="G45" s="41">
        <f>COUNTIF(Vertices[In-Degree],"&gt;= "&amp;F45)-COUNTIF(Vertices[In-Degree],"&gt;="&amp;F46)</f>
        <v>0</v>
      </c>
      <c r="H45" s="40">
        <f t="shared" si="12"/>
        <v>60.872727272727246</v>
      </c>
      <c r="I45" s="41">
        <f>COUNTIF(Vertices[Out-Degree],"&gt;= "&amp;H45)-COUNTIF(Vertices[Out-Degree],"&gt;="&amp;H46)</f>
        <v>0</v>
      </c>
      <c r="J45" s="40">
        <f t="shared" si="13"/>
        <v>74045.75059830907</v>
      </c>
      <c r="K45" s="41">
        <f>COUNTIF(Vertices[Betweenness Centrality],"&gt;= "&amp;J45)-COUNTIF(Vertices[Betweenness Centrality],"&gt;="&amp;J46)</f>
        <v>0</v>
      </c>
      <c r="L45" s="40">
        <f t="shared" si="14"/>
        <v>0.5637877818181818</v>
      </c>
      <c r="M45" s="41">
        <f>COUNTIF(Vertices[Closeness Centrality],"&gt;= "&amp;L45)-COUNTIF(Vertices[Closeness Centrality],"&gt;="&amp;L46)</f>
        <v>0</v>
      </c>
      <c r="N45" s="40">
        <f t="shared" si="15"/>
        <v>0.033789436363636356</v>
      </c>
      <c r="O45" s="41">
        <f>COUNTIF(Vertices[Eigenvector Centrality],"&gt;= "&amp;N45)-COUNTIF(Vertices[Eigenvector Centrality],"&gt;="&amp;N46)</f>
        <v>0</v>
      </c>
      <c r="P45" s="40">
        <f t="shared" si="16"/>
        <v>33.47081174545456</v>
      </c>
      <c r="Q45" s="41">
        <f>COUNTIF(Vertices[PageRank],"&gt;= "&amp;P45)-COUNTIF(Vertices[PageRank],"&gt;="&amp;P46)</f>
        <v>0</v>
      </c>
      <c r="R45" s="40">
        <f t="shared" si="17"/>
        <v>0.5636363636363637</v>
      </c>
      <c r="S45" s="45">
        <f>COUNTIF(Vertices[Clustering Coefficient],"&gt;= "&amp;R45)-COUNTIF(Vertices[Clustering Coefficient],"&gt;="&amp;R46)</f>
        <v>0</v>
      </c>
      <c r="T45" s="40" t="e">
        <f ca="1" t="shared" si="18"/>
        <v>#REF!</v>
      </c>
      <c r="U45" s="41" t="e">
        <f ca="1" t="shared" si="0"/>
        <v>#REF!</v>
      </c>
    </row>
    <row r="46" spans="4:21" ht="15">
      <c r="D46" s="34">
        <f t="shared" si="10"/>
        <v>0</v>
      </c>
      <c r="E46" s="3">
        <f>COUNTIF(Vertices[Degree],"&gt;= "&amp;D46)-COUNTIF(Vertices[Degree],"&gt;="&amp;D47)</f>
        <v>0</v>
      </c>
      <c r="F46" s="38">
        <f t="shared" si="11"/>
        <v>61.090909090909065</v>
      </c>
      <c r="G46" s="39">
        <f>COUNTIF(Vertices[In-Degree],"&gt;= "&amp;F46)-COUNTIF(Vertices[In-Degree],"&gt;="&amp;F47)</f>
        <v>0</v>
      </c>
      <c r="H46" s="38">
        <f t="shared" si="12"/>
        <v>62.83636363636361</v>
      </c>
      <c r="I46" s="39">
        <f>COUNTIF(Vertices[Out-Degree],"&gt;= "&amp;H46)-COUNTIF(Vertices[Out-Degree],"&gt;="&amp;H47)</f>
        <v>0</v>
      </c>
      <c r="J46" s="38">
        <f t="shared" si="13"/>
        <v>76434.32319825453</v>
      </c>
      <c r="K46" s="39">
        <f>COUNTIF(Vertices[Betweenness Centrality],"&gt;= "&amp;J46)-COUNTIF(Vertices[Betweenness Centrality],"&gt;="&amp;J47)</f>
        <v>0</v>
      </c>
      <c r="L46" s="38">
        <f t="shared" si="14"/>
        <v>0.5819632909090908</v>
      </c>
      <c r="M46" s="39">
        <f>COUNTIF(Vertices[Closeness Centrality],"&gt;= "&amp;L46)-COUNTIF(Vertices[Closeness Centrality],"&gt;="&amp;L47)</f>
        <v>0</v>
      </c>
      <c r="N46" s="38">
        <f t="shared" si="15"/>
        <v>0.034879418181818174</v>
      </c>
      <c r="O46" s="39">
        <f>COUNTIF(Vertices[Eigenvector Centrality],"&gt;= "&amp;N46)-COUNTIF(Vertices[Eigenvector Centrality],"&gt;="&amp;N47)</f>
        <v>0</v>
      </c>
      <c r="P46" s="38">
        <f t="shared" si="16"/>
        <v>34.538346672727286</v>
      </c>
      <c r="Q46" s="39">
        <f>COUNTIF(Vertices[PageRank],"&gt;= "&amp;P46)-COUNTIF(Vertices[PageRank],"&gt;="&amp;P47)</f>
        <v>0</v>
      </c>
      <c r="R46" s="38">
        <f t="shared" si="17"/>
        <v>0.5818181818181819</v>
      </c>
      <c r="S46" s="44">
        <f>COUNTIF(Vertices[Clustering Coefficient],"&gt;= "&amp;R46)-COUNTIF(Vertices[Clustering Coefficient],"&gt;="&amp;R47)</f>
        <v>0</v>
      </c>
      <c r="T46" s="38" t="e">
        <f ca="1" t="shared" si="18"/>
        <v>#REF!</v>
      </c>
      <c r="U46" s="39" t="e">
        <f ca="1" t="shared" si="0"/>
        <v>#REF!</v>
      </c>
    </row>
    <row r="47" spans="4:21" ht="15">
      <c r="D47" s="34">
        <f t="shared" si="10"/>
        <v>0</v>
      </c>
      <c r="E47" s="3">
        <f>COUNTIF(Vertices[Degree],"&gt;= "&amp;D47)-COUNTIF(Vertices[Degree],"&gt;="&amp;D48)</f>
        <v>0</v>
      </c>
      <c r="F47" s="40">
        <f t="shared" si="11"/>
        <v>62.99999999999997</v>
      </c>
      <c r="G47" s="41">
        <f>COUNTIF(Vertices[In-Degree],"&gt;= "&amp;F47)-COUNTIF(Vertices[In-Degree],"&gt;="&amp;F48)</f>
        <v>0</v>
      </c>
      <c r="H47" s="40">
        <f t="shared" si="12"/>
        <v>64.79999999999997</v>
      </c>
      <c r="I47" s="41">
        <f>COUNTIF(Vertices[Out-Degree],"&gt;= "&amp;H47)-COUNTIF(Vertices[Out-Degree],"&gt;="&amp;H48)</f>
        <v>0</v>
      </c>
      <c r="J47" s="40">
        <f t="shared" si="13"/>
        <v>78822.89579819998</v>
      </c>
      <c r="K47" s="41">
        <f>COUNTIF(Vertices[Betweenness Centrality],"&gt;= "&amp;J47)-COUNTIF(Vertices[Betweenness Centrality],"&gt;="&amp;J48)</f>
        <v>0</v>
      </c>
      <c r="L47" s="40">
        <f t="shared" si="14"/>
        <v>0.6001387999999999</v>
      </c>
      <c r="M47" s="41">
        <f>COUNTIF(Vertices[Closeness Centrality],"&gt;= "&amp;L47)-COUNTIF(Vertices[Closeness Centrality],"&gt;="&amp;L48)</f>
        <v>0</v>
      </c>
      <c r="N47" s="40">
        <f t="shared" si="15"/>
        <v>0.03596939999999999</v>
      </c>
      <c r="O47" s="41">
        <f>COUNTIF(Vertices[Eigenvector Centrality],"&gt;= "&amp;N47)-COUNTIF(Vertices[Eigenvector Centrality],"&gt;="&amp;N48)</f>
        <v>0</v>
      </c>
      <c r="P47" s="40">
        <f t="shared" si="16"/>
        <v>35.60588160000001</v>
      </c>
      <c r="Q47" s="41">
        <f>COUNTIF(Vertices[PageRank],"&gt;= "&amp;P47)-COUNTIF(Vertices[PageRank],"&gt;="&amp;P48)</f>
        <v>0</v>
      </c>
      <c r="R47" s="40">
        <f t="shared" si="17"/>
        <v>0.6000000000000001</v>
      </c>
      <c r="S47" s="45">
        <f>COUNTIF(Vertices[Clustering Coefficient],"&gt;= "&amp;R47)-COUNTIF(Vertices[Clustering Coefficient],"&gt;="&amp;R48)</f>
        <v>0</v>
      </c>
      <c r="T47" s="40" t="e">
        <f ca="1" t="shared" si="18"/>
        <v>#REF!</v>
      </c>
      <c r="U47" s="41" t="e">
        <f ca="1" t="shared" si="0"/>
        <v>#REF!</v>
      </c>
    </row>
    <row r="48" spans="4:21" ht="15">
      <c r="D48" s="34">
        <f t="shared" si="10"/>
        <v>0</v>
      </c>
      <c r="E48" s="3">
        <f>COUNTIF(Vertices[Degree],"&gt;= "&amp;D48)-COUNTIF(Vertices[Degree],"&gt;="&amp;D49)</f>
        <v>0</v>
      </c>
      <c r="F48" s="38">
        <f t="shared" si="11"/>
        <v>64.90909090909088</v>
      </c>
      <c r="G48" s="39">
        <f>COUNTIF(Vertices[In-Degree],"&gt;= "&amp;F48)-COUNTIF(Vertices[In-Degree],"&gt;="&amp;F49)</f>
        <v>0</v>
      </c>
      <c r="H48" s="38">
        <f t="shared" si="12"/>
        <v>66.76363636363634</v>
      </c>
      <c r="I48" s="39">
        <f>COUNTIF(Vertices[Out-Degree],"&gt;= "&amp;H48)-COUNTIF(Vertices[Out-Degree],"&gt;="&amp;H49)</f>
        <v>0</v>
      </c>
      <c r="J48" s="38">
        <f t="shared" si="13"/>
        <v>81211.46839814544</v>
      </c>
      <c r="K48" s="39">
        <f>COUNTIF(Vertices[Betweenness Centrality],"&gt;= "&amp;J48)-COUNTIF(Vertices[Betweenness Centrality],"&gt;="&amp;J49)</f>
        <v>0</v>
      </c>
      <c r="L48" s="38">
        <f t="shared" si="14"/>
        <v>0.6183143090909089</v>
      </c>
      <c r="M48" s="39">
        <f>COUNTIF(Vertices[Closeness Centrality],"&gt;= "&amp;L48)-COUNTIF(Vertices[Closeness Centrality],"&gt;="&amp;L49)</f>
        <v>0</v>
      </c>
      <c r="N48" s="38">
        <f t="shared" si="15"/>
        <v>0.03705938181818181</v>
      </c>
      <c r="O48" s="39">
        <f>COUNTIF(Vertices[Eigenvector Centrality],"&gt;= "&amp;N48)-COUNTIF(Vertices[Eigenvector Centrality],"&gt;="&amp;N49)</f>
        <v>0</v>
      </c>
      <c r="P48" s="38">
        <f t="shared" si="16"/>
        <v>36.673416527272735</v>
      </c>
      <c r="Q48" s="39">
        <f>COUNTIF(Vertices[PageRank],"&gt;= "&amp;P48)-COUNTIF(Vertices[PageRank],"&gt;="&amp;P49)</f>
        <v>0</v>
      </c>
      <c r="R48" s="38">
        <f t="shared" si="17"/>
        <v>0.6181818181818183</v>
      </c>
      <c r="S48" s="44">
        <f>COUNTIF(Vertices[Clustering Coefficient],"&gt;= "&amp;R48)-COUNTIF(Vertices[Clustering Coefficient],"&gt;="&amp;R49)</f>
        <v>0</v>
      </c>
      <c r="T48" s="38" t="e">
        <f ca="1" t="shared" si="18"/>
        <v>#REF!</v>
      </c>
      <c r="U48" s="39" t="e">
        <f ca="1" t="shared" si="0"/>
        <v>#REF!</v>
      </c>
    </row>
    <row r="49" spans="4:21" ht="15">
      <c r="D49" s="34">
        <f t="shared" si="10"/>
        <v>0</v>
      </c>
      <c r="E49" s="3">
        <f>COUNTIF(Vertices[Degree],"&gt;= "&amp;D49)-COUNTIF(Vertices[Degree],"&gt;="&amp;D50)</f>
        <v>0</v>
      </c>
      <c r="F49" s="40">
        <f t="shared" si="11"/>
        <v>66.81818181818178</v>
      </c>
      <c r="G49" s="41">
        <f>COUNTIF(Vertices[In-Degree],"&gt;= "&amp;F49)-COUNTIF(Vertices[In-Degree],"&gt;="&amp;F50)</f>
        <v>0</v>
      </c>
      <c r="H49" s="40">
        <f t="shared" si="12"/>
        <v>68.7272727272727</v>
      </c>
      <c r="I49" s="41">
        <f>COUNTIF(Vertices[Out-Degree],"&gt;= "&amp;H49)-COUNTIF(Vertices[Out-Degree],"&gt;="&amp;H50)</f>
        <v>0</v>
      </c>
      <c r="J49" s="40">
        <f t="shared" si="13"/>
        <v>83600.0409980909</v>
      </c>
      <c r="K49" s="41">
        <f>COUNTIF(Vertices[Betweenness Centrality],"&gt;= "&amp;J49)-COUNTIF(Vertices[Betweenness Centrality],"&gt;="&amp;J50)</f>
        <v>0</v>
      </c>
      <c r="L49" s="40">
        <f t="shared" si="14"/>
        <v>0.6364898181818179</v>
      </c>
      <c r="M49" s="41">
        <f>COUNTIF(Vertices[Closeness Centrality],"&gt;= "&amp;L49)-COUNTIF(Vertices[Closeness Centrality],"&gt;="&amp;L50)</f>
        <v>0</v>
      </c>
      <c r="N49" s="40">
        <f t="shared" si="15"/>
        <v>0.03814936363636363</v>
      </c>
      <c r="O49" s="41">
        <f>COUNTIF(Vertices[Eigenvector Centrality],"&gt;= "&amp;N49)-COUNTIF(Vertices[Eigenvector Centrality],"&gt;="&amp;N50)</f>
        <v>0</v>
      </c>
      <c r="P49" s="40">
        <f t="shared" si="16"/>
        <v>37.74095145454546</v>
      </c>
      <c r="Q49" s="41">
        <f>COUNTIF(Vertices[PageRank],"&gt;= "&amp;P49)-COUNTIF(Vertices[PageRank],"&gt;="&amp;P50)</f>
        <v>0</v>
      </c>
      <c r="R49" s="40">
        <f t="shared" si="17"/>
        <v>0.6363636363636365</v>
      </c>
      <c r="S49" s="45">
        <f>COUNTIF(Vertices[Clustering Coefficient],"&gt;= "&amp;R49)-COUNTIF(Vertices[Clustering Coefficient],"&gt;="&amp;R50)</f>
        <v>0</v>
      </c>
      <c r="T49" s="40" t="e">
        <f ca="1" t="shared" si="18"/>
        <v>#REF!</v>
      </c>
      <c r="U49" s="41" t="e">
        <f ca="1" t="shared" si="0"/>
        <v>#REF!</v>
      </c>
    </row>
    <row r="50" spans="4:21" ht="15">
      <c r="D50" s="34">
        <f t="shared" si="10"/>
        <v>0</v>
      </c>
      <c r="E50" s="3">
        <f>COUNTIF(Vertices[Degree],"&gt;= "&amp;D50)-COUNTIF(Vertices[Degree],"&gt;="&amp;D51)</f>
        <v>0</v>
      </c>
      <c r="F50" s="38">
        <f t="shared" si="11"/>
        <v>68.72727272727269</v>
      </c>
      <c r="G50" s="39">
        <f>COUNTIF(Vertices[In-Degree],"&gt;= "&amp;F50)-COUNTIF(Vertices[In-Degree],"&gt;="&amp;F51)</f>
        <v>0</v>
      </c>
      <c r="H50" s="38">
        <f t="shared" si="12"/>
        <v>70.69090909090907</v>
      </c>
      <c r="I50" s="39">
        <f>COUNTIF(Vertices[Out-Degree],"&gt;= "&amp;H50)-COUNTIF(Vertices[Out-Degree],"&gt;="&amp;H51)</f>
        <v>0</v>
      </c>
      <c r="J50" s="38">
        <f t="shared" si="13"/>
        <v>85988.61359803636</v>
      </c>
      <c r="K50" s="39">
        <f>COUNTIF(Vertices[Betweenness Centrality],"&gt;= "&amp;J50)-COUNTIF(Vertices[Betweenness Centrality],"&gt;="&amp;J51)</f>
        <v>0</v>
      </c>
      <c r="L50" s="38">
        <f t="shared" si="14"/>
        <v>0.654665327272727</v>
      </c>
      <c r="M50" s="39">
        <f>COUNTIF(Vertices[Closeness Centrality],"&gt;= "&amp;L50)-COUNTIF(Vertices[Closeness Centrality],"&gt;="&amp;L51)</f>
        <v>0</v>
      </c>
      <c r="N50" s="38">
        <f t="shared" si="15"/>
        <v>0.039239345454545445</v>
      </c>
      <c r="O50" s="39">
        <f>COUNTIF(Vertices[Eigenvector Centrality],"&gt;= "&amp;N50)-COUNTIF(Vertices[Eigenvector Centrality],"&gt;="&amp;N51)</f>
        <v>0</v>
      </c>
      <c r="P50" s="38">
        <f t="shared" si="16"/>
        <v>38.808486381818184</v>
      </c>
      <c r="Q50" s="39">
        <f>COUNTIF(Vertices[PageRank],"&gt;= "&amp;P50)-COUNTIF(Vertices[PageRank],"&gt;="&amp;P51)</f>
        <v>0</v>
      </c>
      <c r="R50" s="38">
        <f t="shared" si="17"/>
        <v>0.6545454545454547</v>
      </c>
      <c r="S50" s="44">
        <f>COUNTIF(Vertices[Clustering Coefficient],"&gt;= "&amp;R50)-COUNTIF(Vertices[Clustering Coefficient],"&gt;="&amp;R51)</f>
        <v>3</v>
      </c>
      <c r="T50" s="38" t="e">
        <f ca="1" t="shared" si="18"/>
        <v>#REF!</v>
      </c>
      <c r="U50" s="39" t="e">
        <f ca="1" t="shared" si="0"/>
        <v>#REF!</v>
      </c>
    </row>
    <row r="51" spans="4:21" ht="15">
      <c r="D51" s="34">
        <f t="shared" si="10"/>
        <v>0</v>
      </c>
      <c r="E51" s="3">
        <f>COUNTIF(Vertices[Degree],"&gt;= "&amp;D51)-COUNTIF(Vertices[Degree],"&gt;="&amp;D52)</f>
        <v>0</v>
      </c>
      <c r="F51" s="40">
        <f t="shared" si="11"/>
        <v>70.6363636363636</v>
      </c>
      <c r="G51" s="41">
        <f>COUNTIF(Vertices[In-Degree],"&gt;= "&amp;F51)-COUNTIF(Vertices[In-Degree],"&gt;="&amp;F52)</f>
        <v>0</v>
      </c>
      <c r="H51" s="40">
        <f t="shared" si="12"/>
        <v>72.65454545454544</v>
      </c>
      <c r="I51" s="41">
        <f>COUNTIF(Vertices[Out-Degree],"&gt;= "&amp;H51)-COUNTIF(Vertices[Out-Degree],"&gt;="&amp;H52)</f>
        <v>0</v>
      </c>
      <c r="J51" s="40">
        <f t="shared" si="13"/>
        <v>88377.18619798182</v>
      </c>
      <c r="K51" s="41">
        <f>COUNTIF(Vertices[Betweenness Centrality],"&gt;= "&amp;J51)-COUNTIF(Vertices[Betweenness Centrality],"&gt;="&amp;J52)</f>
        <v>0</v>
      </c>
      <c r="L51" s="40">
        <f t="shared" si="14"/>
        <v>0.672840836363636</v>
      </c>
      <c r="M51" s="41">
        <f>COUNTIF(Vertices[Closeness Centrality],"&gt;= "&amp;L51)-COUNTIF(Vertices[Closeness Centrality],"&gt;="&amp;L52)</f>
        <v>0</v>
      </c>
      <c r="N51" s="40">
        <f t="shared" si="15"/>
        <v>0.04032932727272726</v>
      </c>
      <c r="O51" s="41">
        <f>COUNTIF(Vertices[Eigenvector Centrality],"&gt;= "&amp;N51)-COUNTIF(Vertices[Eigenvector Centrality],"&gt;="&amp;N52)</f>
        <v>0</v>
      </c>
      <c r="P51" s="40">
        <f t="shared" si="16"/>
        <v>39.87602130909091</v>
      </c>
      <c r="Q51" s="41">
        <f>COUNTIF(Vertices[PageRank],"&gt;= "&amp;P51)-COUNTIF(Vertices[PageRank],"&gt;="&amp;P52)</f>
        <v>0</v>
      </c>
      <c r="R51" s="40">
        <f t="shared" si="17"/>
        <v>0.6727272727272728</v>
      </c>
      <c r="S51" s="45">
        <f>COUNTIF(Vertices[Clustering Coefficient],"&gt;= "&amp;R51)-COUNTIF(Vertices[Clustering Coefficient],"&gt;="&amp;R52)</f>
        <v>0</v>
      </c>
      <c r="T51" s="40" t="e">
        <f ca="1" t="shared" si="18"/>
        <v>#REF!</v>
      </c>
      <c r="U51" s="41" t="e">
        <f ca="1" t="shared" si="0"/>
        <v>#REF!</v>
      </c>
    </row>
    <row r="52" spans="4:21" ht="15">
      <c r="D52" s="34">
        <f t="shared" si="10"/>
        <v>0</v>
      </c>
      <c r="E52" s="3">
        <f>COUNTIF(Vertices[Degree],"&gt;= "&amp;D52)-COUNTIF(Vertices[Degree],"&gt;="&amp;D53)</f>
        <v>0</v>
      </c>
      <c r="F52" s="38">
        <f t="shared" si="11"/>
        <v>72.5454545454545</v>
      </c>
      <c r="G52" s="39">
        <f>COUNTIF(Vertices[In-Degree],"&gt;= "&amp;F52)-COUNTIF(Vertices[In-Degree],"&gt;="&amp;F53)</f>
        <v>0</v>
      </c>
      <c r="H52" s="38">
        <f t="shared" si="12"/>
        <v>74.61818181818181</v>
      </c>
      <c r="I52" s="39">
        <f>COUNTIF(Vertices[Out-Degree],"&gt;= "&amp;H52)-COUNTIF(Vertices[Out-Degree],"&gt;="&amp;H53)</f>
        <v>0</v>
      </c>
      <c r="J52" s="38">
        <f t="shared" si="13"/>
        <v>90765.75879792728</v>
      </c>
      <c r="K52" s="39">
        <f>COUNTIF(Vertices[Betweenness Centrality],"&gt;= "&amp;J52)-COUNTIF(Vertices[Betweenness Centrality],"&gt;="&amp;J53)</f>
        <v>0</v>
      </c>
      <c r="L52" s="38">
        <f t="shared" si="14"/>
        <v>0.691016345454545</v>
      </c>
      <c r="M52" s="39">
        <f>COUNTIF(Vertices[Closeness Centrality],"&gt;= "&amp;L52)-COUNTIF(Vertices[Closeness Centrality],"&gt;="&amp;L53)</f>
        <v>0</v>
      </c>
      <c r="N52" s="38">
        <f t="shared" si="15"/>
        <v>0.04141930909090908</v>
      </c>
      <c r="O52" s="39">
        <f>COUNTIF(Vertices[Eigenvector Centrality],"&gt;= "&amp;N52)-COUNTIF(Vertices[Eigenvector Centrality],"&gt;="&amp;N53)</f>
        <v>0</v>
      </c>
      <c r="P52" s="38">
        <f t="shared" si="16"/>
        <v>40.943556236363634</v>
      </c>
      <c r="Q52" s="39">
        <f>COUNTIF(Vertices[PageRank],"&gt;= "&amp;P52)-COUNTIF(Vertices[PageRank],"&gt;="&amp;P53)</f>
        <v>0</v>
      </c>
      <c r="R52" s="38">
        <f t="shared" si="17"/>
        <v>0.690909090909091</v>
      </c>
      <c r="S52" s="44">
        <f>COUNTIF(Vertices[Clustering Coefficient],"&gt;= "&amp;R52)-COUNTIF(Vertices[Clustering Coefficient],"&gt;="&amp;R53)</f>
        <v>0</v>
      </c>
      <c r="T52" s="38" t="e">
        <f ca="1" t="shared" si="18"/>
        <v>#REF!</v>
      </c>
      <c r="U52" s="39" t="e">
        <f ca="1" t="shared" si="0"/>
        <v>#REF!</v>
      </c>
    </row>
    <row r="53" spans="4:21" ht="15">
      <c r="D53" s="34">
        <f t="shared" si="10"/>
        <v>0</v>
      </c>
      <c r="E53" s="3">
        <f>COUNTIF(Vertices[Degree],"&gt;= "&amp;D53)-COUNTIF(Vertices[Degree],"&gt;="&amp;D54)</f>
        <v>0</v>
      </c>
      <c r="F53" s="40">
        <f t="shared" si="11"/>
        <v>74.45454545454541</v>
      </c>
      <c r="G53" s="41">
        <f>COUNTIF(Vertices[In-Degree],"&gt;= "&amp;F53)-COUNTIF(Vertices[In-Degree],"&gt;="&amp;F54)</f>
        <v>0</v>
      </c>
      <c r="H53" s="40">
        <f t="shared" si="12"/>
        <v>76.58181818181818</v>
      </c>
      <c r="I53" s="41">
        <f>COUNTIF(Vertices[Out-Degree],"&gt;= "&amp;H53)-COUNTIF(Vertices[Out-Degree],"&gt;="&amp;H54)</f>
        <v>0</v>
      </c>
      <c r="J53" s="40">
        <f t="shared" si="13"/>
        <v>93154.33139787274</v>
      </c>
      <c r="K53" s="41">
        <f>COUNTIF(Vertices[Betweenness Centrality],"&gt;= "&amp;J53)-COUNTIF(Vertices[Betweenness Centrality],"&gt;="&amp;J54)</f>
        <v>0</v>
      </c>
      <c r="L53" s="40">
        <f t="shared" si="14"/>
        <v>0.7091918545454541</v>
      </c>
      <c r="M53" s="41">
        <f>COUNTIF(Vertices[Closeness Centrality],"&gt;= "&amp;L53)-COUNTIF(Vertices[Closeness Centrality],"&gt;="&amp;L54)</f>
        <v>0</v>
      </c>
      <c r="N53" s="40">
        <f t="shared" si="15"/>
        <v>0.0425092909090909</v>
      </c>
      <c r="O53" s="41">
        <f>COUNTIF(Vertices[Eigenvector Centrality],"&gt;= "&amp;N53)-COUNTIF(Vertices[Eigenvector Centrality],"&gt;="&amp;N54)</f>
        <v>0</v>
      </c>
      <c r="P53" s="40">
        <f t="shared" si="16"/>
        <v>42.01109116363636</v>
      </c>
      <c r="Q53" s="41">
        <f>COUNTIF(Vertices[PageRank],"&gt;= "&amp;P53)-COUNTIF(Vertices[PageRank],"&gt;="&amp;P54)</f>
        <v>0</v>
      </c>
      <c r="R53" s="40">
        <f t="shared" si="17"/>
        <v>0.7090909090909092</v>
      </c>
      <c r="S53" s="45">
        <f>COUNTIF(Vertices[Clustering Coefficient],"&gt;= "&amp;R53)-COUNTIF(Vertices[Clustering Coefficient],"&gt;="&amp;R54)</f>
        <v>0</v>
      </c>
      <c r="T53" s="40" t="e">
        <f ca="1" t="shared" si="18"/>
        <v>#REF!</v>
      </c>
      <c r="U53" s="41" t="e">
        <f ca="1" t="shared" si="0"/>
        <v>#REF!</v>
      </c>
    </row>
    <row r="54" spans="4:21" ht="15">
      <c r="D54" s="34">
        <f t="shared" si="10"/>
        <v>0</v>
      </c>
      <c r="E54" s="3">
        <f>COUNTIF(Vertices[Degree],"&gt;= "&amp;D54)-COUNTIF(Vertices[Degree],"&gt;="&amp;D55)</f>
        <v>0</v>
      </c>
      <c r="F54" s="38">
        <f t="shared" si="11"/>
        <v>76.36363636363632</v>
      </c>
      <c r="G54" s="39">
        <f>COUNTIF(Vertices[In-Degree],"&gt;= "&amp;F54)-COUNTIF(Vertices[In-Degree],"&gt;="&amp;F55)</f>
        <v>0</v>
      </c>
      <c r="H54" s="38">
        <f t="shared" si="12"/>
        <v>78.54545454545455</v>
      </c>
      <c r="I54" s="39">
        <f>COUNTIF(Vertices[Out-Degree],"&gt;= "&amp;H54)-COUNTIF(Vertices[Out-Degree],"&gt;="&amp;H55)</f>
        <v>0</v>
      </c>
      <c r="J54" s="38">
        <f t="shared" si="13"/>
        <v>95542.9039978182</v>
      </c>
      <c r="K54" s="39">
        <f>COUNTIF(Vertices[Betweenness Centrality],"&gt;= "&amp;J54)-COUNTIF(Vertices[Betweenness Centrality],"&gt;="&amp;J55)</f>
        <v>0</v>
      </c>
      <c r="L54" s="38">
        <f t="shared" si="14"/>
        <v>0.7273673636363631</v>
      </c>
      <c r="M54" s="39">
        <f>COUNTIF(Vertices[Closeness Centrality],"&gt;= "&amp;L54)-COUNTIF(Vertices[Closeness Centrality],"&gt;="&amp;L55)</f>
        <v>0</v>
      </c>
      <c r="N54" s="38">
        <f t="shared" si="15"/>
        <v>0.043599272727272716</v>
      </c>
      <c r="O54" s="39">
        <f>COUNTIF(Vertices[Eigenvector Centrality],"&gt;= "&amp;N54)-COUNTIF(Vertices[Eigenvector Centrality],"&gt;="&amp;N55)</f>
        <v>0</v>
      </c>
      <c r="P54" s="38">
        <f t="shared" si="16"/>
        <v>43.07862609090908</v>
      </c>
      <c r="Q54" s="39">
        <f>COUNTIF(Vertices[PageRank],"&gt;= "&amp;P54)-COUNTIF(Vertices[PageRank],"&gt;="&amp;P55)</f>
        <v>0</v>
      </c>
      <c r="R54" s="38">
        <f t="shared" si="17"/>
        <v>0.7272727272727274</v>
      </c>
      <c r="S54" s="44">
        <f>COUNTIF(Vertices[Clustering Coefficient],"&gt;= "&amp;R54)-COUNTIF(Vertices[Clustering Coefficient],"&gt;="&amp;R55)</f>
        <v>0</v>
      </c>
      <c r="T54" s="38" t="e">
        <f ca="1" t="shared" si="18"/>
        <v>#REF!</v>
      </c>
      <c r="U54" s="39" t="e">
        <f ca="1" t="shared" si="0"/>
        <v>#REF!</v>
      </c>
    </row>
    <row r="55" spans="1:21" ht="15">
      <c r="A55" s="35" t="s">
        <v>81</v>
      </c>
      <c r="B55" s="47" t="str">
        <f>IF(COUNT(Vertices[Degree])&gt;0,D2,NoMetricMessage)</f>
        <v>Not Available</v>
      </c>
      <c r="D55" s="34">
        <f t="shared" si="10"/>
        <v>0</v>
      </c>
      <c r="E55" s="3">
        <f>COUNTIF(Vertices[Degree],"&gt;= "&amp;D55)-COUNTIF(Vertices[Degree],"&gt;="&amp;D56)</f>
        <v>0</v>
      </c>
      <c r="F55" s="40">
        <f t="shared" si="11"/>
        <v>78.27272727272722</v>
      </c>
      <c r="G55" s="41">
        <f>COUNTIF(Vertices[In-Degree],"&gt;= "&amp;F55)-COUNTIF(Vertices[In-Degree],"&gt;="&amp;F56)</f>
        <v>0</v>
      </c>
      <c r="H55" s="40">
        <f t="shared" si="12"/>
        <v>80.50909090909092</v>
      </c>
      <c r="I55" s="41">
        <f>COUNTIF(Vertices[Out-Degree],"&gt;= "&amp;H55)-COUNTIF(Vertices[Out-Degree],"&gt;="&amp;H56)</f>
        <v>0</v>
      </c>
      <c r="J55" s="40">
        <f t="shared" si="13"/>
        <v>97931.47659776366</v>
      </c>
      <c r="K55" s="41">
        <f>COUNTIF(Vertices[Betweenness Centrality],"&gt;= "&amp;J55)-COUNTIF(Vertices[Betweenness Centrality],"&gt;="&amp;J56)</f>
        <v>0</v>
      </c>
      <c r="L55" s="40">
        <f t="shared" si="14"/>
        <v>0.7455428727272722</v>
      </c>
      <c r="M55" s="41">
        <f>COUNTIF(Vertices[Closeness Centrality],"&gt;= "&amp;L55)-COUNTIF(Vertices[Closeness Centrality],"&gt;="&amp;L56)</f>
        <v>0</v>
      </c>
      <c r="N55" s="40">
        <f t="shared" si="15"/>
        <v>0.04468925454545453</v>
      </c>
      <c r="O55" s="41">
        <f>COUNTIF(Vertices[Eigenvector Centrality],"&gt;= "&amp;N55)-COUNTIF(Vertices[Eigenvector Centrality],"&gt;="&amp;N56)</f>
        <v>0</v>
      </c>
      <c r="P55" s="40">
        <f t="shared" si="16"/>
        <v>44.14616101818181</v>
      </c>
      <c r="Q55" s="41">
        <f>COUNTIF(Vertices[PageRank],"&gt;= "&amp;P55)-COUNTIF(Vertices[PageRank],"&gt;="&amp;P56)</f>
        <v>0</v>
      </c>
      <c r="R55" s="40">
        <f t="shared" si="17"/>
        <v>0.7454545454545456</v>
      </c>
      <c r="S55" s="45">
        <f>COUNTIF(Vertices[Clustering Coefficient],"&gt;= "&amp;R55)-COUNTIF(Vertices[Clustering Coefficient],"&gt;="&amp;R56)</f>
        <v>0</v>
      </c>
      <c r="T55" s="40" t="e">
        <f ca="1" t="shared" si="18"/>
        <v>#REF!</v>
      </c>
      <c r="U55" s="41" t="e">
        <f ca="1" t="shared" si="0"/>
        <v>#REF!</v>
      </c>
    </row>
    <row r="56" spans="1:21" ht="15">
      <c r="A56" s="35" t="s">
        <v>82</v>
      </c>
      <c r="B56" s="47" t="str">
        <f>IF(COUNT(Vertices[Degree])&gt;0,D57,NoMetricMessage)</f>
        <v>Not Available</v>
      </c>
      <c r="D56" s="34">
        <f t="shared" si="10"/>
        <v>0</v>
      </c>
      <c r="E56" s="3">
        <f>COUNTIF(Vertices[Degree],"&gt;= "&amp;D56)-COUNTIF(Vertices[Degree],"&gt;="&amp;D57)</f>
        <v>0</v>
      </c>
      <c r="F56" s="38">
        <f t="shared" si="11"/>
        <v>80.18181818181813</v>
      </c>
      <c r="G56" s="39">
        <f>COUNTIF(Vertices[In-Degree],"&gt;= "&amp;F56)-COUNTIF(Vertices[In-Degree],"&gt;="&amp;F57)</f>
        <v>0</v>
      </c>
      <c r="H56" s="38">
        <f t="shared" si="12"/>
        <v>82.47272727272728</v>
      </c>
      <c r="I56" s="39">
        <f>COUNTIF(Vertices[Out-Degree],"&gt;= "&amp;H56)-COUNTIF(Vertices[Out-Degree],"&gt;="&amp;H57)</f>
        <v>0</v>
      </c>
      <c r="J56" s="38">
        <f t="shared" si="13"/>
        <v>100320.04919770912</v>
      </c>
      <c r="K56" s="39">
        <f>COUNTIF(Vertices[Betweenness Centrality],"&gt;= "&amp;J56)-COUNTIF(Vertices[Betweenness Centrality],"&gt;="&amp;J57)</f>
        <v>0</v>
      </c>
      <c r="L56" s="38">
        <f t="shared" si="14"/>
        <v>0.7637183818181812</v>
      </c>
      <c r="M56" s="39">
        <f>COUNTIF(Vertices[Closeness Centrality],"&gt;= "&amp;L56)-COUNTIF(Vertices[Closeness Centrality],"&gt;="&amp;L57)</f>
        <v>0</v>
      </c>
      <c r="N56" s="38">
        <f t="shared" si="15"/>
        <v>0.04577923636363635</v>
      </c>
      <c r="O56" s="39">
        <f>COUNTIF(Vertices[Eigenvector Centrality],"&gt;= "&amp;N56)-COUNTIF(Vertices[Eigenvector Centrality],"&gt;="&amp;N57)</f>
        <v>0</v>
      </c>
      <c r="P56" s="38">
        <f t="shared" si="16"/>
        <v>45.21369594545453</v>
      </c>
      <c r="Q56" s="39">
        <f>COUNTIF(Vertices[PageRank],"&gt;= "&amp;P56)-COUNTIF(Vertices[PageRank],"&gt;="&amp;P57)</f>
        <v>0</v>
      </c>
      <c r="R56" s="38">
        <f t="shared" si="17"/>
        <v>0.7636363636363638</v>
      </c>
      <c r="S56" s="44">
        <f>COUNTIF(Vertices[Clustering Coefficient],"&gt;= "&amp;R56)-COUNTIF(Vertices[Clustering Coefficient],"&gt;="&amp;R57)</f>
        <v>0</v>
      </c>
      <c r="T56" s="38" t="e">
        <f ca="1" t="shared" si="18"/>
        <v>#REF!</v>
      </c>
      <c r="U56" s="39" t="e">
        <f ca="1" t="shared" si="0"/>
        <v>#REF!</v>
      </c>
    </row>
    <row r="57" spans="1:21" ht="15">
      <c r="A57" s="35" t="s">
        <v>83</v>
      </c>
      <c r="B57" s="48" t="str">
        <f>_xlfn.IFERROR(AVERAGE(Vertices[Degree]),NoMetricMessage)</f>
        <v>Not Available</v>
      </c>
      <c r="D57" s="34">
        <f>MAX(Vertices[Degree])</f>
        <v>0</v>
      </c>
      <c r="E57" s="3">
        <f>COUNTIF(Vertices[Degree],"&gt;= "&amp;D57)-COUNTIF(Vertices[Degree],"&gt;="&amp;D58)</f>
        <v>0</v>
      </c>
      <c r="F57" s="42">
        <f>MAX(Vertices[In-Degree])</f>
        <v>105</v>
      </c>
      <c r="G57" s="43">
        <f>COUNTIF(Vertices[In-Degree],"&gt;= "&amp;F57)-COUNTIF(Vertices[In-Degree],"&gt;="&amp;F58)</f>
        <v>1</v>
      </c>
      <c r="H57" s="42">
        <f>MAX(Vertices[Out-Degree])</f>
        <v>108</v>
      </c>
      <c r="I57" s="43">
        <f>COUNTIF(Vertices[Out-Degree],"&gt;= "&amp;H57)-COUNTIF(Vertices[Out-Degree],"&gt;="&amp;H58)</f>
        <v>1</v>
      </c>
      <c r="J57" s="42">
        <f>MAX(Vertices[Betweenness Centrality])</f>
        <v>131371.492997</v>
      </c>
      <c r="K57" s="43">
        <f>COUNTIF(Vertices[Betweenness Centrality],"&gt;= "&amp;J57)-COUNTIF(Vertices[Betweenness Centrality],"&gt;="&amp;J58)</f>
        <v>1</v>
      </c>
      <c r="L57" s="42">
        <f>MAX(Vertices[Closeness Centrality])</f>
        <v>1</v>
      </c>
      <c r="M57" s="43">
        <f>COUNTIF(Vertices[Closeness Centrality],"&gt;= "&amp;L57)-COUNTIF(Vertices[Closeness Centrality],"&gt;="&amp;L58)</f>
        <v>26</v>
      </c>
      <c r="N57" s="42">
        <f>MAX(Vertices[Eigenvector Centrality])</f>
        <v>0.059949</v>
      </c>
      <c r="O57" s="43">
        <f>COUNTIF(Vertices[Eigenvector Centrality],"&gt;= "&amp;N57)-COUNTIF(Vertices[Eigenvector Centrality],"&gt;="&amp;N58)</f>
        <v>1</v>
      </c>
      <c r="P57" s="42">
        <f>MAX(Vertices[PageRank])</f>
        <v>59.09165</v>
      </c>
      <c r="Q57" s="43">
        <f>COUNTIF(Vertices[PageRank],"&gt;= "&amp;P57)-COUNTIF(Vertices[PageRank],"&gt;="&amp;P58)</f>
        <v>1</v>
      </c>
      <c r="R57" s="42">
        <f>MAX(Vertices[Clustering Coefficient])</f>
        <v>1</v>
      </c>
      <c r="S57" s="46">
        <f>COUNTIF(Vertices[Clustering Coefficient],"&gt;= "&amp;R57)-COUNTIF(Vertices[Clustering Coefficient],"&gt;="&amp;R58)</f>
        <v>9</v>
      </c>
      <c r="T57" s="42" t="e">
        <f ca="1">MAX(INDIRECT(DynamicFilterSourceColumnRange))</f>
        <v>#REF!</v>
      </c>
      <c r="U57" s="43" t="e">
        <f ca="1" t="shared" si="0"/>
        <v>#REF!</v>
      </c>
    </row>
    <row r="58" spans="1:2" ht="15">
      <c r="A58" s="35" t="s">
        <v>84</v>
      </c>
      <c r="B58" s="48" t="str">
        <f>_xlfn.IFERROR(MEDIAN(Vertices[Degree]),NoMetricMessage)</f>
        <v>Not Available</v>
      </c>
    </row>
    <row r="69" spans="1:2" ht="15">
      <c r="A69" s="35" t="s">
        <v>88</v>
      </c>
      <c r="B69" s="47">
        <f>IF(COUNT(Vertices[In-Degree])&gt;0,F2,NoMetricMessage)</f>
        <v>0</v>
      </c>
    </row>
    <row r="70" spans="1:2" ht="15">
      <c r="A70" s="35" t="s">
        <v>89</v>
      </c>
      <c r="B70" s="47">
        <f>IF(COUNT(Vertices[In-Degree])&gt;0,F57,NoMetricMessage)</f>
        <v>105</v>
      </c>
    </row>
    <row r="71" spans="1:2" ht="15">
      <c r="A71" s="35" t="s">
        <v>90</v>
      </c>
      <c r="B71" s="48">
        <f>_xlfn.IFERROR(AVERAGE(Vertices[In-Degree]),NoMetricMessage)</f>
        <v>1.453883495145631</v>
      </c>
    </row>
    <row r="72" spans="1:2" ht="15">
      <c r="A72" s="35" t="s">
        <v>91</v>
      </c>
      <c r="B72" s="48">
        <f>_xlfn.IFERROR(MEDIAN(Vertices[In-Degree]),NoMetricMessage)</f>
        <v>1</v>
      </c>
    </row>
    <row r="83" spans="1:2" ht="15">
      <c r="A83" s="35" t="s">
        <v>94</v>
      </c>
      <c r="B83" s="47">
        <f>IF(COUNT(Vertices[Out-Degree])&gt;0,H2,NoMetricMessage)</f>
        <v>0</v>
      </c>
    </row>
    <row r="84" spans="1:2" ht="15">
      <c r="A84" s="35" t="s">
        <v>95</v>
      </c>
      <c r="B84" s="47">
        <f>IF(COUNT(Vertices[Out-Degree])&gt;0,H57,NoMetricMessage)</f>
        <v>108</v>
      </c>
    </row>
    <row r="85" spans="1:2" ht="15">
      <c r="A85" s="35" t="s">
        <v>96</v>
      </c>
      <c r="B85" s="48">
        <f>_xlfn.IFERROR(AVERAGE(Vertices[Out-Degree]),NoMetricMessage)</f>
        <v>1.453883495145631</v>
      </c>
    </row>
    <row r="86" spans="1:2" ht="15">
      <c r="A86" s="35" t="s">
        <v>97</v>
      </c>
      <c r="B86" s="48">
        <f>_xlfn.IFERROR(MEDIAN(Vertices[Out-Degree]),NoMetricMessage)</f>
        <v>1</v>
      </c>
    </row>
    <row r="97" spans="1:2" ht="15">
      <c r="A97" s="35" t="s">
        <v>100</v>
      </c>
      <c r="B97" s="48">
        <f>IF(COUNT(Vertices[Betweenness Centrality])&gt;0,J2,NoMetricMessage)</f>
        <v>0</v>
      </c>
    </row>
    <row r="98" spans="1:2" ht="15">
      <c r="A98" s="35" t="s">
        <v>101</v>
      </c>
      <c r="B98" s="48">
        <f>IF(COUNT(Vertices[Betweenness Centrality])&gt;0,J57,NoMetricMessage)</f>
        <v>131371.492997</v>
      </c>
    </row>
    <row r="99" spans="1:2" ht="15">
      <c r="A99" s="35" t="s">
        <v>102</v>
      </c>
      <c r="B99" s="48">
        <f>_xlfn.IFERROR(AVERAGE(Vertices[Betweenness Centrality]),NoMetricMessage)</f>
        <v>807.6116504757282</v>
      </c>
    </row>
    <row r="100" spans="1:2" ht="15">
      <c r="A100" s="35" t="s">
        <v>103</v>
      </c>
      <c r="B100" s="48">
        <f>_xlfn.IFERROR(MEDIAN(Vertices[Betweenness Centrality]),NoMetricMessage)</f>
        <v>0</v>
      </c>
    </row>
    <row r="111" spans="1:2" ht="15">
      <c r="A111" s="35" t="s">
        <v>106</v>
      </c>
      <c r="B111" s="48">
        <f>IF(COUNT(Vertices[Closeness Centrality])&gt;0,L2,NoMetricMessage)</f>
        <v>0.000347</v>
      </c>
    </row>
    <row r="112" spans="1:2" ht="15">
      <c r="A112" s="35" t="s">
        <v>107</v>
      </c>
      <c r="B112" s="48">
        <f>IF(COUNT(Vertices[Closeness Centrality])&gt;0,L57,NoMetricMessage)</f>
        <v>1</v>
      </c>
    </row>
    <row r="113" spans="1:2" ht="15">
      <c r="A113" s="35" t="s">
        <v>108</v>
      </c>
      <c r="B113" s="48">
        <f>_xlfn.IFERROR(AVERAGE(Vertices[Closeness Centrality]),NoMetricMessage)</f>
        <v>0.06954158252427188</v>
      </c>
    </row>
    <row r="114" spans="1:2" ht="15">
      <c r="A114" s="35" t="s">
        <v>109</v>
      </c>
      <c r="B114" s="48">
        <f>_xlfn.IFERROR(MEDIAN(Vertices[Closeness Centrality]),NoMetricMessage)</f>
        <v>0.000979</v>
      </c>
    </row>
    <row r="125" spans="1:2" ht="15">
      <c r="A125" s="35" t="s">
        <v>112</v>
      </c>
      <c r="B125" s="48">
        <f>IF(COUNT(Vertices[Eigenvector Centrality])&gt;0,N2,NoMetricMessage)</f>
        <v>0</v>
      </c>
    </row>
    <row r="126" spans="1:2" ht="15">
      <c r="A126" s="35" t="s">
        <v>113</v>
      </c>
      <c r="B126" s="48">
        <f>IF(COUNT(Vertices[Eigenvector Centrality])&gt;0,N57,NoMetricMessage)</f>
        <v>0.059949</v>
      </c>
    </row>
    <row r="127" spans="1:2" ht="15">
      <c r="A127" s="35" t="s">
        <v>114</v>
      </c>
      <c r="B127" s="48">
        <f>_xlfn.IFERROR(AVERAGE(Vertices[Eigenvector Centrality]),NoMetricMessage)</f>
        <v>0.0024272548543689296</v>
      </c>
    </row>
    <row r="128" spans="1:2" ht="15">
      <c r="A128" s="35" t="s">
        <v>115</v>
      </c>
      <c r="B128" s="48">
        <f>_xlfn.IFERROR(MEDIAN(Vertices[Eigenvector Centrality]),NoMetricMessage)</f>
        <v>0.0007999999999999999</v>
      </c>
    </row>
    <row r="139" spans="1:2" ht="15">
      <c r="A139" s="35" t="s">
        <v>140</v>
      </c>
      <c r="B139" s="48">
        <f>IF(COUNT(Vertices[PageRank])&gt;0,P2,NoMetricMessage)</f>
        <v>0.377229</v>
      </c>
    </row>
    <row r="140" spans="1:2" ht="15">
      <c r="A140" s="35" t="s">
        <v>141</v>
      </c>
      <c r="B140" s="48">
        <f>IF(COUNT(Vertices[PageRank])&gt;0,P57,NoMetricMessage)</f>
        <v>59.09165</v>
      </c>
    </row>
    <row r="141" spans="1:2" ht="15">
      <c r="A141" s="35" t="s">
        <v>142</v>
      </c>
      <c r="B141" s="48">
        <f>_xlfn.IFERROR(AVERAGE(Vertices[PageRank]),NoMetricMessage)</f>
        <v>0.9999987718446584</v>
      </c>
    </row>
    <row r="142" spans="1:2" ht="15">
      <c r="A142" s="35" t="s">
        <v>143</v>
      </c>
      <c r="B142" s="48">
        <f>_xlfn.IFERROR(MEDIAN(Vertices[PageRank]),NoMetricMessage)</f>
        <v>0.7292135</v>
      </c>
    </row>
    <row r="153" spans="1:2" ht="15">
      <c r="A153" s="35" t="s">
        <v>118</v>
      </c>
      <c r="B153" s="48">
        <f>IF(COUNT(Vertices[Clustering Coefficient])&gt;0,R2,NoMetricMessage)</f>
        <v>0</v>
      </c>
    </row>
    <row r="154" spans="1:2" ht="15">
      <c r="A154" s="35" t="s">
        <v>119</v>
      </c>
      <c r="B154" s="48">
        <f>IF(COUNT(Vertices[Clustering Coefficient])&gt;0,R57,NoMetricMessage)</f>
        <v>1</v>
      </c>
    </row>
    <row r="155" spans="1:2" ht="15">
      <c r="A155" s="35" t="s">
        <v>120</v>
      </c>
      <c r="B155" s="48">
        <f>_xlfn.IFERROR(AVERAGE(Vertices[Clustering Coefficient]),NoMetricMessage)</f>
        <v>0.0837011568635642</v>
      </c>
    </row>
    <row r="156" spans="1:2" ht="15">
      <c r="A156" s="35"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616</v>
      </c>
    </row>
    <row r="6" spans="1:18" ht="409.5">
      <c r="A6">
        <v>0</v>
      </c>
      <c r="B6" s="1" t="s">
        <v>136</v>
      </c>
      <c r="C6">
        <v>1</v>
      </c>
      <c r="D6" t="s">
        <v>59</v>
      </c>
      <c r="E6" t="s">
        <v>59</v>
      </c>
      <c r="F6">
        <v>0</v>
      </c>
      <c r="H6" t="s">
        <v>71</v>
      </c>
      <c r="J6" t="s">
        <v>173</v>
      </c>
      <c r="K6" s="13" t="s">
        <v>617</v>
      </c>
      <c r="R6" t="s">
        <v>129</v>
      </c>
    </row>
    <row r="7" spans="1:11" ht="409.5">
      <c r="A7">
        <v>2</v>
      </c>
      <c r="B7">
        <v>1</v>
      </c>
      <c r="C7">
        <v>0</v>
      </c>
      <c r="D7" t="s">
        <v>60</v>
      </c>
      <c r="E7" t="s">
        <v>60</v>
      </c>
      <c r="F7">
        <v>2</v>
      </c>
      <c r="H7" t="s">
        <v>72</v>
      </c>
      <c r="J7" t="s">
        <v>174</v>
      </c>
      <c r="K7" s="13" t="s">
        <v>703</v>
      </c>
    </row>
    <row r="8" spans="1:11" ht="409.5">
      <c r="A8"/>
      <c r="B8">
        <v>2</v>
      </c>
      <c r="C8">
        <v>2</v>
      </c>
      <c r="D8" t="s">
        <v>61</v>
      </c>
      <c r="E8" t="s">
        <v>61</v>
      </c>
      <c r="H8" t="s">
        <v>73</v>
      </c>
      <c r="J8" t="s">
        <v>175</v>
      </c>
      <c r="K8" s="13" t="s">
        <v>704</v>
      </c>
    </row>
    <row r="9" spans="1:11" ht="409.5">
      <c r="A9"/>
      <c r="B9">
        <v>3</v>
      </c>
      <c r="C9">
        <v>4</v>
      </c>
      <c r="D9" t="s">
        <v>62</v>
      </c>
      <c r="E9" t="s">
        <v>62</v>
      </c>
      <c r="H9" t="s">
        <v>74</v>
      </c>
      <c r="J9" t="s">
        <v>176</v>
      </c>
      <c r="K9" s="13" t="s">
        <v>705</v>
      </c>
    </row>
    <row r="10" spans="1:11" ht="409.5">
      <c r="A10"/>
      <c r="B10">
        <v>4</v>
      </c>
      <c r="D10" t="s">
        <v>63</v>
      </c>
      <c r="E10" t="s">
        <v>63</v>
      </c>
      <c r="H10" t="s">
        <v>75</v>
      </c>
      <c r="J10" t="s">
        <v>177</v>
      </c>
      <c r="K10" s="13" t="s">
        <v>706</v>
      </c>
    </row>
    <row r="11" spans="1:11" ht="409.5">
      <c r="A11"/>
      <c r="B11">
        <v>5</v>
      </c>
      <c r="D11" t="s">
        <v>46</v>
      </c>
      <c r="E11">
        <v>1</v>
      </c>
      <c r="H11" t="s">
        <v>76</v>
      </c>
      <c r="J11" t="s">
        <v>178</v>
      </c>
      <c r="K11" s="13" t="s">
        <v>707</v>
      </c>
    </row>
    <row r="12" spans="1:11" ht="15">
      <c r="A12"/>
      <c r="B12"/>
      <c r="D12" t="s">
        <v>64</v>
      </c>
      <c r="E12">
        <v>2</v>
      </c>
      <c r="H12">
        <v>0</v>
      </c>
      <c r="J12" t="s">
        <v>179</v>
      </c>
      <c r="K12" t="s">
        <v>192</v>
      </c>
    </row>
    <row r="13" spans="1:11" ht="15">
      <c r="A13"/>
      <c r="B13"/>
      <c r="D13">
        <v>1</v>
      </c>
      <c r="E13">
        <v>3</v>
      </c>
      <c r="H13">
        <v>1</v>
      </c>
      <c r="J13" t="s">
        <v>180</v>
      </c>
      <c r="K13" t="s">
        <v>193</v>
      </c>
    </row>
    <row r="14" spans="4:11" ht="15">
      <c r="D14">
        <v>2</v>
      </c>
      <c r="E14">
        <v>4</v>
      </c>
      <c r="H14">
        <v>2</v>
      </c>
      <c r="J14" t="s">
        <v>181</v>
      </c>
      <c r="K14" t="s">
        <v>194</v>
      </c>
    </row>
    <row r="15" spans="4:11" ht="15">
      <c r="D15">
        <v>3</v>
      </c>
      <c r="E15">
        <v>5</v>
      </c>
      <c r="H15">
        <v>3</v>
      </c>
      <c r="J15" t="s">
        <v>182</v>
      </c>
      <c r="K15" t="s">
        <v>195</v>
      </c>
    </row>
    <row r="16" spans="4:11" ht="15">
      <c r="D16">
        <v>4</v>
      </c>
      <c r="E16">
        <v>6</v>
      </c>
      <c r="H16">
        <v>4</v>
      </c>
      <c r="J16" t="s">
        <v>183</v>
      </c>
      <c r="K16" t="s">
        <v>196</v>
      </c>
    </row>
    <row r="17" spans="4:11" ht="15">
      <c r="D17">
        <v>5</v>
      </c>
      <c r="E17">
        <v>7</v>
      </c>
      <c r="H17">
        <v>5</v>
      </c>
      <c r="J17" t="s">
        <v>184</v>
      </c>
      <c r="K17" t="s">
        <v>197</v>
      </c>
    </row>
    <row r="18" spans="4:11" ht="15">
      <c r="D18">
        <v>6</v>
      </c>
      <c r="E18">
        <v>8</v>
      </c>
      <c r="H18">
        <v>6</v>
      </c>
      <c r="J18" t="s">
        <v>185</v>
      </c>
      <c r="K18" t="s">
        <v>198</v>
      </c>
    </row>
    <row r="19" spans="4:11" ht="15">
      <c r="D19">
        <v>7</v>
      </c>
      <c r="E19">
        <v>9</v>
      </c>
      <c r="H19">
        <v>7</v>
      </c>
      <c r="J19" t="s">
        <v>186</v>
      </c>
      <c r="K19" t="s">
        <v>199</v>
      </c>
    </row>
    <row r="20" spans="4:11" ht="409.5">
      <c r="D20">
        <v>8</v>
      </c>
      <c r="H20">
        <v>8</v>
      </c>
      <c r="J20" t="s">
        <v>187</v>
      </c>
      <c r="K20" s="13" t="s">
        <v>200</v>
      </c>
    </row>
    <row r="21" spans="4:11" ht="409.5">
      <c r="D21">
        <v>9</v>
      </c>
      <c r="H21">
        <v>9</v>
      </c>
      <c r="J21" t="s">
        <v>188</v>
      </c>
      <c r="K21" s="13" t="s">
        <v>201</v>
      </c>
    </row>
    <row r="22" spans="4:11" ht="409.5">
      <c r="D22">
        <v>10</v>
      </c>
      <c r="J22" t="s">
        <v>189</v>
      </c>
      <c r="K22" s="13" t="s">
        <v>202</v>
      </c>
    </row>
    <row r="23" spans="4:11" ht="15">
      <c r="D23">
        <v>11</v>
      </c>
      <c r="J23" t="s">
        <v>190</v>
      </c>
      <c r="K23">
        <v>7</v>
      </c>
    </row>
    <row r="24" spans="10:11" ht="15">
      <c r="J24" t="s">
        <v>672</v>
      </c>
      <c r="K24" t="s">
        <v>695</v>
      </c>
    </row>
    <row r="25" spans="10:11" ht="15">
      <c r="J25" t="s">
        <v>694</v>
      </c>
      <c r="K25" t="s">
        <v>696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65910-A96E-4CAC-A81B-6611A6AF756C}">
  <dimension ref="A1:C10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96" t="s">
        <v>42</v>
      </c>
    </row>
    <row r="2" spans="1:3" ht="15" customHeight="1">
      <c r="A2" s="94" t="s">
        <v>673</v>
      </c>
      <c r="B2" s="120" t="s">
        <v>674</v>
      </c>
      <c r="C2" s="101" t="s">
        <v>675</v>
      </c>
    </row>
    <row r="3" spans="1:3" ht="15">
      <c r="A3" s="119" t="s">
        <v>619</v>
      </c>
      <c r="B3" s="119" t="s">
        <v>619</v>
      </c>
      <c r="C3" s="97">
        <v>140</v>
      </c>
    </row>
    <row r="4" spans="1:3" ht="15">
      <c r="A4" s="119" t="s">
        <v>619</v>
      </c>
      <c r="B4" s="119" t="s">
        <v>620</v>
      </c>
      <c r="C4" s="97">
        <v>8</v>
      </c>
    </row>
    <row r="5" spans="1:3" ht="15">
      <c r="A5" s="119" t="s">
        <v>619</v>
      </c>
      <c r="B5" s="119" t="s">
        <v>621</v>
      </c>
      <c r="C5" s="97">
        <v>3</v>
      </c>
    </row>
    <row r="6" spans="1:3" ht="15">
      <c r="A6" s="119" t="s">
        <v>619</v>
      </c>
      <c r="B6" s="119" t="s">
        <v>622</v>
      </c>
      <c r="C6" s="97">
        <v>7</v>
      </c>
    </row>
    <row r="7" spans="1:3" ht="15">
      <c r="A7" s="119" t="s">
        <v>619</v>
      </c>
      <c r="B7" s="119" t="s">
        <v>623</v>
      </c>
      <c r="C7" s="97">
        <v>5</v>
      </c>
    </row>
    <row r="8" spans="1:3" ht="15">
      <c r="A8" s="119" t="s">
        <v>619</v>
      </c>
      <c r="B8" s="119" t="s">
        <v>624</v>
      </c>
      <c r="C8" s="97">
        <v>5</v>
      </c>
    </row>
    <row r="9" spans="1:3" ht="15">
      <c r="A9" s="119" t="s">
        <v>619</v>
      </c>
      <c r="B9" s="119" t="s">
        <v>625</v>
      </c>
      <c r="C9" s="97">
        <v>8</v>
      </c>
    </row>
    <row r="10" spans="1:3" ht="15">
      <c r="A10" s="119" t="s">
        <v>619</v>
      </c>
      <c r="B10" s="119" t="s">
        <v>626</v>
      </c>
      <c r="C10" s="97">
        <v>3</v>
      </c>
    </row>
    <row r="11" spans="1:3" ht="15">
      <c r="A11" s="119" t="s">
        <v>619</v>
      </c>
      <c r="B11" s="119" t="s">
        <v>627</v>
      </c>
      <c r="C11" s="97">
        <v>3</v>
      </c>
    </row>
    <row r="12" spans="1:3" ht="15">
      <c r="A12" s="119" t="s">
        <v>619</v>
      </c>
      <c r="B12" s="119" t="s">
        <v>628</v>
      </c>
      <c r="C12" s="97">
        <v>2</v>
      </c>
    </row>
    <row r="13" spans="1:3" ht="15">
      <c r="A13" s="119" t="s">
        <v>619</v>
      </c>
      <c r="B13" s="119" t="s">
        <v>631</v>
      </c>
      <c r="C13" s="97">
        <v>2</v>
      </c>
    </row>
    <row r="14" spans="1:3" ht="15">
      <c r="A14" s="119" t="s">
        <v>619</v>
      </c>
      <c r="B14" s="119" t="s">
        <v>632</v>
      </c>
      <c r="C14" s="97">
        <v>2</v>
      </c>
    </row>
    <row r="15" spans="1:3" ht="15">
      <c r="A15" s="119" t="s">
        <v>619</v>
      </c>
      <c r="B15" s="119" t="s">
        <v>633</v>
      </c>
      <c r="C15" s="97">
        <v>1</v>
      </c>
    </row>
    <row r="16" spans="1:3" ht="15">
      <c r="A16" s="119" t="s">
        <v>619</v>
      </c>
      <c r="B16" s="119" t="s">
        <v>636</v>
      </c>
      <c r="C16" s="97">
        <v>1</v>
      </c>
    </row>
    <row r="17" spans="1:3" ht="15">
      <c r="A17" s="119" t="s">
        <v>619</v>
      </c>
      <c r="B17" s="119" t="s">
        <v>637</v>
      </c>
      <c r="C17" s="97">
        <v>1</v>
      </c>
    </row>
    <row r="18" spans="1:3" ht="15">
      <c r="A18" s="119" t="s">
        <v>619</v>
      </c>
      <c r="B18" s="119" t="s">
        <v>639</v>
      </c>
      <c r="C18" s="97">
        <v>1</v>
      </c>
    </row>
    <row r="19" spans="1:3" ht="15">
      <c r="A19" s="119" t="s">
        <v>619</v>
      </c>
      <c r="B19" s="119" t="s">
        <v>643</v>
      </c>
      <c r="C19" s="97">
        <v>1</v>
      </c>
    </row>
    <row r="20" spans="1:3" ht="15">
      <c r="A20" s="119" t="s">
        <v>620</v>
      </c>
      <c r="B20" s="119" t="s">
        <v>619</v>
      </c>
      <c r="C20" s="97">
        <v>11</v>
      </c>
    </row>
    <row r="21" spans="1:3" ht="15">
      <c r="A21" s="119" t="s">
        <v>620</v>
      </c>
      <c r="B21" s="119" t="s">
        <v>620</v>
      </c>
      <c r="C21" s="97">
        <v>71</v>
      </c>
    </row>
    <row r="22" spans="1:3" ht="15">
      <c r="A22" s="119" t="s">
        <v>620</v>
      </c>
      <c r="B22" s="119" t="s">
        <v>621</v>
      </c>
      <c r="C22" s="97">
        <v>2</v>
      </c>
    </row>
    <row r="23" spans="1:3" ht="15">
      <c r="A23" s="119" t="s">
        <v>620</v>
      </c>
      <c r="B23" s="119" t="s">
        <v>622</v>
      </c>
      <c r="C23" s="97">
        <v>2</v>
      </c>
    </row>
    <row r="24" spans="1:3" ht="15">
      <c r="A24" s="119" t="s">
        <v>620</v>
      </c>
      <c r="B24" s="119" t="s">
        <v>623</v>
      </c>
      <c r="C24" s="97">
        <v>2</v>
      </c>
    </row>
    <row r="25" spans="1:3" ht="15">
      <c r="A25" s="119" t="s">
        <v>620</v>
      </c>
      <c r="B25" s="119" t="s">
        <v>624</v>
      </c>
      <c r="C25" s="97">
        <v>4</v>
      </c>
    </row>
    <row r="26" spans="1:3" ht="15">
      <c r="A26" s="119" t="s">
        <v>620</v>
      </c>
      <c r="B26" s="119" t="s">
        <v>625</v>
      </c>
      <c r="C26" s="97">
        <v>3</v>
      </c>
    </row>
    <row r="27" spans="1:3" ht="15">
      <c r="A27" s="119" t="s">
        <v>620</v>
      </c>
      <c r="B27" s="119" t="s">
        <v>627</v>
      </c>
      <c r="C27" s="97">
        <v>3</v>
      </c>
    </row>
    <row r="28" spans="1:3" ht="15">
      <c r="A28" s="119" t="s">
        <v>620</v>
      </c>
      <c r="B28" s="119" t="s">
        <v>628</v>
      </c>
      <c r="C28" s="97">
        <v>1</v>
      </c>
    </row>
    <row r="29" spans="1:3" ht="15">
      <c r="A29" s="119" t="s">
        <v>621</v>
      </c>
      <c r="B29" s="119" t="s">
        <v>619</v>
      </c>
      <c r="C29" s="97">
        <v>1</v>
      </c>
    </row>
    <row r="30" spans="1:3" ht="15">
      <c r="A30" s="119" t="s">
        <v>621</v>
      </c>
      <c r="B30" s="119" t="s">
        <v>620</v>
      </c>
      <c r="C30" s="97">
        <v>3</v>
      </c>
    </row>
    <row r="31" spans="1:3" ht="15">
      <c r="A31" s="119" t="s">
        <v>621</v>
      </c>
      <c r="B31" s="119" t="s">
        <v>621</v>
      </c>
      <c r="C31" s="97">
        <v>31</v>
      </c>
    </row>
    <row r="32" spans="1:3" ht="15">
      <c r="A32" s="119" t="s">
        <v>621</v>
      </c>
      <c r="B32" s="119" t="s">
        <v>624</v>
      </c>
      <c r="C32" s="97">
        <v>1</v>
      </c>
    </row>
    <row r="33" spans="1:3" ht="15">
      <c r="A33" s="119" t="s">
        <v>621</v>
      </c>
      <c r="B33" s="119" t="s">
        <v>625</v>
      </c>
      <c r="C33" s="97">
        <v>1</v>
      </c>
    </row>
    <row r="34" spans="1:3" ht="15">
      <c r="A34" s="119" t="s">
        <v>621</v>
      </c>
      <c r="B34" s="119" t="s">
        <v>627</v>
      </c>
      <c r="C34" s="97">
        <v>1</v>
      </c>
    </row>
    <row r="35" spans="1:3" ht="15">
      <c r="A35" s="119" t="s">
        <v>622</v>
      </c>
      <c r="B35" s="119" t="s">
        <v>619</v>
      </c>
      <c r="C35" s="97">
        <v>4</v>
      </c>
    </row>
    <row r="36" spans="1:3" ht="15">
      <c r="A36" s="119" t="s">
        <v>622</v>
      </c>
      <c r="B36" s="119" t="s">
        <v>620</v>
      </c>
      <c r="C36" s="97">
        <v>1</v>
      </c>
    </row>
    <row r="37" spans="1:3" ht="15">
      <c r="A37" s="119" t="s">
        <v>622</v>
      </c>
      <c r="B37" s="119" t="s">
        <v>622</v>
      </c>
      <c r="C37" s="97">
        <v>27</v>
      </c>
    </row>
    <row r="38" spans="1:3" ht="15">
      <c r="A38" s="119" t="s">
        <v>622</v>
      </c>
      <c r="B38" s="119" t="s">
        <v>624</v>
      </c>
      <c r="C38" s="97">
        <v>1</v>
      </c>
    </row>
    <row r="39" spans="1:3" ht="15">
      <c r="A39" s="119" t="s">
        <v>623</v>
      </c>
      <c r="B39" s="119" t="s">
        <v>619</v>
      </c>
      <c r="C39" s="97">
        <v>9</v>
      </c>
    </row>
    <row r="40" spans="1:3" ht="15">
      <c r="A40" s="119" t="s">
        <v>623</v>
      </c>
      <c r="B40" s="119" t="s">
        <v>620</v>
      </c>
      <c r="C40" s="97">
        <v>2</v>
      </c>
    </row>
    <row r="41" spans="1:3" ht="15">
      <c r="A41" s="119" t="s">
        <v>623</v>
      </c>
      <c r="B41" s="119" t="s">
        <v>622</v>
      </c>
      <c r="C41" s="97">
        <v>1</v>
      </c>
    </row>
    <row r="42" spans="1:3" ht="15">
      <c r="A42" s="119" t="s">
        <v>623</v>
      </c>
      <c r="B42" s="119" t="s">
        <v>623</v>
      </c>
      <c r="C42" s="97">
        <v>25</v>
      </c>
    </row>
    <row r="43" spans="1:3" ht="15">
      <c r="A43" s="119" t="s">
        <v>623</v>
      </c>
      <c r="B43" s="119" t="s">
        <v>625</v>
      </c>
      <c r="C43" s="97">
        <v>2</v>
      </c>
    </row>
    <row r="44" spans="1:3" ht="15">
      <c r="A44" s="119" t="s">
        <v>623</v>
      </c>
      <c r="B44" s="119" t="s">
        <v>628</v>
      </c>
      <c r="C44" s="97">
        <v>1</v>
      </c>
    </row>
    <row r="45" spans="1:3" ht="15">
      <c r="A45" s="119" t="s">
        <v>623</v>
      </c>
      <c r="B45" s="119" t="s">
        <v>629</v>
      </c>
      <c r="C45" s="97">
        <v>1</v>
      </c>
    </row>
    <row r="46" spans="1:3" ht="15">
      <c r="A46" s="119" t="s">
        <v>624</v>
      </c>
      <c r="B46" s="119" t="s">
        <v>619</v>
      </c>
      <c r="C46" s="97">
        <v>7</v>
      </c>
    </row>
    <row r="47" spans="1:3" ht="15">
      <c r="A47" s="119" t="s">
        <v>624</v>
      </c>
      <c r="B47" s="119" t="s">
        <v>620</v>
      </c>
      <c r="C47" s="97">
        <v>1</v>
      </c>
    </row>
    <row r="48" spans="1:3" ht="15">
      <c r="A48" s="119" t="s">
        <v>624</v>
      </c>
      <c r="B48" s="119" t="s">
        <v>621</v>
      </c>
      <c r="C48" s="97">
        <v>1</v>
      </c>
    </row>
    <row r="49" spans="1:3" ht="15">
      <c r="A49" s="119" t="s">
        <v>624</v>
      </c>
      <c r="B49" s="119" t="s">
        <v>622</v>
      </c>
      <c r="C49" s="97">
        <v>1</v>
      </c>
    </row>
    <row r="50" spans="1:3" ht="15">
      <c r="A50" s="119" t="s">
        <v>624</v>
      </c>
      <c r="B50" s="119" t="s">
        <v>624</v>
      </c>
      <c r="C50" s="97">
        <v>28</v>
      </c>
    </row>
    <row r="51" spans="1:3" ht="15">
      <c r="A51" s="119" t="s">
        <v>624</v>
      </c>
      <c r="B51" s="119" t="s">
        <v>628</v>
      </c>
      <c r="C51" s="97">
        <v>1</v>
      </c>
    </row>
    <row r="52" spans="1:3" ht="15">
      <c r="A52" s="119" t="s">
        <v>625</v>
      </c>
      <c r="B52" s="119" t="s">
        <v>619</v>
      </c>
      <c r="C52" s="97">
        <v>5</v>
      </c>
    </row>
    <row r="53" spans="1:3" ht="15">
      <c r="A53" s="119" t="s">
        <v>625</v>
      </c>
      <c r="B53" s="119" t="s">
        <v>623</v>
      </c>
      <c r="C53" s="97">
        <v>2</v>
      </c>
    </row>
    <row r="54" spans="1:3" ht="15">
      <c r="A54" s="119" t="s">
        <v>625</v>
      </c>
      <c r="B54" s="119" t="s">
        <v>625</v>
      </c>
      <c r="C54" s="97">
        <v>25</v>
      </c>
    </row>
    <row r="55" spans="1:3" ht="15">
      <c r="A55" s="119" t="s">
        <v>625</v>
      </c>
      <c r="B55" s="119" t="s">
        <v>626</v>
      </c>
      <c r="C55" s="97">
        <v>1</v>
      </c>
    </row>
    <row r="56" spans="1:3" ht="15">
      <c r="A56" s="119" t="s">
        <v>625</v>
      </c>
      <c r="B56" s="119" t="s">
        <v>627</v>
      </c>
      <c r="C56" s="97">
        <v>1</v>
      </c>
    </row>
    <row r="57" spans="1:3" ht="15">
      <c r="A57" s="119" t="s">
        <v>626</v>
      </c>
      <c r="B57" s="119" t="s">
        <v>619</v>
      </c>
      <c r="C57" s="97">
        <v>3</v>
      </c>
    </row>
    <row r="58" spans="1:3" ht="15">
      <c r="A58" s="119" t="s">
        <v>626</v>
      </c>
      <c r="B58" s="119" t="s">
        <v>620</v>
      </c>
      <c r="C58" s="97">
        <v>1</v>
      </c>
    </row>
    <row r="59" spans="1:3" ht="15">
      <c r="A59" s="119" t="s">
        <v>626</v>
      </c>
      <c r="B59" s="119" t="s">
        <v>621</v>
      </c>
      <c r="C59" s="97">
        <v>1</v>
      </c>
    </row>
    <row r="60" spans="1:3" ht="15">
      <c r="A60" s="119" t="s">
        <v>626</v>
      </c>
      <c r="B60" s="119" t="s">
        <v>626</v>
      </c>
      <c r="C60" s="97">
        <v>12</v>
      </c>
    </row>
    <row r="61" spans="1:3" ht="15">
      <c r="A61" s="119" t="s">
        <v>627</v>
      </c>
      <c r="B61" s="119" t="s">
        <v>619</v>
      </c>
      <c r="C61" s="97">
        <v>4</v>
      </c>
    </row>
    <row r="62" spans="1:3" ht="15">
      <c r="A62" s="119" t="s">
        <v>627</v>
      </c>
      <c r="B62" s="119" t="s">
        <v>623</v>
      </c>
      <c r="C62" s="97">
        <v>1</v>
      </c>
    </row>
    <row r="63" spans="1:3" ht="15">
      <c r="A63" s="119" t="s">
        <v>627</v>
      </c>
      <c r="B63" s="119" t="s">
        <v>627</v>
      </c>
      <c r="C63" s="97">
        <v>9</v>
      </c>
    </row>
    <row r="64" spans="1:3" ht="15">
      <c r="A64" s="119" t="s">
        <v>628</v>
      </c>
      <c r="B64" s="119" t="s">
        <v>619</v>
      </c>
      <c r="C64" s="97">
        <v>2</v>
      </c>
    </row>
    <row r="65" spans="1:3" ht="15">
      <c r="A65" s="119" t="s">
        <v>628</v>
      </c>
      <c r="B65" s="119" t="s">
        <v>628</v>
      </c>
      <c r="C65" s="97">
        <v>7</v>
      </c>
    </row>
    <row r="66" spans="1:3" ht="15">
      <c r="A66" s="119" t="s">
        <v>629</v>
      </c>
      <c r="B66" s="119" t="s">
        <v>619</v>
      </c>
      <c r="C66" s="97">
        <v>2</v>
      </c>
    </row>
    <row r="67" spans="1:3" ht="15">
      <c r="A67" s="119" t="s">
        <v>629</v>
      </c>
      <c r="B67" s="119" t="s">
        <v>624</v>
      </c>
      <c r="C67" s="97">
        <v>1</v>
      </c>
    </row>
    <row r="68" spans="1:3" ht="15">
      <c r="A68" s="119" t="s">
        <v>629</v>
      </c>
      <c r="B68" s="119" t="s">
        <v>629</v>
      </c>
      <c r="C68" s="97">
        <v>8</v>
      </c>
    </row>
    <row r="69" spans="1:3" ht="15">
      <c r="A69" s="119" t="s">
        <v>630</v>
      </c>
      <c r="B69" s="119" t="s">
        <v>619</v>
      </c>
      <c r="C69" s="97">
        <v>2</v>
      </c>
    </row>
    <row r="70" spans="1:3" ht="15">
      <c r="A70" s="119" t="s">
        <v>630</v>
      </c>
      <c r="B70" s="119" t="s">
        <v>630</v>
      </c>
      <c r="C70" s="97">
        <v>6</v>
      </c>
    </row>
    <row r="71" spans="1:3" ht="15">
      <c r="A71" s="119" t="s">
        <v>631</v>
      </c>
      <c r="B71" s="119" t="s">
        <v>619</v>
      </c>
      <c r="C71" s="97">
        <v>3</v>
      </c>
    </row>
    <row r="72" spans="1:3" ht="15">
      <c r="A72" s="119" t="s">
        <v>631</v>
      </c>
      <c r="B72" s="119" t="s">
        <v>631</v>
      </c>
      <c r="C72" s="97">
        <v>10</v>
      </c>
    </row>
    <row r="73" spans="1:3" ht="15">
      <c r="A73" s="119" t="s">
        <v>632</v>
      </c>
      <c r="B73" s="119" t="s">
        <v>619</v>
      </c>
      <c r="C73" s="97">
        <v>1</v>
      </c>
    </row>
    <row r="74" spans="1:3" ht="15">
      <c r="A74" s="119" t="s">
        <v>632</v>
      </c>
      <c r="B74" s="119" t="s">
        <v>632</v>
      </c>
      <c r="C74" s="97">
        <v>4</v>
      </c>
    </row>
    <row r="75" spans="1:3" ht="15">
      <c r="A75" s="119" t="s">
        <v>633</v>
      </c>
      <c r="B75" s="119" t="s">
        <v>619</v>
      </c>
      <c r="C75" s="97">
        <v>1</v>
      </c>
    </row>
    <row r="76" spans="1:3" ht="15">
      <c r="A76" s="119" t="s">
        <v>633</v>
      </c>
      <c r="B76" s="119" t="s">
        <v>633</v>
      </c>
      <c r="C76" s="97">
        <v>3</v>
      </c>
    </row>
    <row r="77" spans="1:3" ht="15">
      <c r="A77" s="119" t="s">
        <v>634</v>
      </c>
      <c r="B77" s="119" t="s">
        <v>619</v>
      </c>
      <c r="C77" s="97">
        <v>1</v>
      </c>
    </row>
    <row r="78" spans="1:3" ht="15">
      <c r="A78" s="119" t="s">
        <v>634</v>
      </c>
      <c r="B78" s="119" t="s">
        <v>634</v>
      </c>
      <c r="C78" s="97">
        <v>3</v>
      </c>
    </row>
    <row r="79" spans="1:3" ht="15">
      <c r="A79" s="119" t="s">
        <v>635</v>
      </c>
      <c r="B79" s="119" t="s">
        <v>619</v>
      </c>
      <c r="C79" s="97">
        <v>1</v>
      </c>
    </row>
    <row r="80" spans="1:3" ht="15">
      <c r="A80" s="119" t="s">
        <v>635</v>
      </c>
      <c r="B80" s="119" t="s">
        <v>635</v>
      </c>
      <c r="C80" s="97">
        <v>3</v>
      </c>
    </row>
    <row r="81" spans="1:3" ht="15">
      <c r="A81" s="119" t="s">
        <v>636</v>
      </c>
      <c r="B81" s="119" t="s">
        <v>619</v>
      </c>
      <c r="C81" s="97">
        <v>1</v>
      </c>
    </row>
    <row r="82" spans="1:3" ht="15">
      <c r="A82" s="119" t="s">
        <v>636</v>
      </c>
      <c r="B82" s="119" t="s">
        <v>636</v>
      </c>
      <c r="C82" s="97">
        <v>3</v>
      </c>
    </row>
    <row r="83" spans="1:3" ht="15">
      <c r="A83" s="119" t="s">
        <v>637</v>
      </c>
      <c r="B83" s="119" t="s">
        <v>637</v>
      </c>
      <c r="C83" s="97">
        <v>2</v>
      </c>
    </row>
    <row r="84" spans="1:3" ht="15">
      <c r="A84" s="119" t="s">
        <v>638</v>
      </c>
      <c r="B84" s="119" t="s">
        <v>638</v>
      </c>
      <c r="C84" s="97">
        <v>2</v>
      </c>
    </row>
    <row r="85" spans="1:3" ht="15">
      <c r="A85" s="119" t="s">
        <v>639</v>
      </c>
      <c r="B85" s="119" t="s">
        <v>639</v>
      </c>
      <c r="C85" s="97">
        <v>2</v>
      </c>
    </row>
    <row r="86" spans="1:3" ht="15">
      <c r="A86" s="119" t="s">
        <v>640</v>
      </c>
      <c r="B86" s="119" t="s">
        <v>640</v>
      </c>
      <c r="C86" s="97">
        <v>2</v>
      </c>
    </row>
    <row r="87" spans="1:3" ht="15">
      <c r="A87" s="119" t="s">
        <v>641</v>
      </c>
      <c r="B87" s="119" t="s">
        <v>619</v>
      </c>
      <c r="C87" s="97">
        <v>1</v>
      </c>
    </row>
    <row r="88" spans="1:3" ht="15">
      <c r="A88" s="119" t="s">
        <v>641</v>
      </c>
      <c r="B88" s="119" t="s">
        <v>641</v>
      </c>
      <c r="C88" s="97">
        <v>2</v>
      </c>
    </row>
    <row r="89" spans="1:3" ht="15">
      <c r="A89" s="119" t="s">
        <v>642</v>
      </c>
      <c r="B89" s="119" t="s">
        <v>619</v>
      </c>
      <c r="C89" s="97">
        <v>1</v>
      </c>
    </row>
    <row r="90" spans="1:3" ht="15">
      <c r="A90" s="119" t="s">
        <v>642</v>
      </c>
      <c r="B90" s="119" t="s">
        <v>642</v>
      </c>
      <c r="C90" s="97">
        <v>2</v>
      </c>
    </row>
    <row r="91" spans="1:3" ht="15">
      <c r="A91" s="119" t="s">
        <v>643</v>
      </c>
      <c r="B91" s="119" t="s">
        <v>643</v>
      </c>
      <c r="C91" s="97">
        <v>2</v>
      </c>
    </row>
    <row r="92" spans="1:3" ht="15">
      <c r="A92" s="119" t="s">
        <v>644</v>
      </c>
      <c r="B92" s="119" t="s">
        <v>644</v>
      </c>
      <c r="C92" s="97">
        <v>1</v>
      </c>
    </row>
    <row r="93" spans="1:3" ht="15">
      <c r="A93" s="119" t="s">
        <v>645</v>
      </c>
      <c r="B93" s="119" t="s">
        <v>645</v>
      </c>
      <c r="C93" s="97">
        <v>1</v>
      </c>
    </row>
    <row r="94" spans="1:3" ht="15">
      <c r="A94" s="119" t="s">
        <v>646</v>
      </c>
      <c r="B94" s="119" t="s">
        <v>646</v>
      </c>
      <c r="C94" s="97">
        <v>1</v>
      </c>
    </row>
    <row r="95" spans="1:3" ht="15">
      <c r="A95" s="119" t="s">
        <v>647</v>
      </c>
      <c r="B95" s="119" t="s">
        <v>647</v>
      </c>
      <c r="C95" s="97">
        <v>1</v>
      </c>
    </row>
    <row r="96" spans="1:3" ht="15">
      <c r="A96" s="119" t="s">
        <v>648</v>
      </c>
      <c r="B96" s="119" t="s">
        <v>648</v>
      </c>
      <c r="C96" s="97">
        <v>1</v>
      </c>
    </row>
    <row r="97" spans="1:3" ht="15">
      <c r="A97" s="119" t="s">
        <v>649</v>
      </c>
      <c r="B97" s="119" t="s">
        <v>649</v>
      </c>
      <c r="C97" s="97">
        <v>1</v>
      </c>
    </row>
    <row r="98" spans="1:3" ht="15">
      <c r="A98" s="119" t="s">
        <v>650</v>
      </c>
      <c r="B98" s="119" t="s">
        <v>650</v>
      </c>
      <c r="C98" s="97">
        <v>1</v>
      </c>
    </row>
    <row r="99" spans="1:3" ht="15">
      <c r="A99" s="119" t="s">
        <v>651</v>
      </c>
      <c r="B99" s="119" t="s">
        <v>651</v>
      </c>
      <c r="C99" s="97">
        <v>1</v>
      </c>
    </row>
    <row r="100" spans="1:3" ht="15">
      <c r="A100" s="119" t="s">
        <v>652</v>
      </c>
      <c r="B100" s="119" t="s">
        <v>652</v>
      </c>
      <c r="C100" s="97">
        <v>1</v>
      </c>
    </row>
    <row r="101" spans="1:3" ht="15">
      <c r="A101" s="119" t="s">
        <v>653</v>
      </c>
      <c r="B101" s="119" t="s">
        <v>653</v>
      </c>
      <c r="C101" s="97">
        <v>1</v>
      </c>
    </row>
    <row r="102" spans="1:3" ht="15">
      <c r="A102" s="119" t="s">
        <v>654</v>
      </c>
      <c r="B102" s="119" t="s">
        <v>654</v>
      </c>
      <c r="C102" s="97">
        <v>1</v>
      </c>
    </row>
    <row r="103" spans="1:3" ht="15">
      <c r="A103" s="119" t="s">
        <v>655</v>
      </c>
      <c r="B103" s="119" t="s">
        <v>655</v>
      </c>
      <c r="C103" s="97">
        <v>1</v>
      </c>
    </row>
    <row r="104" spans="1:3" ht="15">
      <c r="A104" s="119" t="s">
        <v>656</v>
      </c>
      <c r="B104" s="119" t="s">
        <v>656</v>
      </c>
      <c r="C104" s="97">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90987-72FC-47DC-90B8-7E59B7ABE20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94" t="s">
        <v>680</v>
      </c>
      <c r="B1" s="94" t="s">
        <v>17</v>
      </c>
    </row>
    <row r="2" spans="1:2" ht="15">
      <c r="A2" s="103" t="s">
        <v>681</v>
      </c>
      <c r="B2" s="103" t="s">
        <v>697</v>
      </c>
    </row>
    <row r="3" spans="1:2" ht="15">
      <c r="A3" s="103" t="s">
        <v>682</v>
      </c>
      <c r="B3" s="103" t="s">
        <v>698</v>
      </c>
    </row>
    <row r="4" spans="1:2" ht="15">
      <c r="A4" s="103" t="s">
        <v>683</v>
      </c>
      <c r="B4" s="103" t="s">
        <v>699</v>
      </c>
    </row>
    <row r="5" spans="1:2" ht="15">
      <c r="A5" s="103" t="s">
        <v>684</v>
      </c>
      <c r="B5" s="103" t="s">
        <v>700</v>
      </c>
    </row>
    <row r="6" spans="1:2" ht="15">
      <c r="A6" s="103" t="s">
        <v>685</v>
      </c>
      <c r="B6" s="103" t="s">
        <v>701</v>
      </c>
    </row>
    <row r="7" spans="1:2" ht="15">
      <c r="A7" s="103" t="s">
        <v>686</v>
      </c>
      <c r="B7" s="103" t="s">
        <v>702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ED04576-8FD8-4292-AC61-155CCDA6CB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2019-08-08T09:55:15Z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